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3.xml" ContentType="application/vnd.openxmlformats-officedocument.drawing+xml"/>
  <Override PartName="/xl/charts/chart20.xml" ContentType="application/vnd.openxmlformats-officedocument.drawingml.chart+xml"/>
  <Override PartName="/xl/drawings/drawing4.xml" ContentType="application/vnd.openxmlformats-officedocument.drawingml.chartshapes+xml"/>
  <Override PartName="/xl/charts/chart21.xml" ContentType="application/vnd.openxmlformats-officedocument.drawingml.chart+xml"/>
  <Override PartName="/xl/drawings/drawing5.xml" ContentType="application/vnd.openxmlformats-officedocument.drawingml.chartshapes+xml"/>
  <Override PartName="/xl/charts/chart22.xml" ContentType="application/vnd.openxmlformats-officedocument.drawingml.chart+xml"/>
  <Override PartName="/xl/drawings/drawing6.xml" ContentType="application/vnd.openxmlformats-officedocument.drawingml.chartshapes+xml"/>
  <Override PartName="/xl/charts/chart23.xml" ContentType="application/vnd.openxmlformats-officedocument.drawingml.chart+xml"/>
  <Override PartName="/xl/drawings/drawing7.xml" ContentType="application/vnd.openxmlformats-officedocument.drawingml.chartshapes+xml"/>
  <Override PartName="/xl/charts/chart24.xml" ContentType="application/vnd.openxmlformats-officedocument.drawingml.chart+xml"/>
  <Override PartName="/xl/drawings/drawing8.xml" ContentType="application/vnd.openxmlformats-officedocument.drawingml.chartshapes+xml"/>
  <Override PartName="/xl/charts/chart25.xml" ContentType="application/vnd.openxmlformats-officedocument.drawingml.chart+xml"/>
  <Override PartName="/xl/drawings/drawing9.xml" ContentType="application/vnd.openxmlformats-officedocument.drawingml.chartshapes+xml"/>
  <Override PartName="/xl/charts/chart26.xml" ContentType="application/vnd.openxmlformats-officedocument.drawingml.chart+xml"/>
  <Override PartName="/xl/drawings/drawing10.xml" ContentType="application/vnd.openxmlformats-officedocument.drawingml.chartshapes+xml"/>
  <Override PartName="/xl/charts/chart27.xml" ContentType="application/vnd.openxmlformats-officedocument.drawingml.chart+xml"/>
  <Override PartName="/xl/drawings/drawing11.xml" ContentType="application/vnd.openxmlformats-officedocument.drawingml.chartshapes+xml"/>
  <Override PartName="/xl/charts/chart28.xml" ContentType="application/vnd.openxmlformats-officedocument.drawingml.chart+xml"/>
  <Override PartName="/xl/drawings/drawing12.xml" ContentType="application/vnd.openxmlformats-officedocument.drawingml.chartshapes+xml"/>
  <Override PartName="/xl/charts/chart29.xml" ContentType="application/vnd.openxmlformats-officedocument.drawingml.chart+xml"/>
  <Override PartName="/xl/drawings/drawing13.xml" ContentType="application/vnd.openxmlformats-officedocument.drawingml.chartshapes+xml"/>
  <Override PartName="/xl/charts/chart30.xml" ContentType="application/vnd.openxmlformats-officedocument.drawingml.chart+xml"/>
  <Override PartName="/xl/drawings/drawing14.xml" ContentType="application/vnd.openxmlformats-officedocument.drawingml.chartshapes+xml"/>
  <Override PartName="/xl/charts/chart31.xml" ContentType="application/vnd.openxmlformats-officedocument.drawingml.chart+xml"/>
  <Override PartName="/xl/drawings/drawing15.xml" ContentType="application/vnd.openxmlformats-officedocument.drawingml.chartshapes+xml"/>
  <Override PartName="/xl/charts/chart32.xml" ContentType="application/vnd.openxmlformats-officedocument.drawingml.chart+xml"/>
  <Override PartName="/xl/drawings/drawing16.xml" ContentType="application/vnd.openxmlformats-officedocument.drawingml.chartshapes+xml"/>
  <Override PartName="/xl/charts/chart33.xml" ContentType="application/vnd.openxmlformats-officedocument.drawingml.chart+xml"/>
  <Override PartName="/xl/drawings/drawing17.xml" ContentType="application/vnd.openxmlformats-officedocument.drawingml.chartshapes+xml"/>
  <Override PartName="/xl/charts/chart34.xml" ContentType="application/vnd.openxmlformats-officedocument.drawingml.chart+xml"/>
  <Override PartName="/xl/drawings/drawing18.xml" ContentType="application/vnd.openxmlformats-officedocument.drawingml.chartshapes+xml"/>
  <Override PartName="/xl/charts/chart35.xml" ContentType="application/vnd.openxmlformats-officedocument.drawingml.chart+xml"/>
  <Override PartName="/xl/drawings/drawing19.xml" ContentType="application/vnd.openxmlformats-officedocument.drawingml.chartshapes+xml"/>
  <Override PartName="/xl/charts/chart36.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omments1.xml" ContentType="application/vnd.openxmlformats-officedocument.spreadsheetml.comments+xml"/>
  <Override PartName="/xl/drawings/drawing22.xml" ContentType="application/vnd.openxmlformats-officedocument.drawing+xml"/>
  <Override PartName="/xl/charts/chart37.xml" ContentType="application/vnd.openxmlformats-officedocument.drawingml.chart+xml"/>
  <Override PartName="/xl/drawings/drawing23.xml" ContentType="application/vnd.openxmlformats-officedocument.drawingml.chartshapes+xml"/>
  <Override PartName="/xl/charts/chart38.xml" ContentType="application/vnd.openxmlformats-officedocument.drawingml.chart+xml"/>
  <Override PartName="/xl/drawings/drawing24.xml" ContentType="application/vnd.openxmlformats-officedocument.drawingml.chartshapes+xml"/>
  <Override PartName="/xl/charts/chart39.xml" ContentType="application/vnd.openxmlformats-officedocument.drawingml.chart+xml"/>
  <Override PartName="/xl/drawings/drawing25.xml" ContentType="application/vnd.openxmlformats-officedocument.drawingml.chartshapes+xml"/>
  <Override PartName="/xl/charts/chart40.xml" ContentType="application/vnd.openxmlformats-officedocument.drawingml.chart+xml"/>
  <Override PartName="/xl/drawings/drawing26.xml" ContentType="application/vnd.openxmlformats-officedocument.drawingml.chartshapes+xml"/>
  <Override PartName="/xl/charts/chart41.xml" ContentType="application/vnd.openxmlformats-officedocument.drawingml.chart+xml"/>
  <Override PartName="/xl/drawings/drawing27.xml" ContentType="application/vnd.openxmlformats-officedocument.drawingml.chartshapes+xml"/>
  <Override PartName="/xl/charts/chart42.xml" ContentType="application/vnd.openxmlformats-officedocument.drawingml.chart+xml"/>
  <Override PartName="/xl/drawings/drawing28.xml" ContentType="application/vnd.openxmlformats-officedocument.drawingml.chartshapes+xml"/>
  <Override PartName="/xl/charts/chart43.xml" ContentType="application/vnd.openxmlformats-officedocument.drawingml.chart+xml"/>
  <Override PartName="/xl/drawings/drawing29.xml" ContentType="application/vnd.openxmlformats-officedocument.drawingml.chartshapes+xml"/>
  <Override PartName="/xl/charts/chart44.xml" ContentType="application/vnd.openxmlformats-officedocument.drawingml.chart+xml"/>
  <Override PartName="/xl/drawings/drawing30.xml" ContentType="application/vnd.openxmlformats-officedocument.drawingml.chartshapes+xml"/>
  <Override PartName="/xl/charts/chart45.xml" ContentType="application/vnd.openxmlformats-officedocument.drawingml.chart+xml"/>
  <Override PartName="/xl/drawings/drawing31.xml" ContentType="application/vnd.openxmlformats-officedocument.drawingml.chartshapes+xml"/>
  <Override PartName="/xl/charts/chart46.xml" ContentType="application/vnd.openxmlformats-officedocument.drawingml.chart+xml"/>
  <Override PartName="/xl/drawings/drawing32.xml" ContentType="application/vnd.openxmlformats-officedocument.drawingml.chartshapes+xml"/>
  <Override PartName="/xl/charts/chart47.xml" ContentType="application/vnd.openxmlformats-officedocument.drawingml.chart+xml"/>
  <Override PartName="/xl/drawings/drawing33.xml" ContentType="application/vnd.openxmlformats-officedocument.drawingml.chartshapes+xml"/>
  <Override PartName="/xl/charts/chart48.xml" ContentType="application/vnd.openxmlformats-officedocument.drawingml.chart+xml"/>
  <Override PartName="/xl/drawings/drawing34.xml" ContentType="application/vnd.openxmlformats-officedocument.drawingml.chartshapes+xml"/>
  <Override PartName="/xl/charts/chart49.xml" ContentType="application/vnd.openxmlformats-officedocument.drawingml.chart+xml"/>
  <Override PartName="/xl/drawings/drawing35.xml" ContentType="application/vnd.openxmlformats-officedocument.drawingml.chartshapes+xml"/>
  <Override PartName="/xl/charts/chart50.xml" ContentType="application/vnd.openxmlformats-officedocument.drawingml.chart+xml"/>
  <Override PartName="/xl/drawings/drawing36.xml" ContentType="application/vnd.openxmlformats-officedocument.drawingml.chartshapes+xml"/>
  <Override PartName="/xl/charts/chart51.xml" ContentType="application/vnd.openxmlformats-officedocument.drawingml.chart+xml"/>
  <Override PartName="/xl/drawings/drawing37.xml" ContentType="application/vnd.openxmlformats-officedocument.drawingml.chartshapes+xml"/>
  <Override PartName="/xl/charts/chart52.xml" ContentType="application/vnd.openxmlformats-officedocument.drawingml.chart+xml"/>
  <Override PartName="/xl/drawings/drawing38.xml" ContentType="application/vnd.openxmlformats-officedocument.drawingml.chartshapes+xml"/>
  <Override PartName="/xl/charts/chart53.xml" ContentType="application/vnd.openxmlformats-officedocument.drawingml.chart+xml"/>
  <Override PartName="/xl/drawings/drawing39.xml" ContentType="application/vnd.openxmlformats-officedocument.drawingml.chartshapes+xml"/>
  <Override PartName="/xl/drawings/drawing4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3FD870A1-7977-46F2-B8FC-7F1E717824B0}" xr6:coauthVersionLast="47" xr6:coauthVersionMax="47" xr10:uidLastSave="{00000000-0000-0000-0000-000000000000}"/>
  <bookViews>
    <workbookView xWindow="-120" yWindow="-120" windowWidth="38640" windowHeight="15720" tabRatio="684" firstSheet="3" activeTab="5"/>
  </bookViews>
  <sheets>
    <sheet name="Summary" sheetId="1" r:id="rId1"/>
    <sheet name="Abs Value &amp; Count" sheetId="2" r:id="rId2"/>
    <sheet name="BS - Business Unit Trends" sheetId="3" r:id="rId3"/>
    <sheet name="BS - Explanations" sheetId="4" r:id="rId4"/>
    <sheet name="BS - Entity Detail" sheetId="5" r:id="rId5"/>
    <sheet name="IS - Business Unit Trends" sheetId="6" r:id="rId6"/>
    <sheet name="IS - Explanations" sheetId="7" r:id="rId7"/>
    <sheet name="IS - Entity Detail" sheetId="8" r:id="rId8"/>
  </sheets>
  <externalReferences>
    <externalReference r:id="rId9"/>
  </externalReferences>
  <definedNames>
    <definedName name="Data_Input" localSheetId="1">'Abs Value &amp; Count'!$W$146:$AI$252</definedName>
    <definedName name="Data_Input" localSheetId="5">'IS - Business Unit Trends'!$AA$146:$BA$585</definedName>
    <definedName name="Data_Input">'BS - Business Unit Trends'!$AA$146:$AM$558</definedName>
    <definedName name="Plug_Entry" localSheetId="1">[1]Summary!$K$75:$T$104</definedName>
    <definedName name="Plug_Entry">Summary!$K$65:$V$94</definedName>
    <definedName name="_xlnm.Print_Area" localSheetId="1">'Abs Value &amp; Count'!$A$1:$W$132</definedName>
    <definedName name="_xlnm.Print_Area" localSheetId="2">'BS - Business Unit Trends'!$A$1:$W$133</definedName>
    <definedName name="_xlnm.Print_Area" localSheetId="4">'BS - Entity Detail'!$A$1:$AC$174</definedName>
    <definedName name="_xlnm.Print_Area" localSheetId="3">'BS - Explanations'!$A$1:$O$67</definedName>
    <definedName name="_xlnm.Print_Area" localSheetId="5">'IS - Business Unit Trends'!$A$1:$W$135</definedName>
    <definedName name="_xlnm.Print_Area" localSheetId="7">'IS - Entity Detail'!$A$1:$AC$63</definedName>
    <definedName name="_xlnm.Print_Area" localSheetId="0">Summary!$A$1:$C$62</definedName>
    <definedName name="_xlnm.Print_Titles" localSheetId="1">'Abs Value &amp; Count'!$1:$6</definedName>
    <definedName name="_xlnm.Print_Titles" localSheetId="2">'BS - Business Unit Trends'!$1:$4</definedName>
    <definedName name="_xlnm.Print_Titles" localSheetId="4">'BS - Entity Detail'!$1:$7</definedName>
    <definedName name="_xlnm.Print_Titles" localSheetId="3">'BS - Explanations'!$1:$7</definedName>
    <definedName name="_xlnm.Print_Titles" localSheetId="5">'IS - Business Unit Trends'!$1:$5</definedName>
    <definedName name="_xlnm.Print_Titles" localSheetId="6">'IS - Explanations'!$1:$7</definedName>
    <definedName name="Report" localSheetId="1">'Abs Value &amp; Count'!$A$1:$W$132</definedName>
    <definedName name="Report" localSheetId="5">'IS - Business Unit Trends'!$A$1:$W$135</definedName>
    <definedName name="Report">'BS - Business Unit Trends'!$A$1:$W$133</definedName>
  </definedNames>
  <calcPr calcId="0" fullCalcOnLoad="1"/>
</workbook>
</file>

<file path=xl/calcChain.xml><?xml version="1.0" encoding="utf-8"?>
<calcChain xmlns="http://schemas.openxmlformats.org/spreadsheetml/2006/main">
  <c r="A4" i="2" l="1"/>
  <c r="AQ156" i="2"/>
  <c r="AQ192" i="2"/>
  <c r="AP255" i="2"/>
  <c r="AQ255" i="2"/>
  <c r="AR255" i="2"/>
  <c r="AS255" i="2"/>
  <c r="AT255" i="2"/>
  <c r="AP256" i="2"/>
  <c r="AQ256" i="2"/>
  <c r="AR256" i="2"/>
  <c r="AS256" i="2"/>
  <c r="AT256" i="2"/>
  <c r="X259" i="2"/>
  <c r="Y259" i="2"/>
  <c r="Z259" i="2"/>
  <c r="AA259" i="2"/>
  <c r="AB259" i="2"/>
  <c r="AC259" i="2"/>
  <c r="AD259" i="2"/>
  <c r="AE259" i="2"/>
  <c r="AF259" i="2"/>
  <c r="AG259" i="2"/>
  <c r="AH259" i="2"/>
  <c r="AI259" i="2"/>
  <c r="AJ259" i="2"/>
  <c r="AK259" i="2"/>
  <c r="AL259" i="2"/>
  <c r="AM259" i="2"/>
  <c r="AN259" i="2"/>
  <c r="AO259" i="2"/>
  <c r="X260" i="2"/>
  <c r="Y260" i="2"/>
  <c r="Z260" i="2"/>
  <c r="AA260" i="2"/>
  <c r="AB260" i="2"/>
  <c r="AC260" i="2"/>
  <c r="AD260" i="2"/>
  <c r="AE260" i="2"/>
  <c r="AF260" i="2"/>
  <c r="AG260" i="2"/>
  <c r="AH260" i="2"/>
  <c r="AI260" i="2"/>
  <c r="AJ260" i="2"/>
  <c r="AK260" i="2"/>
  <c r="AL260" i="2"/>
  <c r="AM260" i="2"/>
  <c r="AN260" i="2"/>
  <c r="AO260" i="2"/>
  <c r="A4" i="3"/>
  <c r="AT149" i="3"/>
  <c r="AU149" i="3"/>
  <c r="AV149" i="3"/>
  <c r="AN165" i="3"/>
  <c r="AB167" i="3"/>
  <c r="AC167" i="3"/>
  <c r="AD167" i="3"/>
  <c r="AE167" i="3"/>
  <c r="AF167" i="3"/>
  <c r="AG167" i="3"/>
  <c r="AH167" i="3"/>
  <c r="AI167" i="3"/>
  <c r="AJ167" i="3"/>
  <c r="AK167" i="3"/>
  <c r="AL167" i="3"/>
  <c r="AM167" i="3"/>
  <c r="AN167" i="3"/>
  <c r="AO167" i="3"/>
  <c r="AP167" i="3"/>
  <c r="AQ167" i="3"/>
  <c r="AR167" i="3"/>
  <c r="AS167" i="3"/>
  <c r="AT167" i="3"/>
  <c r="AU167" i="3"/>
  <c r="AV167" i="3"/>
  <c r="AW167" i="3"/>
  <c r="AX167" i="3"/>
  <c r="AB171" i="3"/>
  <c r="AC171" i="3"/>
  <c r="AD171" i="3"/>
  <c r="AE171" i="3"/>
  <c r="AF171" i="3"/>
  <c r="AG171" i="3"/>
  <c r="AH171" i="3"/>
  <c r="AI171" i="3"/>
  <c r="AJ171" i="3"/>
  <c r="AK171" i="3"/>
  <c r="AL171" i="3"/>
  <c r="AM171" i="3"/>
  <c r="AN171" i="3"/>
  <c r="AO171" i="3"/>
  <c r="AP171" i="3"/>
  <c r="AQ171" i="3"/>
  <c r="AR171" i="3"/>
  <c r="AS171" i="3"/>
  <c r="AT171" i="3"/>
  <c r="AU171" i="3"/>
  <c r="AV171" i="3"/>
  <c r="AW171" i="3"/>
  <c r="AX171" i="3"/>
  <c r="AG172" i="3"/>
  <c r="AH172" i="3"/>
  <c r="AI172" i="3"/>
  <c r="AJ172" i="3"/>
  <c r="AK172" i="3"/>
  <c r="AL172" i="3"/>
  <c r="AM172" i="3"/>
  <c r="AN172" i="3"/>
  <c r="AO172" i="3"/>
  <c r="AP172" i="3"/>
  <c r="AQ172" i="3"/>
  <c r="AR172" i="3"/>
  <c r="AS172" i="3"/>
  <c r="AT172" i="3"/>
  <c r="AU172" i="3"/>
  <c r="AV172" i="3"/>
  <c r="AW172" i="3"/>
  <c r="AX172" i="3"/>
  <c r="AU173" i="3"/>
  <c r="AV173" i="3"/>
  <c r="AU178" i="3"/>
  <c r="AU179" i="3"/>
  <c r="AV179" i="3"/>
  <c r="AU189" i="3"/>
  <c r="AB190" i="3"/>
  <c r="AC190" i="3"/>
  <c r="AD190" i="3"/>
  <c r="AE190" i="3"/>
  <c r="AF190" i="3"/>
  <c r="AG190" i="3"/>
  <c r="AH190" i="3"/>
  <c r="AI190" i="3"/>
  <c r="AJ190" i="3"/>
  <c r="AK190" i="3"/>
  <c r="AL190" i="3"/>
  <c r="AM190" i="3"/>
  <c r="AN190" i="3"/>
  <c r="AO190" i="3"/>
  <c r="AP190" i="3"/>
  <c r="AQ190" i="3"/>
  <c r="AR190" i="3"/>
  <c r="AS190" i="3"/>
  <c r="AT190" i="3"/>
  <c r="AU190" i="3"/>
  <c r="AV190" i="3"/>
  <c r="AW190" i="3"/>
  <c r="AX190" i="3"/>
  <c r="AT194" i="3"/>
  <c r="AU194" i="3"/>
  <c r="AV194" i="3"/>
  <c r="AW194" i="3"/>
  <c r="AX194" i="3"/>
  <c r="AT195" i="3"/>
  <c r="AU195" i="3"/>
  <c r="AV195" i="3"/>
  <c r="AW195" i="3"/>
  <c r="AX195" i="3"/>
  <c r="AT196" i="3"/>
  <c r="AU196" i="3"/>
  <c r="AV196" i="3"/>
  <c r="AW196" i="3"/>
  <c r="AX196" i="3"/>
  <c r="AT213" i="3"/>
  <c r="AU213" i="3"/>
  <c r="AV213" i="3"/>
  <c r="AW213" i="3"/>
  <c r="AX213" i="3"/>
  <c r="AT217" i="3"/>
  <c r="AU217" i="3"/>
  <c r="AV217" i="3"/>
  <c r="AW217" i="3"/>
  <c r="AX217" i="3"/>
  <c r="AT218" i="3"/>
  <c r="AU218" i="3"/>
  <c r="AV218" i="3"/>
  <c r="AW218" i="3"/>
  <c r="AX218" i="3"/>
  <c r="AT219" i="3"/>
  <c r="AU219" i="3"/>
  <c r="AV219" i="3"/>
  <c r="AW219" i="3"/>
  <c r="AX219" i="3"/>
  <c r="AT220" i="3"/>
  <c r="AU220" i="3"/>
  <c r="AV220" i="3"/>
  <c r="AW220" i="3"/>
  <c r="AX220" i="3"/>
  <c r="AT236" i="3"/>
  <c r="AU236" i="3"/>
  <c r="AV236" i="3"/>
  <c r="AW236" i="3"/>
  <c r="AX236" i="3"/>
  <c r="AT240" i="3"/>
  <c r="AU240" i="3"/>
  <c r="AV240" i="3"/>
  <c r="AW240" i="3"/>
  <c r="AX240" i="3"/>
  <c r="AT241" i="3"/>
  <c r="AU241" i="3"/>
  <c r="AV241" i="3"/>
  <c r="AW241" i="3"/>
  <c r="AX241" i="3"/>
  <c r="AT242" i="3"/>
  <c r="AU242" i="3"/>
  <c r="AV242" i="3"/>
  <c r="AW242" i="3"/>
  <c r="AX242" i="3"/>
  <c r="AT243" i="3"/>
  <c r="AU243" i="3"/>
  <c r="AV243" i="3"/>
  <c r="AW243" i="3"/>
  <c r="AX243" i="3"/>
  <c r="AT244" i="3"/>
  <c r="AU244" i="3"/>
  <c r="AV244" i="3"/>
  <c r="AW244" i="3"/>
  <c r="AX244" i="3"/>
  <c r="AT259" i="3"/>
  <c r="AU259" i="3"/>
  <c r="AV259" i="3"/>
  <c r="AW259" i="3"/>
  <c r="AX259" i="3"/>
  <c r="AT263" i="3"/>
  <c r="AU263" i="3"/>
  <c r="AV263" i="3"/>
  <c r="AW263" i="3"/>
  <c r="AX263" i="3"/>
  <c r="AT264" i="3"/>
  <c r="AU264" i="3"/>
  <c r="AV264" i="3"/>
  <c r="AW264" i="3"/>
  <c r="AX264" i="3"/>
  <c r="AT265" i="3"/>
  <c r="AU265" i="3"/>
  <c r="AV265" i="3"/>
  <c r="AW265" i="3"/>
  <c r="AX265" i="3"/>
  <c r="AT266" i="3"/>
  <c r="AU266" i="3"/>
  <c r="AV266" i="3"/>
  <c r="AW266" i="3"/>
  <c r="AX266" i="3"/>
  <c r="AT267" i="3"/>
  <c r="AU267" i="3"/>
  <c r="AV267" i="3"/>
  <c r="AW267" i="3"/>
  <c r="AX267" i="3"/>
  <c r="AT268" i="3"/>
  <c r="AU268" i="3"/>
  <c r="AV268" i="3"/>
  <c r="AW268" i="3"/>
  <c r="AX268" i="3"/>
  <c r="AT271" i="3"/>
  <c r="AT282" i="3"/>
  <c r="AU282" i="3"/>
  <c r="AV282" i="3"/>
  <c r="AW282" i="3"/>
  <c r="AX282" i="3"/>
  <c r="AT286" i="3"/>
  <c r="AU286" i="3"/>
  <c r="AV286" i="3"/>
  <c r="AW286" i="3"/>
  <c r="AX286" i="3"/>
  <c r="AT287" i="3"/>
  <c r="AU287" i="3"/>
  <c r="AV287" i="3"/>
  <c r="AW287" i="3"/>
  <c r="AX287" i="3"/>
  <c r="AT288" i="3"/>
  <c r="AU288" i="3"/>
  <c r="AV288" i="3"/>
  <c r="AW288" i="3"/>
  <c r="AX288" i="3"/>
  <c r="AT289" i="3"/>
  <c r="AU289" i="3"/>
  <c r="AV289" i="3"/>
  <c r="AW289" i="3"/>
  <c r="AX289" i="3"/>
  <c r="AT290" i="3"/>
  <c r="AU290" i="3"/>
  <c r="AV290" i="3"/>
  <c r="AW290" i="3"/>
  <c r="AX290" i="3"/>
  <c r="AT291" i="3"/>
  <c r="AU291" i="3"/>
  <c r="AV291" i="3"/>
  <c r="AW291" i="3"/>
  <c r="AX291" i="3"/>
  <c r="AT292" i="3"/>
  <c r="AU292" i="3"/>
  <c r="AV292" i="3"/>
  <c r="AW292" i="3"/>
  <c r="AX292" i="3"/>
  <c r="AV293" i="3"/>
  <c r="AT294" i="3"/>
  <c r="AT305" i="3"/>
  <c r="AU305" i="3"/>
  <c r="AV305" i="3"/>
  <c r="AW305" i="3"/>
  <c r="AX305" i="3"/>
  <c r="AT309" i="3"/>
  <c r="AU309" i="3"/>
  <c r="AV309" i="3"/>
  <c r="AW309" i="3"/>
  <c r="AX309" i="3"/>
  <c r="AT310" i="3"/>
  <c r="AU310" i="3"/>
  <c r="AV310" i="3"/>
  <c r="AW310" i="3"/>
  <c r="AX310" i="3"/>
  <c r="AT311" i="3"/>
  <c r="AU311" i="3"/>
  <c r="AV311" i="3"/>
  <c r="AW311" i="3"/>
  <c r="AX311" i="3"/>
  <c r="AT312" i="3"/>
  <c r="AU312" i="3"/>
  <c r="AV312" i="3"/>
  <c r="AW312" i="3"/>
  <c r="AX312" i="3"/>
  <c r="AT313" i="3"/>
  <c r="AU313" i="3"/>
  <c r="AV313" i="3"/>
  <c r="AW313" i="3"/>
  <c r="AX313" i="3"/>
  <c r="AT314" i="3"/>
  <c r="AU314" i="3"/>
  <c r="AV314" i="3"/>
  <c r="AW314" i="3"/>
  <c r="AX314" i="3"/>
  <c r="AT315" i="3"/>
  <c r="AU315" i="3"/>
  <c r="AV315" i="3"/>
  <c r="AW315" i="3"/>
  <c r="AX315" i="3"/>
  <c r="AT316" i="3"/>
  <c r="AU316" i="3"/>
  <c r="AV316" i="3"/>
  <c r="AW316" i="3"/>
  <c r="AX316" i="3"/>
  <c r="AV317" i="3"/>
  <c r="AT327" i="3"/>
  <c r="AU327" i="3"/>
  <c r="AT328" i="3"/>
  <c r="AU328" i="3"/>
  <c r="AV328" i="3"/>
  <c r="AW328" i="3"/>
  <c r="AX328" i="3"/>
  <c r="AB332" i="3"/>
  <c r="AC332" i="3"/>
  <c r="AD332" i="3"/>
  <c r="AE332" i="3"/>
  <c r="AF332" i="3"/>
  <c r="AG332" i="3"/>
  <c r="AH332" i="3"/>
  <c r="AI332" i="3"/>
  <c r="AJ332" i="3"/>
  <c r="AK332" i="3"/>
  <c r="AL332" i="3"/>
  <c r="AM332" i="3"/>
  <c r="AN332" i="3"/>
  <c r="AO332" i="3"/>
  <c r="AP332" i="3"/>
  <c r="AQ332" i="3"/>
  <c r="AR332" i="3"/>
  <c r="AS332" i="3"/>
  <c r="AT332" i="3"/>
  <c r="AU332" i="3"/>
  <c r="AV332" i="3"/>
  <c r="AW332" i="3"/>
  <c r="AX332" i="3"/>
  <c r="AG333" i="3"/>
  <c r="AH333" i="3"/>
  <c r="AI333" i="3"/>
  <c r="AJ333" i="3"/>
  <c r="AK333" i="3"/>
  <c r="AL333" i="3"/>
  <c r="AM333" i="3"/>
  <c r="AN333" i="3"/>
  <c r="AO333" i="3"/>
  <c r="AP333" i="3"/>
  <c r="AQ333" i="3"/>
  <c r="AR333" i="3"/>
  <c r="AS333" i="3"/>
  <c r="AT333" i="3"/>
  <c r="AU333" i="3"/>
  <c r="AV333" i="3"/>
  <c r="AW333" i="3"/>
  <c r="AX333" i="3"/>
  <c r="AG334" i="3"/>
  <c r="AH334" i="3"/>
  <c r="AI334" i="3"/>
  <c r="AJ334" i="3"/>
  <c r="AK334" i="3"/>
  <c r="AL334" i="3"/>
  <c r="AM334" i="3"/>
  <c r="AN334" i="3"/>
  <c r="AO334" i="3"/>
  <c r="AP334" i="3"/>
  <c r="AQ334" i="3"/>
  <c r="AR334" i="3"/>
  <c r="AS334" i="3"/>
  <c r="AT334" i="3"/>
  <c r="AU334" i="3"/>
  <c r="AV334" i="3"/>
  <c r="AW334" i="3"/>
  <c r="AX334" i="3"/>
  <c r="AT335" i="3"/>
  <c r="AU335" i="3"/>
  <c r="AV335" i="3"/>
  <c r="AW335" i="3"/>
  <c r="AX335" i="3"/>
  <c r="AT336" i="3"/>
  <c r="AU336" i="3"/>
  <c r="AV336" i="3"/>
  <c r="AW336" i="3"/>
  <c r="AX336" i="3"/>
  <c r="AT337" i="3"/>
  <c r="AU337" i="3"/>
  <c r="AV337" i="3"/>
  <c r="AW337" i="3"/>
  <c r="AX337" i="3"/>
  <c r="AT338" i="3"/>
  <c r="AU338" i="3"/>
  <c r="AV338" i="3"/>
  <c r="AW338" i="3"/>
  <c r="AX338" i="3"/>
  <c r="AT339" i="3"/>
  <c r="AU339" i="3"/>
  <c r="AV339" i="3"/>
  <c r="AW339" i="3"/>
  <c r="AX339" i="3"/>
  <c r="AG340" i="3"/>
  <c r="AH340" i="3"/>
  <c r="AI340" i="3"/>
  <c r="AJ340" i="3"/>
  <c r="AK340" i="3"/>
  <c r="AL340" i="3"/>
  <c r="AM340" i="3"/>
  <c r="AN340" i="3"/>
  <c r="AO340" i="3"/>
  <c r="AP340" i="3"/>
  <c r="AQ340" i="3"/>
  <c r="AR340" i="3"/>
  <c r="AS340" i="3"/>
  <c r="AT340" i="3"/>
  <c r="AU340" i="3"/>
  <c r="AV340" i="3"/>
  <c r="AW340" i="3"/>
  <c r="AX340" i="3"/>
  <c r="AB351" i="3"/>
  <c r="AC351" i="3"/>
  <c r="AD351" i="3"/>
  <c r="AE351" i="3"/>
  <c r="AF351" i="3"/>
  <c r="AG351" i="3"/>
  <c r="AH351" i="3"/>
  <c r="AI351" i="3"/>
  <c r="AJ351" i="3"/>
  <c r="AK351" i="3"/>
  <c r="AL351" i="3"/>
  <c r="AM351" i="3"/>
  <c r="AN351" i="3"/>
  <c r="AO351" i="3"/>
  <c r="AP351" i="3"/>
  <c r="AQ351" i="3"/>
  <c r="AR351" i="3"/>
  <c r="AS351" i="3"/>
  <c r="AT351" i="3"/>
  <c r="AU351" i="3"/>
  <c r="AV351" i="3"/>
  <c r="AW351" i="3"/>
  <c r="AX351" i="3"/>
  <c r="AB355" i="3"/>
  <c r="AC355" i="3"/>
  <c r="AD355" i="3"/>
  <c r="AE355" i="3"/>
  <c r="AF355" i="3"/>
  <c r="AG355" i="3"/>
  <c r="AH355" i="3"/>
  <c r="AI355" i="3"/>
  <c r="AJ355" i="3"/>
  <c r="AK355" i="3"/>
  <c r="AL355" i="3"/>
  <c r="AM355" i="3"/>
  <c r="AN355" i="3"/>
  <c r="AO355" i="3"/>
  <c r="AP355" i="3"/>
  <c r="AQ355" i="3"/>
  <c r="AR355" i="3"/>
  <c r="AS355" i="3"/>
  <c r="AT355" i="3"/>
  <c r="AU355" i="3"/>
  <c r="AV355" i="3"/>
  <c r="AW355" i="3"/>
  <c r="AX355" i="3"/>
  <c r="AG356" i="3"/>
  <c r="AH356" i="3"/>
  <c r="AI356" i="3"/>
  <c r="AJ356" i="3"/>
  <c r="AK356" i="3"/>
  <c r="AL356" i="3"/>
  <c r="AM356" i="3"/>
  <c r="AN356" i="3"/>
  <c r="AO356" i="3"/>
  <c r="AP356" i="3"/>
  <c r="AQ356" i="3"/>
  <c r="AR356" i="3"/>
  <c r="AS356" i="3"/>
  <c r="AT356" i="3"/>
  <c r="AU356" i="3"/>
  <c r="AV356" i="3"/>
  <c r="AW356" i="3"/>
  <c r="AX356" i="3"/>
  <c r="AG357" i="3"/>
  <c r="AH357" i="3"/>
  <c r="AI357" i="3"/>
  <c r="AJ357" i="3"/>
  <c r="AK357" i="3"/>
  <c r="AL357" i="3"/>
  <c r="AM357" i="3"/>
  <c r="AN357" i="3"/>
  <c r="AO357" i="3"/>
  <c r="AP357" i="3"/>
  <c r="AQ357" i="3"/>
  <c r="AR357" i="3"/>
  <c r="AS357" i="3"/>
  <c r="AT357" i="3"/>
  <c r="AU357" i="3"/>
  <c r="AV357" i="3"/>
  <c r="AW357" i="3"/>
  <c r="AX357" i="3"/>
  <c r="AT358" i="3"/>
  <c r="AU358" i="3"/>
  <c r="AV358" i="3"/>
  <c r="AW358" i="3"/>
  <c r="AX358" i="3"/>
  <c r="AT359" i="3"/>
  <c r="AU359" i="3"/>
  <c r="AV359" i="3"/>
  <c r="AW359" i="3"/>
  <c r="AX359" i="3"/>
  <c r="AT360" i="3"/>
  <c r="AU360" i="3"/>
  <c r="AV360" i="3"/>
  <c r="AW360" i="3"/>
  <c r="AX360" i="3"/>
  <c r="AT361" i="3"/>
  <c r="AU361" i="3"/>
  <c r="AV361" i="3"/>
  <c r="AW361" i="3"/>
  <c r="AX361" i="3"/>
  <c r="AT362" i="3"/>
  <c r="AU362" i="3"/>
  <c r="AV362" i="3"/>
  <c r="AW362" i="3"/>
  <c r="AX362" i="3"/>
  <c r="AG363" i="3"/>
  <c r="AH363" i="3"/>
  <c r="AI363" i="3"/>
  <c r="AJ363" i="3"/>
  <c r="AK363" i="3"/>
  <c r="AL363" i="3"/>
  <c r="AM363" i="3"/>
  <c r="AN363" i="3"/>
  <c r="AO363" i="3"/>
  <c r="AP363" i="3"/>
  <c r="AQ363" i="3"/>
  <c r="AR363" i="3"/>
  <c r="AS363" i="3"/>
  <c r="AT363" i="3"/>
  <c r="AU363" i="3"/>
  <c r="AV363" i="3"/>
  <c r="AW363" i="3"/>
  <c r="AX363" i="3"/>
  <c r="AG364" i="3"/>
  <c r="AH364" i="3"/>
  <c r="AI364" i="3"/>
  <c r="AJ364" i="3"/>
  <c r="AK364" i="3"/>
  <c r="AL364" i="3"/>
  <c r="AM364" i="3"/>
  <c r="AN364" i="3"/>
  <c r="AO364" i="3"/>
  <c r="AT364" i="3"/>
  <c r="AU364" i="3"/>
  <c r="AV364" i="3"/>
  <c r="AW364" i="3"/>
  <c r="AX364" i="3"/>
  <c r="AB374" i="3"/>
  <c r="AC374" i="3"/>
  <c r="AD374" i="3"/>
  <c r="AE374" i="3"/>
  <c r="AF374" i="3"/>
  <c r="AG374" i="3"/>
  <c r="AH374" i="3"/>
  <c r="AI374" i="3"/>
  <c r="AJ374" i="3"/>
  <c r="AK374" i="3"/>
  <c r="AL374" i="3"/>
  <c r="AM374" i="3"/>
  <c r="AN374" i="3"/>
  <c r="AO374" i="3"/>
  <c r="AP374" i="3"/>
  <c r="AQ374" i="3"/>
  <c r="AR374" i="3"/>
  <c r="AS374" i="3"/>
  <c r="AT374" i="3"/>
  <c r="AU374" i="3"/>
  <c r="AV374" i="3"/>
  <c r="AW374" i="3"/>
  <c r="AX374" i="3"/>
  <c r="AB378" i="3"/>
  <c r="AC378" i="3"/>
  <c r="AD378" i="3"/>
  <c r="AE378" i="3"/>
  <c r="AF378" i="3"/>
  <c r="AG378" i="3"/>
  <c r="AH378" i="3"/>
  <c r="AI378" i="3"/>
  <c r="AJ378" i="3"/>
  <c r="AK378" i="3"/>
  <c r="AL378" i="3"/>
  <c r="AM378" i="3"/>
  <c r="AN378" i="3"/>
  <c r="AO378" i="3"/>
  <c r="AP378" i="3"/>
  <c r="AQ378" i="3"/>
  <c r="AR378" i="3"/>
  <c r="AS378" i="3"/>
  <c r="AT378" i="3"/>
  <c r="AU378" i="3"/>
  <c r="AV378" i="3"/>
  <c r="AW378" i="3"/>
  <c r="AX378" i="3"/>
  <c r="AG379" i="3"/>
  <c r="AH379" i="3"/>
  <c r="AI379" i="3"/>
  <c r="AJ379" i="3"/>
  <c r="AK379" i="3"/>
  <c r="AL379" i="3"/>
  <c r="AM379" i="3"/>
  <c r="AN379" i="3"/>
  <c r="AO379" i="3"/>
  <c r="AP379" i="3"/>
  <c r="AQ379" i="3"/>
  <c r="AR379" i="3"/>
  <c r="AS379" i="3"/>
  <c r="AT379" i="3"/>
  <c r="AU379" i="3"/>
  <c r="AV379" i="3"/>
  <c r="AW379" i="3"/>
  <c r="AX379" i="3"/>
  <c r="AG380" i="3"/>
  <c r="AH380" i="3"/>
  <c r="AI380" i="3"/>
  <c r="AJ380" i="3"/>
  <c r="AK380" i="3"/>
  <c r="AL380" i="3"/>
  <c r="AM380" i="3"/>
  <c r="AN380" i="3"/>
  <c r="AO380" i="3"/>
  <c r="AP380" i="3"/>
  <c r="AQ380" i="3"/>
  <c r="AR380" i="3"/>
  <c r="AS380" i="3"/>
  <c r="AT380" i="3"/>
  <c r="AU380" i="3"/>
  <c r="AV380" i="3"/>
  <c r="AW380" i="3"/>
  <c r="AX380" i="3"/>
  <c r="AT381" i="3"/>
  <c r="AU381" i="3"/>
  <c r="AV381" i="3"/>
  <c r="AW381" i="3"/>
  <c r="AX381" i="3"/>
  <c r="AT382" i="3"/>
  <c r="AU382" i="3"/>
  <c r="AV382" i="3"/>
  <c r="AW382" i="3"/>
  <c r="AX382" i="3"/>
  <c r="AT383" i="3"/>
  <c r="AU383" i="3"/>
  <c r="AV383" i="3"/>
  <c r="AW383" i="3"/>
  <c r="AX383" i="3"/>
  <c r="AT384" i="3"/>
  <c r="AU384" i="3"/>
  <c r="AV384" i="3"/>
  <c r="AW384" i="3"/>
  <c r="AX384" i="3"/>
  <c r="AT385" i="3"/>
  <c r="AU385" i="3"/>
  <c r="AV385" i="3"/>
  <c r="AW385" i="3"/>
  <c r="AX385" i="3"/>
  <c r="AG386" i="3"/>
  <c r="AH386" i="3"/>
  <c r="AI386" i="3"/>
  <c r="AJ386" i="3"/>
  <c r="AK386" i="3"/>
  <c r="AL386" i="3"/>
  <c r="AM386" i="3"/>
  <c r="AN386" i="3"/>
  <c r="AO386" i="3"/>
  <c r="AP386" i="3"/>
  <c r="AQ386" i="3"/>
  <c r="AR386" i="3"/>
  <c r="AS386" i="3"/>
  <c r="AT386" i="3"/>
  <c r="AU386" i="3"/>
  <c r="AV386" i="3"/>
  <c r="AW386" i="3"/>
  <c r="AX386" i="3"/>
  <c r="AG387" i="3"/>
  <c r="AH387" i="3"/>
  <c r="AI387" i="3"/>
  <c r="AJ387" i="3"/>
  <c r="AK387" i="3"/>
  <c r="AL387" i="3"/>
  <c r="AM387" i="3"/>
  <c r="AN387" i="3"/>
  <c r="AO387" i="3"/>
  <c r="AT387" i="3"/>
  <c r="AU387" i="3"/>
  <c r="AV387" i="3"/>
  <c r="AW387" i="3"/>
  <c r="AX387" i="3"/>
  <c r="AT388" i="3"/>
  <c r="AU388" i="3"/>
  <c r="AV388" i="3"/>
  <c r="AW388" i="3"/>
  <c r="AX388" i="3"/>
  <c r="AU389" i="3"/>
  <c r="AV389" i="3"/>
  <c r="AV395" i="3"/>
  <c r="AB397" i="3"/>
  <c r="AC397" i="3"/>
  <c r="AD397" i="3"/>
  <c r="AE397" i="3"/>
  <c r="AF397" i="3"/>
  <c r="AG397" i="3"/>
  <c r="AH397" i="3"/>
  <c r="AI397" i="3"/>
  <c r="AJ397" i="3"/>
  <c r="AK397" i="3"/>
  <c r="AL397" i="3"/>
  <c r="AM397" i="3"/>
  <c r="AN397" i="3"/>
  <c r="AO397" i="3"/>
  <c r="AP397" i="3"/>
  <c r="AQ397" i="3"/>
  <c r="AR397" i="3"/>
  <c r="AS397" i="3"/>
  <c r="AT397" i="3"/>
  <c r="AU397" i="3"/>
  <c r="AV397" i="3"/>
  <c r="AW397" i="3"/>
  <c r="AX397" i="3"/>
  <c r="AB401" i="3"/>
  <c r="AC401" i="3"/>
  <c r="AD401" i="3"/>
  <c r="AE401" i="3"/>
  <c r="AF401" i="3"/>
  <c r="AG401" i="3"/>
  <c r="AH401" i="3"/>
  <c r="AI401" i="3"/>
  <c r="AJ401" i="3"/>
  <c r="AK401" i="3"/>
  <c r="AL401" i="3"/>
  <c r="AM401" i="3"/>
  <c r="AN401" i="3"/>
  <c r="AO401" i="3"/>
  <c r="AP401" i="3"/>
  <c r="AQ401" i="3"/>
  <c r="AR401" i="3"/>
  <c r="AS401" i="3"/>
  <c r="AT401" i="3"/>
  <c r="AU401" i="3"/>
  <c r="AV401" i="3"/>
  <c r="AW401" i="3"/>
  <c r="AX401" i="3"/>
  <c r="AG402" i="3"/>
  <c r="AH402" i="3"/>
  <c r="AI402" i="3"/>
  <c r="AJ402" i="3"/>
  <c r="AK402" i="3"/>
  <c r="AL402" i="3"/>
  <c r="AM402" i="3"/>
  <c r="AN402" i="3"/>
  <c r="AO402" i="3"/>
  <c r="AP402" i="3"/>
  <c r="AQ402" i="3"/>
  <c r="AR402" i="3"/>
  <c r="AS402" i="3"/>
  <c r="AT402" i="3"/>
  <c r="AU402" i="3"/>
  <c r="AV402" i="3"/>
  <c r="AW402" i="3"/>
  <c r="AX402" i="3"/>
  <c r="AG403" i="3"/>
  <c r="AH403" i="3"/>
  <c r="AI403" i="3"/>
  <c r="AJ403" i="3"/>
  <c r="AK403" i="3"/>
  <c r="AL403" i="3"/>
  <c r="AM403" i="3"/>
  <c r="AN403" i="3"/>
  <c r="AO403" i="3"/>
  <c r="AP403" i="3"/>
  <c r="AQ403" i="3"/>
  <c r="AR403" i="3"/>
  <c r="AS403" i="3"/>
  <c r="AT403" i="3"/>
  <c r="AU403" i="3"/>
  <c r="AV403" i="3"/>
  <c r="AW403" i="3"/>
  <c r="AX403" i="3"/>
  <c r="AT404" i="3"/>
  <c r="AU404" i="3"/>
  <c r="AV404" i="3"/>
  <c r="AW404" i="3"/>
  <c r="AX404" i="3"/>
  <c r="AT405" i="3"/>
  <c r="AU405" i="3"/>
  <c r="AV405" i="3"/>
  <c r="AW405" i="3"/>
  <c r="AX405" i="3"/>
  <c r="AT406" i="3"/>
  <c r="AU406" i="3"/>
  <c r="AV406" i="3"/>
  <c r="AW406" i="3"/>
  <c r="AX406" i="3"/>
  <c r="AT407" i="3"/>
  <c r="AU407" i="3"/>
  <c r="AV407" i="3"/>
  <c r="AW407" i="3"/>
  <c r="AX407" i="3"/>
  <c r="AT408" i="3"/>
  <c r="AU408" i="3"/>
  <c r="AV408" i="3"/>
  <c r="AW408" i="3"/>
  <c r="AX408" i="3"/>
  <c r="AG409" i="3"/>
  <c r="AH409" i="3"/>
  <c r="AI409" i="3"/>
  <c r="AJ409" i="3"/>
  <c r="AK409" i="3"/>
  <c r="AL409" i="3"/>
  <c r="AM409" i="3"/>
  <c r="AN409" i="3"/>
  <c r="AO409" i="3"/>
  <c r="AP409" i="3"/>
  <c r="AQ409" i="3"/>
  <c r="AR409" i="3"/>
  <c r="AS409" i="3"/>
  <c r="AT409" i="3"/>
  <c r="AU409" i="3"/>
  <c r="AV409" i="3"/>
  <c r="AW409" i="3"/>
  <c r="AX409" i="3"/>
  <c r="AG410" i="3"/>
  <c r="AH410" i="3"/>
  <c r="AI410" i="3"/>
  <c r="AJ410" i="3"/>
  <c r="AK410" i="3"/>
  <c r="AL410" i="3"/>
  <c r="AM410" i="3"/>
  <c r="AN410" i="3"/>
  <c r="AO410" i="3"/>
  <c r="AT410" i="3"/>
  <c r="AU410" i="3"/>
  <c r="AV410" i="3"/>
  <c r="AW410" i="3"/>
  <c r="AX410" i="3"/>
  <c r="AT411" i="3"/>
  <c r="AU411" i="3"/>
  <c r="AV411" i="3"/>
  <c r="AW411" i="3"/>
  <c r="AX411" i="3"/>
  <c r="AT412" i="3"/>
  <c r="AU412" i="3"/>
  <c r="AV412" i="3"/>
  <c r="AW412" i="3"/>
  <c r="AX412" i="3"/>
  <c r="AT413" i="3"/>
  <c r="AB420" i="3"/>
  <c r="AC420" i="3"/>
  <c r="AD420" i="3"/>
  <c r="AE420" i="3"/>
  <c r="AF420" i="3"/>
  <c r="AG420" i="3"/>
  <c r="AH420" i="3"/>
  <c r="AI420" i="3"/>
  <c r="AJ420" i="3"/>
  <c r="AK420" i="3"/>
  <c r="AL420" i="3"/>
  <c r="AM420" i="3"/>
  <c r="AN420" i="3"/>
  <c r="AO420" i="3"/>
  <c r="AP420" i="3"/>
  <c r="AQ420" i="3"/>
  <c r="AR420" i="3"/>
  <c r="AS420" i="3"/>
  <c r="AT420" i="3"/>
  <c r="AU420" i="3"/>
  <c r="AV420" i="3"/>
  <c r="AW420" i="3"/>
  <c r="AX420" i="3"/>
  <c r="AB424" i="3"/>
  <c r="AC424" i="3"/>
  <c r="AD424" i="3"/>
  <c r="AE424" i="3"/>
  <c r="AF424" i="3"/>
  <c r="AG424" i="3"/>
  <c r="AH424" i="3"/>
  <c r="AI424" i="3"/>
  <c r="AJ424" i="3"/>
  <c r="AK424" i="3"/>
  <c r="AL424" i="3"/>
  <c r="AM424" i="3"/>
  <c r="AN424" i="3"/>
  <c r="AO424" i="3"/>
  <c r="AP424" i="3"/>
  <c r="AQ424" i="3"/>
  <c r="AR424" i="3"/>
  <c r="AS424" i="3"/>
  <c r="AT424" i="3"/>
  <c r="AU424" i="3"/>
  <c r="AV424" i="3"/>
  <c r="AW424" i="3"/>
  <c r="AX424" i="3"/>
  <c r="AG425" i="3"/>
  <c r="AH425" i="3"/>
  <c r="AI425" i="3"/>
  <c r="AJ425" i="3"/>
  <c r="AK425" i="3"/>
  <c r="AL425" i="3"/>
  <c r="AM425" i="3"/>
  <c r="AN425" i="3"/>
  <c r="AO425" i="3"/>
  <c r="AP425" i="3"/>
  <c r="AQ425" i="3"/>
  <c r="AR425" i="3"/>
  <c r="AS425" i="3"/>
  <c r="AT425" i="3"/>
  <c r="AU425" i="3"/>
  <c r="AV425" i="3"/>
  <c r="AW425" i="3"/>
  <c r="AX425" i="3"/>
  <c r="AG426" i="3"/>
  <c r="AH426" i="3"/>
  <c r="AI426" i="3"/>
  <c r="AJ426" i="3"/>
  <c r="AK426" i="3"/>
  <c r="AL426" i="3"/>
  <c r="AM426" i="3"/>
  <c r="AN426" i="3"/>
  <c r="AO426" i="3"/>
  <c r="AP426" i="3"/>
  <c r="AQ426" i="3"/>
  <c r="AR426" i="3"/>
  <c r="AS426" i="3"/>
  <c r="AT426" i="3"/>
  <c r="AU426" i="3"/>
  <c r="AV426" i="3"/>
  <c r="AW426" i="3"/>
  <c r="AX426" i="3"/>
  <c r="AT427" i="3"/>
  <c r="AU427" i="3"/>
  <c r="AV427" i="3"/>
  <c r="AW427" i="3"/>
  <c r="AX427" i="3"/>
  <c r="AT428" i="3"/>
  <c r="AU428" i="3"/>
  <c r="AV428" i="3"/>
  <c r="AW428" i="3"/>
  <c r="AX428" i="3"/>
  <c r="AT429" i="3"/>
  <c r="AU429" i="3"/>
  <c r="AV429" i="3"/>
  <c r="AW429" i="3"/>
  <c r="AX429" i="3"/>
  <c r="AT430" i="3"/>
  <c r="AU430" i="3"/>
  <c r="AV430" i="3"/>
  <c r="AW430" i="3"/>
  <c r="AX430" i="3"/>
  <c r="AT431" i="3"/>
  <c r="AU431" i="3"/>
  <c r="AV431" i="3"/>
  <c r="AW431" i="3"/>
  <c r="AX431" i="3"/>
  <c r="AG432" i="3"/>
  <c r="AH432" i="3"/>
  <c r="AI432" i="3"/>
  <c r="AJ432" i="3"/>
  <c r="AK432" i="3"/>
  <c r="AL432" i="3"/>
  <c r="AM432" i="3"/>
  <c r="AN432" i="3"/>
  <c r="AO432" i="3"/>
  <c r="AP432" i="3"/>
  <c r="AQ432" i="3"/>
  <c r="AR432" i="3"/>
  <c r="AS432" i="3"/>
  <c r="AT432" i="3"/>
  <c r="AU432" i="3"/>
  <c r="AV432" i="3"/>
  <c r="AW432" i="3"/>
  <c r="AX432" i="3"/>
  <c r="AG433" i="3"/>
  <c r="AH433" i="3"/>
  <c r="AI433" i="3"/>
  <c r="AJ433" i="3"/>
  <c r="AK433" i="3"/>
  <c r="AL433" i="3"/>
  <c r="AM433" i="3"/>
  <c r="AN433" i="3"/>
  <c r="AO433" i="3"/>
  <c r="AP433" i="3"/>
  <c r="AQ433" i="3"/>
  <c r="AR433" i="3"/>
  <c r="AS433" i="3"/>
  <c r="AT433" i="3"/>
  <c r="AU433" i="3"/>
  <c r="AV433" i="3"/>
  <c r="AW433" i="3"/>
  <c r="AX433" i="3"/>
  <c r="AG434" i="3"/>
  <c r="AH434" i="3"/>
  <c r="AI434" i="3"/>
  <c r="AJ434" i="3"/>
  <c r="AK434" i="3"/>
  <c r="AL434" i="3"/>
  <c r="AM434" i="3"/>
  <c r="AN434" i="3"/>
  <c r="AO434" i="3"/>
  <c r="AP434" i="3"/>
  <c r="AQ434" i="3"/>
  <c r="AR434" i="3"/>
  <c r="AS434" i="3"/>
  <c r="AT434" i="3"/>
  <c r="AU434" i="3"/>
  <c r="AV434" i="3"/>
  <c r="AW434" i="3"/>
  <c r="AX434" i="3"/>
  <c r="AT435" i="3"/>
  <c r="AU435" i="3"/>
  <c r="AV435" i="3"/>
  <c r="AW435" i="3"/>
  <c r="AX435" i="3"/>
  <c r="AT436" i="3"/>
  <c r="AU436" i="3"/>
  <c r="AV436" i="3"/>
  <c r="AW436" i="3"/>
  <c r="AX436" i="3"/>
  <c r="AG440" i="3"/>
  <c r="AH440" i="3"/>
  <c r="AI440" i="3"/>
  <c r="AJ440" i="3"/>
  <c r="AK440" i="3"/>
  <c r="AL440" i="3"/>
  <c r="AM440" i="3"/>
  <c r="AN440" i="3"/>
  <c r="AO440" i="3"/>
  <c r="AP440" i="3"/>
  <c r="AQ440" i="3"/>
  <c r="AR440" i="3"/>
  <c r="AS440" i="3"/>
  <c r="AG441" i="3"/>
  <c r="AH441" i="3"/>
  <c r="AI441" i="3"/>
  <c r="AJ441" i="3"/>
  <c r="AK441" i="3"/>
  <c r="AL441" i="3"/>
  <c r="AM441" i="3"/>
  <c r="AN441" i="3"/>
  <c r="AO441" i="3"/>
  <c r="AP441" i="3"/>
  <c r="AQ441" i="3"/>
  <c r="AR441" i="3"/>
  <c r="AS441" i="3"/>
  <c r="AB443" i="3"/>
  <c r="AC443" i="3"/>
  <c r="AD443" i="3"/>
  <c r="AE443" i="3"/>
  <c r="AF443" i="3"/>
  <c r="AG443" i="3"/>
  <c r="AH443" i="3"/>
  <c r="AI443" i="3"/>
  <c r="AJ443" i="3"/>
  <c r="AK443" i="3"/>
  <c r="AL443" i="3"/>
  <c r="AM443" i="3"/>
  <c r="AN443" i="3"/>
  <c r="AO443" i="3"/>
  <c r="AP443" i="3"/>
  <c r="AQ443" i="3"/>
  <c r="AR443" i="3"/>
  <c r="AS443" i="3"/>
  <c r="AT443" i="3"/>
  <c r="AU443" i="3"/>
  <c r="AV443" i="3"/>
  <c r="AW443" i="3"/>
  <c r="AX443" i="3"/>
  <c r="AB447" i="3"/>
  <c r="AC447" i="3"/>
  <c r="AD447" i="3"/>
  <c r="AE447" i="3"/>
  <c r="AF447" i="3"/>
  <c r="AG447" i="3"/>
  <c r="AH447" i="3"/>
  <c r="AI447" i="3"/>
  <c r="AJ447" i="3"/>
  <c r="AK447" i="3"/>
  <c r="AL447" i="3"/>
  <c r="AM447" i="3"/>
  <c r="AN447" i="3"/>
  <c r="AO447" i="3"/>
  <c r="AP447" i="3"/>
  <c r="AQ447" i="3"/>
  <c r="AR447" i="3"/>
  <c r="AS447" i="3"/>
  <c r="AT447" i="3"/>
  <c r="AU447" i="3"/>
  <c r="AV447" i="3"/>
  <c r="AW447" i="3"/>
  <c r="AX447" i="3"/>
  <c r="AG448" i="3"/>
  <c r="AH448" i="3"/>
  <c r="AI448" i="3"/>
  <c r="AJ448" i="3"/>
  <c r="AK448" i="3"/>
  <c r="AL448" i="3"/>
  <c r="AM448" i="3"/>
  <c r="AN448" i="3"/>
  <c r="AO448" i="3"/>
  <c r="AP448" i="3"/>
  <c r="AQ448" i="3"/>
  <c r="AR448" i="3"/>
  <c r="AS448" i="3"/>
  <c r="AT448" i="3"/>
  <c r="AU448" i="3"/>
  <c r="AV448" i="3"/>
  <c r="AW448" i="3"/>
  <c r="AX448" i="3"/>
  <c r="AG449" i="3"/>
  <c r="AH449" i="3"/>
  <c r="AI449" i="3"/>
  <c r="AJ449" i="3"/>
  <c r="AK449" i="3"/>
  <c r="AL449" i="3"/>
  <c r="AM449" i="3"/>
  <c r="AN449" i="3"/>
  <c r="AO449" i="3"/>
  <c r="AP449" i="3"/>
  <c r="AQ449" i="3"/>
  <c r="AR449" i="3"/>
  <c r="AS449" i="3"/>
  <c r="AT449" i="3"/>
  <c r="AU449" i="3"/>
  <c r="AV449" i="3"/>
  <c r="AW449" i="3"/>
  <c r="AX449" i="3"/>
  <c r="AT450" i="3"/>
  <c r="AU450" i="3"/>
  <c r="AV450" i="3"/>
  <c r="AW450" i="3"/>
  <c r="AX450" i="3"/>
  <c r="AT451" i="3"/>
  <c r="AU451" i="3"/>
  <c r="AV451" i="3"/>
  <c r="AW451" i="3"/>
  <c r="AX451" i="3"/>
  <c r="AT452" i="3"/>
  <c r="AU452" i="3"/>
  <c r="AV452" i="3"/>
  <c r="AW452" i="3"/>
  <c r="AX452" i="3"/>
  <c r="AT453" i="3"/>
  <c r="AU453" i="3"/>
  <c r="AV453" i="3"/>
  <c r="AW453" i="3"/>
  <c r="AX453" i="3"/>
  <c r="AT454" i="3"/>
  <c r="AU454" i="3"/>
  <c r="AV454" i="3"/>
  <c r="AW454" i="3"/>
  <c r="AX454" i="3"/>
  <c r="AG455" i="3"/>
  <c r="AH455" i="3"/>
  <c r="AI455" i="3"/>
  <c r="AJ455" i="3"/>
  <c r="AK455" i="3"/>
  <c r="AL455" i="3"/>
  <c r="AM455" i="3"/>
  <c r="AN455" i="3"/>
  <c r="AO455" i="3"/>
  <c r="AP455" i="3"/>
  <c r="AQ455" i="3"/>
  <c r="AR455" i="3"/>
  <c r="AS455" i="3"/>
  <c r="AT455" i="3"/>
  <c r="AU455" i="3"/>
  <c r="AV455" i="3"/>
  <c r="AW455" i="3"/>
  <c r="AX455" i="3"/>
  <c r="AG456" i="3"/>
  <c r="AH456" i="3"/>
  <c r="AI456" i="3"/>
  <c r="AJ456" i="3"/>
  <c r="AK456" i="3"/>
  <c r="AL456" i="3"/>
  <c r="AM456" i="3"/>
  <c r="AN456" i="3"/>
  <c r="AO456" i="3"/>
  <c r="AP456" i="3"/>
  <c r="AQ456" i="3"/>
  <c r="AR456" i="3"/>
  <c r="AS456" i="3"/>
  <c r="AT456" i="3"/>
  <c r="AU456" i="3"/>
  <c r="AV456" i="3"/>
  <c r="AW456" i="3"/>
  <c r="AX456" i="3"/>
  <c r="AG457" i="3"/>
  <c r="AH457" i="3"/>
  <c r="AI457" i="3"/>
  <c r="AJ457" i="3"/>
  <c r="AK457" i="3"/>
  <c r="AL457" i="3"/>
  <c r="AM457" i="3"/>
  <c r="AN457" i="3"/>
  <c r="AO457" i="3"/>
  <c r="AP457" i="3"/>
  <c r="AQ457" i="3"/>
  <c r="AR457" i="3"/>
  <c r="AS457" i="3"/>
  <c r="AT457" i="3"/>
  <c r="AU457" i="3"/>
  <c r="AV457" i="3"/>
  <c r="AW457" i="3"/>
  <c r="AX457" i="3"/>
  <c r="AT458" i="3"/>
  <c r="AU458" i="3"/>
  <c r="AV458" i="3"/>
  <c r="AW458" i="3"/>
  <c r="AX458" i="3"/>
  <c r="AT459" i="3"/>
  <c r="AU459" i="3"/>
  <c r="AV459" i="3"/>
  <c r="AW459" i="3"/>
  <c r="AX459" i="3"/>
  <c r="AT460" i="3"/>
  <c r="AU460" i="3"/>
  <c r="AV460" i="3"/>
  <c r="AW460" i="3"/>
  <c r="AX460" i="3"/>
  <c r="AG463" i="3"/>
  <c r="AH463" i="3"/>
  <c r="AI463" i="3"/>
  <c r="AJ463" i="3"/>
  <c r="AK463" i="3"/>
  <c r="AL463" i="3"/>
  <c r="AM463" i="3"/>
  <c r="AN463" i="3"/>
  <c r="AO463" i="3"/>
  <c r="AP463" i="3"/>
  <c r="AQ463" i="3"/>
  <c r="AR463" i="3"/>
  <c r="AS463" i="3"/>
  <c r="AG464" i="3"/>
  <c r="AH464" i="3"/>
  <c r="AI464" i="3"/>
  <c r="AJ464" i="3"/>
  <c r="AK464" i="3"/>
  <c r="AL464" i="3"/>
  <c r="AM464" i="3"/>
  <c r="AN464" i="3"/>
  <c r="AO464" i="3"/>
  <c r="AP464" i="3"/>
  <c r="AQ464" i="3"/>
  <c r="AR464" i="3"/>
  <c r="AS464" i="3"/>
  <c r="AB466" i="3"/>
  <c r="AC466" i="3"/>
  <c r="AD466" i="3"/>
  <c r="AE466" i="3"/>
  <c r="AF466" i="3"/>
  <c r="AG466" i="3"/>
  <c r="AH466" i="3"/>
  <c r="AI466" i="3"/>
  <c r="AJ466" i="3"/>
  <c r="AK466" i="3"/>
  <c r="AL466" i="3"/>
  <c r="AM466" i="3"/>
  <c r="AN466" i="3"/>
  <c r="AO466" i="3"/>
  <c r="AP466" i="3"/>
  <c r="AQ466" i="3"/>
  <c r="AR466" i="3"/>
  <c r="AS466" i="3"/>
  <c r="AT466" i="3"/>
  <c r="AU466" i="3"/>
  <c r="AV466" i="3"/>
  <c r="AW466" i="3"/>
  <c r="AX466" i="3"/>
  <c r="AB470" i="3"/>
  <c r="AC470" i="3"/>
  <c r="AD470" i="3"/>
  <c r="AE470" i="3"/>
  <c r="AF470" i="3"/>
  <c r="AG470" i="3"/>
  <c r="AH470" i="3"/>
  <c r="AI470" i="3"/>
  <c r="AJ470" i="3"/>
  <c r="AK470" i="3"/>
  <c r="AL470" i="3"/>
  <c r="AM470" i="3"/>
  <c r="AN470" i="3"/>
  <c r="AO470" i="3"/>
  <c r="AP470" i="3"/>
  <c r="AQ470" i="3"/>
  <c r="AR470" i="3"/>
  <c r="AS470" i="3"/>
  <c r="AT470" i="3"/>
  <c r="AU470" i="3"/>
  <c r="AV470" i="3"/>
  <c r="AW470" i="3"/>
  <c r="AX470" i="3"/>
  <c r="AG471" i="3"/>
  <c r="AH471" i="3"/>
  <c r="AI471" i="3"/>
  <c r="AJ471" i="3"/>
  <c r="AK471" i="3"/>
  <c r="AL471" i="3"/>
  <c r="AM471" i="3"/>
  <c r="AN471" i="3"/>
  <c r="AO471" i="3"/>
  <c r="AP471" i="3"/>
  <c r="AQ471" i="3"/>
  <c r="AR471" i="3"/>
  <c r="AS471" i="3"/>
  <c r="AT471" i="3"/>
  <c r="AU471" i="3"/>
  <c r="AV471" i="3"/>
  <c r="AW471" i="3"/>
  <c r="AX471" i="3"/>
  <c r="AG472" i="3"/>
  <c r="AH472" i="3"/>
  <c r="AI472" i="3"/>
  <c r="AJ472" i="3"/>
  <c r="AK472" i="3"/>
  <c r="AL472" i="3"/>
  <c r="AM472" i="3"/>
  <c r="AN472" i="3"/>
  <c r="AO472" i="3"/>
  <c r="AP472" i="3"/>
  <c r="AQ472" i="3"/>
  <c r="AR472" i="3"/>
  <c r="AS472" i="3"/>
  <c r="AT472" i="3"/>
  <c r="AU472" i="3"/>
  <c r="AV472" i="3"/>
  <c r="AW472" i="3"/>
  <c r="AX472" i="3"/>
  <c r="AT473" i="3"/>
  <c r="AU473" i="3"/>
  <c r="AV473" i="3"/>
  <c r="AW473" i="3"/>
  <c r="AX473" i="3"/>
  <c r="AT474" i="3"/>
  <c r="AU474" i="3"/>
  <c r="AV474" i="3"/>
  <c r="AW474" i="3"/>
  <c r="AX474" i="3"/>
  <c r="AT475" i="3"/>
  <c r="AU475" i="3"/>
  <c r="AV475" i="3"/>
  <c r="AW475" i="3"/>
  <c r="AX475" i="3"/>
  <c r="AT476" i="3"/>
  <c r="AU476" i="3"/>
  <c r="AV476" i="3"/>
  <c r="AW476" i="3"/>
  <c r="AX476" i="3"/>
  <c r="AT477" i="3"/>
  <c r="AU477" i="3"/>
  <c r="AV477" i="3"/>
  <c r="AW477" i="3"/>
  <c r="AX477" i="3"/>
  <c r="AG478" i="3"/>
  <c r="AH478" i="3"/>
  <c r="AI478" i="3"/>
  <c r="AJ478" i="3"/>
  <c r="AK478" i="3"/>
  <c r="AL478" i="3"/>
  <c r="AM478" i="3"/>
  <c r="AN478" i="3"/>
  <c r="AO478" i="3"/>
  <c r="AP478" i="3"/>
  <c r="AQ478" i="3"/>
  <c r="AR478" i="3"/>
  <c r="AS478" i="3"/>
  <c r="AT478" i="3"/>
  <c r="AU478" i="3"/>
  <c r="AV478" i="3"/>
  <c r="AW478" i="3"/>
  <c r="AX478" i="3"/>
  <c r="AG479" i="3"/>
  <c r="AH479" i="3"/>
  <c r="AI479" i="3"/>
  <c r="AJ479" i="3"/>
  <c r="AK479" i="3"/>
  <c r="AL479" i="3"/>
  <c r="AM479" i="3"/>
  <c r="AN479" i="3"/>
  <c r="AO479" i="3"/>
  <c r="AP479" i="3"/>
  <c r="AQ479" i="3"/>
  <c r="AR479" i="3"/>
  <c r="AS479" i="3"/>
  <c r="AT479" i="3"/>
  <c r="AU479" i="3"/>
  <c r="AV479" i="3"/>
  <c r="AW479" i="3"/>
  <c r="AX479" i="3"/>
  <c r="AG480" i="3"/>
  <c r="AH480" i="3"/>
  <c r="AI480" i="3"/>
  <c r="AJ480" i="3"/>
  <c r="AK480" i="3"/>
  <c r="AL480" i="3"/>
  <c r="AM480" i="3"/>
  <c r="AN480" i="3"/>
  <c r="AO480" i="3"/>
  <c r="AP480" i="3"/>
  <c r="AQ480" i="3"/>
  <c r="AR480" i="3"/>
  <c r="AS480" i="3"/>
  <c r="AT480" i="3"/>
  <c r="AU480" i="3"/>
  <c r="AV480" i="3"/>
  <c r="AW480" i="3"/>
  <c r="AX480" i="3"/>
  <c r="AT481" i="3"/>
  <c r="AU481" i="3"/>
  <c r="AV481" i="3"/>
  <c r="AW481" i="3"/>
  <c r="AX481" i="3"/>
  <c r="AT482" i="3"/>
  <c r="AU482" i="3"/>
  <c r="AV482" i="3"/>
  <c r="AW482" i="3"/>
  <c r="AX482" i="3"/>
  <c r="AT483" i="3"/>
  <c r="AU483" i="3"/>
  <c r="AV483" i="3"/>
  <c r="AW483" i="3"/>
  <c r="AX483" i="3"/>
  <c r="AT484" i="3"/>
  <c r="AU484" i="3"/>
  <c r="AV484" i="3"/>
  <c r="AW484" i="3"/>
  <c r="AX484" i="3"/>
  <c r="AG486" i="3"/>
  <c r="AH486" i="3"/>
  <c r="AI486" i="3"/>
  <c r="AJ486" i="3"/>
  <c r="AK486" i="3"/>
  <c r="AL486" i="3"/>
  <c r="AM486" i="3"/>
  <c r="AN486" i="3"/>
  <c r="AO486" i="3"/>
  <c r="AP486" i="3"/>
  <c r="AQ486" i="3"/>
  <c r="AR486" i="3"/>
  <c r="AS486" i="3"/>
  <c r="AG487" i="3"/>
  <c r="AH487" i="3"/>
  <c r="AI487" i="3"/>
  <c r="AJ487" i="3"/>
  <c r="AK487" i="3"/>
  <c r="AL487" i="3"/>
  <c r="AM487" i="3"/>
  <c r="AN487" i="3"/>
  <c r="AO487" i="3"/>
  <c r="AP487" i="3"/>
  <c r="AQ487" i="3"/>
  <c r="AR487" i="3"/>
  <c r="AS487" i="3"/>
  <c r="AB489" i="3"/>
  <c r="AC489" i="3"/>
  <c r="AD489" i="3"/>
  <c r="AE489" i="3"/>
  <c r="AF489" i="3"/>
  <c r="AG489" i="3"/>
  <c r="AH489" i="3"/>
  <c r="AI489" i="3"/>
  <c r="AJ489" i="3"/>
  <c r="AK489" i="3"/>
  <c r="AL489" i="3"/>
  <c r="AM489" i="3"/>
  <c r="AN489" i="3"/>
  <c r="AO489" i="3"/>
  <c r="AP489" i="3"/>
  <c r="AQ489" i="3"/>
  <c r="AR489" i="3"/>
  <c r="AS489" i="3"/>
  <c r="AT489" i="3"/>
  <c r="AU489" i="3"/>
  <c r="AV489" i="3"/>
  <c r="AW489" i="3"/>
  <c r="AX489" i="3"/>
  <c r="AB493" i="3"/>
  <c r="AC493" i="3"/>
  <c r="AD493" i="3"/>
  <c r="AE493" i="3"/>
  <c r="AF493" i="3"/>
  <c r="AG493" i="3"/>
  <c r="AH493" i="3"/>
  <c r="AI493" i="3"/>
  <c r="AJ493" i="3"/>
  <c r="AK493" i="3"/>
  <c r="AL493" i="3"/>
  <c r="AM493" i="3"/>
  <c r="AN493" i="3"/>
  <c r="AO493" i="3"/>
  <c r="AP493" i="3"/>
  <c r="AQ493" i="3"/>
  <c r="AR493" i="3"/>
  <c r="AS493" i="3"/>
  <c r="AT493" i="3"/>
  <c r="AU493" i="3"/>
  <c r="AV493" i="3"/>
  <c r="AW493" i="3"/>
  <c r="AX493" i="3"/>
  <c r="AG494" i="3"/>
  <c r="AH494" i="3"/>
  <c r="AI494" i="3"/>
  <c r="AJ494" i="3"/>
  <c r="AK494" i="3"/>
  <c r="AL494" i="3"/>
  <c r="AM494" i="3"/>
  <c r="AN494" i="3"/>
  <c r="AO494" i="3"/>
  <c r="AP494" i="3"/>
  <c r="AQ494" i="3"/>
  <c r="AR494" i="3"/>
  <c r="AS494" i="3"/>
  <c r="AT494" i="3"/>
  <c r="AU494" i="3"/>
  <c r="AV494" i="3"/>
  <c r="AW494" i="3"/>
  <c r="AX494" i="3"/>
  <c r="AG495" i="3"/>
  <c r="AH495" i="3"/>
  <c r="AI495" i="3"/>
  <c r="AJ495" i="3"/>
  <c r="AK495" i="3"/>
  <c r="AL495" i="3"/>
  <c r="AM495" i="3"/>
  <c r="AN495" i="3"/>
  <c r="AO495" i="3"/>
  <c r="AP495" i="3"/>
  <c r="AQ495" i="3"/>
  <c r="AR495" i="3"/>
  <c r="AS495" i="3"/>
  <c r="AT495" i="3"/>
  <c r="AU495" i="3"/>
  <c r="AV495" i="3"/>
  <c r="AW495" i="3"/>
  <c r="AX495" i="3"/>
  <c r="AT496" i="3"/>
  <c r="AU496" i="3"/>
  <c r="AV496" i="3"/>
  <c r="AW496" i="3"/>
  <c r="AX496" i="3"/>
  <c r="AT497" i="3"/>
  <c r="AU497" i="3"/>
  <c r="AV497" i="3"/>
  <c r="AW497" i="3"/>
  <c r="AX497" i="3"/>
  <c r="AT498" i="3"/>
  <c r="AU498" i="3"/>
  <c r="AV498" i="3"/>
  <c r="AW498" i="3"/>
  <c r="AX498" i="3"/>
  <c r="AT499" i="3"/>
  <c r="AU499" i="3"/>
  <c r="AV499" i="3"/>
  <c r="AW499" i="3"/>
  <c r="AX499" i="3"/>
  <c r="AT500" i="3"/>
  <c r="AU500" i="3"/>
  <c r="AV500" i="3"/>
  <c r="AW500" i="3"/>
  <c r="AX500" i="3"/>
  <c r="AG501" i="3"/>
  <c r="AH501" i="3"/>
  <c r="AI501" i="3"/>
  <c r="AJ501" i="3"/>
  <c r="AK501" i="3"/>
  <c r="AL501" i="3"/>
  <c r="AM501" i="3"/>
  <c r="AN501" i="3"/>
  <c r="AO501" i="3"/>
  <c r="AP501" i="3"/>
  <c r="AQ501" i="3"/>
  <c r="AR501" i="3"/>
  <c r="AS501" i="3"/>
  <c r="AT501" i="3"/>
  <c r="AU501" i="3"/>
  <c r="AV501" i="3"/>
  <c r="AW501" i="3"/>
  <c r="AX501" i="3"/>
  <c r="AG502" i="3"/>
  <c r="AH502" i="3"/>
  <c r="AI502" i="3"/>
  <c r="AJ502" i="3"/>
  <c r="AK502" i="3"/>
  <c r="AL502" i="3"/>
  <c r="AM502" i="3"/>
  <c r="AN502" i="3"/>
  <c r="AO502" i="3"/>
  <c r="AP502" i="3"/>
  <c r="AQ502" i="3"/>
  <c r="AR502" i="3"/>
  <c r="AS502" i="3"/>
  <c r="AT502" i="3"/>
  <c r="AU502" i="3"/>
  <c r="AV502" i="3"/>
  <c r="AW502" i="3"/>
  <c r="AX502" i="3"/>
  <c r="AG503" i="3"/>
  <c r="AH503" i="3"/>
  <c r="AI503" i="3"/>
  <c r="AJ503" i="3"/>
  <c r="AK503" i="3"/>
  <c r="AL503" i="3"/>
  <c r="AM503" i="3"/>
  <c r="AN503" i="3"/>
  <c r="AO503" i="3"/>
  <c r="AP503" i="3"/>
  <c r="AQ503" i="3"/>
  <c r="AR503" i="3"/>
  <c r="AS503" i="3"/>
  <c r="AT503" i="3"/>
  <c r="AU503" i="3"/>
  <c r="AV503" i="3"/>
  <c r="AW503" i="3"/>
  <c r="AX503" i="3"/>
  <c r="AT504" i="3"/>
  <c r="AU504" i="3"/>
  <c r="AV504" i="3"/>
  <c r="AW504" i="3"/>
  <c r="AX504" i="3"/>
  <c r="AT505" i="3"/>
  <c r="AU505" i="3"/>
  <c r="AV505" i="3"/>
  <c r="AW505" i="3"/>
  <c r="AX505" i="3"/>
  <c r="AT506" i="3"/>
  <c r="AU506" i="3"/>
  <c r="AV506" i="3"/>
  <c r="AW506" i="3"/>
  <c r="AX506" i="3"/>
  <c r="AT507" i="3"/>
  <c r="AU507" i="3"/>
  <c r="AV507" i="3"/>
  <c r="AW507" i="3"/>
  <c r="AX507" i="3"/>
  <c r="AT508" i="3"/>
  <c r="AU508" i="3"/>
  <c r="AV508" i="3"/>
  <c r="AW508" i="3"/>
  <c r="AX508" i="3"/>
  <c r="AG510" i="3"/>
  <c r="AH510" i="3"/>
  <c r="AI510" i="3"/>
  <c r="AJ510" i="3"/>
  <c r="AK510" i="3"/>
  <c r="AL510" i="3"/>
  <c r="AM510" i="3"/>
  <c r="AN510" i="3"/>
  <c r="AO510" i="3"/>
  <c r="AP510" i="3"/>
  <c r="AQ510" i="3"/>
  <c r="AR510" i="3"/>
  <c r="AS510" i="3"/>
  <c r="AV511" i="3"/>
  <c r="AB512" i="3"/>
  <c r="AC512" i="3"/>
  <c r="AD512" i="3"/>
  <c r="AE512" i="3"/>
  <c r="AF512" i="3"/>
  <c r="AG512" i="3"/>
  <c r="AH512" i="3"/>
  <c r="AI512" i="3"/>
  <c r="AJ512" i="3"/>
  <c r="AK512" i="3"/>
  <c r="AL512" i="3"/>
  <c r="AM512" i="3"/>
  <c r="AN512" i="3"/>
  <c r="AO512" i="3"/>
  <c r="AP512" i="3"/>
  <c r="AQ512" i="3"/>
  <c r="AR512" i="3"/>
  <c r="AS512" i="3"/>
  <c r="AT512" i="3"/>
  <c r="AU512" i="3"/>
  <c r="AV512" i="3"/>
  <c r="AW512" i="3"/>
  <c r="AX512" i="3"/>
  <c r="AB516" i="3"/>
  <c r="AC516" i="3"/>
  <c r="AD516" i="3"/>
  <c r="AE516" i="3"/>
  <c r="AF516" i="3"/>
  <c r="AG516" i="3"/>
  <c r="AH516" i="3"/>
  <c r="AI516" i="3"/>
  <c r="AJ516" i="3"/>
  <c r="AK516" i="3"/>
  <c r="AL516" i="3"/>
  <c r="AM516" i="3"/>
  <c r="AN516" i="3"/>
  <c r="AO516" i="3"/>
  <c r="AP516" i="3"/>
  <c r="AQ516" i="3"/>
  <c r="AR516" i="3"/>
  <c r="AS516" i="3"/>
  <c r="AT516" i="3"/>
  <c r="AU516" i="3"/>
  <c r="AV516" i="3"/>
  <c r="AW516" i="3"/>
  <c r="AX516" i="3"/>
  <c r="AC517" i="3"/>
  <c r="AG517" i="3"/>
  <c r="AH517" i="3"/>
  <c r="AI517" i="3"/>
  <c r="AJ517" i="3"/>
  <c r="AK517" i="3"/>
  <c r="AL517" i="3"/>
  <c r="AM517" i="3"/>
  <c r="AN517" i="3"/>
  <c r="AO517" i="3"/>
  <c r="AP517" i="3"/>
  <c r="AQ517" i="3"/>
  <c r="AR517" i="3"/>
  <c r="AS517" i="3"/>
  <c r="AT517" i="3"/>
  <c r="AU517" i="3"/>
  <c r="AV517" i="3"/>
  <c r="AW517" i="3"/>
  <c r="AX517" i="3"/>
  <c r="AG518" i="3"/>
  <c r="AH518" i="3"/>
  <c r="AI518" i="3"/>
  <c r="AJ518" i="3"/>
  <c r="AK518" i="3"/>
  <c r="AL518" i="3"/>
  <c r="AM518" i="3"/>
  <c r="AN518" i="3"/>
  <c r="AO518" i="3"/>
  <c r="AP518" i="3"/>
  <c r="AQ518" i="3"/>
  <c r="AR518" i="3"/>
  <c r="AS518" i="3"/>
  <c r="AT518" i="3"/>
  <c r="AU518" i="3"/>
  <c r="AV518" i="3"/>
  <c r="AW518" i="3"/>
  <c r="AX518" i="3"/>
  <c r="AT519" i="3"/>
  <c r="AU519" i="3"/>
  <c r="AV519" i="3"/>
  <c r="AW519" i="3"/>
  <c r="AX519" i="3"/>
  <c r="AT520" i="3"/>
  <c r="AU520" i="3"/>
  <c r="AV520" i="3"/>
  <c r="AW520" i="3"/>
  <c r="AX520" i="3"/>
  <c r="AT521" i="3"/>
  <c r="AU521" i="3"/>
  <c r="AV521" i="3"/>
  <c r="AW521" i="3"/>
  <c r="AX521" i="3"/>
  <c r="AT522" i="3"/>
  <c r="AU522" i="3"/>
  <c r="AV522" i="3"/>
  <c r="AW522" i="3"/>
  <c r="AX522" i="3"/>
  <c r="AT523" i="3"/>
  <c r="AU523" i="3"/>
  <c r="AV523" i="3"/>
  <c r="AW523" i="3"/>
  <c r="AX523" i="3"/>
  <c r="AG524" i="3"/>
  <c r="AH524" i="3"/>
  <c r="AI524" i="3"/>
  <c r="AJ524" i="3"/>
  <c r="AK524" i="3"/>
  <c r="AL524" i="3"/>
  <c r="AM524" i="3"/>
  <c r="AN524" i="3"/>
  <c r="AO524" i="3"/>
  <c r="AP524" i="3"/>
  <c r="AQ524" i="3"/>
  <c r="AR524" i="3"/>
  <c r="AS524" i="3"/>
  <c r="AT524" i="3"/>
  <c r="AU524" i="3"/>
  <c r="AV524" i="3"/>
  <c r="AW524" i="3"/>
  <c r="AX524" i="3"/>
  <c r="AG525" i="3"/>
  <c r="AH525" i="3"/>
  <c r="AI525" i="3"/>
  <c r="AJ525" i="3"/>
  <c r="AK525" i="3"/>
  <c r="AL525" i="3"/>
  <c r="AM525" i="3"/>
  <c r="AN525" i="3"/>
  <c r="AO525" i="3"/>
  <c r="AP525" i="3"/>
  <c r="AQ525" i="3"/>
  <c r="AR525" i="3"/>
  <c r="AS525" i="3"/>
  <c r="AT525" i="3"/>
  <c r="AU525" i="3"/>
  <c r="AV525" i="3"/>
  <c r="AW525" i="3"/>
  <c r="AX525" i="3"/>
  <c r="AG526" i="3"/>
  <c r="AH526" i="3"/>
  <c r="AI526" i="3"/>
  <c r="AJ526" i="3"/>
  <c r="AK526" i="3"/>
  <c r="AL526" i="3"/>
  <c r="AM526" i="3"/>
  <c r="AN526" i="3"/>
  <c r="AO526" i="3"/>
  <c r="AP526" i="3"/>
  <c r="AQ526" i="3"/>
  <c r="AR526" i="3"/>
  <c r="AS526" i="3"/>
  <c r="AT526" i="3"/>
  <c r="AU526" i="3"/>
  <c r="AV526" i="3"/>
  <c r="AW526" i="3"/>
  <c r="AX526" i="3"/>
  <c r="AT527" i="3"/>
  <c r="AU527" i="3"/>
  <c r="AV527" i="3"/>
  <c r="AW527" i="3"/>
  <c r="AX527" i="3"/>
  <c r="AT528" i="3"/>
  <c r="AU528" i="3"/>
  <c r="AV528" i="3"/>
  <c r="AW528" i="3"/>
  <c r="AX528" i="3"/>
  <c r="AT529" i="3"/>
  <c r="AU529" i="3"/>
  <c r="AV529" i="3"/>
  <c r="AW529" i="3"/>
  <c r="AX529" i="3"/>
  <c r="AT530" i="3"/>
  <c r="AU530" i="3"/>
  <c r="AV530" i="3"/>
  <c r="AW530" i="3"/>
  <c r="AX530" i="3"/>
  <c r="AT531" i="3"/>
  <c r="AU531" i="3"/>
  <c r="AV531" i="3"/>
  <c r="AW531" i="3"/>
  <c r="AX531" i="3"/>
  <c r="AT532" i="3"/>
  <c r="AU532" i="3"/>
  <c r="AV532" i="3"/>
  <c r="AW532" i="3"/>
  <c r="AX532" i="3"/>
  <c r="AV533" i="3"/>
  <c r="AW533" i="3"/>
  <c r="AX533" i="3"/>
  <c r="AB535" i="3"/>
  <c r="AC535" i="3"/>
  <c r="AD535" i="3"/>
  <c r="AE535" i="3"/>
  <c r="AF535" i="3"/>
  <c r="AG535" i="3"/>
  <c r="AH535" i="3"/>
  <c r="AI535" i="3"/>
  <c r="AJ535" i="3"/>
  <c r="AK535" i="3"/>
  <c r="AL535" i="3"/>
  <c r="AM535" i="3"/>
  <c r="AN535" i="3"/>
  <c r="AO535" i="3"/>
  <c r="AP535" i="3"/>
  <c r="AQ535" i="3"/>
  <c r="AR535" i="3"/>
  <c r="AS535" i="3"/>
  <c r="AT535" i="3"/>
  <c r="AU535" i="3"/>
  <c r="AV535" i="3"/>
  <c r="AW535" i="3"/>
  <c r="AX535" i="3"/>
  <c r="AB539" i="3"/>
  <c r="AC539" i="3"/>
  <c r="AD539" i="3"/>
  <c r="AE539" i="3"/>
  <c r="AF539" i="3"/>
  <c r="AG539" i="3"/>
  <c r="AH539" i="3"/>
  <c r="AI539" i="3"/>
  <c r="AJ539" i="3"/>
  <c r="AK539" i="3"/>
  <c r="AL539" i="3"/>
  <c r="AM539" i="3"/>
  <c r="AN539" i="3"/>
  <c r="AO539" i="3"/>
  <c r="AP539" i="3"/>
  <c r="AQ539" i="3"/>
  <c r="AR539" i="3"/>
  <c r="AS539" i="3"/>
  <c r="AT539" i="3"/>
  <c r="AU539" i="3"/>
  <c r="AV539" i="3"/>
  <c r="AW539" i="3"/>
  <c r="AX539" i="3"/>
  <c r="AC540" i="3"/>
  <c r="AG540" i="3"/>
  <c r="AH540" i="3"/>
  <c r="AI540" i="3"/>
  <c r="AJ540" i="3"/>
  <c r="AK540" i="3"/>
  <c r="AL540" i="3"/>
  <c r="AM540" i="3"/>
  <c r="AN540" i="3"/>
  <c r="AO540" i="3"/>
  <c r="AP540" i="3"/>
  <c r="AQ540" i="3"/>
  <c r="AR540" i="3"/>
  <c r="AS540" i="3"/>
  <c r="AT540" i="3"/>
  <c r="AU540" i="3"/>
  <c r="AV540" i="3"/>
  <c r="AW540" i="3"/>
  <c r="AX540" i="3"/>
  <c r="AC541" i="3"/>
  <c r="AG541" i="3"/>
  <c r="AH541" i="3"/>
  <c r="AI541" i="3"/>
  <c r="AJ541" i="3"/>
  <c r="AK541" i="3"/>
  <c r="AL541" i="3"/>
  <c r="AM541" i="3"/>
  <c r="AN541" i="3"/>
  <c r="AO541" i="3"/>
  <c r="AP541" i="3"/>
  <c r="AQ541" i="3"/>
  <c r="AR541" i="3"/>
  <c r="AS541" i="3"/>
  <c r="AT541" i="3"/>
  <c r="AU541" i="3"/>
  <c r="AV541" i="3"/>
  <c r="AW541" i="3"/>
  <c r="AX541" i="3"/>
  <c r="AT542" i="3"/>
  <c r="AU542" i="3"/>
  <c r="AV542" i="3"/>
  <c r="AW542" i="3"/>
  <c r="AX542" i="3"/>
  <c r="AT543" i="3"/>
  <c r="AU543" i="3"/>
  <c r="AV543" i="3"/>
  <c r="AW543" i="3"/>
  <c r="AX543" i="3"/>
  <c r="AT544" i="3"/>
  <c r="AU544" i="3"/>
  <c r="AV544" i="3"/>
  <c r="AW544" i="3"/>
  <c r="AX544" i="3"/>
  <c r="AT545" i="3"/>
  <c r="AU545" i="3"/>
  <c r="AV545" i="3"/>
  <c r="AW545" i="3"/>
  <c r="AX545" i="3"/>
  <c r="AT546" i="3"/>
  <c r="AU546" i="3"/>
  <c r="AV546" i="3"/>
  <c r="AW546" i="3"/>
  <c r="AX546" i="3"/>
  <c r="AC547" i="3"/>
  <c r="AG547" i="3"/>
  <c r="AH547" i="3"/>
  <c r="AI547" i="3"/>
  <c r="AJ547" i="3"/>
  <c r="AK547" i="3"/>
  <c r="AL547" i="3"/>
  <c r="AM547" i="3"/>
  <c r="AN547" i="3"/>
  <c r="AO547" i="3"/>
  <c r="AP547" i="3"/>
  <c r="AQ547" i="3"/>
  <c r="AR547" i="3"/>
  <c r="AS547" i="3"/>
  <c r="AT547" i="3"/>
  <c r="AU547" i="3"/>
  <c r="AV547" i="3"/>
  <c r="AW547" i="3"/>
  <c r="AX547" i="3"/>
  <c r="AC548" i="3"/>
  <c r="AG548" i="3"/>
  <c r="AH548" i="3"/>
  <c r="AI548" i="3"/>
  <c r="AJ548" i="3"/>
  <c r="AK548" i="3"/>
  <c r="AL548" i="3"/>
  <c r="AM548" i="3"/>
  <c r="AN548" i="3"/>
  <c r="AO548" i="3"/>
  <c r="AP548" i="3"/>
  <c r="AQ548" i="3"/>
  <c r="AR548" i="3"/>
  <c r="AS548" i="3"/>
  <c r="AT548" i="3"/>
  <c r="AU548" i="3"/>
  <c r="AV548" i="3"/>
  <c r="AW548" i="3"/>
  <c r="AX548" i="3"/>
  <c r="AC549" i="3"/>
  <c r="AG549" i="3"/>
  <c r="AH549" i="3"/>
  <c r="AI549" i="3"/>
  <c r="AJ549" i="3"/>
  <c r="AK549" i="3"/>
  <c r="AL549" i="3"/>
  <c r="AM549" i="3"/>
  <c r="AN549" i="3"/>
  <c r="AO549" i="3"/>
  <c r="AP549" i="3"/>
  <c r="AQ549" i="3"/>
  <c r="AR549" i="3"/>
  <c r="AS549" i="3"/>
  <c r="AT549" i="3"/>
  <c r="AU549" i="3"/>
  <c r="AV549" i="3"/>
  <c r="AW549" i="3"/>
  <c r="AX549" i="3"/>
  <c r="AT550" i="3"/>
  <c r="AU550" i="3"/>
  <c r="AV550" i="3"/>
  <c r="AW550" i="3"/>
  <c r="AX550" i="3"/>
  <c r="AT551" i="3"/>
  <c r="AU551" i="3"/>
  <c r="AV551" i="3"/>
  <c r="AW551" i="3"/>
  <c r="AX551" i="3"/>
  <c r="AC552" i="3"/>
  <c r="AG552" i="3"/>
  <c r="AH552" i="3"/>
  <c r="AI552" i="3"/>
  <c r="AJ552" i="3"/>
  <c r="AK552" i="3"/>
  <c r="AL552" i="3"/>
  <c r="AM552" i="3"/>
  <c r="AN552" i="3"/>
  <c r="AO552" i="3"/>
  <c r="AP552" i="3"/>
  <c r="AQ552" i="3"/>
  <c r="AR552" i="3"/>
  <c r="AS552" i="3"/>
  <c r="AT552" i="3"/>
  <c r="AU552" i="3"/>
  <c r="AV552" i="3"/>
  <c r="AW552" i="3"/>
  <c r="AX552" i="3"/>
  <c r="AT553" i="3"/>
  <c r="AU553" i="3"/>
  <c r="AV553" i="3"/>
  <c r="AW553" i="3"/>
  <c r="AX553" i="3"/>
  <c r="AT554" i="3"/>
  <c r="AU554" i="3"/>
  <c r="AV554" i="3"/>
  <c r="AW554" i="3"/>
  <c r="AX554" i="3"/>
  <c r="AC555" i="3"/>
  <c r="AG555" i="3"/>
  <c r="AH555" i="3"/>
  <c r="AI555" i="3"/>
  <c r="AJ555" i="3"/>
  <c r="AK555" i="3"/>
  <c r="AL555" i="3"/>
  <c r="AM555" i="3"/>
  <c r="AN555" i="3"/>
  <c r="AO555" i="3"/>
  <c r="AP555" i="3"/>
  <c r="AQ555" i="3"/>
  <c r="AR555" i="3"/>
  <c r="AS555" i="3"/>
  <c r="AT555" i="3"/>
  <c r="AU555" i="3"/>
  <c r="AV555" i="3"/>
  <c r="AW555" i="3"/>
  <c r="AX555" i="3"/>
  <c r="AC556" i="3"/>
  <c r="AG556" i="3"/>
  <c r="AH556" i="3"/>
  <c r="AI556" i="3"/>
  <c r="AJ556" i="3"/>
  <c r="AK556" i="3"/>
  <c r="AL556" i="3"/>
  <c r="AM556" i="3"/>
  <c r="AN556" i="3"/>
  <c r="AO556" i="3"/>
  <c r="AP556" i="3"/>
  <c r="AQ556" i="3"/>
  <c r="AR556" i="3"/>
  <c r="AS556" i="3"/>
  <c r="AT556" i="3"/>
  <c r="AU556" i="3"/>
  <c r="AV556" i="3"/>
  <c r="AW556" i="3"/>
  <c r="AX556" i="3"/>
  <c r="AB558" i="3"/>
  <c r="AC558" i="3"/>
  <c r="AD558" i="3"/>
  <c r="AE558" i="3"/>
  <c r="AF558" i="3"/>
  <c r="AG558" i="3"/>
  <c r="AH558" i="3"/>
  <c r="AI558" i="3"/>
  <c r="AJ558" i="3"/>
  <c r="AK558" i="3"/>
  <c r="AL558" i="3"/>
  <c r="AM558" i="3"/>
  <c r="AN558" i="3"/>
  <c r="AO558" i="3"/>
  <c r="AP558" i="3"/>
  <c r="AQ558" i="3"/>
  <c r="AR558" i="3"/>
  <c r="AS558" i="3"/>
  <c r="AT558" i="3"/>
  <c r="AU558" i="3"/>
  <c r="AV558" i="3"/>
  <c r="AW558" i="3"/>
  <c r="AX558" i="3"/>
  <c r="AB560" i="3"/>
  <c r="AC560" i="3"/>
  <c r="AD560" i="3"/>
  <c r="AE560" i="3"/>
  <c r="AF560" i="3"/>
  <c r="AG560" i="3"/>
  <c r="AH560" i="3"/>
  <c r="AI560" i="3"/>
  <c r="AJ560" i="3"/>
  <c r="AK560" i="3"/>
  <c r="AL560" i="3"/>
  <c r="AM560" i="3"/>
  <c r="AN560" i="3"/>
  <c r="AO560" i="3"/>
  <c r="AP560" i="3"/>
  <c r="AQ560" i="3"/>
  <c r="AR560" i="3"/>
  <c r="AS560" i="3"/>
  <c r="AT560" i="3"/>
  <c r="AU560" i="3"/>
  <c r="AV560" i="3"/>
  <c r="AW560" i="3"/>
  <c r="AX560" i="3"/>
  <c r="AB562" i="3"/>
  <c r="AC562" i="3"/>
  <c r="AD562" i="3"/>
  <c r="AE562" i="3"/>
  <c r="AF562" i="3"/>
  <c r="AG562" i="3"/>
  <c r="AH562" i="3"/>
  <c r="AI562" i="3"/>
  <c r="AJ562" i="3"/>
  <c r="AK562" i="3"/>
  <c r="AL562" i="3"/>
  <c r="AM562" i="3"/>
  <c r="AN562" i="3"/>
  <c r="AO562" i="3"/>
  <c r="AP562" i="3"/>
  <c r="AQ562" i="3"/>
  <c r="AR562" i="3"/>
  <c r="AS562" i="3"/>
  <c r="AT562" i="3"/>
  <c r="AU562" i="3"/>
  <c r="AV562" i="3"/>
  <c r="AW562" i="3"/>
  <c r="AX562" i="3"/>
  <c r="AB563" i="3"/>
  <c r="AC563" i="3"/>
  <c r="AD563" i="3"/>
  <c r="AE563" i="3"/>
  <c r="AF563" i="3"/>
  <c r="AG563" i="3"/>
  <c r="AH563" i="3"/>
  <c r="AI563" i="3"/>
  <c r="AJ563" i="3"/>
  <c r="AK563" i="3"/>
  <c r="AL563" i="3"/>
  <c r="AM563" i="3"/>
  <c r="AN563" i="3"/>
  <c r="AO563" i="3"/>
  <c r="AP563" i="3"/>
  <c r="AQ563" i="3"/>
  <c r="AR563" i="3"/>
  <c r="AS563" i="3"/>
  <c r="AT563" i="3"/>
  <c r="AU563" i="3"/>
  <c r="AV563" i="3"/>
  <c r="AW563" i="3"/>
  <c r="AX563" i="3"/>
  <c r="AT564" i="3"/>
  <c r="AW564" i="3"/>
  <c r="AX564" i="3"/>
  <c r="AT565" i="3"/>
  <c r="AW565" i="3"/>
  <c r="AX565" i="3"/>
  <c r="AT566" i="3"/>
  <c r="AW566" i="3"/>
  <c r="AX566" i="3"/>
  <c r="AT567" i="3"/>
  <c r="AW567" i="3"/>
  <c r="AX567" i="3"/>
  <c r="AT568" i="3"/>
  <c r="AW568" i="3"/>
  <c r="AX568" i="3"/>
  <c r="AB569" i="3"/>
  <c r="AC569" i="3"/>
  <c r="AD569" i="3"/>
  <c r="AE569" i="3"/>
  <c r="AF569" i="3"/>
  <c r="AG569" i="3"/>
  <c r="AH569" i="3"/>
  <c r="AI569" i="3"/>
  <c r="AJ569" i="3"/>
  <c r="AK569" i="3"/>
  <c r="AL569" i="3"/>
  <c r="AM569" i="3"/>
  <c r="AN569" i="3"/>
  <c r="AO569" i="3"/>
  <c r="AP569" i="3"/>
  <c r="AQ569" i="3"/>
  <c r="AR569" i="3"/>
  <c r="AS569" i="3"/>
  <c r="AT569" i="3"/>
  <c r="AU569" i="3"/>
  <c r="AV569" i="3"/>
  <c r="AW569" i="3"/>
  <c r="AX569" i="3"/>
  <c r="AB570" i="3"/>
  <c r="AC570" i="3"/>
  <c r="AD570" i="3"/>
  <c r="AE570" i="3"/>
  <c r="AF570" i="3"/>
  <c r="AG570" i="3"/>
  <c r="AH570" i="3"/>
  <c r="AI570" i="3"/>
  <c r="AJ570" i="3"/>
  <c r="AK570" i="3"/>
  <c r="AL570" i="3"/>
  <c r="AM570" i="3"/>
  <c r="AN570" i="3"/>
  <c r="AO570" i="3"/>
  <c r="AP570" i="3"/>
  <c r="AQ570" i="3"/>
  <c r="AR570" i="3"/>
  <c r="AS570" i="3"/>
  <c r="AT570" i="3"/>
  <c r="AU570" i="3"/>
  <c r="AV570" i="3"/>
  <c r="AW570" i="3"/>
  <c r="AX570" i="3"/>
  <c r="AB571" i="3"/>
  <c r="AC571" i="3"/>
  <c r="AD571" i="3"/>
  <c r="AE571" i="3"/>
  <c r="AF571" i="3"/>
  <c r="AG571" i="3"/>
  <c r="AH571" i="3"/>
  <c r="AI571" i="3"/>
  <c r="AJ571" i="3"/>
  <c r="AK571" i="3"/>
  <c r="AL571" i="3"/>
  <c r="AM571" i="3"/>
  <c r="AN571" i="3"/>
  <c r="AO571" i="3"/>
  <c r="AP571" i="3"/>
  <c r="AQ571" i="3"/>
  <c r="AR571" i="3"/>
  <c r="AS571" i="3"/>
  <c r="AT571" i="3"/>
  <c r="AU571" i="3"/>
  <c r="AV571" i="3"/>
  <c r="AW571" i="3"/>
  <c r="AX571" i="3"/>
  <c r="AT572" i="3"/>
  <c r="AW572" i="3"/>
  <c r="AX572" i="3"/>
  <c r="AT573" i="3"/>
  <c r="AW573" i="3"/>
  <c r="AX573" i="3"/>
  <c r="AB574" i="3"/>
  <c r="AC574" i="3"/>
  <c r="AD574" i="3"/>
  <c r="AE574" i="3"/>
  <c r="AF574" i="3"/>
  <c r="AG574" i="3"/>
  <c r="AH574" i="3"/>
  <c r="AI574" i="3"/>
  <c r="AJ574" i="3"/>
  <c r="AK574" i="3"/>
  <c r="AL574" i="3"/>
  <c r="AM574" i="3"/>
  <c r="AN574" i="3"/>
  <c r="AO574" i="3"/>
  <c r="AP574" i="3"/>
  <c r="AQ574" i="3"/>
  <c r="AR574" i="3"/>
  <c r="AS574" i="3"/>
  <c r="AT574" i="3"/>
  <c r="AU574" i="3"/>
  <c r="AV574" i="3"/>
  <c r="AW574" i="3"/>
  <c r="AX574" i="3"/>
  <c r="AT575" i="3"/>
  <c r="AW575" i="3"/>
  <c r="AX575" i="3"/>
  <c r="AT576" i="3"/>
  <c r="AW576" i="3"/>
  <c r="AX576" i="3"/>
  <c r="AB577" i="3"/>
  <c r="AC577" i="3"/>
  <c r="AD577" i="3"/>
  <c r="AE577" i="3"/>
  <c r="AF577" i="3"/>
  <c r="AG577" i="3"/>
  <c r="AH577" i="3"/>
  <c r="AI577" i="3"/>
  <c r="AJ577" i="3"/>
  <c r="AK577" i="3"/>
  <c r="AL577" i="3"/>
  <c r="AM577" i="3"/>
  <c r="AN577" i="3"/>
  <c r="AO577" i="3"/>
  <c r="AP577" i="3"/>
  <c r="AQ577" i="3"/>
  <c r="AR577" i="3"/>
  <c r="AS577" i="3"/>
  <c r="AT577" i="3"/>
  <c r="AU577" i="3"/>
  <c r="AV577" i="3"/>
  <c r="AW577" i="3"/>
  <c r="AX577" i="3"/>
  <c r="AB578" i="3"/>
  <c r="AC578" i="3"/>
  <c r="AD578" i="3"/>
  <c r="AE578" i="3"/>
  <c r="AF578" i="3"/>
  <c r="AG578" i="3"/>
  <c r="AH578" i="3"/>
  <c r="AI578" i="3"/>
  <c r="AJ578" i="3"/>
  <c r="AK578" i="3"/>
  <c r="AL578" i="3"/>
  <c r="AM578" i="3"/>
  <c r="AN578" i="3"/>
  <c r="AO578" i="3"/>
  <c r="AP578" i="3"/>
  <c r="AQ578" i="3"/>
  <c r="AR578" i="3"/>
  <c r="AS578" i="3"/>
  <c r="AT578" i="3"/>
  <c r="AU578" i="3"/>
  <c r="AV578" i="3"/>
  <c r="AW578" i="3"/>
  <c r="AX578" i="3"/>
  <c r="AB579" i="3"/>
  <c r="AC579" i="3"/>
  <c r="AD579" i="3"/>
  <c r="AE579" i="3"/>
  <c r="AF579" i="3"/>
  <c r="AG579" i="3"/>
  <c r="AH579" i="3"/>
  <c r="AI579" i="3"/>
  <c r="AJ579" i="3"/>
  <c r="AK579" i="3"/>
  <c r="AL579" i="3"/>
  <c r="AM579" i="3"/>
  <c r="AN579" i="3"/>
  <c r="AO579" i="3"/>
  <c r="AP579" i="3"/>
  <c r="AQ579" i="3"/>
  <c r="AR579" i="3"/>
  <c r="AS579" i="3"/>
  <c r="AT579" i="3"/>
  <c r="AU579" i="3"/>
  <c r="AV579" i="3"/>
  <c r="AW579" i="3"/>
  <c r="AX579" i="3"/>
  <c r="AB580" i="3"/>
  <c r="AC580" i="3"/>
  <c r="AD580" i="3"/>
  <c r="AE580" i="3"/>
  <c r="AF580" i="3"/>
  <c r="AG580" i="3"/>
  <c r="AH580" i="3"/>
  <c r="AI580" i="3"/>
  <c r="AJ580" i="3"/>
  <c r="AK580" i="3"/>
  <c r="AL580" i="3"/>
  <c r="AM580" i="3"/>
  <c r="AN580" i="3"/>
  <c r="AO580" i="3"/>
  <c r="AP580" i="3"/>
  <c r="AQ580" i="3"/>
  <c r="AR580" i="3"/>
  <c r="AS580" i="3"/>
  <c r="AT580" i="3"/>
  <c r="AU580" i="3"/>
  <c r="AV580" i="3"/>
  <c r="AW580" i="3"/>
  <c r="AX580" i="3"/>
  <c r="AB582" i="3"/>
  <c r="AC582" i="3"/>
  <c r="AD582" i="3"/>
  <c r="AE582" i="3"/>
  <c r="AF582" i="3"/>
  <c r="AG582" i="3"/>
  <c r="AH582" i="3"/>
  <c r="AI582" i="3"/>
  <c r="AJ582" i="3"/>
  <c r="AK582" i="3"/>
  <c r="AL582" i="3"/>
  <c r="AM582" i="3"/>
  <c r="AN582" i="3"/>
  <c r="AO582" i="3"/>
  <c r="AP582" i="3"/>
  <c r="AQ582" i="3"/>
  <c r="AR582" i="3"/>
  <c r="AS582" i="3"/>
  <c r="AT582" i="3"/>
  <c r="AU582" i="3"/>
  <c r="AV582" i="3"/>
  <c r="AW582" i="3"/>
  <c r="AX582" i="3"/>
  <c r="AB583" i="3"/>
  <c r="AC583" i="3"/>
  <c r="AD583" i="3"/>
  <c r="AE583" i="3"/>
  <c r="AF583" i="3"/>
  <c r="AG583" i="3"/>
  <c r="AH583" i="3"/>
  <c r="AI583" i="3"/>
  <c r="AJ583" i="3"/>
  <c r="AK583" i="3"/>
  <c r="AL583" i="3"/>
  <c r="AM583" i="3"/>
  <c r="AN583" i="3"/>
  <c r="AO583" i="3"/>
  <c r="AP583" i="3"/>
  <c r="AQ583" i="3"/>
  <c r="AR583" i="3"/>
  <c r="AS583" i="3"/>
  <c r="AT583" i="3"/>
  <c r="AU583" i="3"/>
  <c r="AV583" i="3"/>
  <c r="AW583" i="3"/>
  <c r="AX583" i="3"/>
  <c r="AB585" i="3"/>
  <c r="AC585" i="3"/>
  <c r="AD585" i="3"/>
  <c r="AE585" i="3"/>
  <c r="AF585" i="3"/>
  <c r="AG585" i="3"/>
  <c r="AH585" i="3"/>
  <c r="AI585" i="3"/>
  <c r="AJ585" i="3"/>
  <c r="AK585" i="3"/>
  <c r="AL585" i="3"/>
  <c r="AM585" i="3"/>
  <c r="AN585" i="3"/>
  <c r="AO585" i="3"/>
  <c r="AP585" i="3"/>
  <c r="AQ585" i="3"/>
  <c r="AR585" i="3"/>
  <c r="AS585" i="3"/>
  <c r="AT585" i="3"/>
  <c r="AU585" i="3"/>
  <c r="AV585" i="3"/>
  <c r="AW585" i="3"/>
  <c r="AX585" i="3"/>
  <c r="G32" i="5"/>
  <c r="G48" i="5"/>
  <c r="G53" i="5"/>
  <c r="H164" i="5"/>
  <c r="I164" i="5"/>
  <c r="J164" i="5"/>
  <c r="K164" i="5"/>
  <c r="L164" i="5"/>
  <c r="M164" i="5"/>
  <c r="N164" i="5"/>
  <c r="O164" i="5"/>
  <c r="Q164" i="5"/>
  <c r="R164" i="5"/>
  <c r="S164" i="5"/>
  <c r="T164" i="5"/>
  <c r="U164" i="5"/>
  <c r="V164" i="5"/>
  <c r="W164" i="5"/>
  <c r="X164" i="5"/>
  <c r="Y164" i="5"/>
  <c r="Z164" i="5"/>
  <c r="AA164" i="5"/>
  <c r="AC164" i="5"/>
  <c r="H165" i="5"/>
  <c r="I165" i="5"/>
  <c r="J165" i="5"/>
  <c r="K165" i="5"/>
  <c r="L165" i="5"/>
  <c r="M165" i="5"/>
  <c r="N165" i="5"/>
  <c r="O165" i="5"/>
  <c r="Q165" i="5"/>
  <c r="R165" i="5"/>
  <c r="S165" i="5"/>
  <c r="T165" i="5"/>
  <c r="U165" i="5"/>
  <c r="V165" i="5"/>
  <c r="W165" i="5"/>
  <c r="X165" i="5"/>
  <c r="Y165" i="5"/>
  <c r="Z165" i="5"/>
  <c r="AA165" i="5"/>
  <c r="AC165" i="5"/>
  <c r="G166" i="5"/>
  <c r="R166" i="5"/>
  <c r="G167" i="5"/>
  <c r="H167" i="5"/>
  <c r="I167" i="5"/>
  <c r="J167" i="5"/>
  <c r="K167" i="5"/>
  <c r="L167" i="5"/>
  <c r="M167" i="5"/>
  <c r="N167" i="5"/>
  <c r="O167" i="5"/>
  <c r="Q167" i="5"/>
  <c r="R167" i="5"/>
  <c r="S167" i="5"/>
  <c r="T167" i="5"/>
  <c r="U167" i="5"/>
  <c r="V167" i="5"/>
  <c r="W167" i="5"/>
  <c r="X167" i="5"/>
  <c r="Y167" i="5"/>
  <c r="Z167" i="5"/>
  <c r="AA167" i="5"/>
  <c r="AC167" i="5"/>
  <c r="G168" i="5"/>
  <c r="G170" i="5"/>
  <c r="J172" i="5"/>
  <c r="K172" i="5"/>
  <c r="L172" i="5"/>
  <c r="M172" i="5"/>
  <c r="N172" i="5"/>
  <c r="O172" i="5"/>
  <c r="Q172" i="5"/>
  <c r="R172" i="5"/>
  <c r="G178" i="5"/>
  <c r="H178" i="5"/>
  <c r="I178" i="5"/>
  <c r="J178" i="5"/>
  <c r="K178" i="5"/>
  <c r="L178" i="5"/>
  <c r="M178" i="5"/>
  <c r="N178" i="5"/>
  <c r="O178" i="5"/>
  <c r="Q178" i="5"/>
  <c r="R178" i="5"/>
  <c r="S178" i="5"/>
  <c r="T178" i="5"/>
  <c r="U178" i="5"/>
  <c r="V178" i="5"/>
  <c r="W178" i="5"/>
  <c r="X178" i="5"/>
  <c r="Y178" i="5"/>
  <c r="Z178" i="5"/>
  <c r="G180" i="5"/>
  <c r="H180" i="5"/>
  <c r="I180" i="5"/>
  <c r="J180" i="5"/>
  <c r="K180" i="5"/>
  <c r="L180" i="5"/>
  <c r="M180" i="5"/>
  <c r="N180" i="5"/>
  <c r="O180" i="5"/>
  <c r="Q180" i="5"/>
  <c r="R180" i="5"/>
  <c r="A4" i="4"/>
  <c r="E67" i="4"/>
  <c r="G67" i="4"/>
  <c r="A4" i="6"/>
  <c r="AU149" i="6"/>
  <c r="AG150" i="6"/>
  <c r="AH150" i="6"/>
  <c r="AG156" i="6"/>
  <c r="AH156" i="6"/>
  <c r="AU165" i="6"/>
  <c r="AB167" i="6"/>
  <c r="AC167" i="6"/>
  <c r="AD167" i="6"/>
  <c r="AE167" i="6"/>
  <c r="AF167" i="6"/>
  <c r="AG167" i="6"/>
  <c r="AH167" i="6"/>
  <c r="AI167" i="6"/>
  <c r="AJ167" i="6"/>
  <c r="AK167" i="6"/>
  <c r="AL167" i="6"/>
  <c r="AM167" i="6"/>
  <c r="AN167" i="6"/>
  <c r="AO167" i="6"/>
  <c r="AP167" i="6"/>
  <c r="AQ167" i="6"/>
  <c r="AR167" i="6"/>
  <c r="AS167" i="6"/>
  <c r="AT167" i="6"/>
  <c r="AU167" i="6"/>
  <c r="AV167" i="6"/>
  <c r="AW167" i="6"/>
  <c r="AX167" i="6"/>
  <c r="AB171" i="6"/>
  <c r="AC171" i="6"/>
  <c r="AD171" i="6"/>
  <c r="AE171" i="6"/>
  <c r="AF171" i="6"/>
  <c r="AG171" i="6"/>
  <c r="AH171" i="6"/>
  <c r="AI171" i="6"/>
  <c r="AJ171" i="6"/>
  <c r="AK171" i="6"/>
  <c r="AL171" i="6"/>
  <c r="AM171" i="6"/>
  <c r="AN171" i="6"/>
  <c r="AO171" i="6"/>
  <c r="AP171" i="6"/>
  <c r="AQ171" i="6"/>
  <c r="AR171" i="6"/>
  <c r="AS171" i="6"/>
  <c r="AT171" i="6"/>
  <c r="AU171" i="6"/>
  <c r="AV171" i="6"/>
  <c r="AW171" i="6"/>
  <c r="AX171" i="6"/>
  <c r="AB172" i="6"/>
  <c r="AC172" i="6"/>
  <c r="AD172" i="6"/>
  <c r="AE172" i="6"/>
  <c r="AF172" i="6"/>
  <c r="AG172" i="6"/>
  <c r="AH172" i="6"/>
  <c r="AI172" i="6"/>
  <c r="AJ172" i="6"/>
  <c r="AK172" i="6"/>
  <c r="AL172" i="6"/>
  <c r="AM172" i="6"/>
  <c r="AN172" i="6"/>
  <c r="AO172" i="6"/>
  <c r="AP172" i="6"/>
  <c r="AQ172" i="6"/>
  <c r="AR172" i="6"/>
  <c r="AS172" i="6"/>
  <c r="AT172" i="6"/>
  <c r="AU172" i="6"/>
  <c r="AV172" i="6"/>
  <c r="AW172" i="6"/>
  <c r="AX172" i="6"/>
  <c r="AU173" i="6"/>
  <c r="AB190" i="6"/>
  <c r="AC190" i="6"/>
  <c r="AD190" i="6"/>
  <c r="AE190" i="6"/>
  <c r="AF190" i="6"/>
  <c r="AG190" i="6"/>
  <c r="AH190" i="6"/>
  <c r="AI190" i="6"/>
  <c r="AJ190" i="6"/>
  <c r="AK190" i="6"/>
  <c r="AL190" i="6"/>
  <c r="AM190" i="6"/>
  <c r="AN190" i="6"/>
  <c r="AO190" i="6"/>
  <c r="AP190" i="6"/>
  <c r="AQ190" i="6"/>
  <c r="AR190" i="6"/>
  <c r="AS190" i="6"/>
  <c r="AT190" i="6"/>
  <c r="AU190" i="6"/>
  <c r="AV190" i="6"/>
  <c r="AW190" i="6"/>
  <c r="AX190" i="6"/>
  <c r="AT194" i="6"/>
  <c r="AU194" i="6"/>
  <c r="AV194" i="6"/>
  <c r="AW194" i="6"/>
  <c r="AX194" i="6"/>
  <c r="AT195" i="6"/>
  <c r="AU195" i="6"/>
  <c r="AV195" i="6"/>
  <c r="AW195" i="6"/>
  <c r="AX195" i="6"/>
  <c r="AT196" i="6"/>
  <c r="AU196" i="6"/>
  <c r="AV196" i="6"/>
  <c r="AW196" i="6"/>
  <c r="AX196" i="6"/>
  <c r="AT213" i="6"/>
  <c r="AU213" i="6"/>
  <c r="AV213" i="6"/>
  <c r="AW213" i="6"/>
  <c r="AX213" i="6"/>
  <c r="AT217" i="6"/>
  <c r="AU217" i="6"/>
  <c r="AV217" i="6"/>
  <c r="AW217" i="6"/>
  <c r="AX217" i="6"/>
  <c r="AT218" i="6"/>
  <c r="AU218" i="6"/>
  <c r="AV218" i="6"/>
  <c r="AW218" i="6"/>
  <c r="AX218" i="6"/>
  <c r="AT219" i="6"/>
  <c r="AU219" i="6"/>
  <c r="AV219" i="6"/>
  <c r="AW219" i="6"/>
  <c r="AX219" i="6"/>
  <c r="AT220" i="6"/>
  <c r="AU220" i="6"/>
  <c r="AV220" i="6"/>
  <c r="AW220" i="6"/>
  <c r="AX220" i="6"/>
  <c r="AT236" i="6"/>
  <c r="AU236" i="6"/>
  <c r="AV236" i="6"/>
  <c r="AW236" i="6"/>
  <c r="AX236" i="6"/>
  <c r="AT240" i="6"/>
  <c r="AU240" i="6"/>
  <c r="AV240" i="6"/>
  <c r="AW240" i="6"/>
  <c r="AX240" i="6"/>
  <c r="AT241" i="6"/>
  <c r="AU241" i="6"/>
  <c r="AV241" i="6"/>
  <c r="AW241" i="6"/>
  <c r="AX241" i="6"/>
  <c r="AT242" i="6"/>
  <c r="AU242" i="6"/>
  <c r="AV242" i="6"/>
  <c r="AW242" i="6"/>
  <c r="AX242" i="6"/>
  <c r="AT243" i="6"/>
  <c r="AU243" i="6"/>
  <c r="AV243" i="6"/>
  <c r="AW243" i="6"/>
  <c r="AX243" i="6"/>
  <c r="AT244" i="6"/>
  <c r="AU244" i="6"/>
  <c r="AV244" i="6"/>
  <c r="AW244" i="6"/>
  <c r="AX244" i="6"/>
  <c r="AT259" i="6"/>
  <c r="AU259" i="6"/>
  <c r="AV259" i="6"/>
  <c r="AW259" i="6"/>
  <c r="AX259" i="6"/>
  <c r="AT263" i="6"/>
  <c r="AU263" i="6"/>
  <c r="AV263" i="6"/>
  <c r="AW263" i="6"/>
  <c r="AX263" i="6"/>
  <c r="AT264" i="6"/>
  <c r="AU264" i="6"/>
  <c r="AV264" i="6"/>
  <c r="AW264" i="6"/>
  <c r="AX264" i="6"/>
  <c r="AT265" i="6"/>
  <c r="AU265" i="6"/>
  <c r="AV265" i="6"/>
  <c r="AW265" i="6"/>
  <c r="AX265" i="6"/>
  <c r="AT266" i="6"/>
  <c r="AU266" i="6"/>
  <c r="AV266" i="6"/>
  <c r="AW266" i="6"/>
  <c r="AX266" i="6"/>
  <c r="AT267" i="6"/>
  <c r="AU267" i="6"/>
  <c r="AV267" i="6"/>
  <c r="AW267" i="6"/>
  <c r="AX267" i="6"/>
  <c r="AT268" i="6"/>
  <c r="AU268" i="6"/>
  <c r="AV268" i="6"/>
  <c r="AW268" i="6"/>
  <c r="AX268" i="6"/>
  <c r="AT282" i="6"/>
  <c r="AU282" i="6"/>
  <c r="AV282" i="6"/>
  <c r="AW282" i="6"/>
  <c r="AX282" i="6"/>
  <c r="AT286" i="6"/>
  <c r="AU286" i="6"/>
  <c r="AV286" i="6"/>
  <c r="AW286" i="6"/>
  <c r="AX286" i="6"/>
  <c r="AT287" i="6"/>
  <c r="AU287" i="6"/>
  <c r="AV287" i="6"/>
  <c r="AW287" i="6"/>
  <c r="AX287" i="6"/>
  <c r="AT288" i="6"/>
  <c r="AU288" i="6"/>
  <c r="AV288" i="6"/>
  <c r="AW288" i="6"/>
  <c r="AX288" i="6"/>
  <c r="AT289" i="6"/>
  <c r="AU289" i="6"/>
  <c r="AV289" i="6"/>
  <c r="AW289" i="6"/>
  <c r="AX289" i="6"/>
  <c r="AT290" i="6"/>
  <c r="AU290" i="6"/>
  <c r="AV290" i="6"/>
  <c r="AW290" i="6"/>
  <c r="AX290" i="6"/>
  <c r="AT291" i="6"/>
  <c r="AU291" i="6"/>
  <c r="AV291" i="6"/>
  <c r="AW291" i="6"/>
  <c r="AX291" i="6"/>
  <c r="AT292" i="6"/>
  <c r="AU292" i="6"/>
  <c r="AV292" i="6"/>
  <c r="AW292" i="6"/>
  <c r="AX292" i="6"/>
  <c r="AT305" i="6"/>
  <c r="AU305" i="6"/>
  <c r="AV305" i="6"/>
  <c r="AW305" i="6"/>
  <c r="AX305" i="6"/>
  <c r="AB309" i="6"/>
  <c r="AC309" i="6"/>
  <c r="AD309" i="6"/>
  <c r="AE309" i="6"/>
  <c r="AF309" i="6"/>
  <c r="AG309" i="6"/>
  <c r="AH309" i="6"/>
  <c r="AI309" i="6"/>
  <c r="AJ309" i="6"/>
  <c r="AK309" i="6"/>
  <c r="AL309" i="6"/>
  <c r="AM309" i="6"/>
  <c r="AN309" i="6"/>
  <c r="AO309" i="6"/>
  <c r="AP309" i="6"/>
  <c r="AQ309" i="6"/>
  <c r="AR309" i="6"/>
  <c r="AS309" i="6"/>
  <c r="AT309" i="6"/>
  <c r="AU309" i="6"/>
  <c r="AV309" i="6"/>
  <c r="AW309" i="6"/>
  <c r="AX309"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G311" i="6"/>
  <c r="AH311" i="6"/>
  <c r="AI311" i="6"/>
  <c r="AJ311" i="6"/>
  <c r="AK311" i="6"/>
  <c r="AL311" i="6"/>
  <c r="AM311" i="6"/>
  <c r="AN311" i="6"/>
  <c r="AO311" i="6"/>
  <c r="AP311" i="6"/>
  <c r="AQ311" i="6"/>
  <c r="AR311" i="6"/>
  <c r="AS311" i="6"/>
  <c r="AT311" i="6"/>
  <c r="AU311" i="6"/>
  <c r="AV311" i="6"/>
  <c r="AW311" i="6"/>
  <c r="AX311" i="6"/>
  <c r="AT312" i="6"/>
  <c r="AU312" i="6"/>
  <c r="AV312" i="6"/>
  <c r="AW312" i="6"/>
  <c r="AX312" i="6"/>
  <c r="AT313" i="6"/>
  <c r="AU313" i="6"/>
  <c r="AV313" i="6"/>
  <c r="AW313" i="6"/>
  <c r="AX313" i="6"/>
  <c r="AT314" i="6"/>
  <c r="AU314" i="6"/>
  <c r="AV314" i="6"/>
  <c r="AW314" i="6"/>
  <c r="AX314" i="6"/>
  <c r="AT315" i="6"/>
  <c r="AU315" i="6"/>
  <c r="AV315" i="6"/>
  <c r="AW315" i="6"/>
  <c r="AX315" i="6"/>
  <c r="AT316" i="6"/>
  <c r="AU316" i="6"/>
  <c r="AV316" i="6"/>
  <c r="AW316" i="6"/>
  <c r="AX316"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B332" i="6"/>
  <c r="AC332" i="6"/>
  <c r="AD332" i="6"/>
  <c r="AE332" i="6"/>
  <c r="AF332" i="6"/>
  <c r="AG332" i="6"/>
  <c r="AH332" i="6"/>
  <c r="AI332" i="6"/>
  <c r="AJ332" i="6"/>
  <c r="AK332" i="6"/>
  <c r="AL332" i="6"/>
  <c r="AM332" i="6"/>
  <c r="AN332" i="6"/>
  <c r="AO332" i="6"/>
  <c r="AP332" i="6"/>
  <c r="AQ332" i="6"/>
  <c r="AR332" i="6"/>
  <c r="AS332" i="6"/>
  <c r="AT332" i="6"/>
  <c r="AU332" i="6"/>
  <c r="AV332" i="6"/>
  <c r="AW332" i="6"/>
  <c r="AX332" i="6"/>
  <c r="AB333" i="6"/>
  <c r="AC333" i="6"/>
  <c r="AD333" i="6"/>
  <c r="AE333" i="6"/>
  <c r="AF333" i="6"/>
  <c r="AG333" i="6"/>
  <c r="AH333" i="6"/>
  <c r="AI333" i="6"/>
  <c r="AJ333" i="6"/>
  <c r="AK333" i="6"/>
  <c r="AL333" i="6"/>
  <c r="AM333" i="6"/>
  <c r="AN333" i="6"/>
  <c r="AO333" i="6"/>
  <c r="AP333" i="6"/>
  <c r="AQ333" i="6"/>
  <c r="AR333" i="6"/>
  <c r="AS333" i="6"/>
  <c r="AT333" i="6"/>
  <c r="AU333" i="6"/>
  <c r="AV333" i="6"/>
  <c r="AW333" i="6"/>
  <c r="AX333" i="6"/>
  <c r="AG334" i="6"/>
  <c r="AH334" i="6"/>
  <c r="AI334" i="6"/>
  <c r="AJ334" i="6"/>
  <c r="AK334" i="6"/>
  <c r="AL334" i="6"/>
  <c r="AM334" i="6"/>
  <c r="AN334" i="6"/>
  <c r="AO334" i="6"/>
  <c r="AP334" i="6"/>
  <c r="AQ334" i="6"/>
  <c r="AR334" i="6"/>
  <c r="AS334" i="6"/>
  <c r="AT334" i="6"/>
  <c r="AU334" i="6"/>
  <c r="AV334" i="6"/>
  <c r="AW334" i="6"/>
  <c r="AX334" i="6"/>
  <c r="AT335" i="6"/>
  <c r="AU335" i="6"/>
  <c r="AV335" i="6"/>
  <c r="AW335" i="6"/>
  <c r="AX335" i="6"/>
  <c r="AT336" i="6"/>
  <c r="AU336" i="6"/>
  <c r="AV336" i="6"/>
  <c r="AW336" i="6"/>
  <c r="AX336" i="6"/>
  <c r="AT337" i="6"/>
  <c r="AU337" i="6"/>
  <c r="AV337" i="6"/>
  <c r="AW337" i="6"/>
  <c r="AX337" i="6"/>
  <c r="AT338" i="6"/>
  <c r="AU338" i="6"/>
  <c r="AV338" i="6"/>
  <c r="AW338" i="6"/>
  <c r="AX338" i="6"/>
  <c r="AT339" i="6"/>
  <c r="AU339" i="6"/>
  <c r="AV339" i="6"/>
  <c r="AW339" i="6"/>
  <c r="AX339" i="6"/>
  <c r="AG340" i="6"/>
  <c r="AH340" i="6"/>
  <c r="AI340" i="6"/>
  <c r="AJ340" i="6"/>
  <c r="AK340" i="6"/>
  <c r="AL340" i="6"/>
  <c r="AM340" i="6"/>
  <c r="AN340" i="6"/>
  <c r="AO340" i="6"/>
  <c r="AP340" i="6"/>
  <c r="AQ340" i="6"/>
  <c r="AR340" i="6"/>
  <c r="AS340" i="6"/>
  <c r="AT340" i="6"/>
  <c r="AU340" i="6"/>
  <c r="AV340" i="6"/>
  <c r="AW340" i="6"/>
  <c r="AX340" i="6"/>
  <c r="AB351" i="6"/>
  <c r="AC351" i="6"/>
  <c r="AD351" i="6"/>
  <c r="AE351" i="6"/>
  <c r="AF351" i="6"/>
  <c r="AG351" i="6"/>
  <c r="AH351" i="6"/>
  <c r="AI351" i="6"/>
  <c r="AJ351" i="6"/>
  <c r="AK351" i="6"/>
  <c r="AL351" i="6"/>
  <c r="AM351" i="6"/>
  <c r="AN351" i="6"/>
  <c r="AO351" i="6"/>
  <c r="AP351" i="6"/>
  <c r="AQ351" i="6"/>
  <c r="AR351" i="6"/>
  <c r="AS351" i="6"/>
  <c r="AT351" i="6"/>
  <c r="AU351" i="6"/>
  <c r="AV351" i="6"/>
  <c r="AW351" i="6"/>
  <c r="AX351" i="6"/>
  <c r="AB355" i="6"/>
  <c r="AC355" i="6"/>
  <c r="AD355" i="6"/>
  <c r="AE355" i="6"/>
  <c r="AF355" i="6"/>
  <c r="AG355" i="6"/>
  <c r="AH355" i="6"/>
  <c r="AI355" i="6"/>
  <c r="AJ355" i="6"/>
  <c r="AK355" i="6"/>
  <c r="AL355" i="6"/>
  <c r="AM355" i="6"/>
  <c r="AN355" i="6"/>
  <c r="AO355" i="6"/>
  <c r="AP355" i="6"/>
  <c r="AQ355" i="6"/>
  <c r="AR355" i="6"/>
  <c r="AS355" i="6"/>
  <c r="AT355" i="6"/>
  <c r="AU355" i="6"/>
  <c r="AV355" i="6"/>
  <c r="AW355" i="6"/>
  <c r="AX355" i="6"/>
  <c r="AB356" i="6"/>
  <c r="AC356" i="6"/>
  <c r="AD356" i="6"/>
  <c r="AE356" i="6"/>
  <c r="AF356" i="6"/>
  <c r="AG356" i="6"/>
  <c r="AH356" i="6"/>
  <c r="AI356" i="6"/>
  <c r="AJ356" i="6"/>
  <c r="AK356" i="6"/>
  <c r="AL356" i="6"/>
  <c r="AM356" i="6"/>
  <c r="AN356" i="6"/>
  <c r="AO356" i="6"/>
  <c r="AP356" i="6"/>
  <c r="AQ356" i="6"/>
  <c r="AR356" i="6"/>
  <c r="AS356" i="6"/>
  <c r="AT356" i="6"/>
  <c r="AU356" i="6"/>
  <c r="AV356" i="6"/>
  <c r="AW356" i="6"/>
  <c r="AX356" i="6"/>
  <c r="AG357" i="6"/>
  <c r="AH357" i="6"/>
  <c r="AI357" i="6"/>
  <c r="AJ357" i="6"/>
  <c r="AK357" i="6"/>
  <c r="AL357" i="6"/>
  <c r="AM357" i="6"/>
  <c r="AN357" i="6"/>
  <c r="AO357" i="6"/>
  <c r="AP357" i="6"/>
  <c r="AQ357" i="6"/>
  <c r="AR357" i="6"/>
  <c r="AS357" i="6"/>
  <c r="AT357" i="6"/>
  <c r="AU357" i="6"/>
  <c r="AV357" i="6"/>
  <c r="AW357" i="6"/>
  <c r="AX357" i="6"/>
  <c r="AT358" i="6"/>
  <c r="AU358" i="6"/>
  <c r="AV358" i="6"/>
  <c r="AW358" i="6"/>
  <c r="AX358" i="6"/>
  <c r="AT359" i="6"/>
  <c r="AU359" i="6"/>
  <c r="AV359" i="6"/>
  <c r="AW359" i="6"/>
  <c r="AX359" i="6"/>
  <c r="AT360" i="6"/>
  <c r="AU360" i="6"/>
  <c r="AV360" i="6"/>
  <c r="AW360" i="6"/>
  <c r="AX360" i="6"/>
  <c r="AT361" i="6"/>
  <c r="AU361" i="6"/>
  <c r="AV361" i="6"/>
  <c r="AW361" i="6"/>
  <c r="AX361" i="6"/>
  <c r="AT362" i="6"/>
  <c r="AU362" i="6"/>
  <c r="AV362" i="6"/>
  <c r="AW362" i="6"/>
  <c r="AX362" i="6"/>
  <c r="AG363" i="6"/>
  <c r="AH363" i="6"/>
  <c r="AI363" i="6"/>
  <c r="AJ363" i="6"/>
  <c r="AK363" i="6"/>
  <c r="AL363" i="6"/>
  <c r="AM363" i="6"/>
  <c r="AN363" i="6"/>
  <c r="AO363" i="6"/>
  <c r="AP363" i="6"/>
  <c r="AQ363" i="6"/>
  <c r="AR363" i="6"/>
  <c r="AS363" i="6"/>
  <c r="AT363" i="6"/>
  <c r="AU363" i="6"/>
  <c r="AV363" i="6"/>
  <c r="AW363" i="6"/>
  <c r="AX363" i="6"/>
  <c r="AG364" i="6"/>
  <c r="AH364" i="6"/>
  <c r="AI364" i="6"/>
  <c r="AJ364" i="6"/>
  <c r="AK364" i="6"/>
  <c r="AL364" i="6"/>
  <c r="AM364" i="6"/>
  <c r="AN364" i="6"/>
  <c r="AO364" i="6"/>
  <c r="AP364" i="6"/>
  <c r="AQ364" i="6"/>
  <c r="AR364" i="6"/>
  <c r="AS364" i="6"/>
  <c r="AT364" i="6"/>
  <c r="AU364" i="6"/>
  <c r="AV364" i="6"/>
  <c r="AW364" i="6"/>
  <c r="AX364" i="6"/>
  <c r="AB374" i="6"/>
  <c r="AC374" i="6"/>
  <c r="AD374" i="6"/>
  <c r="AE374" i="6"/>
  <c r="AF374" i="6"/>
  <c r="AG374" i="6"/>
  <c r="AH374" i="6"/>
  <c r="AI374" i="6"/>
  <c r="AJ374" i="6"/>
  <c r="AK374" i="6"/>
  <c r="AL374" i="6"/>
  <c r="AM374" i="6"/>
  <c r="AN374" i="6"/>
  <c r="AO374" i="6"/>
  <c r="AP374" i="6"/>
  <c r="AQ374" i="6"/>
  <c r="AR374" i="6"/>
  <c r="AS374" i="6"/>
  <c r="AT374" i="6"/>
  <c r="AU374" i="6"/>
  <c r="AV374" i="6"/>
  <c r="AW374" i="6"/>
  <c r="AX374" i="6"/>
  <c r="AB378" i="6"/>
  <c r="AC378" i="6"/>
  <c r="AD378" i="6"/>
  <c r="AE378" i="6"/>
  <c r="AF378" i="6"/>
  <c r="AG378" i="6"/>
  <c r="AH378" i="6"/>
  <c r="AI378" i="6"/>
  <c r="AJ378" i="6"/>
  <c r="AK378" i="6"/>
  <c r="AL378" i="6"/>
  <c r="AM378" i="6"/>
  <c r="AN378" i="6"/>
  <c r="AO378" i="6"/>
  <c r="AP378" i="6"/>
  <c r="AQ378" i="6"/>
  <c r="AR378" i="6"/>
  <c r="AS378" i="6"/>
  <c r="AT378" i="6"/>
  <c r="AU378" i="6"/>
  <c r="AV378" i="6"/>
  <c r="AW378" i="6"/>
  <c r="AX378" i="6"/>
  <c r="AG379" i="6"/>
  <c r="AH379" i="6"/>
  <c r="AI379" i="6"/>
  <c r="AJ379" i="6"/>
  <c r="AK379" i="6"/>
  <c r="AL379" i="6"/>
  <c r="AM379" i="6"/>
  <c r="AN379" i="6"/>
  <c r="AO379" i="6"/>
  <c r="AP379" i="6"/>
  <c r="AQ379" i="6"/>
  <c r="AR379" i="6"/>
  <c r="AS379" i="6"/>
  <c r="AT379" i="6"/>
  <c r="AU379" i="6"/>
  <c r="AV379" i="6"/>
  <c r="AW379" i="6"/>
  <c r="AX379" i="6"/>
  <c r="AG380" i="6"/>
  <c r="AH380" i="6"/>
  <c r="AI380" i="6"/>
  <c r="AJ380" i="6"/>
  <c r="AK380" i="6"/>
  <c r="AL380" i="6"/>
  <c r="AM380" i="6"/>
  <c r="AN380" i="6"/>
  <c r="AO380" i="6"/>
  <c r="AP380" i="6"/>
  <c r="AQ380" i="6"/>
  <c r="AR380" i="6"/>
  <c r="AS380" i="6"/>
  <c r="AT380" i="6"/>
  <c r="AU380" i="6"/>
  <c r="AV380" i="6"/>
  <c r="AW380" i="6"/>
  <c r="AX380" i="6"/>
  <c r="AT381" i="6"/>
  <c r="AU381" i="6"/>
  <c r="AV381" i="6"/>
  <c r="AW381" i="6"/>
  <c r="AX381" i="6"/>
  <c r="AT382" i="6"/>
  <c r="AU382" i="6"/>
  <c r="AV382" i="6"/>
  <c r="AW382" i="6"/>
  <c r="AX382" i="6"/>
  <c r="AT383" i="6"/>
  <c r="AU383" i="6"/>
  <c r="AV383" i="6"/>
  <c r="AW383" i="6"/>
  <c r="AX383" i="6"/>
  <c r="AT384" i="6"/>
  <c r="AU384" i="6"/>
  <c r="AV384" i="6"/>
  <c r="AW384" i="6"/>
  <c r="AX384" i="6"/>
  <c r="AT385" i="6"/>
  <c r="AU385" i="6"/>
  <c r="AV385" i="6"/>
  <c r="AW385" i="6"/>
  <c r="AX385" i="6"/>
  <c r="AG386" i="6"/>
  <c r="AH386" i="6"/>
  <c r="AI386" i="6"/>
  <c r="AJ386" i="6"/>
  <c r="AK386" i="6"/>
  <c r="AL386" i="6"/>
  <c r="AM386" i="6"/>
  <c r="AN386" i="6"/>
  <c r="AO386" i="6"/>
  <c r="AP386" i="6"/>
  <c r="AQ386" i="6"/>
  <c r="AR386" i="6"/>
  <c r="AS386" i="6"/>
  <c r="AT386" i="6"/>
  <c r="AU386" i="6"/>
  <c r="AV386" i="6"/>
  <c r="AW386" i="6"/>
  <c r="AX386" i="6"/>
  <c r="AG387" i="6"/>
  <c r="AH387" i="6"/>
  <c r="AI387" i="6"/>
  <c r="AJ387" i="6"/>
  <c r="AK387" i="6"/>
  <c r="AL387" i="6"/>
  <c r="AM387" i="6"/>
  <c r="AN387" i="6"/>
  <c r="AO387" i="6"/>
  <c r="AT387" i="6"/>
  <c r="AU387" i="6"/>
  <c r="AV387" i="6"/>
  <c r="AW387" i="6"/>
  <c r="AX387" i="6"/>
  <c r="AT388" i="6"/>
  <c r="AU388" i="6"/>
  <c r="AV388" i="6"/>
  <c r="AW388" i="6"/>
  <c r="AX388" i="6"/>
  <c r="AB397" i="6"/>
  <c r="AC397" i="6"/>
  <c r="AD397" i="6"/>
  <c r="AE397" i="6"/>
  <c r="AF397" i="6"/>
  <c r="AG397" i="6"/>
  <c r="AH397" i="6"/>
  <c r="AI397" i="6"/>
  <c r="AJ397" i="6"/>
  <c r="AK397" i="6"/>
  <c r="AL397" i="6"/>
  <c r="AM397" i="6"/>
  <c r="AN397" i="6"/>
  <c r="AO397" i="6"/>
  <c r="AP397" i="6"/>
  <c r="AQ397" i="6"/>
  <c r="AR397" i="6"/>
  <c r="AS397" i="6"/>
  <c r="AT397" i="6"/>
  <c r="AU397" i="6"/>
  <c r="AV397" i="6"/>
  <c r="AW397" i="6"/>
  <c r="AX397" i="6"/>
  <c r="AB401" i="6"/>
  <c r="AC401" i="6"/>
  <c r="AD401" i="6"/>
  <c r="AE401" i="6"/>
  <c r="AF401" i="6"/>
  <c r="AG401" i="6"/>
  <c r="AH401" i="6"/>
  <c r="AI401" i="6"/>
  <c r="AJ401" i="6"/>
  <c r="AK401" i="6"/>
  <c r="AL401" i="6"/>
  <c r="AM401" i="6"/>
  <c r="AN401" i="6"/>
  <c r="AO401" i="6"/>
  <c r="AP401" i="6"/>
  <c r="AQ401" i="6"/>
  <c r="AR401" i="6"/>
  <c r="AS401" i="6"/>
  <c r="AT401" i="6"/>
  <c r="AU401" i="6"/>
  <c r="AV401" i="6"/>
  <c r="AW401" i="6"/>
  <c r="AX401" i="6"/>
  <c r="AG402" i="6"/>
  <c r="AH402" i="6"/>
  <c r="AI402" i="6"/>
  <c r="AJ402" i="6"/>
  <c r="AK402" i="6"/>
  <c r="AL402" i="6"/>
  <c r="AM402" i="6"/>
  <c r="AN402" i="6"/>
  <c r="AO402" i="6"/>
  <c r="AP402" i="6"/>
  <c r="AQ402" i="6"/>
  <c r="AR402" i="6"/>
  <c r="AS402" i="6"/>
  <c r="AT402" i="6"/>
  <c r="AU402" i="6"/>
  <c r="AV402" i="6"/>
  <c r="AW402" i="6"/>
  <c r="AX402" i="6"/>
  <c r="AG403" i="6"/>
  <c r="AH403" i="6"/>
  <c r="AI403" i="6"/>
  <c r="AJ403" i="6"/>
  <c r="AK403" i="6"/>
  <c r="AL403" i="6"/>
  <c r="AM403" i="6"/>
  <c r="AN403" i="6"/>
  <c r="AO403" i="6"/>
  <c r="AP403" i="6"/>
  <c r="AQ403" i="6"/>
  <c r="AR403" i="6"/>
  <c r="AS403" i="6"/>
  <c r="AT403" i="6"/>
  <c r="AU403" i="6"/>
  <c r="AV403" i="6"/>
  <c r="AW403" i="6"/>
  <c r="AX403" i="6"/>
  <c r="AT404" i="6"/>
  <c r="AU404" i="6"/>
  <c r="AV404" i="6"/>
  <c r="AW404" i="6"/>
  <c r="AX404" i="6"/>
  <c r="AT405" i="6"/>
  <c r="AU405" i="6"/>
  <c r="AV405" i="6"/>
  <c r="AW405" i="6"/>
  <c r="AX405" i="6"/>
  <c r="AT406" i="6"/>
  <c r="AU406" i="6"/>
  <c r="AV406" i="6"/>
  <c r="AW406" i="6"/>
  <c r="AX406" i="6"/>
  <c r="AT407" i="6"/>
  <c r="AU407" i="6"/>
  <c r="AV407" i="6"/>
  <c r="AW407" i="6"/>
  <c r="AX407" i="6"/>
  <c r="AT408" i="6"/>
  <c r="AU408" i="6"/>
  <c r="AV408" i="6"/>
  <c r="AW408" i="6"/>
  <c r="AX408" i="6"/>
  <c r="AG409" i="6"/>
  <c r="AH409" i="6"/>
  <c r="AI409" i="6"/>
  <c r="AJ409" i="6"/>
  <c r="AK409" i="6"/>
  <c r="AL409" i="6"/>
  <c r="AM409" i="6"/>
  <c r="AN409" i="6"/>
  <c r="AO409" i="6"/>
  <c r="AP409" i="6"/>
  <c r="AQ409" i="6"/>
  <c r="AR409" i="6"/>
  <c r="AS409" i="6"/>
  <c r="AT409" i="6"/>
  <c r="AU409" i="6"/>
  <c r="AV409" i="6"/>
  <c r="AW409" i="6"/>
  <c r="AX409" i="6"/>
  <c r="AG410" i="6"/>
  <c r="AH410" i="6"/>
  <c r="AI410" i="6"/>
  <c r="AJ410" i="6"/>
  <c r="AK410" i="6"/>
  <c r="AL410" i="6"/>
  <c r="AM410" i="6"/>
  <c r="AN410" i="6"/>
  <c r="AO410" i="6"/>
  <c r="AT410" i="6"/>
  <c r="AU410" i="6"/>
  <c r="AV410" i="6"/>
  <c r="AW410" i="6"/>
  <c r="AX410" i="6"/>
  <c r="AT411" i="6"/>
  <c r="AU411" i="6"/>
  <c r="AV411" i="6"/>
  <c r="AW411" i="6"/>
  <c r="AX411" i="6"/>
  <c r="AT412" i="6"/>
  <c r="AU412" i="6"/>
  <c r="AV412" i="6"/>
  <c r="AW412" i="6"/>
  <c r="AX412" i="6"/>
  <c r="AB420" i="6"/>
  <c r="AC420" i="6"/>
  <c r="AD420" i="6"/>
  <c r="AE420" i="6"/>
  <c r="AF420" i="6"/>
  <c r="AG420" i="6"/>
  <c r="AH420" i="6"/>
  <c r="AI420" i="6"/>
  <c r="AJ420" i="6"/>
  <c r="AK420" i="6"/>
  <c r="AL420" i="6"/>
  <c r="AM420" i="6"/>
  <c r="AN420" i="6"/>
  <c r="AO420" i="6"/>
  <c r="AP420" i="6"/>
  <c r="AQ420" i="6"/>
  <c r="AR420" i="6"/>
  <c r="AS420" i="6"/>
  <c r="AT420" i="6"/>
  <c r="AU420" i="6"/>
  <c r="AV420" i="6"/>
  <c r="AW420" i="6"/>
  <c r="AX420" i="6"/>
  <c r="AB424" i="6"/>
  <c r="AC424" i="6"/>
  <c r="AD424" i="6"/>
  <c r="AE424" i="6"/>
  <c r="AF424" i="6"/>
  <c r="AG424" i="6"/>
  <c r="AH424" i="6"/>
  <c r="AI424" i="6"/>
  <c r="AJ424" i="6"/>
  <c r="AK424" i="6"/>
  <c r="AL424" i="6"/>
  <c r="AM424" i="6"/>
  <c r="AN424" i="6"/>
  <c r="AO424" i="6"/>
  <c r="AP424" i="6"/>
  <c r="AQ424" i="6"/>
  <c r="AR424" i="6"/>
  <c r="AS424" i="6"/>
  <c r="AT424" i="6"/>
  <c r="AU424" i="6"/>
  <c r="AV424" i="6"/>
  <c r="AW424" i="6"/>
  <c r="AX424" i="6"/>
  <c r="AB425" i="6"/>
  <c r="AC425" i="6"/>
  <c r="AD425" i="6"/>
  <c r="AE425" i="6"/>
  <c r="AF425" i="6"/>
  <c r="AG425" i="6"/>
  <c r="AH425" i="6"/>
  <c r="AI425" i="6"/>
  <c r="AJ425" i="6"/>
  <c r="AK425" i="6"/>
  <c r="AL425" i="6"/>
  <c r="AM425" i="6"/>
  <c r="AN425" i="6"/>
  <c r="AO425" i="6"/>
  <c r="AP425" i="6"/>
  <c r="AQ425" i="6"/>
  <c r="AR425" i="6"/>
  <c r="AS425" i="6"/>
  <c r="AT425" i="6"/>
  <c r="AU425" i="6"/>
  <c r="AV425" i="6"/>
  <c r="AW425" i="6"/>
  <c r="AX425" i="6"/>
  <c r="AG426" i="6"/>
  <c r="AH426" i="6"/>
  <c r="AI426" i="6"/>
  <c r="AJ426" i="6"/>
  <c r="AK426" i="6"/>
  <c r="AL426" i="6"/>
  <c r="AM426" i="6"/>
  <c r="AN426" i="6"/>
  <c r="AO426" i="6"/>
  <c r="AP426" i="6"/>
  <c r="AQ426" i="6"/>
  <c r="AR426" i="6"/>
  <c r="AS426" i="6"/>
  <c r="AT426" i="6"/>
  <c r="AU426" i="6"/>
  <c r="AV426" i="6"/>
  <c r="AW426" i="6"/>
  <c r="AX426" i="6"/>
  <c r="AT427" i="6"/>
  <c r="AU427" i="6"/>
  <c r="AV427" i="6"/>
  <c r="AW427" i="6"/>
  <c r="AX427" i="6"/>
  <c r="AT428" i="6"/>
  <c r="AU428" i="6"/>
  <c r="AV428" i="6"/>
  <c r="AW428" i="6"/>
  <c r="AX428" i="6"/>
  <c r="AT429" i="6"/>
  <c r="AU429" i="6"/>
  <c r="AV429" i="6"/>
  <c r="AW429" i="6"/>
  <c r="AX429" i="6"/>
  <c r="AT430" i="6"/>
  <c r="AU430" i="6"/>
  <c r="AV430" i="6"/>
  <c r="AW430" i="6"/>
  <c r="AX430" i="6"/>
  <c r="AT431" i="6"/>
  <c r="AU431" i="6"/>
  <c r="AV431" i="6"/>
  <c r="AW431" i="6"/>
  <c r="AX431" i="6"/>
  <c r="AG432" i="6"/>
  <c r="AH432" i="6"/>
  <c r="AI432" i="6"/>
  <c r="AJ432" i="6"/>
  <c r="AK432" i="6"/>
  <c r="AL432" i="6"/>
  <c r="AM432" i="6"/>
  <c r="AN432" i="6"/>
  <c r="AO432" i="6"/>
  <c r="AP432" i="6"/>
  <c r="AQ432" i="6"/>
  <c r="AR432" i="6"/>
  <c r="AS432" i="6"/>
  <c r="AT432" i="6"/>
  <c r="AU432" i="6"/>
  <c r="AV432" i="6"/>
  <c r="AW432" i="6"/>
  <c r="AX432" i="6"/>
  <c r="AG433" i="6"/>
  <c r="AH433" i="6"/>
  <c r="AI433" i="6"/>
  <c r="AJ433" i="6"/>
  <c r="AK433" i="6"/>
  <c r="AL433" i="6"/>
  <c r="AM433" i="6"/>
  <c r="AN433" i="6"/>
  <c r="AO433" i="6"/>
  <c r="AP433" i="6"/>
  <c r="AQ433" i="6"/>
  <c r="AR433" i="6"/>
  <c r="AS433" i="6"/>
  <c r="AT433" i="6"/>
  <c r="AU433" i="6"/>
  <c r="AV433" i="6"/>
  <c r="AW433" i="6"/>
  <c r="AX433" i="6"/>
  <c r="AG434" i="6"/>
  <c r="AH434" i="6"/>
  <c r="AI434" i="6"/>
  <c r="AJ434" i="6"/>
  <c r="AK434" i="6"/>
  <c r="AL434" i="6"/>
  <c r="AM434" i="6"/>
  <c r="AN434" i="6"/>
  <c r="AO434" i="6"/>
  <c r="AP434" i="6"/>
  <c r="AQ434" i="6"/>
  <c r="AR434" i="6"/>
  <c r="AS434" i="6"/>
  <c r="AT434" i="6"/>
  <c r="AU434" i="6"/>
  <c r="AV434" i="6"/>
  <c r="AW434" i="6"/>
  <c r="AX434" i="6"/>
  <c r="AT435" i="6"/>
  <c r="AU435" i="6"/>
  <c r="AV435" i="6"/>
  <c r="AW435" i="6"/>
  <c r="AX435" i="6"/>
  <c r="AT436" i="6"/>
  <c r="AU436" i="6"/>
  <c r="AV436" i="6"/>
  <c r="AW436" i="6"/>
  <c r="AX436" i="6"/>
  <c r="AG440" i="6"/>
  <c r="AH440" i="6"/>
  <c r="AI440" i="6"/>
  <c r="AJ440" i="6"/>
  <c r="AK440" i="6"/>
  <c r="AL440" i="6"/>
  <c r="AM440" i="6"/>
  <c r="AN440" i="6"/>
  <c r="AO440" i="6"/>
  <c r="AP440" i="6"/>
  <c r="AQ440" i="6"/>
  <c r="AR440" i="6"/>
  <c r="AS440" i="6"/>
  <c r="AG441" i="6"/>
  <c r="AH441" i="6"/>
  <c r="AI441" i="6"/>
  <c r="AJ441" i="6"/>
  <c r="AK441" i="6"/>
  <c r="AL441" i="6"/>
  <c r="AM441" i="6"/>
  <c r="AN441" i="6"/>
  <c r="AO441" i="6"/>
  <c r="AP441" i="6"/>
  <c r="AQ441" i="6"/>
  <c r="AR441" i="6"/>
  <c r="AS441" i="6"/>
  <c r="AB443" i="6"/>
  <c r="AC443" i="6"/>
  <c r="AD443" i="6"/>
  <c r="AE443" i="6"/>
  <c r="AF443" i="6"/>
  <c r="AG443" i="6"/>
  <c r="AH443" i="6"/>
  <c r="AI443" i="6"/>
  <c r="AJ443" i="6"/>
  <c r="AK443" i="6"/>
  <c r="AL443" i="6"/>
  <c r="AM443" i="6"/>
  <c r="AN443" i="6"/>
  <c r="AO443" i="6"/>
  <c r="AP443" i="6"/>
  <c r="AQ443" i="6"/>
  <c r="AR443" i="6"/>
  <c r="AS443" i="6"/>
  <c r="AT443" i="6"/>
  <c r="AU443" i="6"/>
  <c r="AV443" i="6"/>
  <c r="AW443" i="6"/>
  <c r="AX443" i="6"/>
  <c r="AB447" i="6"/>
  <c r="AC447" i="6"/>
  <c r="AD447" i="6"/>
  <c r="AE447" i="6"/>
  <c r="AF447" i="6"/>
  <c r="AG447" i="6"/>
  <c r="AH447" i="6"/>
  <c r="AI447" i="6"/>
  <c r="AJ447" i="6"/>
  <c r="AK447" i="6"/>
  <c r="AL447" i="6"/>
  <c r="AM447" i="6"/>
  <c r="AN447" i="6"/>
  <c r="AO447" i="6"/>
  <c r="AP447" i="6"/>
  <c r="AQ447" i="6"/>
  <c r="AR447" i="6"/>
  <c r="AS447" i="6"/>
  <c r="AT447" i="6"/>
  <c r="AU447" i="6"/>
  <c r="AV447" i="6"/>
  <c r="AW447" i="6"/>
  <c r="AX447" i="6"/>
  <c r="AG448" i="6"/>
  <c r="AH448" i="6"/>
  <c r="AI448" i="6"/>
  <c r="AJ448" i="6"/>
  <c r="AK448" i="6"/>
  <c r="AL448" i="6"/>
  <c r="AM448" i="6"/>
  <c r="AN448" i="6"/>
  <c r="AO448" i="6"/>
  <c r="AP448" i="6"/>
  <c r="AQ448" i="6"/>
  <c r="AR448" i="6"/>
  <c r="AS448" i="6"/>
  <c r="AT448" i="6"/>
  <c r="AU448" i="6"/>
  <c r="AV448" i="6"/>
  <c r="AW448" i="6"/>
  <c r="AX448" i="6"/>
  <c r="AG449" i="6"/>
  <c r="AH449" i="6"/>
  <c r="AI449" i="6"/>
  <c r="AJ449" i="6"/>
  <c r="AK449" i="6"/>
  <c r="AL449" i="6"/>
  <c r="AM449" i="6"/>
  <c r="AN449" i="6"/>
  <c r="AO449" i="6"/>
  <c r="AP449" i="6"/>
  <c r="AQ449" i="6"/>
  <c r="AR449" i="6"/>
  <c r="AS449" i="6"/>
  <c r="AT449" i="6"/>
  <c r="AU449" i="6"/>
  <c r="AV449" i="6"/>
  <c r="AW449" i="6"/>
  <c r="AX449" i="6"/>
  <c r="AT450" i="6"/>
  <c r="AU450" i="6"/>
  <c r="AV450" i="6"/>
  <c r="AW450" i="6"/>
  <c r="AX450" i="6"/>
  <c r="AT451" i="6"/>
  <c r="AU451" i="6"/>
  <c r="AV451" i="6"/>
  <c r="AW451" i="6"/>
  <c r="AX451" i="6"/>
  <c r="AT452" i="6"/>
  <c r="AU452" i="6"/>
  <c r="AV452" i="6"/>
  <c r="AW452" i="6"/>
  <c r="AX452" i="6"/>
  <c r="AT453" i="6"/>
  <c r="AU453" i="6"/>
  <c r="AV453" i="6"/>
  <c r="AW453" i="6"/>
  <c r="AX453" i="6"/>
  <c r="AT454" i="6"/>
  <c r="AU454" i="6"/>
  <c r="AV454" i="6"/>
  <c r="AW454" i="6"/>
  <c r="AX454" i="6"/>
  <c r="AG455" i="6"/>
  <c r="AH455" i="6"/>
  <c r="AI455" i="6"/>
  <c r="AJ455" i="6"/>
  <c r="AK455" i="6"/>
  <c r="AL455" i="6"/>
  <c r="AM455" i="6"/>
  <c r="AN455" i="6"/>
  <c r="AO455" i="6"/>
  <c r="AP455" i="6"/>
  <c r="AQ455" i="6"/>
  <c r="AR455" i="6"/>
  <c r="AS455" i="6"/>
  <c r="AT455" i="6"/>
  <c r="AU455" i="6"/>
  <c r="AV455" i="6"/>
  <c r="AW455" i="6"/>
  <c r="AX455" i="6"/>
  <c r="AG456" i="6"/>
  <c r="AH456" i="6"/>
  <c r="AI456" i="6"/>
  <c r="AJ456" i="6"/>
  <c r="AK456" i="6"/>
  <c r="AL456" i="6"/>
  <c r="AM456" i="6"/>
  <c r="AN456" i="6"/>
  <c r="AO456" i="6"/>
  <c r="AP456" i="6"/>
  <c r="AQ456" i="6"/>
  <c r="AR456" i="6"/>
  <c r="AS456" i="6"/>
  <c r="AT456" i="6"/>
  <c r="AU456" i="6"/>
  <c r="AV456" i="6"/>
  <c r="AW456" i="6"/>
  <c r="AX456" i="6"/>
  <c r="AG457" i="6"/>
  <c r="AH457" i="6"/>
  <c r="AI457" i="6"/>
  <c r="AJ457" i="6"/>
  <c r="AK457" i="6"/>
  <c r="AL457" i="6"/>
  <c r="AM457" i="6"/>
  <c r="AN457" i="6"/>
  <c r="AO457" i="6"/>
  <c r="AP457" i="6"/>
  <c r="AQ457" i="6"/>
  <c r="AR457" i="6"/>
  <c r="AS457" i="6"/>
  <c r="AT457" i="6"/>
  <c r="AU457" i="6"/>
  <c r="AV457" i="6"/>
  <c r="AW457" i="6"/>
  <c r="AX457" i="6"/>
  <c r="AT458" i="6"/>
  <c r="AU458" i="6"/>
  <c r="AV458" i="6"/>
  <c r="AW458" i="6"/>
  <c r="AX458" i="6"/>
  <c r="AT459" i="6"/>
  <c r="AU459" i="6"/>
  <c r="AV459" i="6"/>
  <c r="AW459" i="6"/>
  <c r="AX459" i="6"/>
  <c r="AT460" i="6"/>
  <c r="AU460" i="6"/>
  <c r="AV460" i="6"/>
  <c r="AW460" i="6"/>
  <c r="AX460" i="6"/>
  <c r="AG463" i="6"/>
  <c r="AH463" i="6"/>
  <c r="AI463" i="6"/>
  <c r="AJ463" i="6"/>
  <c r="AK463" i="6"/>
  <c r="AL463" i="6"/>
  <c r="AM463" i="6"/>
  <c r="AN463" i="6"/>
  <c r="AO463" i="6"/>
  <c r="AP463" i="6"/>
  <c r="AQ463" i="6"/>
  <c r="AR463" i="6"/>
  <c r="AS463" i="6"/>
  <c r="AG464" i="6"/>
  <c r="AH464" i="6"/>
  <c r="AI464" i="6"/>
  <c r="AJ464" i="6"/>
  <c r="AK464" i="6"/>
  <c r="AL464" i="6"/>
  <c r="AM464" i="6"/>
  <c r="AN464" i="6"/>
  <c r="AO464" i="6"/>
  <c r="AP464" i="6"/>
  <c r="AQ464" i="6"/>
  <c r="AR464" i="6"/>
  <c r="AS464"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B470" i="6"/>
  <c r="AC470" i="6"/>
  <c r="AD470" i="6"/>
  <c r="AE470" i="6"/>
  <c r="AF470" i="6"/>
  <c r="AG470" i="6"/>
  <c r="AH470" i="6"/>
  <c r="AI470" i="6"/>
  <c r="AJ470" i="6"/>
  <c r="AK470" i="6"/>
  <c r="AL470" i="6"/>
  <c r="AM470" i="6"/>
  <c r="AN470" i="6"/>
  <c r="AO470" i="6"/>
  <c r="AP470" i="6"/>
  <c r="AQ470" i="6"/>
  <c r="AR470" i="6"/>
  <c r="AS470" i="6"/>
  <c r="AT470" i="6"/>
  <c r="AU470" i="6"/>
  <c r="AV470" i="6"/>
  <c r="AW470" i="6"/>
  <c r="AX470" i="6"/>
  <c r="AG471" i="6"/>
  <c r="AH471" i="6"/>
  <c r="AI471" i="6"/>
  <c r="AJ471" i="6"/>
  <c r="AK471" i="6"/>
  <c r="AL471" i="6"/>
  <c r="AM471" i="6"/>
  <c r="AN471" i="6"/>
  <c r="AO471" i="6"/>
  <c r="AP471" i="6"/>
  <c r="AQ471" i="6"/>
  <c r="AR471" i="6"/>
  <c r="AS471" i="6"/>
  <c r="AT471" i="6"/>
  <c r="AU471" i="6"/>
  <c r="AV471" i="6"/>
  <c r="AW471" i="6"/>
  <c r="AX471" i="6"/>
  <c r="AG472" i="6"/>
  <c r="AH472" i="6"/>
  <c r="AI472" i="6"/>
  <c r="AJ472" i="6"/>
  <c r="AK472" i="6"/>
  <c r="AL472" i="6"/>
  <c r="AM472" i="6"/>
  <c r="AN472" i="6"/>
  <c r="AO472" i="6"/>
  <c r="AP472" i="6"/>
  <c r="AQ472" i="6"/>
  <c r="AR472" i="6"/>
  <c r="AS472" i="6"/>
  <c r="AT472" i="6"/>
  <c r="AU472" i="6"/>
  <c r="AV472" i="6"/>
  <c r="AW472" i="6"/>
  <c r="AX472" i="6"/>
  <c r="AT473" i="6"/>
  <c r="AU473" i="6"/>
  <c r="AV473" i="6"/>
  <c r="AW473" i="6"/>
  <c r="AX473" i="6"/>
  <c r="AT474" i="6"/>
  <c r="AU474" i="6"/>
  <c r="AV474" i="6"/>
  <c r="AW474" i="6"/>
  <c r="AX474" i="6"/>
  <c r="AT475" i="6"/>
  <c r="AU475" i="6"/>
  <c r="AV475" i="6"/>
  <c r="AW475" i="6"/>
  <c r="AX475" i="6"/>
  <c r="AT476" i="6"/>
  <c r="AU476" i="6"/>
  <c r="AV476" i="6"/>
  <c r="AW476" i="6"/>
  <c r="AX476" i="6"/>
  <c r="AT477" i="6"/>
  <c r="AU477" i="6"/>
  <c r="AV477" i="6"/>
  <c r="AW477" i="6"/>
  <c r="AX477" i="6"/>
  <c r="AG478" i="6"/>
  <c r="AH478" i="6"/>
  <c r="AI478" i="6"/>
  <c r="AJ478" i="6"/>
  <c r="AK478" i="6"/>
  <c r="AL478" i="6"/>
  <c r="AM478" i="6"/>
  <c r="AN478" i="6"/>
  <c r="AO478" i="6"/>
  <c r="AP478" i="6"/>
  <c r="AQ478" i="6"/>
  <c r="AR478" i="6"/>
  <c r="AS478" i="6"/>
  <c r="AT478" i="6"/>
  <c r="AU478" i="6"/>
  <c r="AV478" i="6"/>
  <c r="AW478" i="6"/>
  <c r="AX478" i="6"/>
  <c r="AG479" i="6"/>
  <c r="AH479" i="6"/>
  <c r="AI479" i="6"/>
  <c r="AJ479" i="6"/>
  <c r="AK479" i="6"/>
  <c r="AL479" i="6"/>
  <c r="AM479" i="6"/>
  <c r="AN479" i="6"/>
  <c r="AO479" i="6"/>
  <c r="AP479" i="6"/>
  <c r="AQ479" i="6"/>
  <c r="AR479" i="6"/>
  <c r="AS479" i="6"/>
  <c r="AT479" i="6"/>
  <c r="AU479" i="6"/>
  <c r="AV479" i="6"/>
  <c r="AW479" i="6"/>
  <c r="AX479" i="6"/>
  <c r="AG480" i="6"/>
  <c r="AH480" i="6"/>
  <c r="AI480" i="6"/>
  <c r="AJ480" i="6"/>
  <c r="AK480" i="6"/>
  <c r="AL480" i="6"/>
  <c r="AM480" i="6"/>
  <c r="AN480" i="6"/>
  <c r="AO480" i="6"/>
  <c r="AP480" i="6"/>
  <c r="AQ480" i="6"/>
  <c r="AR480" i="6"/>
  <c r="AS480" i="6"/>
  <c r="AT480" i="6"/>
  <c r="AU480" i="6"/>
  <c r="AV480" i="6"/>
  <c r="AW480" i="6"/>
  <c r="AX480" i="6"/>
  <c r="AT481" i="6"/>
  <c r="AU481" i="6"/>
  <c r="AV481" i="6"/>
  <c r="AW481" i="6"/>
  <c r="AX481" i="6"/>
  <c r="AT482" i="6"/>
  <c r="AU482" i="6"/>
  <c r="AV482" i="6"/>
  <c r="AW482" i="6"/>
  <c r="AX482" i="6"/>
  <c r="AT483" i="6"/>
  <c r="AU483" i="6"/>
  <c r="AV483" i="6"/>
  <c r="AW483" i="6"/>
  <c r="AX483" i="6"/>
  <c r="AT484" i="6"/>
  <c r="AU484" i="6"/>
  <c r="AV484" i="6"/>
  <c r="AW484" i="6"/>
  <c r="AX484" i="6"/>
  <c r="AG486" i="6"/>
  <c r="AH486" i="6"/>
  <c r="AI486" i="6"/>
  <c r="AJ486" i="6"/>
  <c r="AK486" i="6"/>
  <c r="AL486" i="6"/>
  <c r="AM486" i="6"/>
  <c r="AN486" i="6"/>
  <c r="AO486" i="6"/>
  <c r="AP486" i="6"/>
  <c r="AQ486" i="6"/>
  <c r="AR486" i="6"/>
  <c r="AS486" i="6"/>
  <c r="AG487" i="6"/>
  <c r="AH487" i="6"/>
  <c r="AI487" i="6"/>
  <c r="AJ487" i="6"/>
  <c r="AK487" i="6"/>
  <c r="AL487" i="6"/>
  <c r="AM487" i="6"/>
  <c r="AN487" i="6"/>
  <c r="AO487" i="6"/>
  <c r="AP487" i="6"/>
  <c r="AQ487" i="6"/>
  <c r="AR487" i="6"/>
  <c r="AS487" i="6"/>
  <c r="AB489" i="6"/>
  <c r="AC489" i="6"/>
  <c r="AD489" i="6"/>
  <c r="AE489" i="6"/>
  <c r="AF489" i="6"/>
  <c r="AG489" i="6"/>
  <c r="AH489" i="6"/>
  <c r="AI489" i="6"/>
  <c r="AJ489" i="6"/>
  <c r="AK489" i="6"/>
  <c r="AL489" i="6"/>
  <c r="AM489" i="6"/>
  <c r="AN489" i="6"/>
  <c r="AO489" i="6"/>
  <c r="AP489" i="6"/>
  <c r="AQ489" i="6"/>
  <c r="AR489" i="6"/>
  <c r="AS489" i="6"/>
  <c r="AT489" i="6"/>
  <c r="AU489" i="6"/>
  <c r="AV489" i="6"/>
  <c r="AW489" i="6"/>
  <c r="AX489" i="6"/>
  <c r="AB493" i="6"/>
  <c r="AC493" i="6"/>
  <c r="AD493" i="6"/>
  <c r="AE493" i="6"/>
  <c r="AF493" i="6"/>
  <c r="AG493" i="6"/>
  <c r="AH493" i="6"/>
  <c r="AI493" i="6"/>
  <c r="AJ493" i="6"/>
  <c r="AK493" i="6"/>
  <c r="AL493" i="6"/>
  <c r="AM493" i="6"/>
  <c r="AN493" i="6"/>
  <c r="AO493" i="6"/>
  <c r="AP493" i="6"/>
  <c r="AQ493" i="6"/>
  <c r="AR493" i="6"/>
  <c r="AS493" i="6"/>
  <c r="AT493" i="6"/>
  <c r="AU493" i="6"/>
  <c r="AV493" i="6"/>
  <c r="AW493" i="6"/>
  <c r="AX493" i="6"/>
  <c r="AB494" i="6"/>
  <c r="AC494" i="6"/>
  <c r="AD494" i="6"/>
  <c r="AE494" i="6"/>
  <c r="AF494" i="6"/>
  <c r="AG494" i="6"/>
  <c r="AH494" i="6"/>
  <c r="AI494" i="6"/>
  <c r="AJ494" i="6"/>
  <c r="AK494" i="6"/>
  <c r="AL494" i="6"/>
  <c r="AM494" i="6"/>
  <c r="AN494" i="6"/>
  <c r="AO494" i="6"/>
  <c r="AP494" i="6"/>
  <c r="AQ494" i="6"/>
  <c r="AR494" i="6"/>
  <c r="AS494" i="6"/>
  <c r="AT494" i="6"/>
  <c r="AU494" i="6"/>
  <c r="AV494" i="6"/>
  <c r="AW494" i="6"/>
  <c r="AX494" i="6"/>
  <c r="AG495" i="6"/>
  <c r="AH495" i="6"/>
  <c r="AI495" i="6"/>
  <c r="AJ495" i="6"/>
  <c r="AK495" i="6"/>
  <c r="AL495" i="6"/>
  <c r="AM495" i="6"/>
  <c r="AN495" i="6"/>
  <c r="AO495" i="6"/>
  <c r="AP495" i="6"/>
  <c r="AQ495" i="6"/>
  <c r="AR495" i="6"/>
  <c r="AS495" i="6"/>
  <c r="AT495" i="6"/>
  <c r="AU495" i="6"/>
  <c r="AV495" i="6"/>
  <c r="AW495" i="6"/>
  <c r="AX495" i="6"/>
  <c r="AT496" i="6"/>
  <c r="AU496" i="6"/>
  <c r="AV496" i="6"/>
  <c r="AW496" i="6"/>
  <c r="AX496" i="6"/>
  <c r="AT497" i="6"/>
  <c r="AU497" i="6"/>
  <c r="AV497" i="6"/>
  <c r="AW497" i="6"/>
  <c r="AX497" i="6"/>
  <c r="AT498" i="6"/>
  <c r="AU498" i="6"/>
  <c r="AV498" i="6"/>
  <c r="AW498" i="6"/>
  <c r="AX498" i="6"/>
  <c r="AT499" i="6"/>
  <c r="AU499" i="6"/>
  <c r="AV499" i="6"/>
  <c r="AW499" i="6"/>
  <c r="AX499" i="6"/>
  <c r="AT500" i="6"/>
  <c r="AU500" i="6"/>
  <c r="AV500" i="6"/>
  <c r="AW500" i="6"/>
  <c r="AX500" i="6"/>
  <c r="AG501" i="6"/>
  <c r="AH501" i="6"/>
  <c r="AI501" i="6"/>
  <c r="AJ501" i="6"/>
  <c r="AK501" i="6"/>
  <c r="AL501" i="6"/>
  <c r="AM501" i="6"/>
  <c r="AN501" i="6"/>
  <c r="AO501" i="6"/>
  <c r="AP501" i="6"/>
  <c r="AQ501" i="6"/>
  <c r="AR501" i="6"/>
  <c r="AS501" i="6"/>
  <c r="AT501" i="6"/>
  <c r="AU501" i="6"/>
  <c r="AV501" i="6"/>
  <c r="AW501" i="6"/>
  <c r="AX501" i="6"/>
  <c r="AG502" i="6"/>
  <c r="AH502" i="6"/>
  <c r="AI502" i="6"/>
  <c r="AJ502" i="6"/>
  <c r="AK502" i="6"/>
  <c r="AL502" i="6"/>
  <c r="AM502" i="6"/>
  <c r="AN502" i="6"/>
  <c r="AO502" i="6"/>
  <c r="AP502" i="6"/>
  <c r="AQ502" i="6"/>
  <c r="AR502" i="6"/>
  <c r="AS502" i="6"/>
  <c r="AT502" i="6"/>
  <c r="AU502" i="6"/>
  <c r="AV502" i="6"/>
  <c r="AW502" i="6"/>
  <c r="AX502" i="6"/>
  <c r="AG503" i="6"/>
  <c r="AH503" i="6"/>
  <c r="AI503" i="6"/>
  <c r="AJ503" i="6"/>
  <c r="AK503" i="6"/>
  <c r="AL503" i="6"/>
  <c r="AM503" i="6"/>
  <c r="AN503" i="6"/>
  <c r="AO503" i="6"/>
  <c r="AP503" i="6"/>
  <c r="AQ503" i="6"/>
  <c r="AR503" i="6"/>
  <c r="AS503" i="6"/>
  <c r="AT503" i="6"/>
  <c r="AU503" i="6"/>
  <c r="AV503" i="6"/>
  <c r="AW503" i="6"/>
  <c r="AX503" i="6"/>
  <c r="AT504" i="6"/>
  <c r="AU504" i="6"/>
  <c r="AV504" i="6"/>
  <c r="AW504" i="6"/>
  <c r="AX504" i="6"/>
  <c r="AT505" i="6"/>
  <c r="AU505" i="6"/>
  <c r="AV505" i="6"/>
  <c r="AW505" i="6"/>
  <c r="AX505" i="6"/>
  <c r="AT506" i="6"/>
  <c r="AU506" i="6"/>
  <c r="AV506" i="6"/>
  <c r="AW506" i="6"/>
  <c r="AX506" i="6"/>
  <c r="AT507" i="6"/>
  <c r="AU507" i="6"/>
  <c r="AV507" i="6"/>
  <c r="AW507" i="6"/>
  <c r="AX507" i="6"/>
  <c r="AT508" i="6"/>
  <c r="AU508" i="6"/>
  <c r="AV508" i="6"/>
  <c r="AW508" i="6"/>
  <c r="AX508" i="6"/>
  <c r="AG510" i="6"/>
  <c r="AH510" i="6"/>
  <c r="AI510" i="6"/>
  <c r="AJ510" i="6"/>
  <c r="AK510" i="6"/>
  <c r="AL510" i="6"/>
  <c r="AM510" i="6"/>
  <c r="AN510" i="6"/>
  <c r="AO510" i="6"/>
  <c r="AP510" i="6"/>
  <c r="AQ510" i="6"/>
  <c r="AR510" i="6"/>
  <c r="AS510" i="6"/>
  <c r="AB512" i="6"/>
  <c r="AC512" i="6"/>
  <c r="AD512" i="6"/>
  <c r="AE512" i="6"/>
  <c r="AF512" i="6"/>
  <c r="AG512" i="6"/>
  <c r="AH512" i="6"/>
  <c r="AI512" i="6"/>
  <c r="AJ512" i="6"/>
  <c r="AK512" i="6"/>
  <c r="AL512" i="6"/>
  <c r="AM512" i="6"/>
  <c r="AN512" i="6"/>
  <c r="AO512" i="6"/>
  <c r="AP512" i="6"/>
  <c r="AQ512" i="6"/>
  <c r="AR512" i="6"/>
  <c r="AS512" i="6"/>
  <c r="AT512" i="6"/>
  <c r="AU512" i="6"/>
  <c r="AV512" i="6"/>
  <c r="AW512" i="6"/>
  <c r="AX512" i="6"/>
  <c r="AB516" i="6"/>
  <c r="AC516" i="6"/>
  <c r="AD516" i="6"/>
  <c r="AE516" i="6"/>
  <c r="AF516" i="6"/>
  <c r="AG516" i="6"/>
  <c r="AH516" i="6"/>
  <c r="AI516" i="6"/>
  <c r="AJ516" i="6"/>
  <c r="AK516" i="6"/>
  <c r="AL516" i="6"/>
  <c r="AM516" i="6"/>
  <c r="AN516" i="6"/>
  <c r="AO516" i="6"/>
  <c r="AP516" i="6"/>
  <c r="AQ516" i="6"/>
  <c r="AR516" i="6"/>
  <c r="AS516" i="6"/>
  <c r="AT516" i="6"/>
  <c r="AU516" i="6"/>
  <c r="AV516" i="6"/>
  <c r="AW516" i="6"/>
  <c r="AX516"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G518" i="6"/>
  <c r="AH518" i="6"/>
  <c r="AI518" i="6"/>
  <c r="AJ518" i="6"/>
  <c r="AK518" i="6"/>
  <c r="AL518" i="6"/>
  <c r="AM518" i="6"/>
  <c r="AN518" i="6"/>
  <c r="AO518" i="6"/>
  <c r="AP518" i="6"/>
  <c r="AQ518" i="6"/>
  <c r="AR518" i="6"/>
  <c r="AS518" i="6"/>
  <c r="AT518" i="6"/>
  <c r="AU518" i="6"/>
  <c r="AV518" i="6"/>
  <c r="AW518" i="6"/>
  <c r="AX518" i="6"/>
  <c r="AT519" i="6"/>
  <c r="AU519" i="6"/>
  <c r="AV519" i="6"/>
  <c r="AW519" i="6"/>
  <c r="AX519" i="6"/>
  <c r="AT520" i="6"/>
  <c r="AU520" i="6"/>
  <c r="AV520" i="6"/>
  <c r="AW520" i="6"/>
  <c r="AX520" i="6"/>
  <c r="AT521" i="6"/>
  <c r="AU521" i="6"/>
  <c r="AV521" i="6"/>
  <c r="AW521" i="6"/>
  <c r="AX521" i="6"/>
  <c r="AT522" i="6"/>
  <c r="AU522" i="6"/>
  <c r="AV522" i="6"/>
  <c r="AW522" i="6"/>
  <c r="AX522" i="6"/>
  <c r="AG523" i="6"/>
  <c r="AH523" i="6"/>
  <c r="AI523" i="6"/>
  <c r="AJ523" i="6"/>
  <c r="AK523" i="6"/>
  <c r="AL523" i="6"/>
  <c r="AM523" i="6"/>
  <c r="AN523" i="6"/>
  <c r="AO523" i="6"/>
  <c r="AP523" i="6"/>
  <c r="AQ523" i="6"/>
  <c r="AR523" i="6"/>
  <c r="AS523" i="6"/>
  <c r="AT523" i="6"/>
  <c r="AU523" i="6"/>
  <c r="AV523" i="6"/>
  <c r="AW523" i="6"/>
  <c r="AX523" i="6"/>
  <c r="AG524" i="6"/>
  <c r="AH524" i="6"/>
  <c r="AI524" i="6"/>
  <c r="AJ524" i="6"/>
  <c r="AK524" i="6"/>
  <c r="AL524" i="6"/>
  <c r="AM524" i="6"/>
  <c r="AN524" i="6"/>
  <c r="AO524" i="6"/>
  <c r="AP524" i="6"/>
  <c r="AQ524" i="6"/>
  <c r="AR524" i="6"/>
  <c r="AS524" i="6"/>
  <c r="AT524" i="6"/>
  <c r="AU524" i="6"/>
  <c r="AV524" i="6"/>
  <c r="AW524" i="6"/>
  <c r="AX524" i="6"/>
  <c r="AT525" i="6"/>
  <c r="AU525" i="6"/>
  <c r="AV525" i="6"/>
  <c r="AW525" i="6"/>
  <c r="AX525" i="6"/>
  <c r="AG526" i="6"/>
  <c r="AH526" i="6"/>
  <c r="AI526" i="6"/>
  <c r="AJ526" i="6"/>
  <c r="AK526" i="6"/>
  <c r="AL526" i="6"/>
  <c r="AM526" i="6"/>
  <c r="AN526" i="6"/>
  <c r="AO526" i="6"/>
  <c r="AP526" i="6"/>
  <c r="AQ526" i="6"/>
  <c r="AR526" i="6"/>
  <c r="AS526" i="6"/>
  <c r="AT526" i="6"/>
  <c r="AU526" i="6"/>
  <c r="AV526" i="6"/>
  <c r="AW526" i="6"/>
  <c r="AX526" i="6"/>
  <c r="AT527" i="6"/>
  <c r="AU527" i="6"/>
  <c r="AV527" i="6"/>
  <c r="AW527" i="6"/>
  <c r="AX527" i="6"/>
  <c r="AT528" i="6"/>
  <c r="AU528" i="6"/>
  <c r="AV528" i="6"/>
  <c r="AW528" i="6"/>
  <c r="AX528" i="6"/>
  <c r="AT529" i="6"/>
  <c r="AU529" i="6"/>
  <c r="AV529" i="6"/>
  <c r="AW529" i="6"/>
  <c r="AX529" i="6"/>
  <c r="AT530" i="6"/>
  <c r="AU530" i="6"/>
  <c r="AV530" i="6"/>
  <c r="AW530" i="6"/>
  <c r="AX530" i="6"/>
  <c r="AT531" i="6"/>
  <c r="AU531" i="6"/>
  <c r="AV531" i="6"/>
  <c r="AW531" i="6"/>
  <c r="AX531" i="6"/>
  <c r="AT532" i="6"/>
  <c r="AU532" i="6"/>
  <c r="AV532" i="6"/>
  <c r="AW532" i="6"/>
  <c r="AX532" i="6"/>
  <c r="AB535" i="6"/>
  <c r="AC535" i="6"/>
  <c r="AD535" i="6"/>
  <c r="AE535" i="6"/>
  <c r="AF535" i="6"/>
  <c r="AG535" i="6"/>
  <c r="AH535" i="6"/>
  <c r="AI535" i="6"/>
  <c r="AJ535" i="6"/>
  <c r="AK535" i="6"/>
  <c r="AL535" i="6"/>
  <c r="AM535" i="6"/>
  <c r="AN535" i="6"/>
  <c r="AO535" i="6"/>
  <c r="AP535" i="6"/>
  <c r="AQ535" i="6"/>
  <c r="AR535" i="6"/>
  <c r="AS535" i="6"/>
  <c r="AT535" i="6"/>
  <c r="AU535" i="6"/>
  <c r="AV535" i="6"/>
  <c r="AW535" i="6"/>
  <c r="AX535" i="6"/>
  <c r="AB539" i="6"/>
  <c r="AC539" i="6"/>
  <c r="AD539" i="6"/>
  <c r="AE539" i="6"/>
  <c r="AF539" i="6"/>
  <c r="AG539" i="6"/>
  <c r="AH539" i="6"/>
  <c r="AI539" i="6"/>
  <c r="AJ539" i="6"/>
  <c r="AK539" i="6"/>
  <c r="AL539" i="6"/>
  <c r="AM539" i="6"/>
  <c r="AN539" i="6"/>
  <c r="AO539" i="6"/>
  <c r="AP539" i="6"/>
  <c r="AQ539" i="6"/>
  <c r="AR539" i="6"/>
  <c r="AS539" i="6"/>
  <c r="AT539" i="6"/>
  <c r="AU539" i="6"/>
  <c r="AV539" i="6"/>
  <c r="AW539" i="6"/>
  <c r="AX539" i="6"/>
  <c r="AB540" i="6"/>
  <c r="AC540" i="6"/>
  <c r="AD540" i="6"/>
  <c r="AE540" i="6"/>
  <c r="AF540" i="6"/>
  <c r="AG540" i="6"/>
  <c r="AH540" i="6"/>
  <c r="AI540" i="6"/>
  <c r="AJ540" i="6"/>
  <c r="AK540" i="6"/>
  <c r="AL540" i="6"/>
  <c r="AM540" i="6"/>
  <c r="AN540" i="6"/>
  <c r="AO540" i="6"/>
  <c r="AP540" i="6"/>
  <c r="AQ540" i="6"/>
  <c r="AR540" i="6"/>
  <c r="AS540" i="6"/>
  <c r="AT540" i="6"/>
  <c r="AU540" i="6"/>
  <c r="AV540" i="6"/>
  <c r="AW540" i="6"/>
  <c r="AX540" i="6"/>
  <c r="AG541" i="6"/>
  <c r="AH541" i="6"/>
  <c r="AI541" i="6"/>
  <c r="AJ541" i="6"/>
  <c r="AK541" i="6"/>
  <c r="AL541" i="6"/>
  <c r="AM541" i="6"/>
  <c r="AN541" i="6"/>
  <c r="AO541" i="6"/>
  <c r="AP541" i="6"/>
  <c r="AQ541" i="6"/>
  <c r="AR541" i="6"/>
  <c r="AS541" i="6"/>
  <c r="AT541" i="6"/>
  <c r="AU541" i="6"/>
  <c r="AV541" i="6"/>
  <c r="AW541" i="6"/>
  <c r="AX541" i="6"/>
  <c r="AT542" i="6"/>
  <c r="AU542" i="6"/>
  <c r="AV542" i="6"/>
  <c r="AW542" i="6"/>
  <c r="AX542" i="6"/>
  <c r="AT543" i="6"/>
  <c r="AU543" i="6"/>
  <c r="AV543" i="6"/>
  <c r="AW543" i="6"/>
  <c r="AX543" i="6"/>
  <c r="AT544" i="6"/>
  <c r="AU544" i="6"/>
  <c r="AV544" i="6"/>
  <c r="AW544" i="6"/>
  <c r="AX544" i="6"/>
  <c r="AT545" i="6"/>
  <c r="AU545" i="6"/>
  <c r="AV545" i="6"/>
  <c r="AW545" i="6"/>
  <c r="AX545" i="6"/>
  <c r="AT546" i="6"/>
  <c r="AU546" i="6"/>
  <c r="AV546" i="6"/>
  <c r="AW546" i="6"/>
  <c r="AX546" i="6"/>
  <c r="AG547" i="6"/>
  <c r="AH547" i="6"/>
  <c r="AI547" i="6"/>
  <c r="AJ547" i="6"/>
  <c r="AK547" i="6"/>
  <c r="AL547" i="6"/>
  <c r="AM547" i="6"/>
  <c r="AN547" i="6"/>
  <c r="AO547" i="6"/>
  <c r="AP547" i="6"/>
  <c r="AQ547" i="6"/>
  <c r="AR547" i="6"/>
  <c r="AS547" i="6"/>
  <c r="AT547" i="6"/>
  <c r="AU547" i="6"/>
  <c r="AV547" i="6"/>
  <c r="AW547" i="6"/>
  <c r="AX547" i="6"/>
  <c r="AG548" i="6"/>
  <c r="AH548" i="6"/>
  <c r="AI548" i="6"/>
  <c r="AJ548" i="6"/>
  <c r="AK548" i="6"/>
  <c r="AL548" i="6"/>
  <c r="AM548" i="6"/>
  <c r="AN548" i="6"/>
  <c r="AO548" i="6"/>
  <c r="AP548" i="6"/>
  <c r="AQ548" i="6"/>
  <c r="AR548" i="6"/>
  <c r="AS548" i="6"/>
  <c r="AT548" i="6"/>
  <c r="AU548" i="6"/>
  <c r="AV548" i="6"/>
  <c r="AW548" i="6"/>
  <c r="AX548" i="6"/>
  <c r="AG549" i="6"/>
  <c r="AH549" i="6"/>
  <c r="AI549" i="6"/>
  <c r="AJ549" i="6"/>
  <c r="AK549" i="6"/>
  <c r="AL549" i="6"/>
  <c r="AM549" i="6"/>
  <c r="AN549" i="6"/>
  <c r="AO549" i="6"/>
  <c r="AP549" i="6"/>
  <c r="AQ549" i="6"/>
  <c r="AR549" i="6"/>
  <c r="AS549" i="6"/>
  <c r="AT549" i="6"/>
  <c r="AU549" i="6"/>
  <c r="AV549" i="6"/>
  <c r="AW549" i="6"/>
  <c r="AX549" i="6"/>
  <c r="AT550" i="6"/>
  <c r="AU550" i="6"/>
  <c r="AV550" i="6"/>
  <c r="AW550" i="6"/>
  <c r="AX550" i="6"/>
  <c r="AT551" i="6"/>
  <c r="AU551" i="6"/>
  <c r="AV551" i="6"/>
  <c r="AW551" i="6"/>
  <c r="AX551" i="6"/>
  <c r="AG552" i="6"/>
  <c r="AH552" i="6"/>
  <c r="AI552" i="6"/>
  <c r="AJ552" i="6"/>
  <c r="AK552" i="6"/>
  <c r="AL552" i="6"/>
  <c r="AM552" i="6"/>
  <c r="AN552" i="6"/>
  <c r="AO552" i="6"/>
  <c r="AP552" i="6"/>
  <c r="AQ552" i="6"/>
  <c r="AR552" i="6"/>
  <c r="AS552" i="6"/>
  <c r="AT552" i="6"/>
  <c r="AU552" i="6"/>
  <c r="AV552" i="6"/>
  <c r="AW552" i="6"/>
  <c r="AX552" i="6"/>
  <c r="AT553" i="6"/>
  <c r="AU553" i="6"/>
  <c r="AV553" i="6"/>
  <c r="AW553" i="6"/>
  <c r="AX553" i="6"/>
  <c r="AT554" i="6"/>
  <c r="AU554" i="6"/>
  <c r="AV554" i="6"/>
  <c r="AW554" i="6"/>
  <c r="AX554" i="6"/>
  <c r="AG555" i="6"/>
  <c r="AH555" i="6"/>
  <c r="AI555" i="6"/>
  <c r="AJ555" i="6"/>
  <c r="AK555" i="6"/>
  <c r="AL555" i="6"/>
  <c r="AM555" i="6"/>
  <c r="AN555" i="6"/>
  <c r="AO555" i="6"/>
  <c r="AP555" i="6"/>
  <c r="AQ555" i="6"/>
  <c r="AR555" i="6"/>
  <c r="AS555" i="6"/>
  <c r="AT555" i="6"/>
  <c r="AU555" i="6"/>
  <c r="AV555" i="6"/>
  <c r="AW555" i="6"/>
  <c r="AX555" i="6"/>
  <c r="AG556" i="6"/>
  <c r="AH556" i="6"/>
  <c r="AI556" i="6"/>
  <c r="AJ556" i="6"/>
  <c r="AK556" i="6"/>
  <c r="AL556" i="6"/>
  <c r="AM556" i="6"/>
  <c r="AN556" i="6"/>
  <c r="AO556" i="6"/>
  <c r="AP556" i="6"/>
  <c r="AQ556" i="6"/>
  <c r="AR556" i="6"/>
  <c r="AS556" i="6"/>
  <c r="AT556" i="6"/>
  <c r="AU556" i="6"/>
  <c r="AV556" i="6"/>
  <c r="AW556" i="6"/>
  <c r="AX556" i="6"/>
  <c r="AB558" i="6"/>
  <c r="AC558" i="6"/>
  <c r="AD558" i="6"/>
  <c r="AE558" i="6"/>
  <c r="AF558" i="6"/>
  <c r="AG558" i="6"/>
  <c r="AH558" i="6"/>
  <c r="AI558" i="6"/>
  <c r="AJ558" i="6"/>
  <c r="AK558" i="6"/>
  <c r="AL558" i="6"/>
  <c r="AM558" i="6"/>
  <c r="AN558" i="6"/>
  <c r="AO558" i="6"/>
  <c r="AP558" i="6"/>
  <c r="AQ558" i="6"/>
  <c r="AR558" i="6"/>
  <c r="AS558" i="6"/>
  <c r="AT558" i="6"/>
  <c r="AU558" i="6"/>
  <c r="AV558" i="6"/>
  <c r="AW558" i="6"/>
  <c r="AX558" i="6"/>
  <c r="AB560" i="6"/>
  <c r="AC560" i="6"/>
  <c r="AD560" i="6"/>
  <c r="AE560" i="6"/>
  <c r="AF560" i="6"/>
  <c r="AG560" i="6"/>
  <c r="AH560" i="6"/>
  <c r="AI560" i="6"/>
  <c r="AJ560" i="6"/>
  <c r="AK560" i="6"/>
  <c r="AL560" i="6"/>
  <c r="AM560" i="6"/>
  <c r="AN560" i="6"/>
  <c r="AO560" i="6"/>
  <c r="AP560" i="6"/>
  <c r="AQ560" i="6"/>
  <c r="AR560" i="6"/>
  <c r="AS560" i="6"/>
  <c r="AT560" i="6"/>
  <c r="AU560" i="6"/>
  <c r="AV560" i="6"/>
  <c r="AW560" i="6"/>
  <c r="AX560" i="6"/>
  <c r="AB562" i="6"/>
  <c r="AC562" i="6"/>
  <c r="AD562" i="6"/>
  <c r="AE562" i="6"/>
  <c r="AF562" i="6"/>
  <c r="AG562" i="6"/>
  <c r="AH562" i="6"/>
  <c r="AI562" i="6"/>
  <c r="AJ562" i="6"/>
  <c r="AK562" i="6"/>
  <c r="AL562" i="6"/>
  <c r="AM562" i="6"/>
  <c r="AN562" i="6"/>
  <c r="AO562" i="6"/>
  <c r="AP562" i="6"/>
  <c r="AQ562" i="6"/>
  <c r="AR562" i="6"/>
  <c r="AS562" i="6"/>
  <c r="AT562" i="6"/>
  <c r="AU562" i="6"/>
  <c r="AV562" i="6"/>
  <c r="AW562" i="6"/>
  <c r="AX562" i="6"/>
  <c r="AB563" i="6"/>
  <c r="AC563" i="6"/>
  <c r="AD563" i="6"/>
  <c r="AE563" i="6"/>
  <c r="AF563" i="6"/>
  <c r="AG563" i="6"/>
  <c r="AH563" i="6"/>
  <c r="AI563" i="6"/>
  <c r="AJ563" i="6"/>
  <c r="AK563" i="6"/>
  <c r="AL563" i="6"/>
  <c r="AM563" i="6"/>
  <c r="AN563" i="6"/>
  <c r="AO563" i="6"/>
  <c r="AP563" i="6"/>
  <c r="AQ563" i="6"/>
  <c r="AR563" i="6"/>
  <c r="AS563" i="6"/>
  <c r="AT563" i="6"/>
  <c r="AU563" i="6"/>
  <c r="AV563" i="6"/>
  <c r="AW563" i="6"/>
  <c r="AX563" i="6"/>
  <c r="AT564" i="6"/>
  <c r="AT565" i="6"/>
  <c r="AT566" i="6"/>
  <c r="AT567" i="6"/>
  <c r="AT568" i="6"/>
  <c r="AB569" i="6"/>
  <c r="AC569" i="6"/>
  <c r="AD569" i="6"/>
  <c r="AE569" i="6"/>
  <c r="AF569" i="6"/>
  <c r="AG569" i="6"/>
  <c r="AH569" i="6"/>
  <c r="AI569" i="6"/>
  <c r="AJ569" i="6"/>
  <c r="AK569" i="6"/>
  <c r="AL569" i="6"/>
  <c r="AM569" i="6"/>
  <c r="AN569" i="6"/>
  <c r="AO569" i="6"/>
  <c r="AP569" i="6"/>
  <c r="AQ569" i="6"/>
  <c r="AR569" i="6"/>
  <c r="AS569" i="6"/>
  <c r="AT569" i="6"/>
  <c r="AU569" i="6"/>
  <c r="AV569" i="6"/>
  <c r="AW569" i="6"/>
  <c r="AX569" i="6"/>
  <c r="AB570" i="6"/>
  <c r="AC570" i="6"/>
  <c r="AD570" i="6"/>
  <c r="AE570" i="6"/>
  <c r="AF570" i="6"/>
  <c r="AG570" i="6"/>
  <c r="AH570" i="6"/>
  <c r="AI570" i="6"/>
  <c r="AJ570" i="6"/>
  <c r="AK570" i="6"/>
  <c r="AL570" i="6"/>
  <c r="AM570" i="6"/>
  <c r="AN570" i="6"/>
  <c r="AO570" i="6"/>
  <c r="AP570" i="6"/>
  <c r="AQ570" i="6"/>
  <c r="AR570" i="6"/>
  <c r="AS570" i="6"/>
  <c r="AT570" i="6"/>
  <c r="AU570" i="6"/>
  <c r="AV570" i="6"/>
  <c r="AW570" i="6"/>
  <c r="AX570"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T572" i="6"/>
  <c r="AT573" i="6"/>
  <c r="AB574" i="6"/>
  <c r="AC574" i="6"/>
  <c r="AD574" i="6"/>
  <c r="AE574" i="6"/>
  <c r="AF574" i="6"/>
  <c r="AG574" i="6"/>
  <c r="AH574" i="6"/>
  <c r="AI574" i="6"/>
  <c r="AJ574" i="6"/>
  <c r="AK574" i="6"/>
  <c r="AL574" i="6"/>
  <c r="AM574" i="6"/>
  <c r="AN574" i="6"/>
  <c r="AO574" i="6"/>
  <c r="AP574" i="6"/>
  <c r="AQ574" i="6"/>
  <c r="AR574" i="6"/>
  <c r="AS574" i="6"/>
  <c r="AT574" i="6"/>
  <c r="AU574" i="6"/>
  <c r="AV574" i="6"/>
  <c r="AW574" i="6"/>
  <c r="AX574" i="6"/>
  <c r="AT575" i="6"/>
  <c r="AT576"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B578" i="6"/>
  <c r="AC578" i="6"/>
  <c r="AD578" i="6"/>
  <c r="AE578" i="6"/>
  <c r="AF578" i="6"/>
  <c r="AG578" i="6"/>
  <c r="AH578" i="6"/>
  <c r="AI578" i="6"/>
  <c r="AJ578" i="6"/>
  <c r="AK578" i="6"/>
  <c r="AL578" i="6"/>
  <c r="AM578" i="6"/>
  <c r="AN578" i="6"/>
  <c r="AO578" i="6"/>
  <c r="AP578" i="6"/>
  <c r="AQ578" i="6"/>
  <c r="AR578" i="6"/>
  <c r="AS578" i="6"/>
  <c r="AT578" i="6"/>
  <c r="AU578" i="6"/>
  <c r="AV578" i="6"/>
  <c r="AW578" i="6"/>
  <c r="AX578" i="6"/>
  <c r="AB579" i="6"/>
  <c r="AC579" i="6"/>
  <c r="AD579" i="6"/>
  <c r="AE579" i="6"/>
  <c r="AF579" i="6"/>
  <c r="AG579" i="6"/>
  <c r="AH579" i="6"/>
  <c r="AI579" i="6"/>
  <c r="AJ579" i="6"/>
  <c r="AK579" i="6"/>
  <c r="AL579" i="6"/>
  <c r="AM579" i="6"/>
  <c r="AN579" i="6"/>
  <c r="AO579" i="6"/>
  <c r="AP579" i="6"/>
  <c r="AQ579" i="6"/>
  <c r="AR579" i="6"/>
  <c r="AS579" i="6"/>
  <c r="AT579" i="6"/>
  <c r="AU579" i="6"/>
  <c r="AV579" i="6"/>
  <c r="AW579" i="6"/>
  <c r="AX579"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B582" i="6"/>
  <c r="AC582" i="6"/>
  <c r="AD582" i="6"/>
  <c r="AE582" i="6"/>
  <c r="AF582" i="6"/>
  <c r="AG582" i="6"/>
  <c r="AH582" i="6"/>
  <c r="AI582" i="6"/>
  <c r="AJ582" i="6"/>
  <c r="AK582" i="6"/>
  <c r="AL582" i="6"/>
  <c r="AM582" i="6"/>
  <c r="AN582" i="6"/>
  <c r="AO582" i="6"/>
  <c r="AP582" i="6"/>
  <c r="AQ582" i="6"/>
  <c r="AR582" i="6"/>
  <c r="AS582" i="6"/>
  <c r="AT582" i="6"/>
  <c r="AU582" i="6"/>
  <c r="AV582" i="6"/>
  <c r="AW582" i="6"/>
  <c r="AX582"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B585" i="6"/>
  <c r="AC585" i="6"/>
  <c r="AD585" i="6"/>
  <c r="AE585" i="6"/>
  <c r="AF585" i="6"/>
  <c r="AG585" i="6"/>
  <c r="AH585" i="6"/>
  <c r="AI585" i="6"/>
  <c r="AJ585" i="6"/>
  <c r="AK585" i="6"/>
  <c r="AL585" i="6"/>
  <c r="AM585" i="6"/>
  <c r="AN585" i="6"/>
  <c r="AO585" i="6"/>
  <c r="AP585" i="6"/>
  <c r="AQ585" i="6"/>
  <c r="AR585" i="6"/>
  <c r="AS585" i="6"/>
  <c r="AT585" i="6"/>
  <c r="AU585" i="6"/>
  <c r="AV585" i="6"/>
  <c r="AW585" i="6"/>
  <c r="AX585" i="6"/>
  <c r="Q3" i="8"/>
  <c r="G57" i="8"/>
  <c r="H57" i="8"/>
  <c r="I57" i="8"/>
  <c r="J57" i="8"/>
  <c r="K57" i="8"/>
  <c r="L57" i="8"/>
  <c r="M57" i="8"/>
  <c r="N57" i="8"/>
  <c r="O57" i="8"/>
  <c r="Q57" i="8"/>
  <c r="R57" i="8"/>
  <c r="S57" i="8"/>
  <c r="T57" i="8"/>
  <c r="U57" i="8"/>
  <c r="V57" i="8"/>
  <c r="W57" i="8"/>
  <c r="X57" i="8"/>
  <c r="Y57" i="8"/>
  <c r="Z57" i="8"/>
  <c r="AA57" i="8"/>
  <c r="AC57" i="8"/>
  <c r="G58" i="8"/>
  <c r="H58" i="8"/>
  <c r="I58" i="8"/>
  <c r="J58" i="8"/>
  <c r="K58" i="8"/>
  <c r="L58" i="8"/>
  <c r="M58" i="8"/>
  <c r="N58" i="8"/>
  <c r="O58" i="8"/>
  <c r="Q58" i="8"/>
  <c r="R58" i="8"/>
  <c r="S58" i="8"/>
  <c r="T58" i="8"/>
  <c r="U58" i="8"/>
  <c r="V58" i="8"/>
  <c r="W58" i="8"/>
  <c r="X58" i="8"/>
  <c r="Y58" i="8"/>
  <c r="Z58" i="8"/>
  <c r="AA58" i="8"/>
  <c r="AC58" i="8"/>
  <c r="F59" i="8"/>
  <c r="F60" i="8"/>
  <c r="G60" i="8"/>
  <c r="H60" i="8"/>
  <c r="I60" i="8"/>
  <c r="J60" i="8"/>
  <c r="K60" i="8"/>
  <c r="L60" i="8"/>
  <c r="M60" i="8"/>
  <c r="N60" i="8"/>
  <c r="O60" i="8"/>
  <c r="Q60" i="8"/>
  <c r="R60" i="8"/>
  <c r="S60" i="8"/>
  <c r="T60" i="8"/>
  <c r="U60" i="8"/>
  <c r="V60" i="8"/>
  <c r="W60" i="8"/>
  <c r="X60" i="8"/>
  <c r="Y60" i="8"/>
  <c r="Z60" i="8"/>
  <c r="AA60" i="8"/>
  <c r="AC60" i="8"/>
  <c r="F61" i="8"/>
  <c r="G61" i="8"/>
  <c r="H61" i="8"/>
  <c r="I61" i="8"/>
  <c r="J61" i="8"/>
  <c r="K61" i="8"/>
  <c r="L61" i="8"/>
  <c r="M61" i="8"/>
  <c r="N61" i="8"/>
  <c r="O61" i="8"/>
  <c r="Q61" i="8"/>
  <c r="S61" i="8"/>
  <c r="W61" i="8"/>
  <c r="F63" i="8"/>
  <c r="O63" i="8"/>
  <c r="T63" i="8"/>
  <c r="T66" i="8"/>
  <c r="U66" i="8"/>
  <c r="G108" i="8"/>
  <c r="J108" i="8"/>
  <c r="M108" i="8"/>
  <c r="Q108" i="8"/>
  <c r="T108" i="8"/>
  <c r="W108" i="8"/>
  <c r="A4" i="7"/>
  <c r="E30" i="7"/>
  <c r="Q70" i="1"/>
  <c r="Q71" i="1"/>
  <c r="Q72" i="1"/>
  <c r="Q73" i="1"/>
  <c r="Q74" i="1"/>
  <c r="Q75" i="1"/>
  <c r="Q76" i="1"/>
  <c r="Q77" i="1"/>
  <c r="Q78" i="1"/>
  <c r="Q79" i="1"/>
  <c r="Q80" i="1"/>
  <c r="Q81" i="1"/>
  <c r="U81" i="1"/>
  <c r="Q82" i="1"/>
  <c r="Q83" i="1"/>
  <c r="Q84" i="1"/>
  <c r="U84" i="1"/>
  <c r="Q85" i="1"/>
  <c r="Q86" i="1"/>
  <c r="Q87" i="1"/>
  <c r="U87" i="1"/>
  <c r="Q88" i="1"/>
  <c r="Q89" i="1"/>
  <c r="Q90" i="1"/>
  <c r="Q91" i="1"/>
  <c r="Q92" i="1"/>
  <c r="Q93" i="1"/>
  <c r="Q94" i="1"/>
  <c r="Q95" i="1"/>
  <c r="Q96" i="1"/>
  <c r="Q97" i="1"/>
  <c r="Q98" i="1"/>
  <c r="Q99" i="1"/>
  <c r="Q100" i="1"/>
  <c r="Q101" i="1"/>
  <c r="Q102" i="1"/>
  <c r="M103" i="1"/>
  <c r="N103" i="1"/>
  <c r="Q103" i="1"/>
  <c r="R103" i="1"/>
  <c r="S103" i="1"/>
  <c r="U103" i="1"/>
  <c r="V103" i="1"/>
</calcChain>
</file>

<file path=xl/comments1.xml><?xml version="1.0" encoding="utf-8"?>
<comments xmlns="http://schemas.openxmlformats.org/spreadsheetml/2006/main">
  <authors>
    <author>A satisfied Microsoft Office user</author>
  </authors>
  <commentList>
    <comment ref="F176" authorId="0" shapeId="0">
      <text>
        <r>
          <rPr>
            <sz val="8"/>
            <color indexed="81"/>
            <rFont val="Tahoma"/>
          </rPr>
          <t>Opposite Sign</t>
        </r>
      </text>
    </comment>
  </commentList>
</comments>
</file>

<file path=xl/sharedStrings.xml><?xml version="1.0" encoding="utf-8"?>
<sst xmlns="http://schemas.openxmlformats.org/spreadsheetml/2006/main" count="1843" uniqueCount="323">
  <si>
    <t>Enron Corp.</t>
  </si>
  <si>
    <t>Intercompany Imbalances</t>
  </si>
  <si>
    <t>Significant Items - Balance Sheet</t>
  </si>
  <si>
    <t>Significant Items - Income Statement</t>
  </si>
  <si>
    <t>Data Entry:</t>
  </si>
  <si>
    <t>A/P</t>
  </si>
  <si>
    <t>Equity Inv.</t>
  </si>
  <si>
    <t>ECT/EOG</t>
  </si>
  <si>
    <t>Balance Sheet</t>
  </si>
  <si>
    <t>Income Statement</t>
  </si>
  <si>
    <t>Per Raul</t>
  </si>
  <si>
    <t>Plug</t>
  </si>
  <si>
    <t>Hedge</t>
  </si>
  <si>
    <t>Amount</t>
  </si>
  <si>
    <t>B/S</t>
  </si>
  <si>
    <t>I/S</t>
  </si>
  <si>
    <t>Hyperion:</t>
  </si>
  <si>
    <t>ENRON2</t>
  </si>
  <si>
    <t>0519</t>
  </si>
  <si>
    <t>0219</t>
  </si>
  <si>
    <t>1210</t>
  </si>
  <si>
    <t>Enron Corp</t>
  </si>
  <si>
    <t>Intercompany Imbalances by Business Unit</t>
  </si>
  <si>
    <t>Absolute Value and Number of All Imbalances</t>
  </si>
  <si>
    <t>Data Input:</t>
  </si>
  <si>
    <t>Absolute Value</t>
  </si>
  <si>
    <t>Count</t>
  </si>
  <si>
    <t>Gas Pipeline Group</t>
  </si>
  <si>
    <t>Portland General</t>
  </si>
  <si>
    <t>Enron Oil &amp; Gas</t>
  </si>
  <si>
    <t>Enron Energy Services</t>
  </si>
  <si>
    <t>Enron Capital Management</t>
  </si>
  <si>
    <t>Corporate</t>
  </si>
  <si>
    <t>Check:</t>
  </si>
  <si>
    <t>Abs Value</t>
  </si>
  <si>
    <t>Balance Sheet Variances - Greater than $1 Million</t>
  </si>
  <si>
    <t>EUR</t>
  </si>
  <si>
    <t>GPG</t>
  </si>
  <si>
    <t>PGG</t>
  </si>
  <si>
    <t>EES</t>
  </si>
  <si>
    <t>ECM</t>
  </si>
  <si>
    <t>CORP</t>
  </si>
  <si>
    <t>EOG</t>
  </si>
  <si>
    <t>TOTAL</t>
  </si>
  <si>
    <t>SubTotal</t>
  </si>
  <si>
    <t>Total</t>
  </si>
  <si>
    <t>Net (50%)</t>
  </si>
  <si>
    <t>Total per Report</t>
  </si>
  <si>
    <t>Difference</t>
  </si>
  <si>
    <t>Summary of Imbalances Greater than $1 Million - Balance Sheet</t>
  </si>
  <si>
    <t>Business Unit</t>
  </si>
  <si>
    <t>Imbalance ($ Million)</t>
  </si>
  <si>
    <t>Explanation of Imbalance</t>
  </si>
  <si>
    <t>Expected Resolution Date (G/L Month)</t>
  </si>
  <si>
    <t>Business Unit Financial Rep</t>
  </si>
  <si>
    <t>J. Echols</t>
  </si>
  <si>
    <t xml:space="preserve">ENRON CORP </t>
  </si>
  <si>
    <t>INTERCOMPANY VARIANCES - BALANCE SHEET</t>
  </si>
  <si>
    <t>3/9/99</t>
  </si>
  <si>
    <t>Reporting Company</t>
  </si>
  <si>
    <t>Intercompany</t>
  </si>
  <si>
    <t>JANUARY 99</t>
  </si>
  <si>
    <t>DECEMBER 98</t>
  </si>
  <si>
    <t>NOVEMBER 98</t>
  </si>
  <si>
    <t>OCTOBER 98</t>
  </si>
  <si>
    <t>SEPTEMBER 98</t>
  </si>
  <si>
    <t>AUGUST 98</t>
  </si>
  <si>
    <t>JULY 98</t>
  </si>
  <si>
    <t>JUNE 98</t>
  </si>
  <si>
    <t>MAY 98</t>
  </si>
  <si>
    <t>APRIL 98</t>
  </si>
  <si>
    <t>MARCH '98</t>
  </si>
  <si>
    <t>FEBRUARY '98</t>
  </si>
  <si>
    <t>DECEMBER 97</t>
  </si>
  <si>
    <t>016</t>
  </si>
  <si>
    <t>078</t>
  </si>
  <si>
    <t>444</t>
  </si>
  <si>
    <t>553</t>
  </si>
  <si>
    <t>371</t>
  </si>
  <si>
    <t>1U1</t>
  </si>
  <si>
    <t>082</t>
  </si>
  <si>
    <t>119</t>
  </si>
  <si>
    <t>20Q</t>
  </si>
  <si>
    <t>46J</t>
  </si>
  <si>
    <t>011</t>
  </si>
  <si>
    <t>912</t>
  </si>
  <si>
    <t>1U9</t>
  </si>
  <si>
    <t>436</t>
  </si>
  <si>
    <t>404</t>
  </si>
  <si>
    <t>Subtotal - Remaining Variances (&gt; $1 M)</t>
  </si>
  <si>
    <t>Subtotal - Variances that have Cleared (&gt; $ 1 M)</t>
  </si>
  <si>
    <t>Variances &gt; $1,000,000</t>
  </si>
  <si>
    <t>Variances &lt; $1,000,000</t>
  </si>
  <si>
    <t>Net Variances</t>
  </si>
  <si>
    <t>*</t>
  </si>
  <si>
    <t>Number of Variances &gt; $1,000,000</t>
  </si>
  <si>
    <t>*  Excludes Deferred Revenue adjustment</t>
  </si>
  <si>
    <t>Note: Variances between A/R_A/P and Equity that are individually greater than $1M but net to less than $1M are included.</t>
  </si>
  <si>
    <t>Subtotal</t>
  </si>
  <si>
    <t>Less: ECT/EOG</t>
  </si>
  <si>
    <t>2/2/99</t>
  </si>
  <si>
    <t>1/05/99</t>
  </si>
  <si>
    <t>12/1/98</t>
  </si>
  <si>
    <t>10/30/98</t>
  </si>
  <si>
    <t>9/29/98</t>
  </si>
  <si>
    <t>Income Statement Variances - Greater than $1 Million</t>
  </si>
  <si>
    <t xml:space="preserve">    * Excludes quarterly flash to actual adjustments for all business units</t>
  </si>
  <si>
    <t>Summary of Imbalances Greater than $1 Million - Income Statement</t>
  </si>
  <si>
    <t>Business Unit Controller</t>
  </si>
  <si>
    <t>INTERCOMPANY  VARIANCES - INCOME STATEMENT</t>
  </si>
  <si>
    <t>MARCH 98</t>
  </si>
  <si>
    <t>FEBRUARY 98</t>
  </si>
  <si>
    <t>3/1/99</t>
  </si>
  <si>
    <t>1/5/99</t>
  </si>
  <si>
    <t>FLASH TO ACTUAL</t>
  </si>
  <si>
    <t>EESLC2</t>
  </si>
  <si>
    <t>EGSVC</t>
  </si>
  <si>
    <t>CIVST</t>
  </si>
  <si>
    <t>DUM</t>
  </si>
  <si>
    <t>23Q</t>
  </si>
  <si>
    <t>242</t>
  </si>
  <si>
    <t>25D</t>
  </si>
  <si>
    <t>265</t>
  </si>
  <si>
    <t>30R</t>
  </si>
  <si>
    <t>969</t>
  </si>
  <si>
    <t>987</t>
  </si>
  <si>
    <t>ECINT2</t>
  </si>
  <si>
    <t>ECMGR2</t>
  </si>
  <si>
    <t>EDCHC</t>
  </si>
  <si>
    <t>EESLC2C</t>
  </si>
  <si>
    <t>EIOPS2</t>
  </si>
  <si>
    <t>IVEST2</t>
  </si>
  <si>
    <t>PGE2C</t>
  </si>
  <si>
    <t>010</t>
  </si>
  <si>
    <t>1N9</t>
  </si>
  <si>
    <t>367</t>
  </si>
  <si>
    <t>EESL</t>
  </si>
  <si>
    <t>FEBRUARY 99</t>
  </si>
  <si>
    <t>3/30/99</t>
  </si>
  <si>
    <t>MARCH 99</t>
  </si>
  <si>
    <t>17M</t>
  </si>
  <si>
    <t>5/3/99</t>
  </si>
  <si>
    <t>949</t>
  </si>
  <si>
    <t>103</t>
  </si>
  <si>
    <t>1A1</t>
  </si>
  <si>
    <t>46H</t>
  </si>
  <si>
    <t>Income Statement Exposure</t>
  </si>
  <si>
    <t>APRIL 99</t>
  </si>
  <si>
    <t xml:space="preserve">     * Excludes ECT/EOG permanent timing difference (effective November 1998)</t>
  </si>
  <si>
    <t xml:space="preserve">     *** Number of imbalances greater than $1 million</t>
  </si>
  <si>
    <t xml:space="preserve">     ** Potential income statement exposure to Enron for those imbalances greater than $1 million</t>
  </si>
  <si>
    <t>Exposure **</t>
  </si>
  <si>
    <t>Count ***</t>
  </si>
  <si>
    <t xml:space="preserve">     **** Excludes quarterly flash to actual adjustments</t>
  </si>
  <si>
    <t>6/1/99</t>
  </si>
  <si>
    <t>MAY 99</t>
  </si>
  <si>
    <t>6/23/99</t>
  </si>
  <si>
    <t>JUNE 99</t>
  </si>
  <si>
    <t>003</t>
  </si>
  <si>
    <t>063</t>
  </si>
  <si>
    <t>ECI2C</t>
  </si>
  <si>
    <t>M. Lindsey</t>
  </si>
  <si>
    <t>7/27/99</t>
  </si>
  <si>
    <t>6/27/99</t>
  </si>
  <si>
    <t>8/26/99</t>
  </si>
  <si>
    <t>JULY 99</t>
  </si>
  <si>
    <t>439</t>
  </si>
  <si>
    <t>488</t>
  </si>
  <si>
    <t>872</t>
  </si>
  <si>
    <t>622</t>
  </si>
  <si>
    <t>29L</t>
  </si>
  <si>
    <t>496</t>
  </si>
  <si>
    <t>W. Curry</t>
  </si>
  <si>
    <t>C. Barrett</t>
  </si>
  <si>
    <t>North America</t>
  </si>
  <si>
    <t>Europe</t>
  </si>
  <si>
    <t>Int'l - South America</t>
  </si>
  <si>
    <t>Int'l - India</t>
  </si>
  <si>
    <t>Int'l - Caribbean/ Middle East</t>
  </si>
  <si>
    <t>Int'l - Asia/ Africa</t>
  </si>
  <si>
    <t>Int'l - Engineering &amp; Construction</t>
  </si>
  <si>
    <t>Int'l - Headquarters</t>
  </si>
  <si>
    <t>Global E&amp;P</t>
  </si>
  <si>
    <t>EREC</t>
  </si>
  <si>
    <t>Enron Communications Inc.</t>
  </si>
  <si>
    <t>Enron Economic Development Corp</t>
  </si>
  <si>
    <t>restatement</t>
  </si>
  <si>
    <t>effective</t>
  </si>
  <si>
    <t>AUGUST 99</t>
  </si>
  <si>
    <t>926</t>
  </si>
  <si>
    <t>EGEP</t>
  </si>
  <si>
    <t>094</t>
  </si>
  <si>
    <t>1A8</t>
  </si>
  <si>
    <t>EECC</t>
  </si>
  <si>
    <t>31P</t>
  </si>
  <si>
    <t>362</t>
  </si>
  <si>
    <t>412</t>
  </si>
  <si>
    <t>807</t>
  </si>
  <si>
    <t>621</t>
  </si>
  <si>
    <t>INT'L-HQ</t>
  </si>
  <si>
    <t>ASIA/AFRICA</t>
  </si>
  <si>
    <t>967</t>
  </si>
  <si>
    <t>India</t>
  </si>
  <si>
    <t>Int'l HQ</t>
  </si>
  <si>
    <t>ECI</t>
  </si>
  <si>
    <t>EEDC</t>
  </si>
  <si>
    <t>N. AMER</t>
  </si>
  <si>
    <t>S. AMER</t>
  </si>
  <si>
    <t>INDIA</t>
  </si>
  <si>
    <t>South America</t>
  </si>
  <si>
    <t>Caribbean/ Middle East</t>
  </si>
  <si>
    <t>Asia/ Africa</t>
  </si>
  <si>
    <t>International Headquarters</t>
  </si>
  <si>
    <t>Enron Global Exploration &amp; Production</t>
  </si>
  <si>
    <t>CARIB/M. EAST</t>
  </si>
  <si>
    <t>Enron Renewables</t>
  </si>
  <si>
    <t>Enron Economic Development Corp.</t>
  </si>
  <si>
    <t>Plus Intra:</t>
  </si>
  <si>
    <t>N. AMERICA</t>
  </si>
  <si>
    <t>APACHI</t>
  </si>
  <si>
    <t>EUROPE</t>
  </si>
  <si>
    <t>CALME</t>
  </si>
  <si>
    <t>SEPTEMBER 99</t>
  </si>
  <si>
    <t>050</t>
  </si>
  <si>
    <t>563</t>
  </si>
  <si>
    <t>154</t>
  </si>
  <si>
    <t>232</t>
  </si>
  <si>
    <t>1Y2</t>
  </si>
  <si>
    <t>1Y3</t>
  </si>
  <si>
    <t>30S</t>
  </si>
  <si>
    <t>42D</t>
  </si>
  <si>
    <t>438</t>
  </si>
  <si>
    <t>F. Dyson</t>
  </si>
  <si>
    <t>C. Schultz</t>
  </si>
  <si>
    <t>Asia/Africa</t>
  </si>
  <si>
    <t>INT'L HQ</t>
  </si>
  <si>
    <t>J. Erwin</t>
  </si>
  <si>
    <t>Carib/M.E.</t>
  </si>
  <si>
    <t>J. Sommers</t>
  </si>
  <si>
    <t>W. LaBaume</t>
  </si>
  <si>
    <t>H. Selzer</t>
  </si>
  <si>
    <t>EGEPG</t>
  </si>
  <si>
    <t>EOILG</t>
  </si>
  <si>
    <t>11/01/99</t>
  </si>
  <si>
    <t>October 1999</t>
  </si>
  <si>
    <t>OCTOBER 99</t>
  </si>
  <si>
    <t>105</t>
  </si>
  <si>
    <t>860</t>
  </si>
  <si>
    <t>916</t>
  </si>
  <si>
    <t>14E</t>
  </si>
  <si>
    <t>17A</t>
  </si>
  <si>
    <t>872C</t>
  </si>
  <si>
    <t>45Z</t>
  </si>
  <si>
    <t>58W</t>
  </si>
  <si>
    <t>342</t>
  </si>
  <si>
    <t>114</t>
  </si>
  <si>
    <t>133</t>
  </si>
  <si>
    <t>809</t>
  </si>
  <si>
    <t>138</t>
  </si>
  <si>
    <t>476</t>
  </si>
  <si>
    <t>54R</t>
  </si>
  <si>
    <t>64T</t>
  </si>
  <si>
    <t>170</t>
  </si>
  <si>
    <t>171</t>
  </si>
  <si>
    <t>383</t>
  </si>
  <si>
    <t>229</t>
  </si>
  <si>
    <t>241</t>
  </si>
  <si>
    <t>330</t>
  </si>
  <si>
    <t>460</t>
  </si>
  <si>
    <t>471</t>
  </si>
  <si>
    <t>1T9</t>
  </si>
  <si>
    <t>21G</t>
  </si>
  <si>
    <t>50X</t>
  </si>
  <si>
    <t>52Y</t>
  </si>
  <si>
    <t>69D</t>
  </si>
  <si>
    <t>375</t>
  </si>
  <si>
    <t>394</t>
  </si>
  <si>
    <t>416</t>
  </si>
  <si>
    <t>413</t>
  </si>
  <si>
    <t>20X</t>
  </si>
  <si>
    <t>427</t>
  </si>
  <si>
    <t>57R</t>
  </si>
  <si>
    <t>57T</t>
  </si>
  <si>
    <t>595</t>
  </si>
  <si>
    <t>28D</t>
  </si>
  <si>
    <t>448</t>
  </si>
  <si>
    <t>678</t>
  </si>
  <si>
    <t>463</t>
  </si>
  <si>
    <t>608</t>
  </si>
  <si>
    <t>614</t>
  </si>
  <si>
    <t>809C</t>
  </si>
  <si>
    <t>1S7</t>
  </si>
  <si>
    <t>1C7</t>
  </si>
  <si>
    <t>1S9</t>
  </si>
  <si>
    <t>20K</t>
  </si>
  <si>
    <t>23Y</t>
  </si>
  <si>
    <t>27Y</t>
  </si>
  <si>
    <t>61Q</t>
  </si>
  <si>
    <t>1L3</t>
  </si>
  <si>
    <t>27T</t>
  </si>
  <si>
    <t>37B</t>
  </si>
  <si>
    <t>44G</t>
  </si>
  <si>
    <t>44H</t>
  </si>
  <si>
    <t>61T</t>
  </si>
  <si>
    <t>012</t>
  </si>
  <si>
    <t>112</t>
  </si>
  <si>
    <t>1X4</t>
  </si>
  <si>
    <t>169</t>
  </si>
  <si>
    <t>29K</t>
  </si>
  <si>
    <t>466</t>
  </si>
  <si>
    <t>54L</t>
  </si>
  <si>
    <t>29P</t>
  </si>
  <si>
    <t>R. Hayslett</t>
  </si>
  <si>
    <t>J. Franz</t>
  </si>
  <si>
    <t>004</t>
  </si>
  <si>
    <t>494</t>
  </si>
  <si>
    <t>342T</t>
  </si>
  <si>
    <t>166</t>
  </si>
  <si>
    <t>1K2</t>
  </si>
  <si>
    <t>963</t>
  </si>
  <si>
    <t>813</t>
  </si>
  <si>
    <t>12/06/99</t>
  </si>
  <si>
    <t>409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</si>
</sst>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5" formatCode="_(* #,##0.0_);_(* \(#,##0.0\);_(* &quot;-&quot;??_);_(@_)"/>
    <numFmt numFmtId="166" formatCode="#,##0.0_);\(#,##0.0\)"/>
    <numFmt numFmtId="167" formatCode="_(* #,##0_);_(* \(#,##0\);_(* &quot;-&quot;??_);_(@_)"/>
    <numFmt numFmtId="169" formatCode="_(&quot;$&quot;* #,##0.0_);_(&quot;$&quot;* \(#,##0.0\);_(&quot;$&quot;* &quot;-&quot;??_);_(@_)"/>
    <numFmt numFmtId="170" formatCode="mmm\ yy"/>
    <numFmt numFmtId="177" formatCode="0.0"/>
  </numFmts>
  <fonts count="23" x14ac:knownFonts="1">
    <font>
      <sz val="10"/>
      <name val="Arial"/>
    </font>
    <font>
      <b/>
      <sz val="10"/>
      <name val="Arial"/>
    </font>
    <font>
      <i/>
      <sz val="10"/>
      <name val="Arial"/>
    </font>
    <font>
      <sz val="10"/>
      <name val="Arial"/>
    </font>
    <font>
      <sz val="10"/>
      <name val="Helv"/>
    </font>
    <font>
      <b/>
      <sz val="8"/>
      <name val="Arial"/>
      <family val="2"/>
    </font>
    <font>
      <sz val="8"/>
      <name val="Arial"/>
      <family val="2"/>
    </font>
    <font>
      <b/>
      <sz val="8"/>
      <name val="Arial"/>
    </font>
    <font>
      <sz val="8"/>
      <name val="Arial"/>
    </font>
    <font>
      <sz val="10"/>
      <name val="Arial"/>
      <family val="2"/>
    </font>
    <font>
      <b/>
      <i/>
      <sz val="10"/>
      <color indexed="12"/>
      <name val="Arial"/>
      <family val="2"/>
    </font>
    <font>
      <sz val="10"/>
      <color indexed="10"/>
      <name val="Arial"/>
      <family val="2"/>
    </font>
    <font>
      <sz val="10"/>
      <color indexed="12"/>
      <name val="Arial"/>
      <family val="2"/>
    </font>
    <font>
      <b/>
      <i/>
      <sz val="10"/>
      <color indexed="12"/>
      <name val="Arial"/>
    </font>
    <font>
      <u/>
      <sz val="8"/>
      <name val="Arial"/>
      <family val="2"/>
    </font>
    <font>
      <sz val="8"/>
      <color indexed="81"/>
      <name val="Tahoma"/>
    </font>
    <font>
      <i/>
      <sz val="10"/>
      <name val="Arial"/>
      <family val="2"/>
    </font>
    <font>
      <sz val="8"/>
      <color indexed="12"/>
      <name val="Arial"/>
      <family val="2"/>
    </font>
    <font>
      <sz val="8"/>
      <color indexed="8"/>
      <name val="Arial"/>
      <family val="2"/>
    </font>
    <font>
      <b/>
      <sz val="10"/>
      <name val="Arial"/>
      <family val="2"/>
    </font>
    <font>
      <i/>
      <sz val="10"/>
      <color indexed="10"/>
      <name val="Arial"/>
      <family val="2"/>
    </font>
    <font>
      <b/>
      <sz val="8"/>
      <color indexed="8"/>
      <name val="Arial"/>
      <family val="2"/>
    </font>
    <font>
      <b/>
      <sz val="8"/>
      <color indexed="12"/>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s>
  <cellStyleXfs count="5">
    <xf numFmtId="0" fontId="0" fillId="0" borderId="0"/>
    <xf numFmtId="43" fontId="3" fillId="0" borderId="0" applyFont="0" applyFill="0" applyBorder="0" applyAlignment="0" applyProtection="0"/>
    <xf numFmtId="44" fontId="3" fillId="0" borderId="0" applyFont="0" applyFill="0" applyBorder="0" applyAlignment="0" applyProtection="0"/>
    <xf numFmtId="37" fontId="4" fillId="0" borderId="0" applyBorder="0"/>
    <xf numFmtId="37" fontId="4" fillId="0" borderId="0" applyBorder="0"/>
  </cellStyleXfs>
  <cellXfs count="278">
    <xf numFmtId="0" fontId="0" fillId="0" borderId="0" xfId="0"/>
    <xf numFmtId="37" fontId="6" fillId="0" borderId="0" xfId="4" applyFont="1"/>
    <xf numFmtId="49" fontId="6" fillId="0" borderId="0" xfId="4" applyNumberFormat="1" applyFont="1" applyAlignment="1">
      <alignment horizontal="center"/>
    </xf>
    <xf numFmtId="37" fontId="5" fillId="0" borderId="0" xfId="3" applyFont="1" applyAlignment="1">
      <alignment horizontal="center"/>
    </xf>
    <xf numFmtId="37" fontId="6" fillId="0" borderId="0" xfId="3" applyFont="1" applyBorder="1" applyAlignment="1">
      <alignment horizontal="center"/>
    </xf>
    <xf numFmtId="37" fontId="6" fillId="0" borderId="0" xfId="3" applyFont="1"/>
    <xf numFmtId="37" fontId="7" fillId="0" borderId="0" xfId="3" applyNumberFormat="1" applyFont="1" applyAlignment="1">
      <alignment horizontal="right"/>
    </xf>
    <xf numFmtId="37" fontId="6" fillId="0" borderId="0" xfId="3" applyFont="1" applyAlignment="1">
      <alignment horizontal="left"/>
    </xf>
    <xf numFmtId="37" fontId="6" fillId="0" borderId="0" xfId="3" applyFont="1" applyAlignment="1">
      <alignment horizontal="right"/>
    </xf>
    <xf numFmtId="49" fontId="6" fillId="0" borderId="0" xfId="4" applyNumberFormat="1" applyFont="1" applyAlignment="1">
      <alignment horizontal="left"/>
    </xf>
    <xf numFmtId="0" fontId="6" fillId="0" borderId="0" xfId="0" applyFont="1"/>
    <xf numFmtId="37" fontId="5" fillId="0" borderId="0" xfId="3" applyFont="1" applyAlignment="1">
      <alignment horizontal="right"/>
    </xf>
    <xf numFmtId="37" fontId="5" fillId="0" borderId="0" xfId="3" applyFont="1" applyBorder="1" applyAlignment="1">
      <alignment horizontal="center"/>
    </xf>
    <xf numFmtId="37" fontId="6" fillId="0" borderId="0" xfId="3" applyFont="1" applyBorder="1" applyAlignment="1">
      <alignment horizontal="left"/>
    </xf>
    <xf numFmtId="37" fontId="5" fillId="0" borderId="0" xfId="3" applyFont="1" applyAlignment="1"/>
    <xf numFmtId="37" fontId="5" fillId="0" borderId="0" xfId="3" applyFont="1" applyFill="1" applyAlignment="1">
      <alignment horizontal="center"/>
    </xf>
    <xf numFmtId="37" fontId="5" fillId="0" borderId="0" xfId="3" applyFont="1" applyFill="1" applyAlignment="1">
      <alignment horizontal="left"/>
    </xf>
    <xf numFmtId="37" fontId="5" fillId="0" borderId="0" xfId="3" applyFont="1" applyFill="1" applyAlignment="1">
      <alignment horizontal="right"/>
    </xf>
    <xf numFmtId="37" fontId="5" fillId="0" borderId="0" xfId="3" applyFont="1" applyFill="1"/>
    <xf numFmtId="49" fontId="5" fillId="0" borderId="0" xfId="4" applyNumberFormat="1" applyFont="1" applyAlignment="1">
      <alignment horizontal="center"/>
    </xf>
    <xf numFmtId="37" fontId="8" fillId="0" borderId="0" xfId="3" applyNumberFormat="1" applyFont="1" applyAlignment="1">
      <alignment horizontal="right"/>
    </xf>
    <xf numFmtId="37" fontId="8" fillId="0" borderId="0" xfId="0" applyNumberFormat="1" applyFont="1" applyAlignment="1">
      <alignment horizontal="right"/>
    </xf>
    <xf numFmtId="37" fontId="8" fillId="0" borderId="0" xfId="3" applyNumberFormat="1" applyFont="1" applyBorder="1" applyAlignment="1">
      <alignment horizontal="right"/>
    </xf>
    <xf numFmtId="37" fontId="5" fillId="0" borderId="0" xfId="3" applyFont="1" applyBorder="1" applyAlignment="1">
      <alignment horizontal="right"/>
    </xf>
    <xf numFmtId="1" fontId="6" fillId="0" borderId="0" xfId="3" applyNumberFormat="1" applyFont="1" applyAlignment="1">
      <alignment horizontal="center"/>
    </xf>
    <xf numFmtId="1" fontId="5" fillId="0" borderId="0" xfId="3" applyNumberFormat="1" applyFont="1" applyAlignment="1">
      <alignment horizontal="center"/>
    </xf>
    <xf numFmtId="1" fontId="6" fillId="0" borderId="0" xfId="3" applyNumberFormat="1" applyFont="1" applyBorder="1" applyAlignment="1">
      <alignment horizontal="center"/>
    </xf>
    <xf numFmtId="1" fontId="6" fillId="0" borderId="0" xfId="0" applyNumberFormat="1" applyFont="1" applyAlignment="1">
      <alignment horizontal="center"/>
    </xf>
    <xf numFmtId="1" fontId="5" fillId="0" borderId="0" xfId="3" applyNumberFormat="1" applyFont="1" applyFill="1" applyAlignment="1">
      <alignment horizontal="center"/>
    </xf>
    <xf numFmtId="37" fontId="6" fillId="0" borderId="0" xfId="4" applyNumberFormat="1" applyFont="1" applyAlignment="1">
      <alignment horizontal="right"/>
    </xf>
    <xf numFmtId="37" fontId="8" fillId="0" borderId="1" xfId="3" applyNumberFormat="1" applyFont="1" applyBorder="1" applyAlignment="1">
      <alignment horizontal="center"/>
    </xf>
    <xf numFmtId="37" fontId="8" fillId="0" borderId="2" xfId="3" applyNumberFormat="1" applyFont="1" applyBorder="1" applyAlignment="1">
      <alignment horizontal="right"/>
    </xf>
    <xf numFmtId="37" fontId="8" fillId="0" borderId="3" xfId="3" applyNumberFormat="1" applyFont="1" applyFill="1" applyBorder="1" applyAlignment="1">
      <alignment horizontal="right"/>
    </xf>
    <xf numFmtId="37" fontId="8" fillId="0" borderId="0" xfId="3" applyNumberFormat="1" applyFont="1" applyFill="1" applyAlignment="1">
      <alignment horizontal="right"/>
    </xf>
    <xf numFmtId="37" fontId="8" fillId="0" borderId="0" xfId="3" applyNumberFormat="1" applyFont="1" applyFill="1" applyAlignment="1">
      <alignment horizontal="center"/>
    </xf>
    <xf numFmtId="37" fontId="5" fillId="0" borderId="0" xfId="3" applyFont="1" applyBorder="1" applyAlignment="1">
      <alignment horizontal="centerContinuous"/>
    </xf>
    <xf numFmtId="37" fontId="5" fillId="0" borderId="0" xfId="3" applyFont="1" applyAlignment="1">
      <alignment horizontal="centerContinuous"/>
    </xf>
    <xf numFmtId="49" fontId="6" fillId="0" borderId="0" xfId="3" applyNumberFormat="1" applyFont="1" applyBorder="1" applyAlignment="1">
      <alignment horizontal="left"/>
    </xf>
    <xf numFmtId="49" fontId="6" fillId="0" borderId="0" xfId="3" applyNumberFormat="1" applyFont="1" applyAlignment="1">
      <alignment horizontal="left"/>
    </xf>
    <xf numFmtId="49" fontId="6" fillId="0" borderId="0" xfId="0" applyNumberFormat="1" applyFont="1" applyAlignment="1">
      <alignment horizontal="left"/>
    </xf>
    <xf numFmtId="49" fontId="5" fillId="0" borderId="0" xfId="3" applyNumberFormat="1" applyFont="1" applyFill="1" applyAlignment="1">
      <alignment horizontal="left"/>
    </xf>
    <xf numFmtId="37" fontId="8" fillId="0" borderId="0" xfId="3" applyFont="1" applyBorder="1" applyAlignment="1">
      <alignment horizontal="centerContinuous"/>
    </xf>
    <xf numFmtId="37" fontId="8" fillId="0" borderId="0" xfId="3" applyFont="1" applyAlignment="1">
      <alignment horizontal="centerContinuous"/>
    </xf>
    <xf numFmtId="37" fontId="8" fillId="0" borderId="0" xfId="3" applyNumberFormat="1" applyFont="1" applyFill="1" applyBorder="1" applyAlignment="1">
      <alignment horizontal="right"/>
    </xf>
    <xf numFmtId="49" fontId="6" fillId="0" borderId="0" xfId="3" applyNumberFormat="1" applyFont="1" applyAlignment="1"/>
    <xf numFmtId="165" fontId="0" fillId="0" borderId="0" xfId="1" applyNumberFormat="1" applyFont="1"/>
    <xf numFmtId="165" fontId="0" fillId="0" borderId="0" xfId="0" applyNumberFormat="1"/>
    <xf numFmtId="0" fontId="2" fillId="0" borderId="0" xfId="0" applyFont="1"/>
    <xf numFmtId="0" fontId="1" fillId="0" borderId="0" xfId="0" applyFont="1"/>
    <xf numFmtId="0" fontId="1" fillId="0" borderId="0" xfId="0" applyFont="1" applyAlignment="1">
      <alignment horizontal="centerContinuous"/>
    </xf>
    <xf numFmtId="0" fontId="0" fillId="0" borderId="0" xfId="0" applyAlignment="1">
      <alignment horizontal="centerContinuous"/>
    </xf>
    <xf numFmtId="17" fontId="1" fillId="0" borderId="0" xfId="0" quotePrefix="1" applyNumberFormat="1" applyFont="1" applyAlignment="1">
      <alignment horizontal="centerContinuous"/>
    </xf>
    <xf numFmtId="0" fontId="0" fillId="0" borderId="0" xfId="0" applyAlignment="1"/>
    <xf numFmtId="0" fontId="0" fillId="0" borderId="0" xfId="0" applyAlignment="1">
      <alignment horizontal="center"/>
    </xf>
    <xf numFmtId="0" fontId="0" fillId="0" borderId="1" xfId="0" applyBorder="1" applyAlignment="1">
      <alignment horizontal="centerContinuous" wrapText="1"/>
    </xf>
    <xf numFmtId="0" fontId="0" fillId="0" borderId="1" xfId="0" applyBorder="1" applyAlignment="1">
      <alignment horizontal="center"/>
    </xf>
    <xf numFmtId="0" fontId="0" fillId="0" borderId="1" xfId="0" applyBorder="1" applyAlignment="1">
      <alignment horizontal="center" wrapText="1"/>
    </xf>
    <xf numFmtId="0" fontId="0" fillId="0" borderId="0" xfId="0" applyAlignment="1">
      <alignment wrapText="1"/>
    </xf>
    <xf numFmtId="170" fontId="0" fillId="0" borderId="0" xfId="0" applyNumberFormat="1"/>
    <xf numFmtId="166" fontId="0" fillId="0" borderId="0" xfId="0" applyNumberFormat="1"/>
    <xf numFmtId="166" fontId="0" fillId="0" borderId="0" xfId="0" applyNumberFormat="1" applyAlignment="1">
      <alignment horizontal="center"/>
    </xf>
    <xf numFmtId="166" fontId="0" fillId="0" borderId="1" xfId="0" applyNumberFormat="1" applyBorder="1" applyAlignment="1">
      <alignment horizontal="center"/>
    </xf>
    <xf numFmtId="166" fontId="0" fillId="0" borderId="0" xfId="0" applyNumberFormat="1" applyAlignment="1">
      <alignment horizontal="centerContinuous"/>
    </xf>
    <xf numFmtId="167" fontId="0" fillId="0" borderId="0" xfId="1" applyNumberFormat="1" applyFont="1" applyAlignment="1">
      <alignment horizontal="centerContinuous"/>
    </xf>
    <xf numFmtId="167" fontId="0" fillId="0" borderId="0" xfId="1" applyNumberFormat="1" applyFont="1"/>
    <xf numFmtId="167" fontId="0" fillId="0" borderId="1" xfId="1" applyNumberFormat="1" applyFont="1" applyBorder="1" applyAlignment="1">
      <alignment horizontal="center"/>
    </xf>
    <xf numFmtId="0" fontId="0" fillId="0" borderId="0" xfId="0" quotePrefix="1" applyAlignment="1">
      <alignment vertical="top" wrapText="1"/>
    </xf>
    <xf numFmtId="165" fontId="3" fillId="0" borderId="0" xfId="1" applyNumberFormat="1"/>
    <xf numFmtId="165" fontId="3" fillId="0" borderId="1" xfId="1" applyNumberFormat="1" applyBorder="1"/>
    <xf numFmtId="0" fontId="10" fillId="0" borderId="0" xfId="0" applyFont="1"/>
    <xf numFmtId="170" fontId="9" fillId="0" borderId="0" xfId="1" applyNumberFormat="1" applyFont="1" applyAlignment="1"/>
    <xf numFmtId="165" fontId="0" fillId="0" borderId="0" xfId="1" applyNumberFormat="1" applyFont="1" applyAlignment="1">
      <alignment horizontal="center"/>
    </xf>
    <xf numFmtId="0" fontId="9" fillId="0" borderId="0" xfId="0" applyFont="1"/>
    <xf numFmtId="165" fontId="11" fillId="0" borderId="0" xfId="0" applyNumberFormat="1" applyFont="1"/>
    <xf numFmtId="165" fontId="0" fillId="0" borderId="1" xfId="0" applyNumberFormat="1" applyBorder="1"/>
    <xf numFmtId="165" fontId="0" fillId="0" borderId="3" xfId="0" applyNumberFormat="1" applyBorder="1"/>
    <xf numFmtId="37" fontId="6" fillId="0" borderId="0" xfId="3" applyNumberFormat="1" applyFont="1" applyAlignment="1">
      <alignment horizontal="right"/>
    </xf>
    <xf numFmtId="37" fontId="6" fillId="0" borderId="0" xfId="3" applyNumberFormat="1" applyFont="1" applyBorder="1" applyAlignment="1">
      <alignment horizontal="right"/>
    </xf>
    <xf numFmtId="49" fontId="6" fillId="0" borderId="0" xfId="3" quotePrefix="1" applyNumberFormat="1" applyFont="1" applyAlignment="1">
      <alignment horizontal="left"/>
    </xf>
    <xf numFmtId="37" fontId="6" fillId="0" borderId="0" xfId="0" applyNumberFormat="1" applyFont="1" applyAlignment="1">
      <alignment horizontal="right"/>
    </xf>
    <xf numFmtId="37" fontId="6" fillId="0" borderId="0" xfId="3" applyFont="1" applyFill="1" applyBorder="1" applyAlignment="1">
      <alignment horizontal="right"/>
    </xf>
    <xf numFmtId="37" fontId="6" fillId="0" borderId="0" xfId="3" applyFont="1" applyFill="1" applyAlignment="1">
      <alignment horizontal="right"/>
    </xf>
    <xf numFmtId="37" fontId="6" fillId="0" borderId="0" xfId="3" applyFont="1" applyFill="1" applyAlignment="1">
      <alignment horizontal="center"/>
    </xf>
    <xf numFmtId="165" fontId="12" fillId="0" borderId="1" xfId="1" applyNumberFormat="1" applyFont="1" applyBorder="1"/>
    <xf numFmtId="165" fontId="12" fillId="0" borderId="0" xfId="1" applyNumberFormat="1" applyFont="1"/>
    <xf numFmtId="167" fontId="13" fillId="0" borderId="0" xfId="1" applyNumberFormat="1" applyFont="1"/>
    <xf numFmtId="165" fontId="0" fillId="0" borderId="0" xfId="1" applyNumberFormat="1" applyFont="1" applyBorder="1" applyAlignment="1">
      <alignment horizontal="center"/>
    </xf>
    <xf numFmtId="166" fontId="0" fillId="0" borderId="0" xfId="0" applyNumberFormat="1" applyBorder="1" applyAlignment="1">
      <alignment horizontal="center"/>
    </xf>
    <xf numFmtId="167" fontId="0" fillId="0" borderId="0" xfId="1" applyNumberFormat="1" applyFont="1" applyBorder="1" applyAlignment="1">
      <alignment horizontal="center"/>
    </xf>
    <xf numFmtId="0" fontId="0" fillId="0" borderId="0" xfId="0" applyBorder="1" applyAlignment="1">
      <alignment horizontal="center"/>
    </xf>
    <xf numFmtId="0" fontId="0" fillId="0" borderId="0" xfId="0" applyBorder="1"/>
    <xf numFmtId="165" fontId="0" fillId="0" borderId="1" xfId="1" quotePrefix="1" applyNumberFormat="1" applyFont="1" applyBorder="1" applyAlignment="1">
      <alignment horizontal="center"/>
    </xf>
    <xf numFmtId="166" fontId="0" fillId="0" borderId="1" xfId="0" quotePrefix="1" applyNumberFormat="1" applyBorder="1" applyAlignment="1">
      <alignment horizontal="center"/>
    </xf>
    <xf numFmtId="166" fontId="2" fillId="0" borderId="0" xfId="0" applyNumberFormat="1" applyFont="1"/>
    <xf numFmtId="0" fontId="0" fillId="0" borderId="0" xfId="0" applyAlignment="1">
      <alignment horizontal="center" vertical="top"/>
    </xf>
    <xf numFmtId="0" fontId="0" fillId="0" borderId="0" xfId="0" applyAlignment="1">
      <alignment vertical="top"/>
    </xf>
    <xf numFmtId="17" fontId="0" fillId="0" borderId="0" xfId="0" applyNumberFormat="1" applyAlignment="1">
      <alignment horizontal="center" vertical="top"/>
    </xf>
    <xf numFmtId="165" fontId="3" fillId="0" borderId="0" xfId="1" applyNumberFormat="1" applyAlignment="1">
      <alignment horizontal="centerContinuous"/>
    </xf>
    <xf numFmtId="165" fontId="3" fillId="0" borderId="1" xfId="1" applyNumberFormat="1" applyBorder="1" applyAlignment="1">
      <alignment horizontal="centerContinuous" wrapText="1"/>
    </xf>
    <xf numFmtId="165" fontId="3" fillId="0" borderId="0" xfId="1" applyNumberFormat="1" applyAlignment="1">
      <alignment vertical="top"/>
    </xf>
    <xf numFmtId="169" fontId="3" fillId="0" borderId="3" xfId="2" applyNumberFormat="1" applyBorder="1"/>
    <xf numFmtId="49" fontId="5" fillId="0" borderId="0" xfId="3" quotePrefix="1" applyNumberFormat="1" applyFont="1" applyFill="1" applyAlignment="1">
      <alignment horizontal="left"/>
    </xf>
    <xf numFmtId="37" fontId="8" fillId="0" borderId="0" xfId="3" applyFont="1" applyBorder="1" applyAlignment="1"/>
    <xf numFmtId="0" fontId="8" fillId="0" borderId="0" xfId="0" applyFont="1" applyAlignment="1"/>
    <xf numFmtId="0" fontId="6" fillId="0" borderId="0" xfId="0" applyFont="1" applyFill="1" applyAlignment="1">
      <alignment horizontal="right"/>
    </xf>
    <xf numFmtId="37" fontId="8" fillId="0" borderId="0" xfId="3" applyFont="1" applyAlignment="1"/>
    <xf numFmtId="37" fontId="6" fillId="0" borderId="1" xfId="3" applyFont="1" applyFill="1" applyBorder="1" applyAlignment="1">
      <alignment horizontal="centerContinuous"/>
    </xf>
    <xf numFmtId="49" fontId="6" fillId="0" borderId="1" xfId="3" applyNumberFormat="1" applyFont="1" applyBorder="1" applyAlignment="1">
      <alignment horizontal="centerContinuous"/>
    </xf>
    <xf numFmtId="37" fontId="5" fillId="0" borderId="0" xfId="3" applyFont="1" applyFill="1" applyBorder="1" applyAlignment="1">
      <alignment horizontal="center"/>
    </xf>
    <xf numFmtId="0" fontId="0" fillId="0" borderId="0" xfId="0" applyFill="1"/>
    <xf numFmtId="37" fontId="6" fillId="0" borderId="0" xfId="3" applyFont="1" applyFill="1" applyBorder="1" applyAlignment="1">
      <alignment horizontal="left"/>
    </xf>
    <xf numFmtId="37" fontId="6" fillId="0" borderId="0" xfId="3" applyFont="1" applyFill="1" applyAlignment="1"/>
    <xf numFmtId="49" fontId="5" fillId="0" borderId="0" xfId="4" applyNumberFormat="1" applyFont="1" applyFill="1" applyAlignment="1">
      <alignment horizontal="left"/>
    </xf>
    <xf numFmtId="49" fontId="7" fillId="0" borderId="0" xfId="4" applyNumberFormat="1" applyFont="1" applyAlignment="1">
      <alignment horizontal="center"/>
    </xf>
    <xf numFmtId="49" fontId="5" fillId="0" borderId="0" xfId="4" applyNumberFormat="1" applyFont="1" applyAlignment="1"/>
    <xf numFmtId="37" fontId="7" fillId="0" borderId="0" xfId="4" applyNumberFormat="1" applyFont="1" applyAlignment="1">
      <alignment horizontal="right"/>
    </xf>
    <xf numFmtId="37" fontId="8" fillId="0" borderId="0" xfId="4" applyNumberFormat="1" applyFont="1" applyAlignment="1">
      <alignment horizontal="right"/>
    </xf>
    <xf numFmtId="37" fontId="6" fillId="0" borderId="0" xfId="4" applyNumberFormat="1" applyFont="1" applyAlignment="1">
      <alignment horizontal="center"/>
    </xf>
    <xf numFmtId="49" fontId="6" fillId="0" borderId="0" xfId="4" applyNumberFormat="1" applyFont="1" applyAlignment="1"/>
    <xf numFmtId="37" fontId="6" fillId="0" borderId="0" xfId="4" quotePrefix="1" applyFont="1" applyAlignment="1">
      <alignment horizontal="center"/>
    </xf>
    <xf numFmtId="37" fontId="5" fillId="0" borderId="0" xfId="4" applyFont="1" applyFill="1" applyAlignment="1">
      <alignment horizontal="center"/>
    </xf>
    <xf numFmtId="0" fontId="8" fillId="0" borderId="0" xfId="0" applyFont="1" applyFill="1" applyAlignment="1">
      <alignment horizontal="right"/>
    </xf>
    <xf numFmtId="14" fontId="6" fillId="0" borderId="0" xfId="4" applyNumberFormat="1" applyFont="1" applyAlignment="1"/>
    <xf numFmtId="0" fontId="8" fillId="0" borderId="0" xfId="0" applyFont="1"/>
    <xf numFmtId="37" fontId="7" fillId="0" borderId="0" xfId="4" applyNumberFormat="1" applyFont="1" applyAlignment="1">
      <alignment horizontal="centerContinuous"/>
    </xf>
    <xf numFmtId="37" fontId="8" fillId="0" borderId="0" xfId="4" applyNumberFormat="1" applyFont="1" applyAlignment="1">
      <alignment horizontal="centerContinuous"/>
    </xf>
    <xf numFmtId="37" fontId="8" fillId="0" borderId="0" xfId="4" applyNumberFormat="1" applyFont="1" applyAlignment="1"/>
    <xf numFmtId="37" fontId="7" fillId="0" borderId="0" xfId="4" quotePrefix="1" applyNumberFormat="1" applyFont="1" applyAlignment="1">
      <alignment horizontal="centerContinuous"/>
    </xf>
    <xf numFmtId="37" fontId="8" fillId="0" borderId="0" xfId="4" quotePrefix="1" applyNumberFormat="1" applyFont="1" applyAlignment="1">
      <alignment horizontal="centerContinuous"/>
    </xf>
    <xf numFmtId="37" fontId="8" fillId="0" borderId="0" xfId="4" quotePrefix="1" applyNumberFormat="1" applyFont="1" applyAlignment="1"/>
    <xf numFmtId="37" fontId="8" fillId="0" borderId="1" xfId="4" applyNumberFormat="1" applyFont="1" applyBorder="1" applyAlignment="1">
      <alignment horizontal="center"/>
    </xf>
    <xf numFmtId="37" fontId="5" fillId="0" borderId="0" xfId="4" applyNumberFormat="1" applyFont="1" applyBorder="1" applyAlignment="1">
      <alignment horizontal="center"/>
    </xf>
    <xf numFmtId="37" fontId="14" fillId="0" borderId="0" xfId="4" applyFont="1" applyAlignment="1">
      <alignment horizontal="right"/>
    </xf>
    <xf numFmtId="49" fontId="6" fillId="0" borderId="0" xfId="3" applyNumberFormat="1" applyFont="1" applyBorder="1" applyAlignment="1"/>
    <xf numFmtId="37" fontId="8" fillId="0" borderId="0" xfId="3" applyFont="1" applyBorder="1" applyAlignment="1">
      <alignment horizontal="right"/>
    </xf>
    <xf numFmtId="37" fontId="6" fillId="0" borderId="0" xfId="3" applyFont="1" applyAlignment="1"/>
    <xf numFmtId="1" fontId="6" fillId="0" borderId="0" xfId="3" applyNumberFormat="1" applyFont="1" applyAlignment="1"/>
    <xf numFmtId="37" fontId="8" fillId="0" borderId="0" xfId="3" applyNumberFormat="1" applyFont="1" applyAlignment="1"/>
    <xf numFmtId="37" fontId="6" fillId="0" borderId="0" xfId="3" applyNumberFormat="1" applyFont="1" applyAlignment="1"/>
    <xf numFmtId="167" fontId="6" fillId="0" borderId="0" xfId="1" applyNumberFormat="1" applyFont="1" applyFill="1" applyAlignment="1"/>
    <xf numFmtId="167" fontId="6" fillId="0" borderId="0" xfId="1" applyNumberFormat="1" applyFont="1" applyAlignment="1"/>
    <xf numFmtId="167" fontId="6" fillId="0" borderId="0" xfId="1" quotePrefix="1" applyNumberFormat="1" applyFont="1" applyAlignment="1"/>
    <xf numFmtId="167" fontId="8" fillId="0" borderId="0" xfId="1" applyNumberFormat="1" applyFont="1" applyAlignment="1"/>
    <xf numFmtId="167" fontId="6" fillId="0" borderId="1" xfId="1" applyNumberFormat="1" applyFont="1" applyBorder="1" applyAlignment="1"/>
    <xf numFmtId="167" fontId="8" fillId="0" borderId="1" xfId="1" applyNumberFormat="1" applyFont="1" applyBorder="1" applyAlignment="1"/>
    <xf numFmtId="167" fontId="12" fillId="0" borderId="0" xfId="1" applyNumberFormat="1" applyFont="1"/>
    <xf numFmtId="166" fontId="12" fillId="0" borderId="0" xfId="0" applyNumberFormat="1" applyFont="1"/>
    <xf numFmtId="167" fontId="6" fillId="0" borderId="3" xfId="1" applyNumberFormat="1" applyFont="1" applyBorder="1" applyAlignment="1"/>
    <xf numFmtId="37" fontId="8" fillId="0" borderId="0" xfId="4" applyFont="1" applyFill="1" applyAlignment="1"/>
    <xf numFmtId="49" fontId="6" fillId="0" borderId="0" xfId="3" applyNumberFormat="1" applyFont="1" applyFill="1" applyBorder="1" applyAlignment="1"/>
    <xf numFmtId="37" fontId="6" fillId="0" borderId="0" xfId="3" applyFont="1" applyFill="1" applyBorder="1" applyAlignment="1">
      <alignment horizontal="center"/>
    </xf>
    <xf numFmtId="37" fontId="7" fillId="0" borderId="0" xfId="0" applyNumberFormat="1" applyFont="1" applyFill="1"/>
    <xf numFmtId="37" fontId="6" fillId="0" borderId="0" xfId="4" applyFont="1" applyFill="1"/>
    <xf numFmtId="0" fontId="0" fillId="0" borderId="0" xfId="0" applyFill="1" applyAlignment="1">
      <alignment horizontal="center" vertical="top"/>
    </xf>
    <xf numFmtId="0" fontId="0" fillId="0" borderId="0" xfId="0" applyFill="1" applyAlignment="1">
      <alignment vertical="top"/>
    </xf>
    <xf numFmtId="0" fontId="0" fillId="0" borderId="0" xfId="0" applyFill="1" applyAlignment="1">
      <alignment wrapText="1"/>
    </xf>
    <xf numFmtId="17" fontId="0" fillId="0" borderId="0" xfId="0" applyNumberFormat="1" applyFill="1" applyAlignment="1">
      <alignment horizontal="center" vertical="top"/>
    </xf>
    <xf numFmtId="14" fontId="17" fillId="0" borderId="0" xfId="4" applyNumberFormat="1" applyFont="1" applyAlignment="1">
      <alignment horizontal="right"/>
    </xf>
    <xf numFmtId="14" fontId="17" fillId="0" borderId="0" xfId="1" quotePrefix="1" applyNumberFormat="1" applyFont="1" applyAlignment="1">
      <alignment horizontal="right"/>
    </xf>
    <xf numFmtId="37" fontId="6" fillId="0" borderId="0" xfId="3" applyNumberFormat="1" applyFont="1" applyFill="1" applyBorder="1" applyAlignment="1">
      <alignment horizontal="right"/>
    </xf>
    <xf numFmtId="37" fontId="6" fillId="0" borderId="1" xfId="3" applyNumberFormat="1" applyFont="1" applyBorder="1" applyAlignment="1">
      <alignment horizontal="center"/>
    </xf>
    <xf numFmtId="37" fontId="6" fillId="0" borderId="0" xfId="0" applyNumberFormat="1" applyFont="1" applyFill="1" applyAlignment="1">
      <alignment horizontal="right"/>
    </xf>
    <xf numFmtId="37" fontId="6" fillId="0" borderId="0" xfId="3" applyNumberFormat="1" applyFont="1" applyFill="1" applyAlignment="1">
      <alignment horizontal="right"/>
    </xf>
    <xf numFmtId="37" fontId="6" fillId="0" borderId="2" xfId="3" applyNumberFormat="1" applyFont="1" applyBorder="1" applyAlignment="1">
      <alignment horizontal="right"/>
    </xf>
    <xf numFmtId="37" fontId="18" fillId="0" borderId="3" xfId="3" applyNumberFormat="1" applyFont="1" applyFill="1" applyBorder="1" applyAlignment="1">
      <alignment horizontal="right"/>
    </xf>
    <xf numFmtId="37" fontId="6" fillId="0" borderId="0" xfId="3" applyNumberFormat="1" applyFont="1" applyFill="1" applyAlignment="1">
      <alignment horizontal="center"/>
    </xf>
    <xf numFmtId="43" fontId="0" fillId="0" borderId="0" xfId="0" applyNumberFormat="1"/>
    <xf numFmtId="167" fontId="6" fillId="0" borderId="0" xfId="1" applyNumberFormat="1" applyFont="1"/>
    <xf numFmtId="37" fontId="6" fillId="0" borderId="1" xfId="4" applyNumberFormat="1" applyFont="1" applyBorder="1" applyAlignment="1">
      <alignment horizontal="center"/>
    </xf>
    <xf numFmtId="37" fontId="6" fillId="0" borderId="0" xfId="4" applyNumberFormat="1" applyFont="1" applyFill="1" applyAlignment="1">
      <alignment horizontal="right"/>
    </xf>
    <xf numFmtId="37" fontId="6" fillId="0" borderId="3" xfId="3" applyNumberFormat="1" applyFont="1" applyFill="1" applyBorder="1" applyAlignment="1">
      <alignment horizontal="right"/>
    </xf>
    <xf numFmtId="167" fontId="6" fillId="0" borderId="1" xfId="1" applyNumberFormat="1" applyFont="1" applyFill="1" applyBorder="1" applyAlignment="1"/>
    <xf numFmtId="167" fontId="6" fillId="0" borderId="0" xfId="1" applyNumberFormat="1" applyFont="1" applyFill="1" applyBorder="1" applyAlignment="1"/>
    <xf numFmtId="37" fontId="7" fillId="0" borderId="0" xfId="4" quotePrefix="1" applyNumberFormat="1" applyFont="1" applyAlignment="1">
      <alignment horizontal="right"/>
    </xf>
    <xf numFmtId="167" fontId="5" fillId="0" borderId="0" xfId="1" applyNumberFormat="1" applyFont="1" applyAlignment="1"/>
    <xf numFmtId="37" fontId="6" fillId="0" borderId="3" xfId="4" applyNumberFormat="1" applyFont="1" applyBorder="1" applyAlignment="1">
      <alignment horizontal="right"/>
    </xf>
    <xf numFmtId="167" fontId="6" fillId="0" borderId="2" xfId="1" applyNumberFormat="1" applyFont="1" applyBorder="1" applyAlignment="1"/>
    <xf numFmtId="167" fontId="6" fillId="0" borderId="0" xfId="1" applyNumberFormat="1" applyFont="1" applyBorder="1" applyAlignment="1"/>
    <xf numFmtId="167" fontId="6" fillId="0" borderId="1" xfId="1" applyNumberFormat="1" applyFont="1" applyBorder="1" applyAlignment="1">
      <alignment horizontal="center"/>
    </xf>
    <xf numFmtId="167" fontId="18" fillId="0" borderId="3" xfId="1" applyNumberFormat="1" applyFont="1" applyFill="1" applyBorder="1" applyAlignment="1"/>
    <xf numFmtId="167" fontId="6" fillId="0" borderId="0" xfId="1" applyNumberFormat="1" applyFont="1" applyAlignment="1">
      <alignment horizontal="right"/>
    </xf>
    <xf numFmtId="167" fontId="6" fillId="0" borderId="0" xfId="4" applyNumberFormat="1" applyFont="1" applyFill="1" applyAlignment="1">
      <alignment horizontal="right"/>
    </xf>
    <xf numFmtId="167" fontId="6" fillId="0" borderId="0" xfId="1" applyNumberFormat="1" applyFont="1" applyFill="1" applyBorder="1" applyAlignment="1">
      <alignment horizontal="right"/>
    </xf>
    <xf numFmtId="167" fontId="6" fillId="0" borderId="0" xfId="1" applyNumberFormat="1" applyFont="1" applyFill="1" applyAlignment="1">
      <alignment horizontal="right"/>
    </xf>
    <xf numFmtId="167" fontId="6" fillId="0" borderId="0" xfId="1" applyNumberFormat="1" applyFont="1" applyBorder="1" applyAlignment="1">
      <alignment horizontal="right"/>
    </xf>
    <xf numFmtId="167" fontId="6" fillId="0" borderId="2" xfId="1" applyNumberFormat="1" applyFont="1" applyBorder="1" applyAlignment="1">
      <alignment horizontal="right"/>
    </xf>
    <xf numFmtId="167" fontId="6" fillId="0" borderId="3" xfId="1" applyNumberFormat="1" applyFont="1" applyFill="1" applyBorder="1" applyAlignment="1">
      <alignment horizontal="right"/>
    </xf>
    <xf numFmtId="14" fontId="17" fillId="0" borderId="0" xfId="4" quotePrefix="1" applyNumberFormat="1" applyFont="1" applyAlignment="1">
      <alignment horizontal="right"/>
    </xf>
    <xf numFmtId="0" fontId="6" fillId="0" borderId="0" xfId="0" applyFont="1" applyAlignment="1"/>
    <xf numFmtId="49" fontId="6" fillId="0" borderId="1" xfId="4" applyNumberFormat="1" applyFont="1" applyBorder="1" applyAlignment="1">
      <alignment horizontal="center"/>
    </xf>
    <xf numFmtId="167" fontId="6" fillId="0" borderId="0" xfId="4" applyNumberFormat="1" applyFont="1" applyAlignment="1"/>
    <xf numFmtId="167" fontId="6" fillId="0" borderId="0" xfId="3" applyNumberFormat="1" applyFont="1" applyBorder="1" applyAlignment="1"/>
    <xf numFmtId="167" fontId="6" fillId="0" borderId="0" xfId="3" applyNumberFormat="1" applyFont="1" applyFill="1" applyBorder="1" applyAlignment="1"/>
    <xf numFmtId="167" fontId="6" fillId="0" borderId="0" xfId="0" applyNumberFormat="1" applyFont="1" applyAlignment="1"/>
    <xf numFmtId="167" fontId="6" fillId="0" borderId="3" xfId="1" applyNumberFormat="1" applyFont="1" applyFill="1" applyBorder="1" applyAlignment="1"/>
    <xf numFmtId="167" fontId="6" fillId="0" borderId="0" xfId="3" applyNumberFormat="1" applyFont="1" applyAlignment="1"/>
    <xf numFmtId="0" fontId="1" fillId="0" borderId="0" xfId="0" applyFont="1" applyBorder="1"/>
    <xf numFmtId="165" fontId="9" fillId="0" borderId="0" xfId="1" applyNumberFormat="1" applyFont="1"/>
    <xf numFmtId="167" fontId="9" fillId="0" borderId="0" xfId="1" applyNumberFormat="1" applyFont="1"/>
    <xf numFmtId="0" fontId="16" fillId="0" borderId="0" xfId="0" applyFont="1"/>
    <xf numFmtId="167" fontId="0" fillId="0" borderId="0" xfId="0" applyNumberFormat="1"/>
    <xf numFmtId="165" fontId="9" fillId="0" borderId="0" xfId="1" applyNumberFormat="1" applyFont="1" applyFill="1"/>
    <xf numFmtId="177" fontId="0" fillId="0" borderId="0" xfId="0" applyNumberFormat="1"/>
    <xf numFmtId="165" fontId="0" fillId="0" borderId="0" xfId="1" quotePrefix="1" applyNumberFormat="1" applyFont="1" applyBorder="1" applyAlignment="1">
      <alignment horizontal="center"/>
    </xf>
    <xf numFmtId="167" fontId="6" fillId="0" borderId="1" xfId="3" applyNumberFormat="1" applyFont="1" applyBorder="1" applyAlignment="1">
      <alignment horizontal="center"/>
    </xf>
    <xf numFmtId="167" fontId="5" fillId="0" borderId="0" xfId="1" applyNumberFormat="1" applyFont="1" applyFill="1" applyAlignment="1"/>
    <xf numFmtId="0" fontId="19" fillId="0" borderId="0" xfId="0" applyFont="1"/>
    <xf numFmtId="37" fontId="5" fillId="0" borderId="0" xfId="3" applyFont="1" applyAlignment="1">
      <alignment horizontal="left"/>
    </xf>
    <xf numFmtId="0" fontId="5" fillId="0" borderId="0" xfId="0" applyFont="1"/>
    <xf numFmtId="37" fontId="5" fillId="0" borderId="0" xfId="3" applyFont="1" applyBorder="1" applyAlignment="1">
      <alignment horizontal="left"/>
    </xf>
    <xf numFmtId="37" fontId="6" fillId="0" borderId="0" xfId="3" applyFont="1" applyBorder="1" applyAlignment="1"/>
    <xf numFmtId="37" fontId="6" fillId="0" borderId="0" xfId="3" applyFont="1" applyBorder="1" applyAlignment="1">
      <alignment horizontal="right"/>
    </xf>
    <xf numFmtId="49" fontId="6" fillId="0" borderId="0" xfId="3" applyNumberFormat="1" applyFont="1" applyFill="1" applyAlignment="1">
      <alignment horizontal="left"/>
    </xf>
    <xf numFmtId="167" fontId="9" fillId="0" borderId="0" xfId="1" applyNumberFormat="1" applyFont="1" applyAlignment="1"/>
    <xf numFmtId="0" fontId="9" fillId="0" borderId="0" xfId="0" applyFont="1" applyAlignment="1"/>
    <xf numFmtId="167" fontId="6" fillId="0" borderId="1" xfId="4" applyNumberFormat="1" applyFont="1" applyBorder="1" applyAlignment="1">
      <alignment horizontal="center"/>
    </xf>
    <xf numFmtId="167" fontId="17" fillId="0" borderId="0" xfId="1" quotePrefix="1" applyNumberFormat="1" applyFont="1" applyAlignment="1">
      <alignment horizontal="right"/>
    </xf>
    <xf numFmtId="0" fontId="20" fillId="0" borderId="0" xfId="0" applyFont="1" applyAlignment="1"/>
    <xf numFmtId="167" fontId="6" fillId="0" borderId="0" xfId="1" applyNumberFormat="1" applyFont="1" applyBorder="1" applyAlignment="1">
      <alignment horizontal="center"/>
    </xf>
    <xf numFmtId="167" fontId="6" fillId="0" borderId="0" xfId="4" applyNumberFormat="1" applyFont="1" applyBorder="1" applyAlignment="1"/>
    <xf numFmtId="37" fontId="6" fillId="0" borderId="0" xfId="4" quotePrefix="1" applyFont="1" applyBorder="1" applyAlignment="1">
      <alignment horizontal="center"/>
    </xf>
    <xf numFmtId="167" fontId="6" fillId="0" borderId="0" xfId="0" applyNumberFormat="1" applyFont="1" applyBorder="1" applyAlignment="1"/>
    <xf numFmtId="167" fontId="6" fillId="0" borderId="0" xfId="4" applyNumberFormat="1" applyFont="1" applyBorder="1" applyAlignment="1">
      <alignment horizontal="center"/>
    </xf>
    <xf numFmtId="14" fontId="17" fillId="0" borderId="0" xfId="4" quotePrefix="1" applyNumberFormat="1" applyFont="1" applyBorder="1" applyAlignment="1">
      <alignment horizontal="right"/>
    </xf>
    <xf numFmtId="49" fontId="6" fillId="0" borderId="0" xfId="4" quotePrefix="1" applyNumberFormat="1" applyFont="1" applyAlignment="1"/>
    <xf numFmtId="169" fontId="3" fillId="0" borderId="0" xfId="2" applyNumberFormat="1" applyBorder="1"/>
    <xf numFmtId="1" fontId="6" fillId="0" borderId="1" xfId="3" applyNumberFormat="1" applyFont="1" applyBorder="1" applyAlignment="1">
      <alignment horizontal="center"/>
    </xf>
    <xf numFmtId="37" fontId="6" fillId="0" borderId="1" xfId="4" applyFont="1" applyBorder="1" applyAlignment="1">
      <alignment horizontal="center"/>
    </xf>
    <xf numFmtId="43" fontId="6" fillId="0" borderId="0" xfId="1" applyFont="1" applyAlignment="1">
      <alignment horizontal="center"/>
    </xf>
    <xf numFmtId="49" fontId="6" fillId="0" borderId="0" xfId="1" applyNumberFormat="1" applyFont="1" applyAlignment="1"/>
    <xf numFmtId="170" fontId="9" fillId="0" borderId="0" xfId="1" applyNumberFormat="1" applyFont="1" applyAlignment="1">
      <alignment horizontal="center"/>
    </xf>
    <xf numFmtId="167" fontId="17" fillId="0" borderId="0" xfId="1" quotePrefix="1" applyNumberFormat="1" applyFont="1" applyAlignment="1"/>
    <xf numFmtId="167" fontId="17" fillId="0" borderId="0" xfId="1" applyNumberFormat="1" applyFont="1" applyAlignment="1">
      <alignment horizontal="right"/>
    </xf>
    <xf numFmtId="167" fontId="17" fillId="0" borderId="1" xfId="1" applyNumberFormat="1" applyFont="1" applyBorder="1" applyAlignment="1"/>
    <xf numFmtId="167" fontId="6" fillId="0" borderId="0" xfId="0" applyNumberFormat="1" applyFont="1" applyAlignment="1">
      <alignment horizontal="center"/>
    </xf>
    <xf numFmtId="167" fontId="6" fillId="0" borderId="0" xfId="3" applyNumberFormat="1" applyFont="1" applyBorder="1" applyAlignment="1">
      <alignment horizontal="center"/>
    </xf>
    <xf numFmtId="167" fontId="6" fillId="0" borderId="0" xfId="3" applyNumberFormat="1" applyFont="1" applyAlignment="1">
      <alignment horizontal="center"/>
    </xf>
    <xf numFmtId="167" fontId="5" fillId="0" borderId="0" xfId="1" applyNumberFormat="1" applyFont="1" applyFill="1" applyAlignment="1">
      <alignment horizontal="left"/>
    </xf>
    <xf numFmtId="167" fontId="21" fillId="0" borderId="3" xfId="1" applyNumberFormat="1" applyFont="1" applyFill="1" applyBorder="1" applyAlignment="1">
      <alignment horizontal="left"/>
    </xf>
    <xf numFmtId="167" fontId="5" fillId="0" borderId="0" xfId="1" applyNumberFormat="1" applyFont="1" applyFill="1" applyBorder="1" applyAlignment="1">
      <alignment horizontal="left"/>
    </xf>
    <xf numFmtId="167" fontId="6" fillId="0" borderId="0" xfId="1" applyNumberFormat="1" applyFont="1" applyAlignment="1">
      <alignment horizontal="left"/>
    </xf>
    <xf numFmtId="167" fontId="6" fillId="0" borderId="0" xfId="1" applyNumberFormat="1" applyFont="1" applyBorder="1" applyAlignment="1">
      <alignment horizontal="left"/>
    </xf>
    <xf numFmtId="167" fontId="6" fillId="0" borderId="0" xfId="1" applyNumberFormat="1" applyFont="1" applyFill="1" applyAlignment="1">
      <alignment horizontal="left"/>
    </xf>
    <xf numFmtId="167" fontId="6" fillId="0" borderId="0" xfId="1" applyNumberFormat="1" applyFont="1" applyFill="1" applyBorder="1" applyAlignment="1">
      <alignment horizontal="left"/>
    </xf>
    <xf numFmtId="167" fontId="6" fillId="0" borderId="2" xfId="1" applyNumberFormat="1" applyFont="1" applyBorder="1" applyAlignment="1">
      <alignment horizontal="left"/>
    </xf>
    <xf numFmtId="167" fontId="18" fillId="0" borderId="3" xfId="1" applyNumberFormat="1" applyFont="1" applyFill="1" applyBorder="1" applyAlignment="1">
      <alignment horizontal="left"/>
    </xf>
    <xf numFmtId="167" fontId="17" fillId="0" borderId="0" xfId="1" quotePrefix="1" applyNumberFormat="1" applyFont="1" applyAlignment="1">
      <alignment horizontal="left"/>
    </xf>
    <xf numFmtId="167" fontId="17" fillId="0" borderId="0" xfId="1" applyNumberFormat="1" applyFont="1" applyAlignment="1">
      <alignment horizontal="left"/>
    </xf>
    <xf numFmtId="167" fontId="6" fillId="0" borderId="0" xfId="1" applyNumberFormat="1" applyFont="1" applyAlignment="1">
      <alignment horizontal="center"/>
    </xf>
    <xf numFmtId="167" fontId="5" fillId="0" borderId="0" xfId="1" applyNumberFormat="1" applyFont="1" applyFill="1" applyBorder="1" applyAlignment="1"/>
    <xf numFmtId="0" fontId="9" fillId="0" borderId="0" xfId="1" applyNumberFormat="1" applyFont="1"/>
    <xf numFmtId="167" fontId="5" fillId="0" borderId="3" xfId="1" applyNumberFormat="1" applyFont="1" applyFill="1" applyBorder="1" applyAlignment="1"/>
    <xf numFmtId="165" fontId="3" fillId="0" borderId="0" xfId="1" applyNumberFormat="1" applyFill="1"/>
    <xf numFmtId="1" fontId="5" fillId="0" borderId="0" xfId="3" applyNumberFormat="1" applyFont="1" applyFill="1" applyBorder="1" applyAlignment="1">
      <alignment horizontal="center"/>
    </xf>
    <xf numFmtId="1" fontId="5" fillId="0" borderId="1" xfId="3" applyNumberFormat="1" applyFont="1" applyFill="1" applyBorder="1" applyAlignment="1">
      <alignment horizontal="center"/>
    </xf>
    <xf numFmtId="37" fontId="5" fillId="0" borderId="2" xfId="3" applyNumberFormat="1" applyFont="1" applyFill="1" applyBorder="1" applyAlignment="1">
      <alignment horizontal="right"/>
    </xf>
    <xf numFmtId="37" fontId="5" fillId="0" borderId="0" xfId="3" applyNumberFormat="1" applyFont="1" applyFill="1" applyBorder="1" applyAlignment="1">
      <alignment horizontal="right"/>
    </xf>
    <xf numFmtId="167" fontId="5" fillId="0" borderId="2" xfId="1" applyNumberFormat="1" applyFont="1" applyFill="1" applyBorder="1" applyAlignment="1">
      <alignment horizontal="left"/>
    </xf>
    <xf numFmtId="167" fontId="22" fillId="0" borderId="0" xfId="1" quotePrefix="1" applyNumberFormat="1" applyFont="1" applyFill="1" applyAlignment="1">
      <alignment horizontal="left"/>
    </xf>
    <xf numFmtId="167" fontId="5" fillId="0" borderId="2" xfId="1" applyNumberFormat="1" applyFont="1" applyFill="1" applyBorder="1" applyAlignment="1"/>
    <xf numFmtId="167" fontId="22" fillId="0" borderId="0" xfId="1" applyNumberFormat="1" applyFont="1" applyFill="1" applyAlignment="1">
      <alignment horizontal="left"/>
    </xf>
    <xf numFmtId="1" fontId="5" fillId="0" borderId="0" xfId="3" applyNumberFormat="1" applyFont="1" applyFill="1" applyAlignment="1"/>
    <xf numFmtId="49" fontId="5" fillId="0" borderId="0" xfId="4" applyNumberFormat="1" applyFont="1" applyFill="1" applyAlignment="1">
      <alignment horizontal="center"/>
    </xf>
    <xf numFmtId="0" fontId="5" fillId="0" borderId="0" xfId="0" applyFont="1" applyFill="1"/>
    <xf numFmtId="37" fontId="5" fillId="0" borderId="1" xfId="4" applyFont="1" applyFill="1" applyBorder="1" applyAlignment="1">
      <alignment horizontal="center"/>
    </xf>
    <xf numFmtId="49" fontId="5" fillId="0" borderId="0" xfId="4" applyNumberFormat="1" applyFont="1" applyFill="1" applyAlignment="1"/>
    <xf numFmtId="167" fontId="5" fillId="0" borderId="0" xfId="4" applyNumberFormat="1" applyFont="1" applyFill="1" applyAlignment="1"/>
    <xf numFmtId="37" fontId="5" fillId="0" borderId="3" xfId="4" applyNumberFormat="1" applyFont="1" applyFill="1" applyBorder="1" applyAlignment="1">
      <alignment horizontal="right"/>
    </xf>
    <xf numFmtId="1" fontId="6" fillId="0" borderId="0" xfId="3" applyNumberFormat="1" applyFont="1" applyFill="1" applyAlignment="1">
      <alignment horizontal="center"/>
    </xf>
    <xf numFmtId="1" fontId="6" fillId="0" borderId="0" xfId="3" applyNumberFormat="1" applyFont="1" applyFill="1" applyBorder="1" applyAlignment="1">
      <alignment horizontal="center"/>
    </xf>
    <xf numFmtId="1" fontId="6" fillId="0" borderId="1" xfId="3" applyNumberFormat="1" applyFont="1" applyFill="1" applyBorder="1" applyAlignment="1">
      <alignment horizontal="center"/>
    </xf>
    <xf numFmtId="37" fontId="6" fillId="0" borderId="2" xfId="3" applyNumberFormat="1" applyFont="1" applyFill="1" applyBorder="1" applyAlignment="1">
      <alignment horizontal="right"/>
    </xf>
    <xf numFmtId="167" fontId="6" fillId="0" borderId="2" xfId="1" applyNumberFormat="1" applyFont="1" applyFill="1" applyBorder="1" applyAlignment="1">
      <alignment horizontal="left"/>
    </xf>
    <xf numFmtId="167" fontId="17" fillId="0" borderId="0" xfId="1" quotePrefix="1" applyNumberFormat="1" applyFont="1" applyFill="1" applyAlignment="1">
      <alignment horizontal="left"/>
    </xf>
    <xf numFmtId="167" fontId="6" fillId="0" borderId="2" xfId="1" applyNumberFormat="1" applyFont="1" applyFill="1" applyBorder="1" applyAlignment="1"/>
    <xf numFmtId="167" fontId="17" fillId="0" borderId="0" xfId="1" applyNumberFormat="1" applyFont="1" applyFill="1" applyAlignment="1">
      <alignment horizontal="left"/>
    </xf>
    <xf numFmtId="14" fontId="17" fillId="0" borderId="0" xfId="1" quotePrefix="1" applyNumberFormat="1" applyFont="1" applyFill="1" applyAlignment="1">
      <alignment horizontal="right"/>
    </xf>
    <xf numFmtId="1" fontId="6" fillId="0" borderId="0" xfId="3" applyNumberFormat="1" applyFont="1" applyFill="1" applyAlignment="1"/>
  </cellXfs>
  <cellStyles count="5">
    <cellStyle name="Comma" xfId="1" builtinId="3"/>
    <cellStyle name="Currency" xfId="2" builtinId="4"/>
    <cellStyle name="Normal" xfId="0" builtinId="0"/>
    <cellStyle name="Normal_0895BS" xfId="3"/>
    <cellStyle name="Normal_0895IS_1"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Balance Sheet Imbalances *</a:t>
            </a:r>
          </a:p>
        </c:rich>
      </c:tx>
      <c:layout>
        <c:manualLayout>
          <c:xMode val="edge"/>
          <c:yMode val="edge"/>
          <c:x val="0.34840928013976152"/>
          <c:y val="3.217162388418425E-2"/>
        </c:manualLayout>
      </c:layout>
      <c:overlay val="0"/>
      <c:spPr>
        <a:noFill/>
        <a:ln w="25400">
          <a:noFill/>
        </a:ln>
      </c:spPr>
    </c:title>
    <c:autoTitleDeleted val="0"/>
    <c:plotArea>
      <c:layout>
        <c:manualLayout>
          <c:layoutTarget val="inner"/>
          <c:xMode val="edge"/>
          <c:yMode val="edge"/>
          <c:x val="0.13065348005241056"/>
          <c:y val="0.1689010253919673"/>
          <c:w val="0.59129074946796067"/>
          <c:h val="0.67292313291085382"/>
        </c:manualLayout>
      </c:layout>
      <c:barChart>
        <c:barDir val="col"/>
        <c:grouping val="clustered"/>
        <c:varyColors val="0"/>
        <c:ser>
          <c:idx val="1"/>
          <c:order val="0"/>
          <c:tx>
            <c:strRef>
              <c:f>Summary!$Q$68</c:f>
              <c:strCache>
                <c:ptCount val="1"/>
                <c:pt idx="0">
                  <c:v>Amount</c:v>
                </c:pt>
              </c:strCache>
            </c:strRef>
          </c:tx>
          <c:spPr>
            <a:solidFill>
              <a:srgbClr val="0000FF"/>
            </a:solidFill>
            <a:ln w="12700">
              <a:solidFill>
                <a:srgbClr val="000000"/>
              </a:solidFill>
              <a:prstDash val="solid"/>
            </a:ln>
          </c:spPr>
          <c:invertIfNegative val="0"/>
          <c:dLbls>
            <c:dLbl>
              <c:idx val="3"/>
              <c:numFmt formatCode="_(* #,##0.0_);_(* \(#,##0.0\);_(@_)" sourceLinked="0"/>
              <c:spPr>
                <a:noFill/>
                <a:ln w="25400">
                  <a:noFill/>
                </a:ln>
              </c:spPr>
              <c:txPr>
                <a:bodyPr rot="5400000" vert="horz"/>
                <a:lstStyle/>
                <a:p>
                  <a:pPr algn="ctr">
                    <a:defRPr sz="800"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0-65A3-487E-A7F0-11B240515CC3}"/>
                </c:ext>
              </c:extLst>
            </c:dLbl>
            <c:numFmt formatCode="_(* #,##0.0_);_(* \(#,##0.0\);_(@_)" sourceLinked="0"/>
            <c:spPr>
              <a:noFill/>
              <a:ln w="25400">
                <a:noFill/>
              </a:ln>
            </c:spPr>
            <c:txPr>
              <a:bodyPr rot="5400000" vert="horz" wrap="square" lIns="38100" tIns="19050" rIns="38100" bIns="19050" anchor="ctr">
                <a:spAutoFit/>
              </a:bodyPr>
              <a:lstStyle/>
              <a:p>
                <a:pPr algn="ctr">
                  <a:defRPr sz="800"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Summary!$L$90:$L$103</c:f>
              <c:numCache>
                <c:formatCode>mmm\ yy</c:formatCode>
                <c:ptCount val="13"/>
                <c:pt idx="0">
                  <c:v>36069</c:v>
                </c:pt>
                <c:pt idx="1">
                  <c:v>36100</c:v>
                </c:pt>
                <c:pt idx="2">
                  <c:v>36130</c:v>
                </c:pt>
                <c:pt idx="3">
                  <c:v>36161</c:v>
                </c:pt>
                <c:pt idx="4">
                  <c:v>36192</c:v>
                </c:pt>
                <c:pt idx="5">
                  <c:v>36250</c:v>
                </c:pt>
                <c:pt idx="6">
                  <c:v>36251</c:v>
                </c:pt>
                <c:pt idx="7">
                  <c:v>36281</c:v>
                </c:pt>
                <c:pt idx="8">
                  <c:v>36312</c:v>
                </c:pt>
                <c:pt idx="9">
                  <c:v>36342</c:v>
                </c:pt>
                <c:pt idx="10">
                  <c:v>36373</c:v>
                </c:pt>
                <c:pt idx="11">
                  <c:v>36404</c:v>
                </c:pt>
                <c:pt idx="12">
                  <c:v>36434</c:v>
                </c:pt>
              </c:numCache>
            </c:numRef>
          </c:cat>
          <c:val>
            <c:numRef>
              <c:f>Summary!$Q$90:$Q$103</c:f>
              <c:numCache>
                <c:formatCode>#,##0.0_);\(#,##0.0\)</c:formatCode>
                <c:ptCount val="13"/>
                <c:pt idx="0">
                  <c:v>-7.3999999999999986</c:v>
                </c:pt>
                <c:pt idx="1">
                  <c:v>24.5</c:v>
                </c:pt>
                <c:pt idx="2">
                  <c:v>39.1</c:v>
                </c:pt>
                <c:pt idx="3">
                  <c:v>48.699999999999996</c:v>
                </c:pt>
                <c:pt idx="4">
                  <c:v>107.7</c:v>
                </c:pt>
                <c:pt idx="5">
                  <c:v>51.3</c:v>
                </c:pt>
                <c:pt idx="6">
                  <c:v>20.9</c:v>
                </c:pt>
                <c:pt idx="7">
                  <c:v>36.300000000000004</c:v>
                </c:pt>
                <c:pt idx="8">
                  <c:v>26.400000000000002</c:v>
                </c:pt>
                <c:pt idx="9">
                  <c:v>31.5</c:v>
                </c:pt>
                <c:pt idx="10">
                  <c:v>44.599999999999994</c:v>
                </c:pt>
                <c:pt idx="11">
                  <c:v>27.2</c:v>
                </c:pt>
                <c:pt idx="12">
                  <c:v>115.10000000000001</c:v>
                </c:pt>
              </c:numCache>
            </c:numRef>
          </c:val>
          <c:extLst>
            <c:ext xmlns:c16="http://schemas.microsoft.com/office/drawing/2014/chart" uri="{C3380CC4-5D6E-409C-BE32-E72D297353CC}">
              <c16:uniqueId val="{00000001-65A3-487E-A7F0-11B240515CC3}"/>
            </c:ext>
          </c:extLst>
        </c:ser>
        <c:ser>
          <c:idx val="0"/>
          <c:order val="1"/>
          <c:tx>
            <c:strRef>
              <c:f>Summary!$R$68</c:f>
              <c:strCache>
                <c:ptCount val="1"/>
                <c:pt idx="0">
                  <c:v>Exposure **</c:v>
                </c:pt>
              </c:strCache>
            </c:strRef>
          </c:tx>
          <c:spPr>
            <a:solidFill>
              <a:srgbClr val="FFFF99"/>
            </a:solidFill>
            <a:ln w="12700">
              <a:solidFill>
                <a:srgbClr val="000000"/>
              </a:solidFill>
              <a:prstDash val="solid"/>
            </a:ln>
          </c:spPr>
          <c:invertIfNegative val="0"/>
          <c:dLbls>
            <c:numFmt formatCode="_(* #,##0.0_);_(* \(#,##0.0\);_(@_)" sourceLinked="0"/>
            <c:spPr>
              <a:noFill/>
              <a:ln w="25400">
                <a:noFill/>
              </a:ln>
            </c:spPr>
            <c:txPr>
              <a:bodyPr rot="5400000" vert="horz" wrap="square" lIns="38100" tIns="19050" rIns="38100" bIns="19050" anchor="ctr">
                <a:spAutoFit/>
              </a:bodyPr>
              <a:lstStyle/>
              <a:p>
                <a:pPr algn="ctr">
                  <a:defRPr sz="800"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Summary!$L$90:$L$103</c:f>
              <c:numCache>
                <c:formatCode>mmm\ yy</c:formatCode>
                <c:ptCount val="13"/>
                <c:pt idx="0">
                  <c:v>36069</c:v>
                </c:pt>
                <c:pt idx="1">
                  <c:v>36100</c:v>
                </c:pt>
                <c:pt idx="2">
                  <c:v>36130</c:v>
                </c:pt>
                <c:pt idx="3">
                  <c:v>36161</c:v>
                </c:pt>
                <c:pt idx="4">
                  <c:v>36192</c:v>
                </c:pt>
                <c:pt idx="5">
                  <c:v>36250</c:v>
                </c:pt>
                <c:pt idx="6">
                  <c:v>36251</c:v>
                </c:pt>
                <c:pt idx="7">
                  <c:v>36281</c:v>
                </c:pt>
                <c:pt idx="8">
                  <c:v>36312</c:v>
                </c:pt>
                <c:pt idx="9">
                  <c:v>36342</c:v>
                </c:pt>
                <c:pt idx="10">
                  <c:v>36373</c:v>
                </c:pt>
                <c:pt idx="11">
                  <c:v>36404</c:v>
                </c:pt>
                <c:pt idx="12">
                  <c:v>36434</c:v>
                </c:pt>
              </c:numCache>
            </c:numRef>
          </c:cat>
          <c:val>
            <c:numRef>
              <c:f>Summary!$R$90:$R$103</c:f>
              <c:numCache>
                <c:formatCode>_(* #,##0.0_);_(* \(#,##0.0\);_(* "-"??_);_(@_)</c:formatCode>
                <c:ptCount val="13"/>
                <c:pt idx="6">
                  <c:v>22.9</c:v>
                </c:pt>
                <c:pt idx="7">
                  <c:v>20.100000000000001</c:v>
                </c:pt>
                <c:pt idx="8">
                  <c:v>27.9</c:v>
                </c:pt>
                <c:pt idx="9">
                  <c:v>12.5</c:v>
                </c:pt>
                <c:pt idx="10">
                  <c:v>20.100000000000001</c:v>
                </c:pt>
                <c:pt idx="11">
                  <c:v>32.700000000000003</c:v>
                </c:pt>
                <c:pt idx="12">
                  <c:v>15.1</c:v>
                </c:pt>
              </c:numCache>
            </c:numRef>
          </c:val>
          <c:extLst>
            <c:ext xmlns:c16="http://schemas.microsoft.com/office/drawing/2014/chart" uri="{C3380CC4-5D6E-409C-BE32-E72D297353CC}">
              <c16:uniqueId val="{00000002-65A3-487E-A7F0-11B240515CC3}"/>
            </c:ext>
          </c:extLst>
        </c:ser>
        <c:dLbls>
          <c:showLegendKey val="0"/>
          <c:showVal val="0"/>
          <c:showCatName val="0"/>
          <c:showSerName val="0"/>
          <c:showPercent val="0"/>
          <c:showBubbleSize val="0"/>
        </c:dLbls>
        <c:gapWidth val="150"/>
        <c:axId val="1815321519"/>
        <c:axId val="1"/>
      </c:barChart>
      <c:lineChart>
        <c:grouping val="standard"/>
        <c:varyColors val="0"/>
        <c:ser>
          <c:idx val="2"/>
          <c:order val="2"/>
          <c:tx>
            <c:strRef>
              <c:f>Summary!$S$68</c:f>
              <c:strCache>
                <c:ptCount val="1"/>
                <c:pt idx="0">
                  <c:v> Count *** </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cat>
            <c:numRef>
              <c:f>Summary!$L$90:$L$103</c:f>
              <c:numCache>
                <c:formatCode>mmm\ yy</c:formatCode>
                <c:ptCount val="13"/>
                <c:pt idx="0">
                  <c:v>36069</c:v>
                </c:pt>
                <c:pt idx="1">
                  <c:v>36100</c:v>
                </c:pt>
                <c:pt idx="2">
                  <c:v>36130</c:v>
                </c:pt>
                <c:pt idx="3">
                  <c:v>36161</c:v>
                </c:pt>
                <c:pt idx="4">
                  <c:v>36192</c:v>
                </c:pt>
                <c:pt idx="5">
                  <c:v>36250</c:v>
                </c:pt>
                <c:pt idx="6">
                  <c:v>36251</c:v>
                </c:pt>
                <c:pt idx="7">
                  <c:v>36281</c:v>
                </c:pt>
                <c:pt idx="8">
                  <c:v>36312</c:v>
                </c:pt>
                <c:pt idx="9">
                  <c:v>36342</c:v>
                </c:pt>
                <c:pt idx="10">
                  <c:v>36373</c:v>
                </c:pt>
                <c:pt idx="11">
                  <c:v>36404</c:v>
                </c:pt>
                <c:pt idx="12">
                  <c:v>36434</c:v>
                </c:pt>
              </c:numCache>
            </c:numRef>
          </c:cat>
          <c:val>
            <c:numRef>
              <c:f>Summary!$S$90:$S$103</c:f>
              <c:numCache>
                <c:formatCode>_(* #,##0_);_(* \(#,##0\);_(* "-"??_);_(@_)</c:formatCode>
                <c:ptCount val="13"/>
                <c:pt idx="0">
                  <c:v>43</c:v>
                </c:pt>
                <c:pt idx="1">
                  <c:v>55</c:v>
                </c:pt>
                <c:pt idx="2">
                  <c:v>27</c:v>
                </c:pt>
                <c:pt idx="3">
                  <c:v>63</c:v>
                </c:pt>
                <c:pt idx="4">
                  <c:v>36</c:v>
                </c:pt>
                <c:pt idx="5">
                  <c:v>30</c:v>
                </c:pt>
                <c:pt idx="6">
                  <c:v>17</c:v>
                </c:pt>
                <c:pt idx="7">
                  <c:v>14</c:v>
                </c:pt>
                <c:pt idx="8">
                  <c:v>16</c:v>
                </c:pt>
                <c:pt idx="9">
                  <c:v>25</c:v>
                </c:pt>
                <c:pt idx="10">
                  <c:v>35</c:v>
                </c:pt>
                <c:pt idx="11">
                  <c:v>27</c:v>
                </c:pt>
                <c:pt idx="12">
                  <c:v>132</c:v>
                </c:pt>
              </c:numCache>
            </c:numRef>
          </c:val>
          <c:smooth val="0"/>
          <c:extLst>
            <c:ext xmlns:c16="http://schemas.microsoft.com/office/drawing/2014/chart" uri="{C3380CC4-5D6E-409C-BE32-E72D297353CC}">
              <c16:uniqueId val="{00000003-65A3-487E-A7F0-11B240515CC3}"/>
            </c:ext>
          </c:extLst>
        </c:ser>
        <c:dLbls>
          <c:showLegendKey val="0"/>
          <c:showVal val="0"/>
          <c:showCatName val="0"/>
          <c:showSerName val="0"/>
          <c:showPercent val="0"/>
          <c:showBubbleSize val="0"/>
        </c:dLbls>
        <c:marker val="1"/>
        <c:smooth val="0"/>
        <c:axId val="3"/>
        <c:axId val="4"/>
      </c:lineChart>
      <c:catAx>
        <c:axId val="1815321519"/>
        <c:scaling>
          <c:orientation val="minMax"/>
        </c:scaling>
        <c:delete val="0"/>
        <c:axPos val="b"/>
        <c:numFmt formatCode="mmm\ yy" sourceLinked="1"/>
        <c:majorTickMark val="cross"/>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2.6800713856904735E-2"/>
              <c:y val="0.42895498512245667"/>
            </c:manualLayout>
          </c:layout>
          <c:overlay val="0"/>
          <c:spPr>
            <a:noFill/>
            <a:ln w="25400">
              <a:noFill/>
            </a:ln>
          </c:spPr>
        </c:title>
        <c:numFmt formatCode="#,##0.0_);\(#,##0.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15321519"/>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80"/>
        </c:scaling>
        <c:delete val="0"/>
        <c:axPos val="r"/>
        <c:title>
          <c:tx>
            <c:rich>
              <a:bodyPr/>
              <a:lstStyle/>
              <a:p>
                <a:pPr>
                  <a:defRPr sz="800" b="1" i="0" u="none" strike="noStrike" baseline="0">
                    <a:solidFill>
                      <a:srgbClr val="000000"/>
                    </a:solidFill>
                    <a:latin typeface="Arial"/>
                    <a:ea typeface="Arial"/>
                    <a:cs typeface="Arial"/>
                  </a:defRPr>
                </a:pPr>
                <a:r>
                  <a:rPr lang="en-US"/>
                  <a:t>Number of Imbalances</a:t>
                </a:r>
              </a:p>
            </c:rich>
          </c:tx>
          <c:layout>
            <c:manualLayout>
              <c:xMode val="edge"/>
              <c:yMode val="edge"/>
              <c:x val="0.77219556800206768"/>
              <c:y val="0.33244011346990388"/>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majorUnit val="20"/>
      </c:valAx>
      <c:spPr>
        <a:noFill/>
        <a:ln w="25400">
          <a:noFill/>
        </a:ln>
      </c:spPr>
    </c:plotArea>
    <c:legend>
      <c:legendPos val="r"/>
      <c:layout>
        <c:manualLayout>
          <c:xMode val="edge"/>
          <c:yMode val="edge"/>
          <c:x val="0.82747204033193367"/>
          <c:y val="0.42895498512245667"/>
          <c:w val="0.15912923852537186"/>
          <c:h val="0.1554961821068905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India</a:t>
            </a:r>
          </a:p>
        </c:rich>
      </c:tx>
      <c:layout>
        <c:manualLayout>
          <c:xMode val="edge"/>
          <c:yMode val="edge"/>
          <c:x val="0.4608511186799118"/>
          <c:y val="3.5294168333766564E-2"/>
        </c:manualLayout>
      </c:layout>
      <c:overlay val="0"/>
      <c:spPr>
        <a:noFill/>
        <a:ln w="25400">
          <a:noFill/>
        </a:ln>
      </c:spPr>
    </c:title>
    <c:autoTitleDeleted val="0"/>
    <c:plotArea>
      <c:layout>
        <c:manualLayout>
          <c:layoutTarget val="inner"/>
          <c:xMode val="edge"/>
          <c:yMode val="edge"/>
          <c:x val="0.18120844957802359"/>
          <c:y val="0.1823532030577939"/>
          <c:w val="0.65995669908045629"/>
          <c:h val="0.57058905472922616"/>
        </c:manualLayout>
      </c:layout>
      <c:barChart>
        <c:barDir val="col"/>
        <c:grouping val="clustered"/>
        <c:varyColors val="0"/>
        <c:ser>
          <c:idx val="1"/>
          <c:order val="0"/>
          <c:tx>
            <c:strRef>
              <c:f>'Abs Value &amp; Count'!$W$167</c:f>
              <c:strCache>
                <c:ptCount val="1"/>
                <c:pt idx="0">
                  <c:v> Absolute Value </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Count'!$X$166:$AT$166</c:f>
              <c:numCache>
                <c:formatCode>mmm\ yy</c:formatCode>
                <c:ptCount val="5"/>
                <c:pt idx="0">
                  <c:v>36312</c:v>
                </c:pt>
                <c:pt idx="1">
                  <c:v>36342</c:v>
                </c:pt>
                <c:pt idx="2">
                  <c:v>36373</c:v>
                </c:pt>
                <c:pt idx="3">
                  <c:v>36404</c:v>
                </c:pt>
                <c:pt idx="4">
                  <c:v>36434</c:v>
                </c:pt>
              </c:numCache>
            </c:numRef>
          </c:cat>
          <c:val>
            <c:numRef>
              <c:f>'Abs Value &amp; Count'!$X$167:$AT$167</c:f>
              <c:numCache>
                <c:formatCode>_(* #,##0.0_);_(* \(#,##0.0\);_(* "-"??_);_(@_)</c:formatCode>
                <c:ptCount val="5"/>
                <c:pt idx="1">
                  <c:v>0.4</c:v>
                </c:pt>
                <c:pt idx="2">
                  <c:v>0.38456200000000001</c:v>
                </c:pt>
                <c:pt idx="3">
                  <c:v>1.9022000000000001E-2</c:v>
                </c:pt>
                <c:pt idx="4">
                  <c:v>0.44458999999999999</c:v>
                </c:pt>
              </c:numCache>
            </c:numRef>
          </c:val>
          <c:extLst>
            <c:ext xmlns:c16="http://schemas.microsoft.com/office/drawing/2014/chart" uri="{C3380CC4-5D6E-409C-BE32-E72D297353CC}">
              <c16:uniqueId val="{00000000-1156-4EDD-97BB-5AA2562A79AC}"/>
            </c:ext>
          </c:extLst>
        </c:ser>
        <c:dLbls>
          <c:showLegendKey val="0"/>
          <c:showVal val="1"/>
          <c:showCatName val="0"/>
          <c:showSerName val="0"/>
          <c:showPercent val="0"/>
          <c:showBubbleSize val="0"/>
        </c:dLbls>
        <c:gapWidth val="150"/>
        <c:axId val="1853075439"/>
        <c:axId val="1"/>
      </c:barChart>
      <c:lineChart>
        <c:grouping val="standard"/>
        <c:varyColors val="0"/>
        <c:ser>
          <c:idx val="0"/>
          <c:order val="1"/>
          <c:tx>
            <c:strRef>
              <c:f>'Abs Value &amp; Count'!$W$168</c:f>
              <c:strCache>
                <c:ptCount val="1"/>
                <c:pt idx="0">
                  <c:v> Count </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Count'!$X$166:$AT$166</c:f>
              <c:numCache>
                <c:formatCode>mmm\ yy</c:formatCode>
                <c:ptCount val="5"/>
                <c:pt idx="0">
                  <c:v>36312</c:v>
                </c:pt>
                <c:pt idx="1">
                  <c:v>36342</c:v>
                </c:pt>
                <c:pt idx="2">
                  <c:v>36373</c:v>
                </c:pt>
                <c:pt idx="3">
                  <c:v>36404</c:v>
                </c:pt>
                <c:pt idx="4">
                  <c:v>36434</c:v>
                </c:pt>
              </c:numCache>
            </c:numRef>
          </c:cat>
          <c:val>
            <c:numRef>
              <c:f>'Abs Value &amp; Count'!$X$168:$AT$168</c:f>
              <c:numCache>
                <c:formatCode>_(* #,##0_);_(* \(#,##0\);_(* "-"??_);_(@_)</c:formatCode>
                <c:ptCount val="5"/>
                <c:pt idx="0">
                  <c:v>16</c:v>
                </c:pt>
                <c:pt idx="1">
                  <c:v>11</c:v>
                </c:pt>
                <c:pt idx="2">
                  <c:v>8</c:v>
                </c:pt>
                <c:pt idx="3">
                  <c:v>4</c:v>
                </c:pt>
                <c:pt idx="4">
                  <c:v>6</c:v>
                </c:pt>
              </c:numCache>
            </c:numRef>
          </c:val>
          <c:smooth val="0"/>
          <c:extLst>
            <c:ext xmlns:c16="http://schemas.microsoft.com/office/drawing/2014/chart" uri="{C3380CC4-5D6E-409C-BE32-E72D297353CC}">
              <c16:uniqueId val="{00000001-1156-4EDD-97BB-5AA2562A79AC}"/>
            </c:ext>
          </c:extLst>
        </c:ser>
        <c:dLbls>
          <c:showLegendKey val="0"/>
          <c:showVal val="1"/>
          <c:showCatName val="0"/>
          <c:showSerName val="0"/>
          <c:showPercent val="0"/>
          <c:showBubbleSize val="0"/>
        </c:dLbls>
        <c:marker val="1"/>
        <c:smooth val="0"/>
        <c:axId val="3"/>
        <c:axId val="4"/>
      </c:lineChart>
      <c:catAx>
        <c:axId val="1853075439"/>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3557120292226586E-2"/>
              <c:y val="0.39117703236591272"/>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3075439"/>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217022373598236"/>
              <c:y val="0.41470647792175713"/>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8702545403701333"/>
          <c:y val="0.92647191876137225"/>
          <c:w val="0.39597401944827376"/>
          <c:h val="6.4705975278572039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Caribbean/ Middle East</a:t>
            </a:r>
          </a:p>
        </c:rich>
      </c:tx>
      <c:layout>
        <c:manualLayout>
          <c:xMode val="edge"/>
          <c:yMode val="edge"/>
          <c:x val="0.33183856502242154"/>
          <c:y val="3.5398332061013726E-2"/>
        </c:manualLayout>
      </c:layout>
      <c:overlay val="0"/>
      <c:spPr>
        <a:noFill/>
        <a:ln w="25400">
          <a:noFill/>
        </a:ln>
      </c:spPr>
    </c:title>
    <c:autoTitleDeleted val="0"/>
    <c:plotArea>
      <c:layout>
        <c:manualLayout>
          <c:layoutTarget val="inner"/>
          <c:xMode val="edge"/>
          <c:yMode val="edge"/>
          <c:x val="0.18161434977578475"/>
          <c:y val="0.18584124332032206"/>
          <c:w val="0.65919282511210764"/>
          <c:h val="0.56342345197113519"/>
        </c:manualLayout>
      </c:layout>
      <c:barChart>
        <c:barDir val="col"/>
        <c:grouping val="clustered"/>
        <c:varyColors val="0"/>
        <c:ser>
          <c:idx val="1"/>
          <c:order val="0"/>
          <c:tx>
            <c:strRef>
              <c:f>'Abs Value &amp; Count'!$W$173</c:f>
              <c:strCache>
                <c:ptCount val="1"/>
                <c:pt idx="0">
                  <c:v> Absolute Value </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Count'!$X$172:$AT$172</c:f>
              <c:numCache>
                <c:formatCode>mmm\ yy</c:formatCode>
                <c:ptCount val="5"/>
                <c:pt idx="0">
                  <c:v>36312</c:v>
                </c:pt>
                <c:pt idx="1">
                  <c:v>36342</c:v>
                </c:pt>
                <c:pt idx="2">
                  <c:v>36373</c:v>
                </c:pt>
                <c:pt idx="3">
                  <c:v>36404</c:v>
                </c:pt>
                <c:pt idx="4">
                  <c:v>36434</c:v>
                </c:pt>
              </c:numCache>
            </c:numRef>
          </c:cat>
          <c:val>
            <c:numRef>
              <c:f>'Abs Value &amp; Count'!$X$173:$AT$173</c:f>
              <c:numCache>
                <c:formatCode>_(* #,##0.0_);_(* \(#,##0.0\);_(* "-"??_);_(@_)</c:formatCode>
                <c:ptCount val="5"/>
                <c:pt idx="0">
                  <c:v>12.7</c:v>
                </c:pt>
                <c:pt idx="1">
                  <c:v>6.7</c:v>
                </c:pt>
                <c:pt idx="2">
                  <c:v>8.5275700000000008</c:v>
                </c:pt>
                <c:pt idx="3">
                  <c:v>9.22072</c:v>
                </c:pt>
                <c:pt idx="4">
                  <c:v>29.356031999999999</c:v>
                </c:pt>
              </c:numCache>
            </c:numRef>
          </c:val>
          <c:extLst>
            <c:ext xmlns:c16="http://schemas.microsoft.com/office/drawing/2014/chart" uri="{C3380CC4-5D6E-409C-BE32-E72D297353CC}">
              <c16:uniqueId val="{00000000-215A-49FE-9CA6-D9ACAF57F224}"/>
            </c:ext>
          </c:extLst>
        </c:ser>
        <c:dLbls>
          <c:showLegendKey val="0"/>
          <c:showVal val="1"/>
          <c:showCatName val="0"/>
          <c:showSerName val="0"/>
          <c:showPercent val="0"/>
          <c:showBubbleSize val="0"/>
        </c:dLbls>
        <c:gapWidth val="150"/>
        <c:axId val="1853077839"/>
        <c:axId val="1"/>
      </c:barChart>
      <c:lineChart>
        <c:grouping val="standard"/>
        <c:varyColors val="0"/>
        <c:ser>
          <c:idx val="0"/>
          <c:order val="1"/>
          <c:tx>
            <c:strRef>
              <c:f>'Abs Value &amp; Count'!$W$174</c:f>
              <c:strCache>
                <c:ptCount val="1"/>
                <c:pt idx="0">
                  <c:v> Count </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Count'!$X$172:$AT$172</c:f>
              <c:numCache>
                <c:formatCode>mmm\ yy</c:formatCode>
                <c:ptCount val="5"/>
                <c:pt idx="0">
                  <c:v>36312</c:v>
                </c:pt>
                <c:pt idx="1">
                  <c:v>36342</c:v>
                </c:pt>
                <c:pt idx="2">
                  <c:v>36373</c:v>
                </c:pt>
                <c:pt idx="3">
                  <c:v>36404</c:v>
                </c:pt>
                <c:pt idx="4">
                  <c:v>36434</c:v>
                </c:pt>
              </c:numCache>
            </c:numRef>
          </c:cat>
          <c:val>
            <c:numRef>
              <c:f>'Abs Value &amp; Count'!$X$174:$AT$174</c:f>
              <c:numCache>
                <c:formatCode>_(* #,##0_);_(* \(#,##0\);_(* "-"??_);_(@_)</c:formatCode>
                <c:ptCount val="5"/>
                <c:pt idx="0">
                  <c:v>69</c:v>
                </c:pt>
                <c:pt idx="1">
                  <c:v>51</c:v>
                </c:pt>
                <c:pt idx="2">
                  <c:v>64</c:v>
                </c:pt>
                <c:pt idx="3">
                  <c:v>55</c:v>
                </c:pt>
                <c:pt idx="4">
                  <c:v>60</c:v>
                </c:pt>
              </c:numCache>
            </c:numRef>
          </c:val>
          <c:smooth val="0"/>
          <c:extLst>
            <c:ext xmlns:c16="http://schemas.microsoft.com/office/drawing/2014/chart" uri="{C3380CC4-5D6E-409C-BE32-E72D297353CC}">
              <c16:uniqueId val="{00000001-215A-49FE-9CA6-D9ACAF57F224}"/>
            </c:ext>
          </c:extLst>
        </c:ser>
        <c:dLbls>
          <c:showLegendKey val="0"/>
          <c:showVal val="1"/>
          <c:showCatName val="0"/>
          <c:showSerName val="0"/>
          <c:showPercent val="0"/>
          <c:showBubbleSize val="0"/>
        </c:dLbls>
        <c:marker val="1"/>
        <c:smooth val="0"/>
        <c:axId val="3"/>
        <c:axId val="4"/>
      </c:lineChart>
      <c:catAx>
        <c:axId val="1853077839"/>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3632286995515695E-2"/>
              <c:y val="0.38938165267115099"/>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3077839"/>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2152466367713004"/>
              <c:y val="0.41298054071182683"/>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8565022421524664"/>
          <c:y val="0.92625635559652586"/>
          <c:w val="0.39686098654708518"/>
          <c:h val="6.4896942111858494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Asia/ Africa</a:t>
            </a:r>
          </a:p>
        </c:rich>
      </c:tx>
      <c:layout>
        <c:manualLayout>
          <c:xMode val="edge"/>
          <c:yMode val="edge"/>
          <c:x val="0.41517902393779638"/>
          <c:y val="3.5294168333766564E-2"/>
        </c:manualLayout>
      </c:layout>
      <c:overlay val="0"/>
      <c:spPr>
        <a:noFill/>
        <a:ln w="25400">
          <a:noFill/>
        </a:ln>
      </c:spPr>
    </c:title>
    <c:autoTitleDeleted val="0"/>
    <c:plotArea>
      <c:layout>
        <c:manualLayout>
          <c:layoutTarget val="inner"/>
          <c:xMode val="edge"/>
          <c:yMode val="edge"/>
          <c:x val="0.1785716231990522"/>
          <c:y val="0.1823532030577939"/>
          <c:w val="0.66294715112648128"/>
          <c:h val="0.57058905472922616"/>
        </c:manualLayout>
      </c:layout>
      <c:barChart>
        <c:barDir val="col"/>
        <c:grouping val="clustered"/>
        <c:varyColors val="0"/>
        <c:ser>
          <c:idx val="1"/>
          <c:order val="0"/>
          <c:tx>
            <c:strRef>
              <c:f>'Abs Value &amp; Count'!$W$179</c:f>
              <c:strCache>
                <c:ptCount val="1"/>
                <c:pt idx="0">
                  <c:v> Absolute Value </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Count'!$X$178:$AT$178</c:f>
              <c:numCache>
                <c:formatCode>mmm\ yy</c:formatCode>
                <c:ptCount val="5"/>
                <c:pt idx="0">
                  <c:v>36312</c:v>
                </c:pt>
                <c:pt idx="1">
                  <c:v>36342</c:v>
                </c:pt>
                <c:pt idx="2">
                  <c:v>36373</c:v>
                </c:pt>
                <c:pt idx="3">
                  <c:v>36404</c:v>
                </c:pt>
                <c:pt idx="4">
                  <c:v>36434</c:v>
                </c:pt>
              </c:numCache>
            </c:numRef>
          </c:cat>
          <c:val>
            <c:numRef>
              <c:f>'Abs Value &amp; Count'!$X$179:$AT$179</c:f>
              <c:numCache>
                <c:formatCode>_(* #,##0.0_);_(* \(#,##0.0\);_(* "-"??_);_(@_)</c:formatCode>
                <c:ptCount val="5"/>
                <c:pt idx="0">
                  <c:v>28.2</c:v>
                </c:pt>
                <c:pt idx="1">
                  <c:v>17.7</c:v>
                </c:pt>
                <c:pt idx="2">
                  <c:v>23.412110999999999</c:v>
                </c:pt>
                <c:pt idx="3">
                  <c:v>19.918337000000001</c:v>
                </c:pt>
                <c:pt idx="4">
                  <c:v>86.789753000000005</c:v>
                </c:pt>
              </c:numCache>
            </c:numRef>
          </c:val>
          <c:extLst>
            <c:ext xmlns:c16="http://schemas.microsoft.com/office/drawing/2014/chart" uri="{C3380CC4-5D6E-409C-BE32-E72D297353CC}">
              <c16:uniqueId val="{00000000-C234-4F9A-816C-A0BB47D0FD73}"/>
            </c:ext>
          </c:extLst>
        </c:ser>
        <c:dLbls>
          <c:showLegendKey val="0"/>
          <c:showVal val="1"/>
          <c:showCatName val="0"/>
          <c:showSerName val="0"/>
          <c:showPercent val="0"/>
          <c:showBubbleSize val="0"/>
        </c:dLbls>
        <c:gapWidth val="150"/>
        <c:axId val="1853078799"/>
        <c:axId val="1"/>
      </c:barChart>
      <c:lineChart>
        <c:grouping val="standard"/>
        <c:varyColors val="0"/>
        <c:ser>
          <c:idx val="0"/>
          <c:order val="1"/>
          <c:tx>
            <c:strRef>
              <c:f>'Abs Value &amp; Count'!$W$180</c:f>
              <c:strCache>
                <c:ptCount val="1"/>
                <c:pt idx="0">
                  <c:v> Count </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Count'!$X$178:$AT$178</c:f>
              <c:numCache>
                <c:formatCode>mmm\ yy</c:formatCode>
                <c:ptCount val="5"/>
                <c:pt idx="0">
                  <c:v>36312</c:v>
                </c:pt>
                <c:pt idx="1">
                  <c:v>36342</c:v>
                </c:pt>
                <c:pt idx="2">
                  <c:v>36373</c:v>
                </c:pt>
                <c:pt idx="3">
                  <c:v>36404</c:v>
                </c:pt>
                <c:pt idx="4">
                  <c:v>36434</c:v>
                </c:pt>
              </c:numCache>
            </c:numRef>
          </c:cat>
          <c:val>
            <c:numRef>
              <c:f>'Abs Value &amp; Count'!$X$180:$AT$180</c:f>
              <c:numCache>
                <c:formatCode>_(* #,##0_);_(* \(#,##0\);_(* "-"??_);_(@_)</c:formatCode>
                <c:ptCount val="5"/>
                <c:pt idx="0">
                  <c:v>39</c:v>
                </c:pt>
                <c:pt idx="1">
                  <c:v>50</c:v>
                </c:pt>
                <c:pt idx="2">
                  <c:v>65</c:v>
                </c:pt>
                <c:pt idx="3">
                  <c:v>66</c:v>
                </c:pt>
                <c:pt idx="4">
                  <c:v>82</c:v>
                </c:pt>
              </c:numCache>
            </c:numRef>
          </c:val>
          <c:smooth val="0"/>
          <c:extLst>
            <c:ext xmlns:c16="http://schemas.microsoft.com/office/drawing/2014/chart" uri="{C3380CC4-5D6E-409C-BE32-E72D297353CC}">
              <c16:uniqueId val="{00000001-C234-4F9A-816C-A0BB47D0FD73}"/>
            </c:ext>
          </c:extLst>
        </c:ser>
        <c:dLbls>
          <c:showLegendKey val="0"/>
          <c:showVal val="1"/>
          <c:showCatName val="0"/>
          <c:showSerName val="0"/>
          <c:showPercent val="0"/>
          <c:showBubbleSize val="0"/>
        </c:dLbls>
        <c:marker val="1"/>
        <c:smooth val="0"/>
        <c:axId val="3"/>
        <c:axId val="4"/>
      </c:lineChart>
      <c:catAx>
        <c:axId val="1853078799"/>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1250034059834134E-2"/>
              <c:y val="0.39117703236591272"/>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3078799"/>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21876004765107"/>
              <c:y val="0.41470647792175713"/>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727682634280215"/>
          <c:y val="0.92647191876137225"/>
          <c:w val="0.39508971632790302"/>
          <c:h val="6.4705975278572039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Engineering &amp; Construction</a:t>
            </a:r>
          </a:p>
        </c:rich>
      </c:tx>
      <c:layout>
        <c:manualLayout>
          <c:xMode val="edge"/>
          <c:yMode val="edge"/>
          <c:x val="0.30357175943838877"/>
          <c:y val="3.519061583577713E-2"/>
        </c:manualLayout>
      </c:layout>
      <c:overlay val="0"/>
      <c:spPr>
        <a:noFill/>
        <a:ln w="25400">
          <a:noFill/>
        </a:ln>
      </c:spPr>
    </c:title>
    <c:autoTitleDeleted val="0"/>
    <c:plotArea>
      <c:layout>
        <c:manualLayout>
          <c:layoutTarget val="inner"/>
          <c:xMode val="edge"/>
          <c:yMode val="edge"/>
          <c:x val="0.18080376848904037"/>
          <c:y val="0.18181818181818182"/>
          <c:w val="0.66071500583649323"/>
          <c:h val="0.57184750733137835"/>
        </c:manualLayout>
      </c:layout>
      <c:barChart>
        <c:barDir val="col"/>
        <c:grouping val="clustered"/>
        <c:varyColors val="0"/>
        <c:ser>
          <c:idx val="1"/>
          <c:order val="0"/>
          <c:tx>
            <c:strRef>
              <c:f>'Abs Value &amp; Count'!$W$185</c:f>
              <c:strCache>
                <c:ptCount val="1"/>
                <c:pt idx="0">
                  <c:v> Absolute Value </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Count'!$X$184:$AT$184</c:f>
              <c:numCache>
                <c:formatCode>mmm\ yy</c:formatCode>
                <c:ptCount val="5"/>
                <c:pt idx="0">
                  <c:v>36312</c:v>
                </c:pt>
                <c:pt idx="1">
                  <c:v>36342</c:v>
                </c:pt>
                <c:pt idx="2">
                  <c:v>36373</c:v>
                </c:pt>
                <c:pt idx="3">
                  <c:v>36404</c:v>
                </c:pt>
                <c:pt idx="4">
                  <c:v>36434</c:v>
                </c:pt>
              </c:numCache>
            </c:numRef>
          </c:cat>
          <c:val>
            <c:numRef>
              <c:f>'Abs Value &amp; Count'!$X$185:$AT$185</c:f>
              <c:numCache>
                <c:formatCode>_(* #,##0.0_);_(* \(#,##0.0\);_(* "-"??_);_(@_)</c:formatCode>
                <c:ptCount val="5"/>
                <c:pt idx="0">
                  <c:v>28.8</c:v>
                </c:pt>
                <c:pt idx="1">
                  <c:v>8.6999999999999993</c:v>
                </c:pt>
                <c:pt idx="2">
                  <c:v>31.625104</c:v>
                </c:pt>
                <c:pt idx="3">
                  <c:v>11.084785</c:v>
                </c:pt>
                <c:pt idx="4">
                  <c:v>39.190379999999998</c:v>
                </c:pt>
              </c:numCache>
            </c:numRef>
          </c:val>
          <c:extLst>
            <c:ext xmlns:c16="http://schemas.microsoft.com/office/drawing/2014/chart" uri="{C3380CC4-5D6E-409C-BE32-E72D297353CC}">
              <c16:uniqueId val="{00000000-1D26-465F-802B-C65CA3996820}"/>
            </c:ext>
          </c:extLst>
        </c:ser>
        <c:dLbls>
          <c:showLegendKey val="0"/>
          <c:showVal val="1"/>
          <c:showCatName val="0"/>
          <c:showSerName val="0"/>
          <c:showPercent val="0"/>
          <c:showBubbleSize val="0"/>
        </c:dLbls>
        <c:gapWidth val="150"/>
        <c:axId val="1853081679"/>
        <c:axId val="1"/>
      </c:barChart>
      <c:lineChart>
        <c:grouping val="standard"/>
        <c:varyColors val="0"/>
        <c:ser>
          <c:idx val="0"/>
          <c:order val="1"/>
          <c:tx>
            <c:strRef>
              <c:f>'Abs Value &amp; Count'!$W$186</c:f>
              <c:strCache>
                <c:ptCount val="1"/>
                <c:pt idx="0">
                  <c:v> Count </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Count'!$X$184:$AT$184</c:f>
              <c:numCache>
                <c:formatCode>mmm\ yy</c:formatCode>
                <c:ptCount val="5"/>
                <c:pt idx="0">
                  <c:v>36312</c:v>
                </c:pt>
                <c:pt idx="1">
                  <c:v>36342</c:v>
                </c:pt>
                <c:pt idx="2">
                  <c:v>36373</c:v>
                </c:pt>
                <c:pt idx="3">
                  <c:v>36404</c:v>
                </c:pt>
                <c:pt idx="4">
                  <c:v>36434</c:v>
                </c:pt>
              </c:numCache>
            </c:numRef>
          </c:cat>
          <c:val>
            <c:numRef>
              <c:f>'Abs Value &amp; Count'!$X$186:$AT$186</c:f>
              <c:numCache>
                <c:formatCode>_(* #,##0_);_(* \(#,##0\);_(* "-"??_);_(@_)</c:formatCode>
                <c:ptCount val="5"/>
                <c:pt idx="0">
                  <c:v>63</c:v>
                </c:pt>
                <c:pt idx="1">
                  <c:v>57</c:v>
                </c:pt>
                <c:pt idx="2">
                  <c:v>65</c:v>
                </c:pt>
                <c:pt idx="3">
                  <c:v>67</c:v>
                </c:pt>
                <c:pt idx="4">
                  <c:v>57</c:v>
                </c:pt>
              </c:numCache>
            </c:numRef>
          </c:val>
          <c:smooth val="0"/>
          <c:extLst>
            <c:ext xmlns:c16="http://schemas.microsoft.com/office/drawing/2014/chart" uri="{C3380CC4-5D6E-409C-BE32-E72D297353CC}">
              <c16:uniqueId val="{00000001-1D26-465F-802B-C65CA3996820}"/>
            </c:ext>
          </c:extLst>
        </c:ser>
        <c:dLbls>
          <c:showLegendKey val="0"/>
          <c:showVal val="1"/>
          <c:showCatName val="0"/>
          <c:showSerName val="0"/>
          <c:showPercent val="0"/>
          <c:showBubbleSize val="0"/>
        </c:dLbls>
        <c:marker val="1"/>
        <c:smooth val="0"/>
        <c:axId val="3"/>
        <c:axId val="4"/>
      </c:lineChart>
      <c:catAx>
        <c:axId val="1853081679"/>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348217934982229E-2"/>
              <c:y val="0.39002932551319647"/>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3081679"/>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21876004765107"/>
              <c:y val="0.41348973607038125"/>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7723255400799777"/>
          <c:y val="0.92668621700879761"/>
          <c:w val="0.39508971632790302"/>
          <c:h val="6.451612903225806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International Headquarters</a:t>
            </a:r>
          </a:p>
        </c:rich>
      </c:tx>
      <c:layout>
        <c:manualLayout>
          <c:xMode val="edge"/>
          <c:yMode val="edge"/>
          <c:x val="0.30648836533566953"/>
          <c:y val="3.5398332061013726E-2"/>
        </c:manualLayout>
      </c:layout>
      <c:overlay val="0"/>
      <c:spPr>
        <a:noFill/>
        <a:ln w="25400">
          <a:noFill/>
        </a:ln>
      </c:spPr>
    </c:title>
    <c:autoTitleDeleted val="0"/>
    <c:plotArea>
      <c:layout>
        <c:manualLayout>
          <c:layoutTarget val="inner"/>
          <c:xMode val="edge"/>
          <c:yMode val="edge"/>
          <c:x val="0.18120844957802359"/>
          <c:y val="0.18289138231523758"/>
          <c:w val="0.65995669908045629"/>
          <c:h val="0.56932317398130405"/>
        </c:manualLayout>
      </c:layout>
      <c:barChart>
        <c:barDir val="col"/>
        <c:grouping val="clustered"/>
        <c:varyColors val="0"/>
        <c:ser>
          <c:idx val="1"/>
          <c:order val="0"/>
          <c:tx>
            <c:strRef>
              <c:f>'Abs Value &amp; Count'!$W$191</c:f>
              <c:strCache>
                <c:ptCount val="1"/>
                <c:pt idx="0">
                  <c:v> Absolute Value </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Count'!$X$190:$AT$190</c:f>
              <c:numCache>
                <c:formatCode>mmm\ yy</c:formatCode>
                <c:ptCount val="5"/>
                <c:pt idx="0">
                  <c:v>36312</c:v>
                </c:pt>
                <c:pt idx="1">
                  <c:v>36342</c:v>
                </c:pt>
                <c:pt idx="2">
                  <c:v>36373</c:v>
                </c:pt>
                <c:pt idx="3">
                  <c:v>36404</c:v>
                </c:pt>
                <c:pt idx="4">
                  <c:v>36434</c:v>
                </c:pt>
              </c:numCache>
            </c:numRef>
          </c:cat>
          <c:val>
            <c:numRef>
              <c:f>'Abs Value &amp; Count'!$X$191:$AT$191</c:f>
              <c:numCache>
                <c:formatCode>_(* #,##0.0_);_(* \(#,##0.0\);_(* "-"??_);_(@_)</c:formatCode>
                <c:ptCount val="5"/>
                <c:pt idx="0">
                  <c:v>62</c:v>
                </c:pt>
                <c:pt idx="1">
                  <c:v>31</c:v>
                </c:pt>
                <c:pt idx="2">
                  <c:v>42.952325999999999</c:v>
                </c:pt>
                <c:pt idx="3">
                  <c:v>80.139779000000004</c:v>
                </c:pt>
                <c:pt idx="4">
                  <c:v>801.18413999999996</c:v>
                </c:pt>
              </c:numCache>
            </c:numRef>
          </c:val>
          <c:extLst>
            <c:ext xmlns:c16="http://schemas.microsoft.com/office/drawing/2014/chart" uri="{C3380CC4-5D6E-409C-BE32-E72D297353CC}">
              <c16:uniqueId val="{00000000-D8C8-4126-BB00-E83D33D0FC8A}"/>
            </c:ext>
          </c:extLst>
        </c:ser>
        <c:dLbls>
          <c:showLegendKey val="0"/>
          <c:showVal val="1"/>
          <c:showCatName val="0"/>
          <c:showSerName val="0"/>
          <c:showPercent val="0"/>
          <c:showBubbleSize val="0"/>
        </c:dLbls>
        <c:gapWidth val="150"/>
        <c:axId val="1853411967"/>
        <c:axId val="1"/>
      </c:barChart>
      <c:lineChart>
        <c:grouping val="standard"/>
        <c:varyColors val="0"/>
        <c:ser>
          <c:idx val="0"/>
          <c:order val="1"/>
          <c:tx>
            <c:strRef>
              <c:f>'Abs Value &amp; Count'!$W$192</c:f>
              <c:strCache>
                <c:ptCount val="1"/>
                <c:pt idx="0">
                  <c:v> Count </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Count'!$X$190:$AT$190</c:f>
              <c:numCache>
                <c:formatCode>mmm\ yy</c:formatCode>
                <c:ptCount val="5"/>
                <c:pt idx="0">
                  <c:v>36312</c:v>
                </c:pt>
                <c:pt idx="1">
                  <c:v>36342</c:v>
                </c:pt>
                <c:pt idx="2">
                  <c:v>36373</c:v>
                </c:pt>
                <c:pt idx="3">
                  <c:v>36404</c:v>
                </c:pt>
                <c:pt idx="4">
                  <c:v>36434</c:v>
                </c:pt>
              </c:numCache>
            </c:numRef>
          </c:cat>
          <c:val>
            <c:numRef>
              <c:f>'Abs Value &amp; Count'!$X$192:$AT$192</c:f>
              <c:numCache>
                <c:formatCode>_(* #,##0_);_(* \(#,##0\);_(* "-"??_);_(@_)</c:formatCode>
                <c:ptCount val="5"/>
                <c:pt idx="0">
                  <c:v>156</c:v>
                </c:pt>
                <c:pt idx="1">
                  <c:v>175</c:v>
                </c:pt>
                <c:pt idx="2">
                  <c:v>191</c:v>
                </c:pt>
                <c:pt idx="3">
                  <c:v>167</c:v>
                </c:pt>
                <c:pt idx="4">
                  <c:v>181</c:v>
                </c:pt>
              </c:numCache>
            </c:numRef>
          </c:val>
          <c:smooth val="0"/>
          <c:extLst>
            <c:ext xmlns:c16="http://schemas.microsoft.com/office/drawing/2014/chart" uri="{C3380CC4-5D6E-409C-BE32-E72D297353CC}">
              <c16:uniqueId val="{00000001-D8C8-4126-BB00-E83D33D0FC8A}"/>
            </c:ext>
          </c:extLst>
        </c:ser>
        <c:dLbls>
          <c:showLegendKey val="0"/>
          <c:showVal val="1"/>
          <c:showCatName val="0"/>
          <c:showSerName val="0"/>
          <c:showPercent val="0"/>
          <c:showBubbleSize val="0"/>
        </c:dLbls>
        <c:marker val="1"/>
        <c:smooth val="0"/>
        <c:axId val="3"/>
        <c:axId val="4"/>
      </c:lineChart>
      <c:catAx>
        <c:axId val="1853411967"/>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3557120292226586E-2"/>
              <c:y val="0.38938165267115099"/>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3411967"/>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217022373598236"/>
              <c:y val="0.41298054071182683"/>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8478831268419822"/>
          <c:y val="0.92625635559652586"/>
          <c:w val="0.39597401944827376"/>
          <c:h val="6.4896942111858494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Global Exploration &amp; Production</a:t>
            </a:r>
          </a:p>
        </c:rich>
      </c:tx>
      <c:layout>
        <c:manualLayout>
          <c:xMode val="edge"/>
          <c:yMode val="edge"/>
          <c:x val="0.26785743479857832"/>
          <c:y val="3.5398332061013726E-2"/>
        </c:manualLayout>
      </c:layout>
      <c:overlay val="0"/>
      <c:spPr>
        <a:noFill/>
        <a:ln w="25400">
          <a:noFill/>
        </a:ln>
      </c:spPr>
    </c:title>
    <c:autoTitleDeleted val="0"/>
    <c:plotArea>
      <c:layout>
        <c:manualLayout>
          <c:layoutTarget val="inner"/>
          <c:xMode val="edge"/>
          <c:yMode val="edge"/>
          <c:x val="0.18080376848904037"/>
          <c:y val="0.19174096533049101"/>
          <c:w val="0.6562507152565169"/>
          <c:h val="0.55752372996096622"/>
        </c:manualLayout>
      </c:layout>
      <c:barChart>
        <c:barDir val="col"/>
        <c:grouping val="clustered"/>
        <c:varyColors val="0"/>
        <c:ser>
          <c:idx val="1"/>
          <c:order val="0"/>
          <c:tx>
            <c:strRef>
              <c:f>'Abs Value &amp; Count'!$W$209</c:f>
              <c:strCache>
                <c:ptCount val="1"/>
                <c:pt idx="0">
                  <c:v> Absolute Value </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Count'!$X$208:$AT$208</c:f>
              <c:numCache>
                <c:formatCode>mmm\ yy</c:formatCode>
                <c:ptCount val="5"/>
                <c:pt idx="0">
                  <c:v>36312</c:v>
                </c:pt>
                <c:pt idx="1">
                  <c:v>36342</c:v>
                </c:pt>
                <c:pt idx="2">
                  <c:v>36373</c:v>
                </c:pt>
                <c:pt idx="3">
                  <c:v>36404</c:v>
                </c:pt>
                <c:pt idx="4">
                  <c:v>36434</c:v>
                </c:pt>
              </c:numCache>
            </c:numRef>
          </c:cat>
          <c:val>
            <c:numRef>
              <c:f>'Abs Value &amp; Count'!$X$209:$AT$209</c:f>
              <c:numCache>
                <c:formatCode>_(* #,##0.0_);_(* \(#,##0.0\);_(* "-"??_);_(@_)</c:formatCode>
                <c:ptCount val="5"/>
                <c:pt idx="1">
                  <c:v>4.9000000000000004</c:v>
                </c:pt>
                <c:pt idx="2">
                  <c:v>54.651508</c:v>
                </c:pt>
                <c:pt idx="3">
                  <c:v>27.040113999999999</c:v>
                </c:pt>
                <c:pt idx="4">
                  <c:v>42.064411</c:v>
                </c:pt>
              </c:numCache>
            </c:numRef>
          </c:val>
          <c:extLst>
            <c:ext xmlns:c16="http://schemas.microsoft.com/office/drawing/2014/chart" uri="{C3380CC4-5D6E-409C-BE32-E72D297353CC}">
              <c16:uniqueId val="{00000000-69C3-4818-B321-2714BC01F13E}"/>
            </c:ext>
          </c:extLst>
        </c:ser>
        <c:dLbls>
          <c:showLegendKey val="0"/>
          <c:showVal val="1"/>
          <c:showCatName val="0"/>
          <c:showSerName val="0"/>
          <c:showPercent val="0"/>
          <c:showBubbleSize val="0"/>
        </c:dLbls>
        <c:gapWidth val="150"/>
        <c:axId val="1853408607"/>
        <c:axId val="1"/>
      </c:barChart>
      <c:lineChart>
        <c:grouping val="standard"/>
        <c:varyColors val="0"/>
        <c:ser>
          <c:idx val="0"/>
          <c:order val="1"/>
          <c:tx>
            <c:strRef>
              <c:f>'Abs Value &amp; Count'!$W$210</c:f>
              <c:strCache>
                <c:ptCount val="1"/>
                <c:pt idx="0">
                  <c:v> Count </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Count'!$X$208:$AT$208</c:f>
              <c:numCache>
                <c:formatCode>mmm\ yy</c:formatCode>
                <c:ptCount val="5"/>
                <c:pt idx="0">
                  <c:v>36312</c:v>
                </c:pt>
                <c:pt idx="1">
                  <c:v>36342</c:v>
                </c:pt>
                <c:pt idx="2">
                  <c:v>36373</c:v>
                </c:pt>
                <c:pt idx="3">
                  <c:v>36404</c:v>
                </c:pt>
                <c:pt idx="4">
                  <c:v>36434</c:v>
                </c:pt>
              </c:numCache>
            </c:numRef>
          </c:cat>
          <c:val>
            <c:numRef>
              <c:f>'Abs Value &amp; Count'!$X$210:$AT$210</c:f>
              <c:numCache>
                <c:formatCode>_(* #,##0_);_(* \(#,##0\);_(* "-"??_);_(@_)</c:formatCode>
                <c:ptCount val="5"/>
                <c:pt idx="1">
                  <c:v>2</c:v>
                </c:pt>
                <c:pt idx="2">
                  <c:v>21</c:v>
                </c:pt>
                <c:pt idx="3">
                  <c:v>14</c:v>
                </c:pt>
                <c:pt idx="4">
                  <c:v>16</c:v>
                </c:pt>
              </c:numCache>
            </c:numRef>
          </c:val>
          <c:smooth val="0"/>
          <c:extLst>
            <c:ext xmlns:c16="http://schemas.microsoft.com/office/drawing/2014/chart" uri="{C3380CC4-5D6E-409C-BE32-E72D297353CC}">
              <c16:uniqueId val="{00000001-69C3-4818-B321-2714BC01F13E}"/>
            </c:ext>
          </c:extLst>
        </c:ser>
        <c:dLbls>
          <c:showLegendKey val="0"/>
          <c:showVal val="1"/>
          <c:showCatName val="0"/>
          <c:showSerName val="0"/>
          <c:showPercent val="0"/>
          <c:showBubbleSize val="0"/>
        </c:dLbls>
        <c:marker val="1"/>
        <c:smooth val="0"/>
        <c:axId val="3"/>
        <c:axId val="4"/>
      </c:lineChart>
      <c:catAx>
        <c:axId val="1853408607"/>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348217934982229E-2"/>
              <c:y val="0.39233151367623548"/>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3408607"/>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1741171418513068"/>
              <c:y val="0.41593040171691131"/>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29910746885841244"/>
          <c:y val="0.90855718956601894"/>
          <c:w val="0.39508971632790302"/>
          <c:h val="6.4896942111858494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Renewable Energy Corp</a:t>
            </a:r>
          </a:p>
        </c:rich>
      </c:tx>
      <c:layout>
        <c:manualLayout>
          <c:xMode val="edge"/>
          <c:yMode val="edge"/>
          <c:x val="0.27901816124851908"/>
          <c:y val="3.5294168333766564E-2"/>
        </c:manualLayout>
      </c:layout>
      <c:overlay val="0"/>
      <c:spPr>
        <a:noFill/>
        <a:ln w="25400">
          <a:noFill/>
        </a:ln>
      </c:spPr>
    </c:title>
    <c:autoTitleDeleted val="0"/>
    <c:plotArea>
      <c:layout>
        <c:manualLayout>
          <c:layoutTarget val="inner"/>
          <c:xMode val="edge"/>
          <c:yMode val="edge"/>
          <c:x val="0.18080376848904037"/>
          <c:y val="0.18823556444675502"/>
          <c:w val="0.6562507152565169"/>
          <c:h val="0.56470669334026502"/>
        </c:manualLayout>
      </c:layout>
      <c:barChart>
        <c:barDir val="col"/>
        <c:grouping val="clustered"/>
        <c:varyColors val="0"/>
        <c:ser>
          <c:idx val="1"/>
          <c:order val="0"/>
          <c:tx>
            <c:strRef>
              <c:f>'Abs Value &amp; Count'!$W$215</c:f>
              <c:strCache>
                <c:ptCount val="1"/>
                <c:pt idx="0">
                  <c:v> Absolute Value </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Count'!$X$214:$AT$214</c:f>
              <c:numCache>
                <c:formatCode>mmm\ yy</c:formatCode>
                <c:ptCount val="5"/>
                <c:pt idx="0">
                  <c:v>36312</c:v>
                </c:pt>
                <c:pt idx="1">
                  <c:v>36342</c:v>
                </c:pt>
                <c:pt idx="2">
                  <c:v>36373</c:v>
                </c:pt>
                <c:pt idx="3">
                  <c:v>36404</c:v>
                </c:pt>
                <c:pt idx="4">
                  <c:v>36434</c:v>
                </c:pt>
              </c:numCache>
            </c:numRef>
          </c:cat>
          <c:val>
            <c:numRef>
              <c:f>'Abs Value &amp; Count'!$X$215:$AT$215</c:f>
              <c:numCache>
                <c:formatCode>_(* #,##0.0_);_(* \(#,##0.0\);_(* "-"??_);_(@_)</c:formatCode>
                <c:ptCount val="5"/>
                <c:pt idx="0">
                  <c:v>3.9</c:v>
                </c:pt>
                <c:pt idx="1">
                  <c:v>2.1</c:v>
                </c:pt>
                <c:pt idx="2">
                  <c:v>4.7617890000000003</c:v>
                </c:pt>
                <c:pt idx="3">
                  <c:v>1.72624</c:v>
                </c:pt>
                <c:pt idx="4">
                  <c:v>28.457695999999999</c:v>
                </c:pt>
              </c:numCache>
            </c:numRef>
          </c:val>
          <c:extLst>
            <c:ext xmlns:c16="http://schemas.microsoft.com/office/drawing/2014/chart" uri="{C3380CC4-5D6E-409C-BE32-E72D297353CC}">
              <c16:uniqueId val="{00000000-5EB7-4184-BE5A-22C0ECF04F8E}"/>
            </c:ext>
          </c:extLst>
        </c:ser>
        <c:dLbls>
          <c:showLegendKey val="0"/>
          <c:showVal val="1"/>
          <c:showCatName val="0"/>
          <c:showSerName val="0"/>
          <c:showPercent val="0"/>
          <c:showBubbleSize val="0"/>
        </c:dLbls>
        <c:gapWidth val="150"/>
        <c:axId val="1853407647"/>
        <c:axId val="1"/>
      </c:barChart>
      <c:lineChart>
        <c:grouping val="standard"/>
        <c:varyColors val="0"/>
        <c:ser>
          <c:idx val="0"/>
          <c:order val="1"/>
          <c:tx>
            <c:strRef>
              <c:f>'Abs Value &amp; Count'!$W$216</c:f>
              <c:strCache>
                <c:ptCount val="1"/>
                <c:pt idx="0">
                  <c:v> Count </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Count'!$X$214:$AT$214</c:f>
              <c:numCache>
                <c:formatCode>mmm\ yy</c:formatCode>
                <c:ptCount val="5"/>
                <c:pt idx="0">
                  <c:v>36312</c:v>
                </c:pt>
                <c:pt idx="1">
                  <c:v>36342</c:v>
                </c:pt>
                <c:pt idx="2">
                  <c:v>36373</c:v>
                </c:pt>
                <c:pt idx="3">
                  <c:v>36404</c:v>
                </c:pt>
                <c:pt idx="4">
                  <c:v>36434</c:v>
                </c:pt>
              </c:numCache>
            </c:numRef>
          </c:cat>
          <c:val>
            <c:numRef>
              <c:f>'Abs Value &amp; Count'!$X$216:$AT$216</c:f>
              <c:numCache>
                <c:formatCode>_(* #,##0_);_(* \(#,##0\);_(* "-"??_);_(@_)</c:formatCode>
                <c:ptCount val="5"/>
                <c:pt idx="0">
                  <c:v>13</c:v>
                </c:pt>
                <c:pt idx="1">
                  <c:v>11</c:v>
                </c:pt>
                <c:pt idx="2">
                  <c:v>11</c:v>
                </c:pt>
                <c:pt idx="3">
                  <c:v>13</c:v>
                </c:pt>
                <c:pt idx="4">
                  <c:v>15</c:v>
                </c:pt>
              </c:numCache>
            </c:numRef>
          </c:val>
          <c:smooth val="0"/>
          <c:extLst>
            <c:ext xmlns:c16="http://schemas.microsoft.com/office/drawing/2014/chart" uri="{C3380CC4-5D6E-409C-BE32-E72D297353CC}">
              <c16:uniqueId val="{00000001-5EB7-4184-BE5A-22C0ECF04F8E}"/>
            </c:ext>
          </c:extLst>
        </c:ser>
        <c:dLbls>
          <c:showLegendKey val="0"/>
          <c:showVal val="1"/>
          <c:showCatName val="0"/>
          <c:showSerName val="0"/>
          <c:showPercent val="0"/>
          <c:showBubbleSize val="0"/>
        </c:dLbls>
        <c:marker val="1"/>
        <c:smooth val="0"/>
        <c:axId val="3"/>
        <c:axId val="4"/>
      </c:lineChart>
      <c:catAx>
        <c:axId val="1853407647"/>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348217934982229E-2"/>
              <c:y val="0.3941182130603933"/>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3407647"/>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1741171418513068"/>
              <c:y val="0.41764765861623765"/>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013396141484006"/>
          <c:y val="0.89706011181656686"/>
          <c:w val="0.39508971632790302"/>
          <c:h val="6.4705975278572039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Communications, Inc.</a:t>
            </a:r>
          </a:p>
        </c:rich>
      </c:tx>
      <c:layout>
        <c:manualLayout>
          <c:xMode val="edge"/>
          <c:yMode val="edge"/>
          <c:x val="0.29687532356842428"/>
          <c:y val="3.5502958579881658E-2"/>
        </c:manualLayout>
      </c:layout>
      <c:overlay val="0"/>
      <c:spPr>
        <a:noFill/>
        <a:ln w="25400">
          <a:noFill/>
        </a:ln>
      </c:spPr>
    </c:title>
    <c:autoTitleDeleted val="0"/>
    <c:plotArea>
      <c:layout>
        <c:manualLayout>
          <c:layoutTarget val="inner"/>
          <c:xMode val="edge"/>
          <c:yMode val="edge"/>
          <c:x val="0.15178587971919438"/>
          <c:y val="0.15384615384615385"/>
          <c:w val="0.71651863808619698"/>
          <c:h val="0.63905325443786987"/>
        </c:manualLayout>
      </c:layout>
      <c:barChart>
        <c:barDir val="col"/>
        <c:grouping val="clustered"/>
        <c:varyColors val="0"/>
        <c:ser>
          <c:idx val="1"/>
          <c:order val="0"/>
          <c:tx>
            <c:strRef>
              <c:f>'Abs Value &amp; Count'!$W$227</c:f>
              <c:strCache>
                <c:ptCount val="1"/>
                <c:pt idx="0">
                  <c:v> Absolute Value </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Count'!$X$226:$AT$226</c:f>
              <c:numCache>
                <c:formatCode>mmm\ yy</c:formatCode>
                <c:ptCount val="5"/>
                <c:pt idx="0">
                  <c:v>36312</c:v>
                </c:pt>
                <c:pt idx="1">
                  <c:v>36342</c:v>
                </c:pt>
                <c:pt idx="2">
                  <c:v>36373</c:v>
                </c:pt>
                <c:pt idx="3">
                  <c:v>36404</c:v>
                </c:pt>
                <c:pt idx="4">
                  <c:v>36434</c:v>
                </c:pt>
              </c:numCache>
            </c:numRef>
          </c:cat>
          <c:val>
            <c:numRef>
              <c:f>'Abs Value &amp; Count'!$X$227:$AT$227</c:f>
              <c:numCache>
                <c:formatCode>_(* #,##0.0_);_(* \(#,##0.0\);_(* "-"??_);_(@_)</c:formatCode>
                <c:ptCount val="5"/>
                <c:pt idx="0">
                  <c:v>1.9</c:v>
                </c:pt>
                <c:pt idx="1">
                  <c:v>1</c:v>
                </c:pt>
                <c:pt idx="2">
                  <c:v>1.025817</c:v>
                </c:pt>
                <c:pt idx="3">
                  <c:v>0.90832299999999999</c:v>
                </c:pt>
                <c:pt idx="4">
                  <c:v>1.531677</c:v>
                </c:pt>
              </c:numCache>
            </c:numRef>
          </c:val>
          <c:extLst>
            <c:ext xmlns:c16="http://schemas.microsoft.com/office/drawing/2014/chart" uri="{C3380CC4-5D6E-409C-BE32-E72D297353CC}">
              <c16:uniqueId val="{00000000-33CB-4AA9-B750-723368F91FB0}"/>
            </c:ext>
          </c:extLst>
        </c:ser>
        <c:dLbls>
          <c:showLegendKey val="0"/>
          <c:showVal val="1"/>
          <c:showCatName val="0"/>
          <c:showSerName val="0"/>
          <c:showPercent val="0"/>
          <c:showBubbleSize val="0"/>
        </c:dLbls>
        <c:gapWidth val="150"/>
        <c:axId val="1853411007"/>
        <c:axId val="1"/>
      </c:barChart>
      <c:lineChart>
        <c:grouping val="standard"/>
        <c:varyColors val="0"/>
        <c:ser>
          <c:idx val="0"/>
          <c:order val="1"/>
          <c:tx>
            <c:strRef>
              <c:f>'Abs Value &amp; Count'!$W$228</c:f>
              <c:strCache>
                <c:ptCount val="1"/>
                <c:pt idx="0">
                  <c:v> Count </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Count'!$X$226:$AT$226</c:f>
              <c:numCache>
                <c:formatCode>mmm\ yy</c:formatCode>
                <c:ptCount val="5"/>
                <c:pt idx="0">
                  <c:v>36312</c:v>
                </c:pt>
                <c:pt idx="1">
                  <c:v>36342</c:v>
                </c:pt>
                <c:pt idx="2">
                  <c:v>36373</c:v>
                </c:pt>
                <c:pt idx="3">
                  <c:v>36404</c:v>
                </c:pt>
                <c:pt idx="4">
                  <c:v>36434</c:v>
                </c:pt>
              </c:numCache>
            </c:numRef>
          </c:cat>
          <c:val>
            <c:numRef>
              <c:f>'Abs Value &amp; Count'!$X$228:$AT$228</c:f>
              <c:numCache>
                <c:formatCode>_(* #,##0_);_(* \(#,##0\);_(* "-"??_);_(@_)</c:formatCode>
                <c:ptCount val="5"/>
                <c:pt idx="0">
                  <c:v>8</c:v>
                </c:pt>
                <c:pt idx="1">
                  <c:v>10</c:v>
                </c:pt>
                <c:pt idx="2">
                  <c:v>10</c:v>
                </c:pt>
                <c:pt idx="3">
                  <c:v>10</c:v>
                </c:pt>
                <c:pt idx="4">
                  <c:v>11</c:v>
                </c:pt>
              </c:numCache>
            </c:numRef>
          </c:val>
          <c:smooth val="0"/>
          <c:extLst>
            <c:ext xmlns:c16="http://schemas.microsoft.com/office/drawing/2014/chart" uri="{C3380CC4-5D6E-409C-BE32-E72D297353CC}">
              <c16:uniqueId val="{00000001-33CB-4AA9-B750-723368F91FB0}"/>
            </c:ext>
          </c:extLst>
        </c:ser>
        <c:dLbls>
          <c:showLegendKey val="0"/>
          <c:showVal val="1"/>
          <c:showCatName val="0"/>
          <c:showSerName val="0"/>
          <c:showPercent val="0"/>
          <c:showBubbleSize val="0"/>
        </c:dLbls>
        <c:marker val="1"/>
        <c:smooth val="0"/>
        <c:axId val="3"/>
        <c:axId val="4"/>
      </c:lineChart>
      <c:catAx>
        <c:axId val="1853411007"/>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1.1160726449940763E-2"/>
              <c:y val="0.39644970414201186"/>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3411007"/>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4419745766498853"/>
              <c:y val="0.42011834319526625"/>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727682634280215"/>
          <c:y val="0.92603550295857984"/>
          <c:w val="0.39508971632790302"/>
          <c:h val="6.508875739644970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Economic Development Corp</a:t>
            </a:r>
          </a:p>
        </c:rich>
      </c:tx>
      <c:layout>
        <c:manualLayout>
          <c:xMode val="edge"/>
          <c:yMode val="edge"/>
          <c:x val="0.2455359818986968"/>
          <c:y val="3.519061583577713E-2"/>
        </c:manualLayout>
      </c:layout>
      <c:overlay val="0"/>
      <c:spPr>
        <a:noFill/>
        <a:ln w="25400">
          <a:noFill/>
        </a:ln>
      </c:spPr>
    </c:title>
    <c:autoTitleDeleted val="0"/>
    <c:plotArea>
      <c:layout>
        <c:manualLayout>
          <c:layoutTarget val="inner"/>
          <c:xMode val="edge"/>
          <c:yMode val="edge"/>
          <c:x val="0.15178587971919438"/>
          <c:y val="0.1466275659824047"/>
          <c:w val="0.70982220221623249"/>
          <c:h val="0.64809384164222872"/>
        </c:manualLayout>
      </c:layout>
      <c:barChart>
        <c:barDir val="col"/>
        <c:grouping val="clustered"/>
        <c:varyColors val="0"/>
        <c:ser>
          <c:idx val="1"/>
          <c:order val="0"/>
          <c:tx>
            <c:strRef>
              <c:f>'Abs Value &amp; Count'!$W$233</c:f>
              <c:strCache>
                <c:ptCount val="1"/>
                <c:pt idx="0">
                  <c:v> Absolute Value </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Count'!$X$232:$AT$232</c:f>
              <c:numCache>
                <c:formatCode>mmm\ yy</c:formatCode>
                <c:ptCount val="5"/>
                <c:pt idx="0">
                  <c:v>36312</c:v>
                </c:pt>
                <c:pt idx="1">
                  <c:v>36342</c:v>
                </c:pt>
                <c:pt idx="2">
                  <c:v>36373</c:v>
                </c:pt>
                <c:pt idx="3">
                  <c:v>36404</c:v>
                </c:pt>
                <c:pt idx="4">
                  <c:v>36434</c:v>
                </c:pt>
              </c:numCache>
            </c:numRef>
          </c:cat>
          <c:val>
            <c:numRef>
              <c:f>'Abs Value &amp; Count'!$X$233:$AT$233</c:f>
              <c:numCache>
                <c:formatCode>_(* #,##0.0_);_(* \(#,##0.0\);_(* "-"??_);_(@_)</c:formatCode>
                <c:ptCount val="5"/>
                <c:pt idx="1">
                  <c:v>0</c:v>
                </c:pt>
                <c:pt idx="2">
                  <c:v>2.9139999999999999E-3</c:v>
                </c:pt>
                <c:pt idx="3">
                  <c:v>1.4630000000000001E-2</c:v>
                </c:pt>
                <c:pt idx="4">
                  <c:v>2.6640000000000001E-3</c:v>
                </c:pt>
              </c:numCache>
            </c:numRef>
          </c:val>
          <c:extLst>
            <c:ext xmlns:c16="http://schemas.microsoft.com/office/drawing/2014/chart" uri="{C3380CC4-5D6E-409C-BE32-E72D297353CC}">
              <c16:uniqueId val="{00000000-871E-454C-A3E2-337A753142BF}"/>
            </c:ext>
          </c:extLst>
        </c:ser>
        <c:dLbls>
          <c:showLegendKey val="0"/>
          <c:showVal val="1"/>
          <c:showCatName val="0"/>
          <c:showSerName val="0"/>
          <c:showPercent val="0"/>
          <c:showBubbleSize val="0"/>
        </c:dLbls>
        <c:gapWidth val="150"/>
        <c:axId val="1854427247"/>
        <c:axId val="1"/>
      </c:barChart>
      <c:lineChart>
        <c:grouping val="standard"/>
        <c:varyColors val="0"/>
        <c:ser>
          <c:idx val="0"/>
          <c:order val="1"/>
          <c:tx>
            <c:strRef>
              <c:f>'Abs Value &amp; Count'!$W$234</c:f>
              <c:strCache>
                <c:ptCount val="1"/>
                <c:pt idx="0">
                  <c:v> Count </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Count'!$X$232:$AT$232</c:f>
              <c:numCache>
                <c:formatCode>mmm\ yy</c:formatCode>
                <c:ptCount val="5"/>
                <c:pt idx="0">
                  <c:v>36312</c:v>
                </c:pt>
                <c:pt idx="1">
                  <c:v>36342</c:v>
                </c:pt>
                <c:pt idx="2">
                  <c:v>36373</c:v>
                </c:pt>
                <c:pt idx="3">
                  <c:v>36404</c:v>
                </c:pt>
                <c:pt idx="4">
                  <c:v>36434</c:v>
                </c:pt>
              </c:numCache>
            </c:numRef>
          </c:cat>
          <c:val>
            <c:numRef>
              <c:f>'Abs Value &amp; Count'!$X$234:$AT$234</c:f>
              <c:numCache>
                <c:formatCode>_(* #,##0_);_(* \(#,##0\);_(* "-"??_);_(@_)</c:formatCode>
                <c:ptCount val="5"/>
                <c:pt idx="1">
                  <c:v>0</c:v>
                </c:pt>
                <c:pt idx="2">
                  <c:v>2</c:v>
                </c:pt>
                <c:pt idx="3">
                  <c:v>2</c:v>
                </c:pt>
                <c:pt idx="4">
                  <c:v>2</c:v>
                </c:pt>
              </c:numCache>
            </c:numRef>
          </c:val>
          <c:smooth val="0"/>
          <c:extLst>
            <c:ext xmlns:c16="http://schemas.microsoft.com/office/drawing/2014/chart" uri="{C3380CC4-5D6E-409C-BE32-E72D297353CC}">
              <c16:uniqueId val="{00000001-871E-454C-A3E2-337A753142BF}"/>
            </c:ext>
          </c:extLst>
        </c:ser>
        <c:dLbls>
          <c:showLegendKey val="0"/>
          <c:showVal val="1"/>
          <c:showCatName val="0"/>
          <c:showSerName val="0"/>
          <c:showPercent val="0"/>
          <c:showBubbleSize val="0"/>
        </c:dLbls>
        <c:marker val="1"/>
        <c:smooth val="0"/>
        <c:axId val="3"/>
        <c:axId val="4"/>
      </c:lineChart>
      <c:catAx>
        <c:axId val="1854427247"/>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1.1160726449940763E-2"/>
              <c:y val="0.39296187683284456"/>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4427247"/>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4196531237500036"/>
              <c:y val="0.41642228739002934"/>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7723255400799777"/>
          <c:y val="0.92668621700879761"/>
          <c:w val="0.39508971632790302"/>
          <c:h val="6.451612903225806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Corporate</a:t>
            </a:r>
          </a:p>
        </c:rich>
      </c:tx>
      <c:layout>
        <c:manualLayout>
          <c:xMode val="edge"/>
          <c:yMode val="edge"/>
          <c:x val="0.42633975038773714"/>
          <c:y val="3.5294168333766564E-2"/>
        </c:manualLayout>
      </c:layout>
      <c:overlay val="0"/>
      <c:spPr>
        <a:noFill/>
        <a:ln w="25400">
          <a:noFill/>
        </a:ln>
      </c:spPr>
    </c:title>
    <c:autoTitleDeleted val="0"/>
    <c:plotArea>
      <c:layout>
        <c:manualLayout>
          <c:layoutTarget val="inner"/>
          <c:xMode val="edge"/>
          <c:yMode val="edge"/>
          <c:x val="0.15178587971919438"/>
          <c:y val="0.15000021541850789"/>
          <c:w val="0.71205434750622065"/>
          <c:h val="0.64411857209123979"/>
        </c:manualLayout>
      </c:layout>
      <c:barChart>
        <c:barDir val="col"/>
        <c:grouping val="clustered"/>
        <c:varyColors val="0"/>
        <c:ser>
          <c:idx val="1"/>
          <c:order val="0"/>
          <c:tx>
            <c:strRef>
              <c:f>'Abs Value &amp; Count'!$W$251</c:f>
              <c:strCache>
                <c:ptCount val="1"/>
                <c:pt idx="0">
                  <c:v> Absolute Value </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Count'!$AE$250:$AT$250</c:f>
              <c:numCache>
                <c:formatCode>mmm\ yy</c:formatCode>
                <c:ptCount val="5"/>
                <c:pt idx="0">
                  <c:v>36312</c:v>
                </c:pt>
                <c:pt idx="1">
                  <c:v>36342</c:v>
                </c:pt>
                <c:pt idx="2">
                  <c:v>36373</c:v>
                </c:pt>
                <c:pt idx="3">
                  <c:v>36404</c:v>
                </c:pt>
                <c:pt idx="4">
                  <c:v>36434</c:v>
                </c:pt>
              </c:numCache>
            </c:numRef>
          </c:cat>
          <c:val>
            <c:numRef>
              <c:f>'Abs Value &amp; Count'!$AE$251:$AT$251</c:f>
              <c:numCache>
                <c:formatCode>_(* #,##0.0_);_(* \(#,##0.0\);_(* "-"??_);_(@_)</c:formatCode>
                <c:ptCount val="5"/>
                <c:pt idx="0">
                  <c:v>24.4</c:v>
                </c:pt>
                <c:pt idx="1">
                  <c:v>38.299999999999997</c:v>
                </c:pt>
                <c:pt idx="2">
                  <c:v>40.908129000000002</c:v>
                </c:pt>
                <c:pt idx="3">
                  <c:v>23.205622000000002</c:v>
                </c:pt>
                <c:pt idx="4">
                  <c:v>104.115859</c:v>
                </c:pt>
              </c:numCache>
            </c:numRef>
          </c:val>
          <c:extLst>
            <c:ext xmlns:c16="http://schemas.microsoft.com/office/drawing/2014/chart" uri="{C3380CC4-5D6E-409C-BE32-E72D297353CC}">
              <c16:uniqueId val="{00000000-73B8-4247-90C7-9C7AFD92042B}"/>
            </c:ext>
          </c:extLst>
        </c:ser>
        <c:dLbls>
          <c:showLegendKey val="0"/>
          <c:showVal val="1"/>
          <c:showCatName val="0"/>
          <c:showSerName val="0"/>
          <c:showPercent val="0"/>
          <c:showBubbleSize val="0"/>
        </c:dLbls>
        <c:gapWidth val="150"/>
        <c:axId val="1854431567"/>
        <c:axId val="1"/>
      </c:barChart>
      <c:lineChart>
        <c:grouping val="standard"/>
        <c:varyColors val="0"/>
        <c:ser>
          <c:idx val="0"/>
          <c:order val="1"/>
          <c:tx>
            <c:strRef>
              <c:f>'Abs Value &amp; Count'!$W$252</c:f>
              <c:strCache>
                <c:ptCount val="1"/>
                <c:pt idx="0">
                  <c:v> Count </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Count'!$AE$250:$AT$250</c:f>
              <c:numCache>
                <c:formatCode>mmm\ yy</c:formatCode>
                <c:ptCount val="5"/>
                <c:pt idx="0">
                  <c:v>36312</c:v>
                </c:pt>
                <c:pt idx="1">
                  <c:v>36342</c:v>
                </c:pt>
                <c:pt idx="2">
                  <c:v>36373</c:v>
                </c:pt>
                <c:pt idx="3">
                  <c:v>36404</c:v>
                </c:pt>
                <c:pt idx="4">
                  <c:v>36434</c:v>
                </c:pt>
              </c:numCache>
            </c:numRef>
          </c:cat>
          <c:val>
            <c:numRef>
              <c:f>'Abs Value &amp; Count'!$AE$252:$AT$252</c:f>
              <c:numCache>
                <c:formatCode>_(* #,##0_);_(* \(#,##0\);_(* "-"??_);_(@_)</c:formatCode>
                <c:ptCount val="5"/>
                <c:pt idx="0">
                  <c:v>105</c:v>
                </c:pt>
                <c:pt idx="1">
                  <c:v>181</c:v>
                </c:pt>
                <c:pt idx="2">
                  <c:v>168</c:v>
                </c:pt>
                <c:pt idx="3">
                  <c:v>157</c:v>
                </c:pt>
                <c:pt idx="4">
                  <c:v>174</c:v>
                </c:pt>
              </c:numCache>
            </c:numRef>
          </c:val>
          <c:smooth val="0"/>
          <c:extLst>
            <c:ext xmlns:c16="http://schemas.microsoft.com/office/drawing/2014/chart" uri="{C3380CC4-5D6E-409C-BE32-E72D297353CC}">
              <c16:uniqueId val="{00000001-73B8-4247-90C7-9C7AFD92042B}"/>
            </c:ext>
          </c:extLst>
        </c:ser>
        <c:dLbls>
          <c:showLegendKey val="0"/>
          <c:showVal val="1"/>
          <c:showCatName val="0"/>
          <c:showSerName val="0"/>
          <c:showPercent val="0"/>
          <c:showBubbleSize val="0"/>
        </c:dLbls>
        <c:marker val="1"/>
        <c:smooth val="0"/>
        <c:axId val="3"/>
        <c:axId val="4"/>
      </c:lineChart>
      <c:catAx>
        <c:axId val="1854431567"/>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1.1160726449940763E-2"/>
              <c:y val="0.3941182130603933"/>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4431567"/>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4419745766498853"/>
              <c:y val="0.41764765861623765"/>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7723255400799777"/>
          <c:y val="0.92647191876137225"/>
          <c:w val="0.39508971632790302"/>
          <c:h val="6.4705975278572039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Income Statement Imbalances ****</a:t>
            </a:r>
          </a:p>
        </c:rich>
      </c:tx>
      <c:layout>
        <c:manualLayout>
          <c:xMode val="edge"/>
          <c:yMode val="edge"/>
          <c:x val="0.31605376977112004"/>
          <c:y val="3.2085561497326207E-2"/>
        </c:manualLayout>
      </c:layout>
      <c:overlay val="0"/>
      <c:spPr>
        <a:noFill/>
        <a:ln w="25400">
          <a:noFill/>
        </a:ln>
      </c:spPr>
    </c:title>
    <c:autoTitleDeleted val="0"/>
    <c:plotArea>
      <c:layout>
        <c:manualLayout>
          <c:layoutTarget val="inner"/>
          <c:xMode val="edge"/>
          <c:yMode val="edge"/>
          <c:x val="0.12709040477568848"/>
          <c:y val="0.16844919786096257"/>
          <c:w val="0.61872960219743067"/>
          <c:h val="0.6737967914438503"/>
        </c:manualLayout>
      </c:layout>
      <c:barChart>
        <c:barDir val="col"/>
        <c:grouping val="clustered"/>
        <c:varyColors val="0"/>
        <c:ser>
          <c:idx val="1"/>
          <c:order val="0"/>
          <c:tx>
            <c:strRef>
              <c:f>Summary!$U$68</c:f>
              <c:strCache>
                <c:ptCount val="1"/>
                <c:pt idx="0">
                  <c:v>Amount</c:v>
                </c:pt>
              </c:strCache>
            </c:strRef>
          </c:tx>
          <c:spPr>
            <a:solidFill>
              <a:srgbClr val="0000FF"/>
            </a:solidFill>
            <a:ln w="12700">
              <a:solidFill>
                <a:srgbClr val="000000"/>
              </a:solidFill>
              <a:prstDash val="solid"/>
            </a:ln>
          </c:spPr>
          <c:invertIfNegative val="0"/>
          <c:dLbls>
            <c:numFmt formatCode="_(* #,##0.0_);_(* \(#,##0.0\);_(@_)" sourceLinked="0"/>
            <c:spPr>
              <a:noFill/>
              <a:ln w="25400">
                <a:noFill/>
              </a:ln>
            </c:spPr>
            <c:txPr>
              <a:bodyPr rot="5400000" vert="horz" wrap="square" lIns="38100" tIns="19050" rIns="38100" bIns="19050" anchor="ctr">
                <a:spAutoFit/>
              </a:bodyPr>
              <a:lstStyle/>
              <a:p>
                <a:pPr algn="ctr">
                  <a:defRPr sz="800"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Summary!$L$90:$L$103</c:f>
              <c:numCache>
                <c:formatCode>mmm\ yy</c:formatCode>
                <c:ptCount val="13"/>
                <c:pt idx="0">
                  <c:v>36069</c:v>
                </c:pt>
                <c:pt idx="1">
                  <c:v>36100</c:v>
                </c:pt>
                <c:pt idx="2">
                  <c:v>36130</c:v>
                </c:pt>
                <c:pt idx="3">
                  <c:v>36161</c:v>
                </c:pt>
                <c:pt idx="4">
                  <c:v>36192</c:v>
                </c:pt>
                <c:pt idx="5">
                  <c:v>36250</c:v>
                </c:pt>
                <c:pt idx="6">
                  <c:v>36251</c:v>
                </c:pt>
                <c:pt idx="7">
                  <c:v>36281</c:v>
                </c:pt>
                <c:pt idx="8">
                  <c:v>36312</c:v>
                </c:pt>
                <c:pt idx="9">
                  <c:v>36342</c:v>
                </c:pt>
                <c:pt idx="10">
                  <c:v>36373</c:v>
                </c:pt>
                <c:pt idx="11">
                  <c:v>36404</c:v>
                </c:pt>
                <c:pt idx="12">
                  <c:v>36434</c:v>
                </c:pt>
              </c:numCache>
            </c:numRef>
          </c:cat>
          <c:val>
            <c:numRef>
              <c:f>Summary!$U$90:$U$103</c:f>
              <c:numCache>
                <c:formatCode>#,##0.0_);\(#,##0.0\)</c:formatCode>
                <c:ptCount val="13"/>
                <c:pt idx="0">
                  <c:v>-47</c:v>
                </c:pt>
                <c:pt idx="1">
                  <c:v>-57.4</c:v>
                </c:pt>
                <c:pt idx="2">
                  <c:v>-26.8</c:v>
                </c:pt>
                <c:pt idx="3">
                  <c:v>9.6999999999999993</c:v>
                </c:pt>
                <c:pt idx="4">
                  <c:v>-0.8</c:v>
                </c:pt>
                <c:pt idx="5">
                  <c:v>31.8</c:v>
                </c:pt>
                <c:pt idx="6">
                  <c:v>35</c:v>
                </c:pt>
                <c:pt idx="7">
                  <c:v>38.200000000000003</c:v>
                </c:pt>
                <c:pt idx="8">
                  <c:v>-4.2</c:v>
                </c:pt>
                <c:pt idx="9">
                  <c:v>-1.4</c:v>
                </c:pt>
                <c:pt idx="10">
                  <c:v>25.1</c:v>
                </c:pt>
                <c:pt idx="11">
                  <c:v>-26</c:v>
                </c:pt>
                <c:pt idx="12">
                  <c:v>-144.30000000000001</c:v>
                </c:pt>
              </c:numCache>
            </c:numRef>
          </c:val>
          <c:extLst>
            <c:ext xmlns:c16="http://schemas.microsoft.com/office/drawing/2014/chart" uri="{C3380CC4-5D6E-409C-BE32-E72D297353CC}">
              <c16:uniqueId val="{00000000-8138-406D-8E95-5D8595F640E2}"/>
            </c:ext>
          </c:extLst>
        </c:ser>
        <c:dLbls>
          <c:showLegendKey val="0"/>
          <c:showVal val="0"/>
          <c:showCatName val="0"/>
          <c:showSerName val="0"/>
          <c:showPercent val="0"/>
          <c:showBubbleSize val="0"/>
        </c:dLbls>
        <c:gapWidth val="150"/>
        <c:axId val="1815324399"/>
        <c:axId val="1"/>
      </c:barChart>
      <c:lineChart>
        <c:grouping val="standard"/>
        <c:varyColors val="0"/>
        <c:ser>
          <c:idx val="0"/>
          <c:order val="1"/>
          <c:tx>
            <c:strRef>
              <c:f>Summary!$V$68</c:f>
              <c:strCache>
                <c:ptCount val="1"/>
                <c:pt idx="0">
                  <c:v> Count *** </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cat>
            <c:numRef>
              <c:f>Summary!$L$90:$L$103</c:f>
              <c:numCache>
                <c:formatCode>mmm\ yy</c:formatCode>
                <c:ptCount val="13"/>
                <c:pt idx="0">
                  <c:v>36069</c:v>
                </c:pt>
                <c:pt idx="1">
                  <c:v>36100</c:v>
                </c:pt>
                <c:pt idx="2">
                  <c:v>36130</c:v>
                </c:pt>
                <c:pt idx="3">
                  <c:v>36161</c:v>
                </c:pt>
                <c:pt idx="4">
                  <c:v>36192</c:v>
                </c:pt>
                <c:pt idx="5">
                  <c:v>36250</c:v>
                </c:pt>
                <c:pt idx="6">
                  <c:v>36251</c:v>
                </c:pt>
                <c:pt idx="7">
                  <c:v>36281</c:v>
                </c:pt>
                <c:pt idx="8">
                  <c:v>36312</c:v>
                </c:pt>
                <c:pt idx="9">
                  <c:v>36342</c:v>
                </c:pt>
                <c:pt idx="10">
                  <c:v>36373</c:v>
                </c:pt>
                <c:pt idx="11">
                  <c:v>36404</c:v>
                </c:pt>
                <c:pt idx="12">
                  <c:v>36434</c:v>
                </c:pt>
              </c:numCache>
            </c:numRef>
          </c:cat>
          <c:val>
            <c:numRef>
              <c:f>Summary!$V$90:$V$103</c:f>
              <c:numCache>
                <c:formatCode>_(* #,##0_);_(* \(#,##0\);_(* "-"??_);_(@_)</c:formatCode>
                <c:ptCount val="13"/>
                <c:pt idx="0">
                  <c:v>25</c:v>
                </c:pt>
                <c:pt idx="1">
                  <c:v>19</c:v>
                </c:pt>
                <c:pt idx="2">
                  <c:v>22</c:v>
                </c:pt>
                <c:pt idx="3">
                  <c:v>9</c:v>
                </c:pt>
                <c:pt idx="4">
                  <c:v>7</c:v>
                </c:pt>
                <c:pt idx="5">
                  <c:v>10</c:v>
                </c:pt>
                <c:pt idx="6">
                  <c:v>9</c:v>
                </c:pt>
                <c:pt idx="7">
                  <c:v>16</c:v>
                </c:pt>
                <c:pt idx="8">
                  <c:v>11</c:v>
                </c:pt>
                <c:pt idx="9">
                  <c:v>14</c:v>
                </c:pt>
                <c:pt idx="10">
                  <c:v>16</c:v>
                </c:pt>
                <c:pt idx="11">
                  <c:v>13</c:v>
                </c:pt>
                <c:pt idx="12">
                  <c:v>38</c:v>
                </c:pt>
              </c:numCache>
            </c:numRef>
          </c:val>
          <c:smooth val="0"/>
          <c:extLst>
            <c:ext xmlns:c16="http://schemas.microsoft.com/office/drawing/2014/chart" uri="{C3380CC4-5D6E-409C-BE32-E72D297353CC}">
              <c16:uniqueId val="{00000001-8138-406D-8E95-5D8595F640E2}"/>
            </c:ext>
          </c:extLst>
        </c:ser>
        <c:dLbls>
          <c:showLegendKey val="0"/>
          <c:showVal val="0"/>
          <c:showCatName val="0"/>
          <c:showSerName val="0"/>
          <c:showPercent val="0"/>
          <c:showBubbleSize val="0"/>
        </c:dLbls>
        <c:marker val="1"/>
        <c:smooth val="0"/>
        <c:axId val="3"/>
        <c:axId val="4"/>
      </c:lineChart>
      <c:catAx>
        <c:axId val="1815324399"/>
        <c:scaling>
          <c:orientation val="minMax"/>
        </c:scaling>
        <c:delete val="0"/>
        <c:axPos val="b"/>
        <c:numFmt formatCode="mmm\ yy" sourceLinked="1"/>
        <c:majorTickMark val="cross"/>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40"/>
          <c:min val="-8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2.6755874689618625E-2"/>
              <c:y val="0.43048128342245989"/>
            </c:manualLayout>
          </c:layout>
          <c:overlay val="0"/>
          <c:spPr>
            <a:noFill/>
            <a:ln w="25400">
              <a:noFill/>
            </a:ln>
          </c:spPr>
        </c:title>
        <c:numFmt formatCode="#,##0.0_);\(#,##0.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15324399"/>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30"/>
        </c:scaling>
        <c:delete val="0"/>
        <c:axPos val="r"/>
        <c:title>
          <c:tx>
            <c:rich>
              <a:bodyPr/>
              <a:lstStyle/>
              <a:p>
                <a:pPr>
                  <a:defRPr sz="800" b="1" i="0" u="none" strike="noStrike" baseline="0">
                    <a:solidFill>
                      <a:srgbClr val="000000"/>
                    </a:solidFill>
                    <a:latin typeface="Arial"/>
                    <a:ea typeface="Arial"/>
                    <a:cs typeface="Arial"/>
                  </a:defRPr>
                </a:pPr>
                <a:r>
                  <a:rPr lang="en-US"/>
                  <a:t>Number of Imbalances</a:t>
                </a:r>
              </a:p>
            </c:rich>
          </c:tx>
          <c:layout>
            <c:manualLayout>
              <c:xMode val="edge"/>
              <c:yMode val="edge"/>
              <c:x val="0.79598727201615416"/>
              <c:y val="0.33422459893048129"/>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r"/>
      <c:layout>
        <c:manualLayout>
          <c:xMode val="edge"/>
          <c:yMode val="edge"/>
          <c:x val="0.85117126356349249"/>
          <c:y val="0.45454545454545453"/>
          <c:w val="0.13545161561619429"/>
          <c:h val="0.10427807486631016"/>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North America</a:t>
            </a:r>
          </a:p>
        </c:rich>
      </c:tx>
      <c:layout>
        <c:manualLayout>
          <c:xMode val="edge"/>
          <c:yMode val="edge"/>
          <c:x val="0.39508971632790302"/>
          <c:y val="3.5294168333766564E-2"/>
        </c:manualLayout>
      </c:layout>
      <c:overlay val="0"/>
      <c:spPr>
        <a:noFill/>
        <a:ln w="25400">
          <a:noFill/>
        </a:ln>
      </c:spPr>
    </c:title>
    <c:autoTitleDeleted val="0"/>
    <c:plotArea>
      <c:layout>
        <c:manualLayout>
          <c:layoutTarget val="inner"/>
          <c:xMode val="edge"/>
          <c:yMode val="edge"/>
          <c:x val="0.14732158913921808"/>
          <c:y val="0.14705903472402734"/>
          <c:w val="0.60714351887677753"/>
          <c:h val="0.70882454736981182"/>
        </c:manualLayout>
      </c:layout>
      <c:barChart>
        <c:barDir val="col"/>
        <c:grouping val="stacked"/>
        <c:varyColors val="0"/>
        <c:ser>
          <c:idx val="0"/>
          <c:order val="0"/>
          <c:tx>
            <c:strRef>
              <c:f>'BS - Business Unit Trends'!$AA$149</c:f>
              <c:strCache>
                <c:ptCount val="1"/>
                <c:pt idx="0">
                  <c:v>N. AMER</c:v>
                </c:pt>
              </c:strCache>
            </c:strRef>
          </c:tx>
          <c:spPr>
            <a:solidFill>
              <a:srgbClr val="FF000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Trends'!$AB$149:$AX$149</c:f>
              <c:numCache>
                <c:formatCode>_(* #,##0.0_);_(* \(#,##0.0\);_(* "-"??_);_(@_)</c:formatCode>
                <c:ptCount val="5"/>
                <c:pt idx="0">
                  <c:v>-3.6</c:v>
                </c:pt>
                <c:pt idx="1">
                  <c:v>6.9</c:v>
                </c:pt>
                <c:pt idx="2">
                  <c:v>7.6</c:v>
                </c:pt>
                <c:pt idx="3">
                  <c:v>5.0999999999999996</c:v>
                </c:pt>
                <c:pt idx="4">
                  <c:v>1.3</c:v>
                </c:pt>
              </c:numCache>
            </c:numRef>
          </c:val>
          <c:extLst>
            <c:ext xmlns:c16="http://schemas.microsoft.com/office/drawing/2014/chart" uri="{C3380CC4-5D6E-409C-BE32-E72D297353CC}">
              <c16:uniqueId val="{00000000-912C-46F0-9ED5-E6713DFA93EA}"/>
            </c:ext>
          </c:extLst>
        </c:ser>
        <c:ser>
          <c:idx val="1"/>
          <c:order val="1"/>
          <c:tx>
            <c:strRef>
              <c:f>'BS - Business Unit Trends'!$AA$150</c:f>
              <c:strCache>
                <c:ptCount val="1"/>
                <c:pt idx="0">
                  <c:v>EUR</c:v>
                </c:pt>
              </c:strCache>
            </c:strRef>
          </c:tx>
          <c:spPr>
            <a:solidFill>
              <a:srgbClr val="FF808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Trends'!$AB$150:$AX$150</c:f>
              <c:numCache>
                <c:formatCode>_(* #,##0.0_);_(* \(#,##0.0\);_(* "-"??_);_(@_)</c:formatCode>
                <c:ptCount val="5"/>
                <c:pt idx="0">
                  <c:v>0</c:v>
                </c:pt>
                <c:pt idx="3">
                  <c:v>4</c:v>
                </c:pt>
                <c:pt idx="4">
                  <c:v>-48.9</c:v>
                </c:pt>
              </c:numCache>
            </c:numRef>
          </c:val>
          <c:extLst>
            <c:ext xmlns:c16="http://schemas.microsoft.com/office/drawing/2014/chart" uri="{C3380CC4-5D6E-409C-BE32-E72D297353CC}">
              <c16:uniqueId val="{00000001-912C-46F0-9ED5-E6713DFA93EA}"/>
            </c:ext>
          </c:extLst>
        </c:ser>
        <c:ser>
          <c:idx val="2"/>
          <c:order val="2"/>
          <c:tx>
            <c:strRef>
              <c:f>'BS - Business Unit Trends'!$AA$151</c:f>
              <c:strCache>
                <c:ptCount val="1"/>
                <c:pt idx="0">
                  <c:v>S. AMER</c:v>
                </c:pt>
              </c:strCache>
            </c:strRef>
          </c:tx>
          <c:spPr>
            <a:solidFill>
              <a:srgbClr val="FFFFC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Trends'!$AB$151:$AX$151</c:f>
              <c:numCache>
                <c:formatCode>_(* #,##0.0_);_(* \(#,##0.0\);_(* "-"??_);_(@_)</c:formatCode>
                <c:ptCount val="5"/>
              </c:numCache>
            </c:numRef>
          </c:val>
          <c:extLst>
            <c:ext xmlns:c16="http://schemas.microsoft.com/office/drawing/2014/chart" uri="{C3380CC4-5D6E-409C-BE32-E72D297353CC}">
              <c16:uniqueId val="{00000002-912C-46F0-9ED5-E6713DFA93EA}"/>
            </c:ext>
          </c:extLst>
        </c:ser>
        <c:ser>
          <c:idx val="3"/>
          <c:order val="3"/>
          <c:tx>
            <c:strRef>
              <c:f>'BS - Business Unit Trends'!$AA$152</c:f>
              <c:strCache>
                <c:ptCount val="1"/>
                <c:pt idx="0">
                  <c:v>INDIA</c:v>
                </c:pt>
              </c:strCache>
            </c:strRef>
          </c:tx>
          <c:spPr>
            <a:solidFill>
              <a:srgbClr val="A0E0E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Trends'!$AB$152:$AX$152</c:f>
              <c:numCache>
                <c:formatCode>_(* #,##0.0_);_(* \(#,##0.0\);_(* "-"??_);_(@_)</c:formatCode>
                <c:ptCount val="5"/>
              </c:numCache>
            </c:numRef>
          </c:val>
          <c:extLst>
            <c:ext xmlns:c16="http://schemas.microsoft.com/office/drawing/2014/chart" uri="{C3380CC4-5D6E-409C-BE32-E72D297353CC}">
              <c16:uniqueId val="{00000003-912C-46F0-9ED5-E6713DFA93EA}"/>
            </c:ext>
          </c:extLst>
        </c:ser>
        <c:ser>
          <c:idx val="4"/>
          <c:order val="4"/>
          <c:tx>
            <c:strRef>
              <c:f>'BS - Business Unit Trends'!$AA$153</c:f>
              <c:strCache>
                <c:ptCount val="1"/>
                <c:pt idx="0">
                  <c:v>CARIB/M. EAST</c:v>
                </c:pt>
              </c:strCache>
            </c:strRef>
          </c:tx>
          <c:spPr>
            <a:solidFill>
              <a:srgbClr val="00FFFF"/>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Trends'!$AB$153:$AX$153</c:f>
              <c:numCache>
                <c:formatCode>_(* #,##0.0_);_(* \(#,##0.0\);_(* "-"??_);_(@_)</c:formatCode>
                <c:ptCount val="5"/>
              </c:numCache>
            </c:numRef>
          </c:val>
          <c:extLst>
            <c:ext xmlns:c16="http://schemas.microsoft.com/office/drawing/2014/chart" uri="{C3380CC4-5D6E-409C-BE32-E72D297353CC}">
              <c16:uniqueId val="{00000004-912C-46F0-9ED5-E6713DFA93EA}"/>
            </c:ext>
          </c:extLst>
        </c:ser>
        <c:ser>
          <c:idx val="5"/>
          <c:order val="5"/>
          <c:tx>
            <c:strRef>
              <c:f>'BS - Business Unit Trends'!$AA$154</c:f>
              <c:strCache>
                <c:ptCount val="1"/>
                <c:pt idx="0">
                  <c:v>ASIA/AFRICA</c:v>
                </c:pt>
              </c:strCache>
            </c:strRef>
          </c:tx>
          <c:spPr>
            <a:solidFill>
              <a:srgbClr val="00800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Trends'!$AB$154:$AX$154</c:f>
              <c:numCache>
                <c:formatCode>_(* #,##0.0_);_(* \(#,##0.0\);_(* "-"??_);_(@_)</c:formatCode>
                <c:ptCount val="5"/>
                <c:pt idx="0">
                  <c:v>7.8</c:v>
                </c:pt>
                <c:pt idx="1">
                  <c:v>7.8</c:v>
                </c:pt>
                <c:pt idx="2">
                  <c:v>7.8</c:v>
                </c:pt>
              </c:numCache>
            </c:numRef>
          </c:val>
          <c:extLst>
            <c:ext xmlns:c16="http://schemas.microsoft.com/office/drawing/2014/chart" uri="{C3380CC4-5D6E-409C-BE32-E72D297353CC}">
              <c16:uniqueId val="{00000005-912C-46F0-9ED5-E6713DFA93EA}"/>
            </c:ext>
          </c:extLst>
        </c:ser>
        <c:ser>
          <c:idx val="6"/>
          <c:order val="6"/>
          <c:tx>
            <c:strRef>
              <c:f>'BS - Business Unit Trends'!$AA$155</c:f>
              <c:strCache>
                <c:ptCount val="1"/>
                <c:pt idx="0">
                  <c:v>EECC</c:v>
                </c:pt>
              </c:strCache>
            </c:strRef>
          </c:tx>
          <c:spPr>
            <a:solidFill>
              <a:srgbClr val="0080C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Trends'!$AB$155:$AX$155</c:f>
              <c:numCache>
                <c:formatCode>_(* #,##0.0_);_(* \(#,##0.0\);_(* "-"??_);_(@_)</c:formatCode>
                <c:ptCount val="5"/>
                <c:pt idx="3">
                  <c:v>-1.3</c:v>
                </c:pt>
              </c:numCache>
            </c:numRef>
          </c:val>
          <c:extLst>
            <c:ext xmlns:c16="http://schemas.microsoft.com/office/drawing/2014/chart" uri="{C3380CC4-5D6E-409C-BE32-E72D297353CC}">
              <c16:uniqueId val="{00000006-912C-46F0-9ED5-E6713DFA93EA}"/>
            </c:ext>
          </c:extLst>
        </c:ser>
        <c:ser>
          <c:idx val="7"/>
          <c:order val="7"/>
          <c:tx>
            <c:strRef>
              <c:f>'BS - Business Unit Trends'!$AA$156</c:f>
              <c:strCache>
                <c:ptCount val="1"/>
                <c:pt idx="0">
                  <c:v>Int'l HQ</c:v>
                </c:pt>
              </c:strCache>
            </c:strRef>
          </c:tx>
          <c:spPr>
            <a:solidFill>
              <a:srgbClr val="C0C0FF"/>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Trends'!$AB$156:$AX$156</c:f>
              <c:numCache>
                <c:formatCode>_(* #,##0.0_);_(* \(#,##0.0\);_(* "-"??_);_(@_)</c:formatCode>
                <c:ptCount val="5"/>
              </c:numCache>
            </c:numRef>
          </c:val>
          <c:extLst>
            <c:ext xmlns:c16="http://schemas.microsoft.com/office/drawing/2014/chart" uri="{C3380CC4-5D6E-409C-BE32-E72D297353CC}">
              <c16:uniqueId val="{00000007-912C-46F0-9ED5-E6713DFA93EA}"/>
            </c:ext>
          </c:extLst>
        </c:ser>
        <c:ser>
          <c:idx val="8"/>
          <c:order val="8"/>
          <c:tx>
            <c:strRef>
              <c:f>'BS - Business Unit Trends'!$AA$157</c:f>
              <c:strCache>
                <c:ptCount val="1"/>
                <c:pt idx="0">
                  <c:v>GPG</c:v>
                </c:pt>
              </c:strCache>
            </c:strRef>
          </c:tx>
          <c:spPr>
            <a:solidFill>
              <a:srgbClr val="00008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Trends'!$AB$157:$AX$157</c:f>
              <c:numCache>
                <c:formatCode>_(* #,##0.0_);_(* \(#,##0.0\);_(* "-"??_);_(@_)</c:formatCode>
                <c:ptCount val="5"/>
              </c:numCache>
            </c:numRef>
          </c:val>
          <c:extLst>
            <c:ext xmlns:c16="http://schemas.microsoft.com/office/drawing/2014/chart" uri="{C3380CC4-5D6E-409C-BE32-E72D297353CC}">
              <c16:uniqueId val="{00000008-912C-46F0-9ED5-E6713DFA93EA}"/>
            </c:ext>
          </c:extLst>
        </c:ser>
        <c:ser>
          <c:idx val="9"/>
          <c:order val="9"/>
          <c:tx>
            <c:strRef>
              <c:f>'BS - Business Unit Trends'!$AA$158</c:f>
              <c:strCache>
                <c:ptCount val="1"/>
                <c:pt idx="0">
                  <c:v>PGG</c:v>
                </c:pt>
              </c:strCache>
            </c:strRef>
          </c:tx>
          <c:spPr>
            <a:solidFill>
              <a:srgbClr val="FF00FF"/>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Trends'!$AB$158:$AX$158</c:f>
              <c:numCache>
                <c:formatCode>_(* #,##0.0_);_(* \(#,##0.0\);_(* "-"??_);_(@_)</c:formatCode>
                <c:ptCount val="5"/>
              </c:numCache>
            </c:numRef>
          </c:val>
          <c:extLst>
            <c:ext xmlns:c16="http://schemas.microsoft.com/office/drawing/2014/chart" uri="{C3380CC4-5D6E-409C-BE32-E72D297353CC}">
              <c16:uniqueId val="{00000009-912C-46F0-9ED5-E6713DFA93EA}"/>
            </c:ext>
          </c:extLst>
        </c:ser>
        <c:ser>
          <c:idx val="10"/>
          <c:order val="10"/>
          <c:tx>
            <c:strRef>
              <c:f>'BS - Business Unit Trends'!$AA$159</c:f>
              <c:strCache>
                <c:ptCount val="1"/>
                <c:pt idx="0">
                  <c:v>EGEP</c:v>
                </c:pt>
              </c:strCache>
            </c:strRef>
          </c:tx>
          <c:spPr>
            <a:solidFill>
              <a:srgbClr val="FFFF0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Trends'!$AB$159:$AX$159</c:f>
              <c:numCache>
                <c:formatCode>_(* #,##0.0_);_(* \(#,##0.0\);_(* "-"??_);_(@_)</c:formatCode>
                <c:ptCount val="5"/>
              </c:numCache>
            </c:numRef>
          </c:val>
          <c:extLst>
            <c:ext xmlns:c16="http://schemas.microsoft.com/office/drawing/2014/chart" uri="{C3380CC4-5D6E-409C-BE32-E72D297353CC}">
              <c16:uniqueId val="{0000000A-912C-46F0-9ED5-E6713DFA93EA}"/>
            </c:ext>
          </c:extLst>
        </c:ser>
        <c:ser>
          <c:idx val="11"/>
          <c:order val="11"/>
          <c:tx>
            <c:strRef>
              <c:f>'BS - Business Unit Trends'!$AA$160</c:f>
              <c:strCache>
                <c:ptCount val="1"/>
                <c:pt idx="0">
                  <c:v>EREC</c:v>
                </c:pt>
              </c:strCache>
            </c:strRef>
          </c:tx>
          <c:spPr>
            <a:solidFill>
              <a:srgbClr val="00FFFF"/>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Trends'!$AB$160:$AX$160</c:f>
              <c:numCache>
                <c:formatCode>_(* #,##0.0_);_(* \(#,##0.0\);_(* "-"??_);_(@_)</c:formatCode>
                <c:ptCount val="5"/>
              </c:numCache>
            </c:numRef>
          </c:val>
          <c:extLst>
            <c:ext xmlns:c16="http://schemas.microsoft.com/office/drawing/2014/chart" uri="{C3380CC4-5D6E-409C-BE32-E72D297353CC}">
              <c16:uniqueId val="{0000000B-912C-46F0-9ED5-E6713DFA93EA}"/>
            </c:ext>
          </c:extLst>
        </c:ser>
        <c:ser>
          <c:idx val="12"/>
          <c:order val="12"/>
          <c:tx>
            <c:strRef>
              <c:f>'BS - Business Unit Trends'!$AA$161</c:f>
              <c:strCache>
                <c:ptCount val="1"/>
                <c:pt idx="0">
                  <c:v>ECM</c:v>
                </c:pt>
              </c:strCache>
            </c:strRef>
          </c:tx>
          <c:spPr>
            <a:solidFill>
              <a:srgbClr val="80008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Trends'!$AB$161:$AX$161</c:f>
              <c:numCache>
                <c:formatCode>_(* #,##0.0_);_(* \(#,##0.0\);_(* "-"??_);_(@_)</c:formatCode>
                <c:ptCount val="5"/>
              </c:numCache>
            </c:numRef>
          </c:val>
          <c:extLst>
            <c:ext xmlns:c16="http://schemas.microsoft.com/office/drawing/2014/chart" uri="{C3380CC4-5D6E-409C-BE32-E72D297353CC}">
              <c16:uniqueId val="{0000000C-912C-46F0-9ED5-E6713DFA93EA}"/>
            </c:ext>
          </c:extLst>
        </c:ser>
        <c:ser>
          <c:idx val="13"/>
          <c:order val="13"/>
          <c:tx>
            <c:strRef>
              <c:f>'BS - Business Unit Trends'!$AA$162</c:f>
              <c:strCache>
                <c:ptCount val="1"/>
                <c:pt idx="0">
                  <c:v>ECI</c:v>
                </c:pt>
              </c:strCache>
            </c:strRef>
          </c:tx>
          <c:spPr>
            <a:solidFill>
              <a:srgbClr val="80000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Trends'!$AB$162:$AX$162</c:f>
              <c:numCache>
                <c:formatCode>General</c:formatCode>
                <c:ptCount val="5"/>
              </c:numCache>
            </c:numRef>
          </c:val>
          <c:extLst>
            <c:ext xmlns:c16="http://schemas.microsoft.com/office/drawing/2014/chart" uri="{C3380CC4-5D6E-409C-BE32-E72D297353CC}">
              <c16:uniqueId val="{0000000D-912C-46F0-9ED5-E6713DFA93EA}"/>
            </c:ext>
          </c:extLst>
        </c:ser>
        <c:ser>
          <c:idx val="14"/>
          <c:order val="14"/>
          <c:tx>
            <c:strRef>
              <c:f>'BS - Business Unit Trends'!$AA$163</c:f>
              <c:strCache>
                <c:ptCount val="1"/>
                <c:pt idx="0">
                  <c:v>EEDC</c:v>
                </c:pt>
              </c:strCache>
            </c:strRef>
          </c:tx>
          <c:spPr>
            <a:solidFill>
              <a:srgbClr val="00808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Trends'!$AB$163:$AX$163</c:f>
              <c:numCache>
                <c:formatCode>General</c:formatCode>
                <c:ptCount val="5"/>
              </c:numCache>
            </c:numRef>
          </c:val>
          <c:extLst>
            <c:ext xmlns:c16="http://schemas.microsoft.com/office/drawing/2014/chart" uri="{C3380CC4-5D6E-409C-BE32-E72D297353CC}">
              <c16:uniqueId val="{0000000E-912C-46F0-9ED5-E6713DFA93EA}"/>
            </c:ext>
          </c:extLst>
        </c:ser>
        <c:ser>
          <c:idx val="15"/>
          <c:order val="15"/>
          <c:tx>
            <c:strRef>
              <c:f>'BS - Business Unit Trends'!$AA$164</c:f>
              <c:strCache>
                <c:ptCount val="1"/>
                <c:pt idx="0">
                  <c:v>EES</c:v>
                </c:pt>
              </c:strCache>
            </c:strRef>
          </c:tx>
          <c:spPr>
            <a:solidFill>
              <a:srgbClr val="0000FF"/>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Trends'!$AB$164:$AX$164</c:f>
              <c:numCache>
                <c:formatCode>_(* #,##0.0_);_(* \(#,##0.0\);_(* "-"??_);_(@_)</c:formatCode>
                <c:ptCount val="5"/>
                <c:pt idx="0">
                  <c:v>9</c:v>
                </c:pt>
                <c:pt idx="1">
                  <c:v>9.4</c:v>
                </c:pt>
                <c:pt idx="2">
                  <c:v>8.6999999999999993</c:v>
                </c:pt>
                <c:pt idx="3">
                  <c:v>10.1</c:v>
                </c:pt>
                <c:pt idx="4">
                  <c:v>9.6</c:v>
                </c:pt>
              </c:numCache>
            </c:numRef>
          </c:val>
          <c:extLst>
            <c:ext xmlns:c16="http://schemas.microsoft.com/office/drawing/2014/chart" uri="{C3380CC4-5D6E-409C-BE32-E72D297353CC}">
              <c16:uniqueId val="{0000000F-912C-46F0-9ED5-E6713DFA93EA}"/>
            </c:ext>
          </c:extLst>
        </c:ser>
        <c:ser>
          <c:idx val="16"/>
          <c:order val="16"/>
          <c:tx>
            <c:strRef>
              <c:f>'BS - Business Unit Trends'!$AA$165</c:f>
              <c:strCache>
                <c:ptCount val="1"/>
                <c:pt idx="0">
                  <c:v>EOG</c:v>
                </c:pt>
              </c:strCache>
            </c:strRef>
          </c:tx>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Trends'!$AB$165:$AX$165</c:f>
            </c:numRef>
          </c:val>
          <c:extLst>
            <c:ext xmlns:c16="http://schemas.microsoft.com/office/drawing/2014/chart" uri="{C3380CC4-5D6E-409C-BE32-E72D297353CC}">
              <c16:uniqueId val="{00000010-912C-46F0-9ED5-E6713DFA93EA}"/>
            </c:ext>
          </c:extLst>
        </c:ser>
        <c:ser>
          <c:idx val="17"/>
          <c:order val="17"/>
          <c:tx>
            <c:strRef>
              <c:f>'BS - Business Unit Trends'!$AA$166</c:f>
              <c:strCache>
                <c:ptCount val="1"/>
                <c:pt idx="0">
                  <c:v>CORP</c:v>
                </c:pt>
              </c:strCache>
            </c:strRef>
          </c:tx>
          <c:spPr>
            <a:solidFill>
              <a:srgbClr val="69FFFF"/>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Trends'!$AB$166:$AX$166</c:f>
              <c:numCache>
                <c:formatCode>_(* #,##0.0_);_(* \(#,##0.0\);_(* "-"??_);_(@_)</c:formatCode>
                <c:ptCount val="5"/>
                <c:pt idx="4">
                  <c:v>1.5</c:v>
                </c:pt>
              </c:numCache>
            </c:numRef>
          </c:val>
          <c:extLst>
            <c:ext xmlns:c16="http://schemas.microsoft.com/office/drawing/2014/chart" uri="{C3380CC4-5D6E-409C-BE32-E72D297353CC}">
              <c16:uniqueId val="{00000011-912C-46F0-9ED5-E6713DFA93EA}"/>
            </c:ext>
          </c:extLst>
        </c:ser>
        <c:dLbls>
          <c:showLegendKey val="0"/>
          <c:showVal val="0"/>
          <c:showCatName val="0"/>
          <c:showSerName val="0"/>
          <c:showPercent val="0"/>
          <c:showBubbleSize val="0"/>
        </c:dLbls>
        <c:gapWidth val="150"/>
        <c:overlap val="100"/>
        <c:axId val="1854432047"/>
        <c:axId val="1"/>
      </c:barChart>
      <c:catAx>
        <c:axId val="1854432047"/>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1160726449940763E-2"/>
              <c:y val="0.41764765861623765"/>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4432047"/>
        <c:crosses val="autoZero"/>
        <c:crossBetween val="between"/>
      </c:valAx>
      <c:spPr>
        <a:noFill/>
        <a:ln w="25400">
          <a:noFill/>
        </a:ln>
      </c:spPr>
    </c:plotArea>
    <c:legend>
      <c:legendPos val="r"/>
      <c:layout>
        <c:manualLayout>
          <c:xMode val="edge"/>
          <c:yMode val="edge"/>
          <c:x val="0.78348299678584155"/>
          <c:y val="3.8235349028247108E-2"/>
          <c:w val="0.20535736667891005"/>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Europe</a:t>
            </a:r>
          </a:p>
        </c:rich>
      </c:tx>
      <c:layout>
        <c:manualLayout>
          <c:xMode val="edge"/>
          <c:yMode val="edge"/>
          <c:x val="0.44642905799763055"/>
          <c:y val="3.5398332061013726E-2"/>
        </c:manualLayout>
      </c:layout>
      <c:overlay val="0"/>
      <c:spPr>
        <a:noFill/>
        <a:ln w="25400">
          <a:noFill/>
        </a:ln>
      </c:spPr>
    </c:title>
    <c:autoTitleDeleted val="0"/>
    <c:plotArea>
      <c:layout>
        <c:manualLayout>
          <c:layoutTarget val="inner"/>
          <c:xMode val="edge"/>
          <c:yMode val="edge"/>
          <c:x val="0.17633947790906407"/>
          <c:y val="0.18289138231523758"/>
          <c:w val="0.5915185018468605"/>
          <c:h val="0.6725683091592608"/>
        </c:manualLayout>
      </c:layout>
      <c:barChart>
        <c:barDir val="col"/>
        <c:grouping val="stacked"/>
        <c:varyColors val="0"/>
        <c:ser>
          <c:idx val="0"/>
          <c:order val="0"/>
          <c:tx>
            <c:strRef>
              <c:f>'BS - Business Unit Trends'!$AA$172</c:f>
              <c:strCache>
                <c:ptCount val="1"/>
                <c:pt idx="0">
                  <c:v>N. AMER</c:v>
                </c:pt>
              </c:strCache>
            </c:strRef>
          </c:tx>
          <c:spPr>
            <a:solidFill>
              <a:srgbClr val="FF000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Trends'!$AB$172:$AX$172</c:f>
              <c:numCache>
                <c:formatCode>_(* #,##0.0_);_(* \(#,##0.0\);_(* "-"??_);_(@_)</c:formatCode>
                <c:ptCount val="5"/>
                <c:pt idx="0">
                  <c:v>0</c:v>
                </c:pt>
                <c:pt idx="1">
                  <c:v>0</c:v>
                </c:pt>
                <c:pt idx="2">
                  <c:v>0</c:v>
                </c:pt>
                <c:pt idx="3">
                  <c:v>4</c:v>
                </c:pt>
                <c:pt idx="4">
                  <c:v>-48.9</c:v>
                </c:pt>
              </c:numCache>
            </c:numRef>
          </c:val>
          <c:extLst>
            <c:ext xmlns:c16="http://schemas.microsoft.com/office/drawing/2014/chart" uri="{C3380CC4-5D6E-409C-BE32-E72D297353CC}">
              <c16:uniqueId val="{00000000-2B0B-402F-AC72-D53097BE71F5}"/>
            </c:ext>
          </c:extLst>
        </c:ser>
        <c:ser>
          <c:idx val="1"/>
          <c:order val="1"/>
          <c:tx>
            <c:strRef>
              <c:f>'BS - Business Unit Trends'!$AA$173</c:f>
              <c:strCache>
                <c:ptCount val="1"/>
                <c:pt idx="0">
                  <c:v>EUR</c:v>
                </c:pt>
              </c:strCache>
            </c:strRef>
          </c:tx>
          <c:spPr>
            <a:solidFill>
              <a:srgbClr val="FF808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Trends'!$AB$173:$AX$173</c:f>
              <c:numCache>
                <c:formatCode>_(* #,##0.0_);_(* \(#,##0.0\);_(* "-"??_);_(@_)</c:formatCode>
                <c:ptCount val="5"/>
                <c:pt idx="0">
                  <c:v>-5.4</c:v>
                </c:pt>
                <c:pt idx="1">
                  <c:v>-8.6999999999999993</c:v>
                </c:pt>
                <c:pt idx="2">
                  <c:v>0.5</c:v>
                </c:pt>
                <c:pt idx="3">
                  <c:v>0</c:v>
                </c:pt>
                <c:pt idx="4">
                  <c:v>217.4</c:v>
                </c:pt>
              </c:numCache>
            </c:numRef>
          </c:val>
          <c:extLst>
            <c:ext xmlns:c16="http://schemas.microsoft.com/office/drawing/2014/chart" uri="{C3380CC4-5D6E-409C-BE32-E72D297353CC}">
              <c16:uniqueId val="{00000001-2B0B-402F-AC72-D53097BE71F5}"/>
            </c:ext>
          </c:extLst>
        </c:ser>
        <c:ser>
          <c:idx val="2"/>
          <c:order val="2"/>
          <c:tx>
            <c:strRef>
              <c:f>'BS - Business Unit Trends'!$AA$174</c:f>
              <c:strCache>
                <c:ptCount val="1"/>
                <c:pt idx="0">
                  <c:v>S. AMER</c:v>
                </c:pt>
              </c:strCache>
            </c:strRef>
          </c:tx>
          <c:spPr>
            <a:solidFill>
              <a:srgbClr val="FFFFC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Trends'!$AB$174:$AX$174</c:f>
              <c:numCache>
                <c:formatCode>_(* #,##0.0_);_(* \(#,##0.0\);_(* "-"??_);_(@_)</c:formatCode>
                <c:ptCount val="5"/>
              </c:numCache>
            </c:numRef>
          </c:val>
          <c:extLst>
            <c:ext xmlns:c16="http://schemas.microsoft.com/office/drawing/2014/chart" uri="{C3380CC4-5D6E-409C-BE32-E72D297353CC}">
              <c16:uniqueId val="{00000002-2B0B-402F-AC72-D53097BE71F5}"/>
            </c:ext>
          </c:extLst>
        </c:ser>
        <c:ser>
          <c:idx val="3"/>
          <c:order val="3"/>
          <c:tx>
            <c:strRef>
              <c:f>'BS - Business Unit Trends'!$AA$175</c:f>
              <c:strCache>
                <c:ptCount val="1"/>
                <c:pt idx="0">
                  <c:v>INDIA</c:v>
                </c:pt>
              </c:strCache>
            </c:strRef>
          </c:tx>
          <c:spPr>
            <a:solidFill>
              <a:srgbClr val="A0E0E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Trends'!$AB$175:$AX$175</c:f>
              <c:numCache>
                <c:formatCode>_(* #,##0.0_);_(* \(#,##0.0\);_(* "-"??_);_(@_)</c:formatCode>
                <c:ptCount val="5"/>
              </c:numCache>
            </c:numRef>
          </c:val>
          <c:extLst>
            <c:ext xmlns:c16="http://schemas.microsoft.com/office/drawing/2014/chart" uri="{C3380CC4-5D6E-409C-BE32-E72D297353CC}">
              <c16:uniqueId val="{00000003-2B0B-402F-AC72-D53097BE71F5}"/>
            </c:ext>
          </c:extLst>
        </c:ser>
        <c:ser>
          <c:idx val="4"/>
          <c:order val="4"/>
          <c:tx>
            <c:strRef>
              <c:f>'BS - Business Unit Trends'!$AA$176</c:f>
              <c:strCache>
                <c:ptCount val="1"/>
                <c:pt idx="0">
                  <c:v>CARIB/M. EAST</c:v>
                </c:pt>
              </c:strCache>
            </c:strRef>
          </c:tx>
          <c:spPr>
            <a:solidFill>
              <a:srgbClr val="00FFFF"/>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Trends'!$AB$176:$AX$176</c:f>
              <c:numCache>
                <c:formatCode>_(* #,##0.0_);_(* \(#,##0.0\);_(* "-"??_);_(@_)</c:formatCode>
                <c:ptCount val="5"/>
              </c:numCache>
            </c:numRef>
          </c:val>
          <c:extLst>
            <c:ext xmlns:c16="http://schemas.microsoft.com/office/drawing/2014/chart" uri="{C3380CC4-5D6E-409C-BE32-E72D297353CC}">
              <c16:uniqueId val="{00000004-2B0B-402F-AC72-D53097BE71F5}"/>
            </c:ext>
          </c:extLst>
        </c:ser>
        <c:ser>
          <c:idx val="5"/>
          <c:order val="5"/>
          <c:tx>
            <c:strRef>
              <c:f>'BS - Business Unit Trends'!$AA$177</c:f>
              <c:strCache>
                <c:ptCount val="1"/>
                <c:pt idx="0">
                  <c:v>ASIA/AFRICA</c:v>
                </c:pt>
              </c:strCache>
            </c:strRef>
          </c:tx>
          <c:spPr>
            <a:solidFill>
              <a:srgbClr val="00800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Trends'!$AB$177:$AX$177</c:f>
              <c:numCache>
                <c:formatCode>_(* #,##0.0_);_(* \(#,##0.0\);_(* "-"??_);_(@_)</c:formatCode>
                <c:ptCount val="5"/>
                <c:pt idx="3">
                  <c:v>3.8</c:v>
                </c:pt>
                <c:pt idx="4">
                  <c:v>3.8</c:v>
                </c:pt>
              </c:numCache>
            </c:numRef>
          </c:val>
          <c:extLst>
            <c:ext xmlns:c16="http://schemas.microsoft.com/office/drawing/2014/chart" uri="{C3380CC4-5D6E-409C-BE32-E72D297353CC}">
              <c16:uniqueId val="{00000005-2B0B-402F-AC72-D53097BE71F5}"/>
            </c:ext>
          </c:extLst>
        </c:ser>
        <c:ser>
          <c:idx val="6"/>
          <c:order val="6"/>
          <c:tx>
            <c:strRef>
              <c:f>'BS - Business Unit Trends'!$AA$178</c:f>
              <c:strCache>
                <c:ptCount val="1"/>
                <c:pt idx="0">
                  <c:v>EECC</c:v>
                </c:pt>
              </c:strCache>
            </c:strRef>
          </c:tx>
          <c:spPr>
            <a:solidFill>
              <a:srgbClr val="0080C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Trends'!$AB$178:$AX$178</c:f>
              <c:numCache>
                <c:formatCode>_(* #,##0.0_);_(* \(#,##0.0\);_(* "-"??_);_(@_)</c:formatCode>
                <c:ptCount val="5"/>
                <c:pt idx="0">
                  <c:v>1.7</c:v>
                </c:pt>
                <c:pt idx="1">
                  <c:v>1.5</c:v>
                </c:pt>
                <c:pt idx="2">
                  <c:v>1.7</c:v>
                </c:pt>
                <c:pt idx="4">
                  <c:v>-7.6</c:v>
                </c:pt>
              </c:numCache>
            </c:numRef>
          </c:val>
          <c:extLst>
            <c:ext xmlns:c16="http://schemas.microsoft.com/office/drawing/2014/chart" uri="{C3380CC4-5D6E-409C-BE32-E72D297353CC}">
              <c16:uniqueId val="{00000006-2B0B-402F-AC72-D53097BE71F5}"/>
            </c:ext>
          </c:extLst>
        </c:ser>
        <c:ser>
          <c:idx val="7"/>
          <c:order val="7"/>
          <c:tx>
            <c:strRef>
              <c:f>'BS - Business Unit Trends'!$AA$179</c:f>
              <c:strCache>
                <c:ptCount val="1"/>
                <c:pt idx="0">
                  <c:v>Int'l HQ</c:v>
                </c:pt>
              </c:strCache>
            </c:strRef>
          </c:tx>
          <c:spPr>
            <a:solidFill>
              <a:srgbClr val="C0C0FF"/>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Trends'!$AB$179:$AX$179</c:f>
              <c:numCache>
                <c:formatCode>_(* #,##0.0_);_(* \(#,##0.0\);_(* "-"??_);_(@_)</c:formatCode>
                <c:ptCount val="5"/>
                <c:pt idx="1">
                  <c:v>2.2000000000000002</c:v>
                </c:pt>
                <c:pt idx="2">
                  <c:v>12</c:v>
                </c:pt>
                <c:pt idx="3">
                  <c:v>24.1</c:v>
                </c:pt>
                <c:pt idx="4">
                  <c:v>-45.4</c:v>
                </c:pt>
              </c:numCache>
            </c:numRef>
          </c:val>
          <c:extLst>
            <c:ext xmlns:c16="http://schemas.microsoft.com/office/drawing/2014/chart" uri="{C3380CC4-5D6E-409C-BE32-E72D297353CC}">
              <c16:uniqueId val="{00000007-2B0B-402F-AC72-D53097BE71F5}"/>
            </c:ext>
          </c:extLst>
        </c:ser>
        <c:ser>
          <c:idx val="8"/>
          <c:order val="8"/>
          <c:tx>
            <c:strRef>
              <c:f>'BS - Business Unit Trends'!$AA$180</c:f>
              <c:strCache>
                <c:ptCount val="1"/>
                <c:pt idx="0">
                  <c:v>GPG</c:v>
                </c:pt>
              </c:strCache>
            </c:strRef>
          </c:tx>
          <c:spPr>
            <a:solidFill>
              <a:srgbClr val="00008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Trends'!$AB$180:$AX$180</c:f>
              <c:numCache>
                <c:formatCode>_(* #,##0.0_);_(* \(#,##0.0\);_(* "-"??_);_(@_)</c:formatCode>
                <c:ptCount val="5"/>
                <c:pt idx="4">
                  <c:v>-1.2</c:v>
                </c:pt>
              </c:numCache>
            </c:numRef>
          </c:val>
          <c:extLst>
            <c:ext xmlns:c16="http://schemas.microsoft.com/office/drawing/2014/chart" uri="{C3380CC4-5D6E-409C-BE32-E72D297353CC}">
              <c16:uniqueId val="{00000008-2B0B-402F-AC72-D53097BE71F5}"/>
            </c:ext>
          </c:extLst>
        </c:ser>
        <c:ser>
          <c:idx val="9"/>
          <c:order val="9"/>
          <c:tx>
            <c:strRef>
              <c:f>'BS - Business Unit Trends'!$AA$181</c:f>
              <c:strCache>
                <c:ptCount val="1"/>
                <c:pt idx="0">
                  <c:v>PGG</c:v>
                </c:pt>
              </c:strCache>
            </c:strRef>
          </c:tx>
          <c:spPr>
            <a:solidFill>
              <a:srgbClr val="FF00FF"/>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Trends'!$AB$181:$AX$181</c:f>
              <c:numCache>
                <c:formatCode>_(* #,##0.0_);_(* \(#,##0.0\);_(* "-"??_);_(@_)</c:formatCode>
                <c:ptCount val="5"/>
              </c:numCache>
            </c:numRef>
          </c:val>
          <c:extLst>
            <c:ext xmlns:c16="http://schemas.microsoft.com/office/drawing/2014/chart" uri="{C3380CC4-5D6E-409C-BE32-E72D297353CC}">
              <c16:uniqueId val="{00000009-2B0B-402F-AC72-D53097BE71F5}"/>
            </c:ext>
          </c:extLst>
        </c:ser>
        <c:ser>
          <c:idx val="10"/>
          <c:order val="10"/>
          <c:tx>
            <c:strRef>
              <c:f>'BS - Business Unit Trends'!$AA$182</c:f>
              <c:strCache>
                <c:ptCount val="1"/>
                <c:pt idx="0">
                  <c:v>EGEP</c:v>
                </c:pt>
              </c:strCache>
            </c:strRef>
          </c:tx>
          <c:spPr>
            <a:solidFill>
              <a:srgbClr val="FFFF0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Trends'!$AB$182:$AX$182</c:f>
              <c:numCache>
                <c:formatCode>_(* #,##0.0_);_(* \(#,##0.0\);_(* "-"??_);_(@_)</c:formatCode>
                <c:ptCount val="5"/>
              </c:numCache>
            </c:numRef>
          </c:val>
          <c:extLst>
            <c:ext xmlns:c16="http://schemas.microsoft.com/office/drawing/2014/chart" uri="{C3380CC4-5D6E-409C-BE32-E72D297353CC}">
              <c16:uniqueId val="{0000000A-2B0B-402F-AC72-D53097BE71F5}"/>
            </c:ext>
          </c:extLst>
        </c:ser>
        <c:ser>
          <c:idx val="11"/>
          <c:order val="11"/>
          <c:tx>
            <c:strRef>
              <c:f>'BS - Business Unit Trends'!$AA$183</c:f>
              <c:strCache>
                <c:ptCount val="1"/>
                <c:pt idx="0">
                  <c:v>EREC</c:v>
                </c:pt>
              </c:strCache>
            </c:strRef>
          </c:tx>
          <c:spPr>
            <a:solidFill>
              <a:srgbClr val="00FFFF"/>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Trends'!$AB$183:$AX$183</c:f>
              <c:numCache>
                <c:formatCode>_(* #,##0.0_);_(* \(#,##0.0\);_(* "-"??_);_(@_)</c:formatCode>
                <c:ptCount val="5"/>
                <c:pt idx="4">
                  <c:v>1.2</c:v>
                </c:pt>
              </c:numCache>
            </c:numRef>
          </c:val>
          <c:extLst>
            <c:ext xmlns:c16="http://schemas.microsoft.com/office/drawing/2014/chart" uri="{C3380CC4-5D6E-409C-BE32-E72D297353CC}">
              <c16:uniqueId val="{0000000B-2B0B-402F-AC72-D53097BE71F5}"/>
            </c:ext>
          </c:extLst>
        </c:ser>
        <c:ser>
          <c:idx val="12"/>
          <c:order val="12"/>
          <c:tx>
            <c:strRef>
              <c:f>'BS - Business Unit Trends'!$AA$184</c:f>
              <c:strCache>
                <c:ptCount val="1"/>
                <c:pt idx="0">
                  <c:v>ECM</c:v>
                </c:pt>
              </c:strCache>
            </c:strRef>
          </c:tx>
          <c:spPr>
            <a:solidFill>
              <a:srgbClr val="80008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Trends'!$AB$184:$AX$184</c:f>
              <c:numCache>
                <c:formatCode>_(* #,##0.0_);_(* \(#,##0.0\);_(* "-"??_);_(@_)</c:formatCode>
                <c:ptCount val="5"/>
                <c:pt idx="3">
                  <c:v>-2.9</c:v>
                </c:pt>
                <c:pt idx="4">
                  <c:v>1.4</c:v>
                </c:pt>
              </c:numCache>
            </c:numRef>
          </c:val>
          <c:extLst>
            <c:ext xmlns:c16="http://schemas.microsoft.com/office/drawing/2014/chart" uri="{C3380CC4-5D6E-409C-BE32-E72D297353CC}">
              <c16:uniqueId val="{0000000C-2B0B-402F-AC72-D53097BE71F5}"/>
            </c:ext>
          </c:extLst>
        </c:ser>
        <c:ser>
          <c:idx val="13"/>
          <c:order val="13"/>
          <c:tx>
            <c:strRef>
              <c:f>'BS - Business Unit Trends'!$AA$185</c:f>
              <c:strCache>
                <c:ptCount val="1"/>
                <c:pt idx="0">
                  <c:v>ECI</c:v>
                </c:pt>
              </c:strCache>
            </c:strRef>
          </c:tx>
          <c:spPr>
            <a:solidFill>
              <a:srgbClr val="80000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Trends'!$AB$185:$AX$185</c:f>
              <c:numCache>
                <c:formatCode>_(* #,##0.0_);_(* \(#,##0.0\);_(* "-"??_);_(@_)</c:formatCode>
                <c:ptCount val="5"/>
              </c:numCache>
            </c:numRef>
          </c:val>
          <c:extLst>
            <c:ext xmlns:c16="http://schemas.microsoft.com/office/drawing/2014/chart" uri="{C3380CC4-5D6E-409C-BE32-E72D297353CC}">
              <c16:uniqueId val="{0000000D-2B0B-402F-AC72-D53097BE71F5}"/>
            </c:ext>
          </c:extLst>
        </c:ser>
        <c:ser>
          <c:idx val="14"/>
          <c:order val="14"/>
          <c:tx>
            <c:strRef>
              <c:f>'BS - Business Unit Trends'!$AA$186</c:f>
              <c:strCache>
                <c:ptCount val="1"/>
                <c:pt idx="0">
                  <c:v>EEDC</c:v>
                </c:pt>
              </c:strCache>
            </c:strRef>
          </c:tx>
          <c:spPr>
            <a:solidFill>
              <a:srgbClr val="00808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Trends'!$AB$186:$AX$186</c:f>
              <c:numCache>
                <c:formatCode>_(* #,##0.0_);_(* \(#,##0.0\);_(* "-"??_);_(@_)</c:formatCode>
                <c:ptCount val="5"/>
              </c:numCache>
            </c:numRef>
          </c:val>
          <c:extLst>
            <c:ext xmlns:c16="http://schemas.microsoft.com/office/drawing/2014/chart" uri="{C3380CC4-5D6E-409C-BE32-E72D297353CC}">
              <c16:uniqueId val="{0000000E-2B0B-402F-AC72-D53097BE71F5}"/>
            </c:ext>
          </c:extLst>
        </c:ser>
        <c:ser>
          <c:idx val="15"/>
          <c:order val="15"/>
          <c:tx>
            <c:strRef>
              <c:f>'BS - Business Unit Trends'!$AA$187</c:f>
              <c:strCache>
                <c:ptCount val="1"/>
                <c:pt idx="0">
                  <c:v>EES</c:v>
                </c:pt>
              </c:strCache>
            </c:strRef>
          </c:tx>
          <c:spPr>
            <a:solidFill>
              <a:srgbClr val="0000FF"/>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Trends'!$AB$187:$AX$187</c:f>
              <c:numCache>
                <c:formatCode>_(* #,##0.0_);_(* \(#,##0.0\);_(* "-"??_);_(@_)</c:formatCode>
                <c:ptCount val="5"/>
              </c:numCache>
            </c:numRef>
          </c:val>
          <c:extLst>
            <c:ext xmlns:c16="http://schemas.microsoft.com/office/drawing/2014/chart" uri="{C3380CC4-5D6E-409C-BE32-E72D297353CC}">
              <c16:uniqueId val="{0000000F-2B0B-402F-AC72-D53097BE71F5}"/>
            </c:ext>
          </c:extLst>
        </c:ser>
        <c:ser>
          <c:idx val="16"/>
          <c:order val="16"/>
          <c:tx>
            <c:strRef>
              <c:f>'BS - Business Unit Trends'!$AA$188</c:f>
              <c:strCache>
                <c:ptCount val="1"/>
                <c:pt idx="0">
                  <c:v>EOG</c:v>
                </c:pt>
              </c:strCache>
            </c:strRef>
          </c:tx>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Trends'!$AB$188:$AX$188</c:f>
            </c:numRef>
          </c:val>
          <c:extLst>
            <c:ext xmlns:c16="http://schemas.microsoft.com/office/drawing/2014/chart" uri="{C3380CC4-5D6E-409C-BE32-E72D297353CC}">
              <c16:uniqueId val="{00000010-2B0B-402F-AC72-D53097BE71F5}"/>
            </c:ext>
          </c:extLst>
        </c:ser>
        <c:ser>
          <c:idx val="17"/>
          <c:order val="17"/>
          <c:tx>
            <c:strRef>
              <c:f>'BS - Business Unit Trends'!$AA$189</c:f>
              <c:strCache>
                <c:ptCount val="1"/>
                <c:pt idx="0">
                  <c:v>CORP</c:v>
                </c:pt>
              </c:strCache>
            </c:strRef>
          </c:tx>
          <c:spPr>
            <a:solidFill>
              <a:srgbClr val="69FFFF"/>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Trends'!$AB$189:$AX$189</c:f>
              <c:numCache>
                <c:formatCode>_(* #,##0.0_);_(* \(#,##0.0\);_(* "-"??_);_(@_)</c:formatCode>
                <c:ptCount val="5"/>
                <c:pt idx="1">
                  <c:v>0.20000000000000018</c:v>
                </c:pt>
                <c:pt idx="2">
                  <c:v>-6.4</c:v>
                </c:pt>
                <c:pt idx="3">
                  <c:v>0</c:v>
                </c:pt>
                <c:pt idx="4">
                  <c:v>-44.5</c:v>
                </c:pt>
              </c:numCache>
            </c:numRef>
          </c:val>
          <c:extLst>
            <c:ext xmlns:c16="http://schemas.microsoft.com/office/drawing/2014/chart" uri="{C3380CC4-5D6E-409C-BE32-E72D297353CC}">
              <c16:uniqueId val="{00000011-2B0B-402F-AC72-D53097BE71F5}"/>
            </c:ext>
          </c:extLst>
        </c:ser>
        <c:dLbls>
          <c:showLegendKey val="0"/>
          <c:showVal val="0"/>
          <c:showCatName val="0"/>
          <c:showSerName val="0"/>
          <c:showPercent val="0"/>
          <c:showBubbleSize val="0"/>
        </c:dLbls>
        <c:gapWidth val="150"/>
        <c:overlap val="100"/>
        <c:axId val="1854427727"/>
        <c:axId val="1"/>
      </c:barChart>
      <c:catAx>
        <c:axId val="1854427727"/>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8217934982229E-2"/>
              <c:y val="0.4365794287525026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4427727"/>
        <c:crosses val="autoZero"/>
        <c:crossBetween val="between"/>
      </c:valAx>
      <c:spPr>
        <a:noFill/>
        <a:ln w="25400">
          <a:noFill/>
        </a:ln>
      </c:spPr>
    </c:plotArea>
    <c:legend>
      <c:legendPos val="r"/>
      <c:layout>
        <c:manualLayout>
          <c:xMode val="edge"/>
          <c:yMode val="edge"/>
          <c:x val="0.78348299678584155"/>
          <c:y val="3.5398332061013726E-2"/>
          <c:w val="0.20758951196889819"/>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South America</a:t>
            </a:r>
          </a:p>
        </c:rich>
      </c:tx>
      <c:layout>
        <c:manualLayout>
          <c:xMode val="edge"/>
          <c:yMode val="edge"/>
          <c:x val="0.39013452914798208"/>
          <c:y val="3.5294168333766564E-2"/>
        </c:manualLayout>
      </c:layout>
      <c:overlay val="0"/>
      <c:spPr>
        <a:noFill/>
        <a:ln w="25400">
          <a:noFill/>
        </a:ln>
      </c:spPr>
    </c:title>
    <c:autoTitleDeleted val="0"/>
    <c:plotArea>
      <c:layout>
        <c:manualLayout>
          <c:layoutTarget val="inner"/>
          <c:xMode val="edge"/>
          <c:yMode val="edge"/>
          <c:x val="0.17713004484304934"/>
          <c:y val="0.18529438375227447"/>
          <c:w val="0.57399103139013452"/>
          <c:h val="0.67058919834156472"/>
        </c:manualLayout>
      </c:layout>
      <c:barChart>
        <c:barDir val="col"/>
        <c:grouping val="stacked"/>
        <c:varyColors val="0"/>
        <c:ser>
          <c:idx val="0"/>
          <c:order val="0"/>
          <c:tx>
            <c:strRef>
              <c:f>'BS - Business Unit Trends'!$AA$195:$AS$195</c:f>
              <c:strCache>
                <c:ptCount val="19"/>
                <c:pt idx="0">
                  <c:v>N. AMER</c:v>
                </c:pt>
              </c:strCache>
            </c:strRef>
          </c:tx>
          <c:spPr>
            <a:solidFill>
              <a:srgbClr val="FF000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Trends'!$AT$195:$AX$195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B175-4B55-A733-55A1A8C84E3B}"/>
            </c:ext>
          </c:extLst>
        </c:ser>
        <c:ser>
          <c:idx val="1"/>
          <c:order val="1"/>
          <c:tx>
            <c:strRef>
              <c:f>'BS - Business Unit Trends'!$AA$196:$AS$196</c:f>
              <c:strCache>
                <c:ptCount val="19"/>
                <c:pt idx="0">
                  <c:v>EUR</c:v>
                </c:pt>
              </c:strCache>
            </c:strRef>
          </c:tx>
          <c:spPr>
            <a:solidFill>
              <a:srgbClr val="FF808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Trends'!$AT$196:$AX$196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B175-4B55-A733-55A1A8C84E3B}"/>
            </c:ext>
          </c:extLst>
        </c:ser>
        <c:ser>
          <c:idx val="2"/>
          <c:order val="2"/>
          <c:tx>
            <c:strRef>
              <c:f>'BS - Business Unit Trends'!$AA$197:$AS$197</c:f>
              <c:strCache>
                <c:ptCount val="19"/>
                <c:pt idx="0">
                  <c:v>S. AMER</c:v>
                </c:pt>
              </c:strCache>
            </c:strRef>
          </c:tx>
          <c:spPr>
            <a:solidFill>
              <a:srgbClr val="FFFFC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Trends'!$AT$197:$AX$197</c:f>
              <c:numCache>
                <c:formatCode>_(* #,##0.0_);_(* \(#,##0.0\);_(* "-"??_);_(@_)</c:formatCode>
                <c:ptCount val="5"/>
                <c:pt idx="1">
                  <c:v>-1.8</c:v>
                </c:pt>
                <c:pt idx="2">
                  <c:v>-1.7</c:v>
                </c:pt>
                <c:pt idx="3">
                  <c:v>3.8</c:v>
                </c:pt>
              </c:numCache>
            </c:numRef>
          </c:val>
          <c:extLst>
            <c:ext xmlns:c16="http://schemas.microsoft.com/office/drawing/2014/chart" uri="{C3380CC4-5D6E-409C-BE32-E72D297353CC}">
              <c16:uniqueId val="{00000002-B175-4B55-A733-55A1A8C84E3B}"/>
            </c:ext>
          </c:extLst>
        </c:ser>
        <c:ser>
          <c:idx val="3"/>
          <c:order val="3"/>
          <c:tx>
            <c:strRef>
              <c:f>'BS - Business Unit Trends'!$AA$198:$AS$198</c:f>
              <c:strCache>
                <c:ptCount val="19"/>
                <c:pt idx="0">
                  <c:v>INDIA</c:v>
                </c:pt>
              </c:strCache>
            </c:strRef>
          </c:tx>
          <c:spPr>
            <a:solidFill>
              <a:srgbClr val="A0E0E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Trends'!$AT$198:$AX$198</c:f>
              <c:numCache>
                <c:formatCode>_(* #,##0.0_);_(* \(#,##0.0\);_(* "-"??_);_(@_)</c:formatCode>
                <c:ptCount val="5"/>
              </c:numCache>
            </c:numRef>
          </c:val>
          <c:extLst>
            <c:ext xmlns:c16="http://schemas.microsoft.com/office/drawing/2014/chart" uri="{C3380CC4-5D6E-409C-BE32-E72D297353CC}">
              <c16:uniqueId val="{00000003-B175-4B55-A733-55A1A8C84E3B}"/>
            </c:ext>
          </c:extLst>
        </c:ser>
        <c:ser>
          <c:idx val="4"/>
          <c:order val="4"/>
          <c:tx>
            <c:strRef>
              <c:f>'BS - Business Unit Trends'!$AA$199:$AS$199</c:f>
              <c:strCache>
                <c:ptCount val="19"/>
                <c:pt idx="0">
                  <c:v>CARIB/M. EAST</c:v>
                </c:pt>
              </c:strCache>
            </c:strRef>
          </c:tx>
          <c:spPr>
            <a:solidFill>
              <a:srgbClr val="00FFFF"/>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Trends'!$AT$199:$AX$199</c:f>
              <c:numCache>
                <c:formatCode>_(* #,##0.0_);_(* \(#,##0.0\);_(* "-"??_);_(@_)</c:formatCode>
                <c:ptCount val="5"/>
              </c:numCache>
            </c:numRef>
          </c:val>
          <c:extLst>
            <c:ext xmlns:c16="http://schemas.microsoft.com/office/drawing/2014/chart" uri="{C3380CC4-5D6E-409C-BE32-E72D297353CC}">
              <c16:uniqueId val="{00000004-B175-4B55-A733-55A1A8C84E3B}"/>
            </c:ext>
          </c:extLst>
        </c:ser>
        <c:ser>
          <c:idx val="5"/>
          <c:order val="5"/>
          <c:tx>
            <c:strRef>
              <c:f>'BS - Business Unit Trends'!$AA$200:$AS$200</c:f>
              <c:strCache>
                <c:ptCount val="19"/>
                <c:pt idx="0">
                  <c:v>ASIA/AFRICA</c:v>
                </c:pt>
              </c:strCache>
            </c:strRef>
          </c:tx>
          <c:spPr>
            <a:solidFill>
              <a:srgbClr val="00800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Trends'!$AT$200:$AX$200</c:f>
              <c:numCache>
                <c:formatCode>_(* #,##0.0_);_(* \(#,##0.0\);_(* "-"??_);_(@_)</c:formatCode>
                <c:ptCount val="5"/>
              </c:numCache>
            </c:numRef>
          </c:val>
          <c:extLst>
            <c:ext xmlns:c16="http://schemas.microsoft.com/office/drawing/2014/chart" uri="{C3380CC4-5D6E-409C-BE32-E72D297353CC}">
              <c16:uniqueId val="{00000005-B175-4B55-A733-55A1A8C84E3B}"/>
            </c:ext>
          </c:extLst>
        </c:ser>
        <c:ser>
          <c:idx val="6"/>
          <c:order val="6"/>
          <c:tx>
            <c:strRef>
              <c:f>'BS - Business Unit Trends'!$AA$201:$AS$201</c:f>
              <c:strCache>
                <c:ptCount val="19"/>
                <c:pt idx="0">
                  <c:v>EECC</c:v>
                </c:pt>
              </c:strCache>
            </c:strRef>
          </c:tx>
          <c:spPr>
            <a:solidFill>
              <a:srgbClr val="0080C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Trends'!$AT$201:$AX$201</c:f>
              <c:numCache>
                <c:formatCode>_(* #,##0.0_);_(* \(#,##0.0\);_(* "-"??_);_(@_)</c:formatCode>
                <c:ptCount val="5"/>
              </c:numCache>
            </c:numRef>
          </c:val>
          <c:extLst>
            <c:ext xmlns:c16="http://schemas.microsoft.com/office/drawing/2014/chart" uri="{C3380CC4-5D6E-409C-BE32-E72D297353CC}">
              <c16:uniqueId val="{00000006-B175-4B55-A733-55A1A8C84E3B}"/>
            </c:ext>
          </c:extLst>
        </c:ser>
        <c:ser>
          <c:idx val="7"/>
          <c:order val="7"/>
          <c:tx>
            <c:strRef>
              <c:f>'BS - Business Unit Trends'!$AA$202:$AS$202</c:f>
              <c:strCache>
                <c:ptCount val="19"/>
                <c:pt idx="0">
                  <c:v>Int'l HQ</c:v>
                </c:pt>
              </c:strCache>
            </c:strRef>
          </c:tx>
          <c:spPr>
            <a:solidFill>
              <a:srgbClr val="C0C0FF"/>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Trends'!$AT$202:$AX$202</c:f>
              <c:numCache>
                <c:formatCode>_(* #,##0.0_);_(* \(#,##0.0\);_(* "-"??_);_(@_)</c:formatCode>
                <c:ptCount val="5"/>
              </c:numCache>
            </c:numRef>
          </c:val>
          <c:extLst>
            <c:ext xmlns:c16="http://schemas.microsoft.com/office/drawing/2014/chart" uri="{C3380CC4-5D6E-409C-BE32-E72D297353CC}">
              <c16:uniqueId val="{00000007-B175-4B55-A733-55A1A8C84E3B}"/>
            </c:ext>
          </c:extLst>
        </c:ser>
        <c:ser>
          <c:idx val="8"/>
          <c:order val="8"/>
          <c:tx>
            <c:strRef>
              <c:f>'BS - Business Unit Trends'!$AA$203:$AS$203</c:f>
              <c:strCache>
                <c:ptCount val="19"/>
                <c:pt idx="0">
                  <c:v>GPG</c:v>
                </c:pt>
              </c:strCache>
            </c:strRef>
          </c:tx>
          <c:spPr>
            <a:solidFill>
              <a:srgbClr val="00008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Trends'!$AT$203:$AX$203</c:f>
              <c:numCache>
                <c:formatCode>_(* #,##0.0_);_(* \(#,##0.0\);_(* "-"??_);_(@_)</c:formatCode>
                <c:ptCount val="5"/>
              </c:numCache>
            </c:numRef>
          </c:val>
          <c:extLst>
            <c:ext xmlns:c16="http://schemas.microsoft.com/office/drawing/2014/chart" uri="{C3380CC4-5D6E-409C-BE32-E72D297353CC}">
              <c16:uniqueId val="{00000008-B175-4B55-A733-55A1A8C84E3B}"/>
            </c:ext>
          </c:extLst>
        </c:ser>
        <c:ser>
          <c:idx val="9"/>
          <c:order val="9"/>
          <c:tx>
            <c:strRef>
              <c:f>'BS - Business Unit Trends'!$AA$204:$AS$204</c:f>
              <c:strCache>
                <c:ptCount val="19"/>
                <c:pt idx="0">
                  <c:v>PGG</c:v>
                </c:pt>
              </c:strCache>
            </c:strRef>
          </c:tx>
          <c:spPr>
            <a:solidFill>
              <a:srgbClr val="FF00FF"/>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Trends'!$AT$204:$AX$204</c:f>
              <c:numCache>
                <c:formatCode>_(* #,##0.0_);_(* \(#,##0.0\);_(* "-"??_);_(@_)</c:formatCode>
                <c:ptCount val="5"/>
              </c:numCache>
            </c:numRef>
          </c:val>
          <c:extLst>
            <c:ext xmlns:c16="http://schemas.microsoft.com/office/drawing/2014/chart" uri="{C3380CC4-5D6E-409C-BE32-E72D297353CC}">
              <c16:uniqueId val="{00000009-B175-4B55-A733-55A1A8C84E3B}"/>
            </c:ext>
          </c:extLst>
        </c:ser>
        <c:ser>
          <c:idx val="10"/>
          <c:order val="10"/>
          <c:tx>
            <c:strRef>
              <c:f>'BS - Business Unit Trends'!$AA$205:$AS$205</c:f>
              <c:strCache>
                <c:ptCount val="19"/>
                <c:pt idx="0">
                  <c:v>EGEP</c:v>
                </c:pt>
              </c:strCache>
            </c:strRef>
          </c:tx>
          <c:spPr>
            <a:solidFill>
              <a:srgbClr val="FFFF0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Trends'!$AT$205:$AX$205</c:f>
              <c:numCache>
                <c:formatCode>_(* #,##0.0_);_(* \(#,##0.0\);_(* "-"??_);_(@_)</c:formatCode>
                <c:ptCount val="5"/>
              </c:numCache>
            </c:numRef>
          </c:val>
          <c:extLst>
            <c:ext xmlns:c16="http://schemas.microsoft.com/office/drawing/2014/chart" uri="{C3380CC4-5D6E-409C-BE32-E72D297353CC}">
              <c16:uniqueId val="{0000000A-B175-4B55-A733-55A1A8C84E3B}"/>
            </c:ext>
          </c:extLst>
        </c:ser>
        <c:ser>
          <c:idx val="11"/>
          <c:order val="11"/>
          <c:tx>
            <c:strRef>
              <c:f>'BS - Business Unit Trends'!$AA$206:$AS$206</c:f>
              <c:strCache>
                <c:ptCount val="19"/>
                <c:pt idx="0">
                  <c:v>EREC</c:v>
                </c:pt>
              </c:strCache>
            </c:strRef>
          </c:tx>
          <c:spPr>
            <a:solidFill>
              <a:srgbClr val="00FFFF"/>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Trends'!$AT$206:$AX$206</c:f>
              <c:numCache>
                <c:formatCode>_(* #,##0.0_);_(* \(#,##0.0\);_(* "-"??_);_(@_)</c:formatCode>
                <c:ptCount val="5"/>
              </c:numCache>
            </c:numRef>
          </c:val>
          <c:extLst>
            <c:ext xmlns:c16="http://schemas.microsoft.com/office/drawing/2014/chart" uri="{C3380CC4-5D6E-409C-BE32-E72D297353CC}">
              <c16:uniqueId val="{0000000B-B175-4B55-A733-55A1A8C84E3B}"/>
            </c:ext>
          </c:extLst>
        </c:ser>
        <c:ser>
          <c:idx val="12"/>
          <c:order val="12"/>
          <c:tx>
            <c:strRef>
              <c:f>'BS - Business Unit Trends'!$AA$207:$AS$207</c:f>
              <c:strCache>
                <c:ptCount val="19"/>
                <c:pt idx="0">
                  <c:v>ECM</c:v>
                </c:pt>
              </c:strCache>
            </c:strRef>
          </c:tx>
          <c:spPr>
            <a:solidFill>
              <a:srgbClr val="80008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Trends'!$AT$207:$AX$207</c:f>
              <c:numCache>
                <c:formatCode>_(* #,##0.0_);_(* \(#,##0.0\);_(* "-"??_);_(@_)</c:formatCode>
                <c:ptCount val="5"/>
              </c:numCache>
            </c:numRef>
          </c:val>
          <c:extLst>
            <c:ext xmlns:c16="http://schemas.microsoft.com/office/drawing/2014/chart" uri="{C3380CC4-5D6E-409C-BE32-E72D297353CC}">
              <c16:uniqueId val="{0000000C-B175-4B55-A733-55A1A8C84E3B}"/>
            </c:ext>
          </c:extLst>
        </c:ser>
        <c:ser>
          <c:idx val="13"/>
          <c:order val="13"/>
          <c:tx>
            <c:strRef>
              <c:f>'BS - Business Unit Trends'!$AA$208:$AS$208</c:f>
              <c:strCache>
                <c:ptCount val="19"/>
                <c:pt idx="0">
                  <c:v>ECI</c:v>
                </c:pt>
              </c:strCache>
            </c:strRef>
          </c:tx>
          <c:spPr>
            <a:solidFill>
              <a:srgbClr val="80000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Trends'!$AT$208:$AX$208</c:f>
              <c:numCache>
                <c:formatCode>_(* #,##0.0_);_(* \(#,##0.0\);_(* "-"??_);_(@_)</c:formatCode>
                <c:ptCount val="5"/>
              </c:numCache>
            </c:numRef>
          </c:val>
          <c:extLst>
            <c:ext xmlns:c16="http://schemas.microsoft.com/office/drawing/2014/chart" uri="{C3380CC4-5D6E-409C-BE32-E72D297353CC}">
              <c16:uniqueId val="{0000000D-B175-4B55-A733-55A1A8C84E3B}"/>
            </c:ext>
          </c:extLst>
        </c:ser>
        <c:ser>
          <c:idx val="14"/>
          <c:order val="14"/>
          <c:tx>
            <c:strRef>
              <c:f>'BS - Business Unit Trends'!$AA$209:$AS$209</c:f>
              <c:strCache>
                <c:ptCount val="19"/>
                <c:pt idx="0">
                  <c:v>EEDC</c:v>
                </c:pt>
              </c:strCache>
            </c:strRef>
          </c:tx>
          <c:spPr>
            <a:solidFill>
              <a:srgbClr val="00808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Trends'!$AT$209:$AX$209</c:f>
              <c:numCache>
                <c:formatCode>_(* #,##0.0_);_(* \(#,##0.0\);_(* "-"??_);_(@_)</c:formatCode>
                <c:ptCount val="5"/>
              </c:numCache>
            </c:numRef>
          </c:val>
          <c:extLst>
            <c:ext xmlns:c16="http://schemas.microsoft.com/office/drawing/2014/chart" uri="{C3380CC4-5D6E-409C-BE32-E72D297353CC}">
              <c16:uniqueId val="{0000000E-B175-4B55-A733-55A1A8C84E3B}"/>
            </c:ext>
          </c:extLst>
        </c:ser>
        <c:ser>
          <c:idx val="15"/>
          <c:order val="15"/>
          <c:tx>
            <c:strRef>
              <c:f>'BS - Business Unit Trends'!$AA$210:$AS$210</c:f>
              <c:strCache>
                <c:ptCount val="19"/>
                <c:pt idx="0">
                  <c:v>EES</c:v>
                </c:pt>
              </c:strCache>
            </c:strRef>
          </c:tx>
          <c:spPr>
            <a:solidFill>
              <a:srgbClr val="0000FF"/>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Trends'!$AT$210:$AX$210</c:f>
              <c:numCache>
                <c:formatCode>_(* #,##0.0_);_(* \(#,##0.0\);_(* "-"??_);_(@_)</c:formatCode>
                <c:ptCount val="5"/>
              </c:numCache>
            </c:numRef>
          </c:val>
          <c:extLst>
            <c:ext xmlns:c16="http://schemas.microsoft.com/office/drawing/2014/chart" uri="{C3380CC4-5D6E-409C-BE32-E72D297353CC}">
              <c16:uniqueId val="{0000000F-B175-4B55-A733-55A1A8C84E3B}"/>
            </c:ext>
          </c:extLst>
        </c:ser>
        <c:ser>
          <c:idx val="16"/>
          <c:order val="16"/>
          <c:tx>
            <c:strRef>
              <c:f>'BS - Business Unit Trends'!$AA$211:$AS$211</c:f>
              <c:strCache>
                <c:ptCount val="19"/>
                <c:pt idx="0">
                  <c:v>EOG</c:v>
                </c:pt>
              </c:strCache>
            </c:strRef>
          </c:tx>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Trends'!$AT$211:$AX$211</c:f>
            </c:numRef>
          </c:val>
          <c:extLst>
            <c:ext xmlns:c16="http://schemas.microsoft.com/office/drawing/2014/chart" uri="{C3380CC4-5D6E-409C-BE32-E72D297353CC}">
              <c16:uniqueId val="{00000010-B175-4B55-A733-55A1A8C84E3B}"/>
            </c:ext>
          </c:extLst>
        </c:ser>
        <c:ser>
          <c:idx val="17"/>
          <c:order val="17"/>
          <c:tx>
            <c:strRef>
              <c:f>'BS - Business Unit Trends'!$AA$212:$AS$212</c:f>
              <c:strCache>
                <c:ptCount val="19"/>
                <c:pt idx="0">
                  <c:v>CORP</c:v>
                </c:pt>
              </c:strCache>
            </c:strRef>
          </c:tx>
          <c:spPr>
            <a:solidFill>
              <a:srgbClr val="69FFFF"/>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Trends'!$AT$212:$AX$212</c:f>
              <c:numCache>
                <c:formatCode>_(* #,##0.0_);_(* \(#,##0.0\);_(* "-"??_);_(@_)</c:formatCode>
                <c:ptCount val="5"/>
              </c:numCache>
            </c:numRef>
          </c:val>
          <c:extLst>
            <c:ext xmlns:c16="http://schemas.microsoft.com/office/drawing/2014/chart" uri="{C3380CC4-5D6E-409C-BE32-E72D297353CC}">
              <c16:uniqueId val="{00000011-B175-4B55-A733-55A1A8C84E3B}"/>
            </c:ext>
          </c:extLst>
        </c:ser>
        <c:dLbls>
          <c:showLegendKey val="0"/>
          <c:showVal val="0"/>
          <c:showCatName val="0"/>
          <c:showSerName val="0"/>
          <c:showPercent val="0"/>
          <c:showBubbleSize val="0"/>
        </c:dLbls>
        <c:gapWidth val="150"/>
        <c:overlap val="100"/>
        <c:axId val="1813482015"/>
        <c:axId val="1"/>
      </c:barChart>
      <c:catAx>
        <c:axId val="1813482015"/>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632286995515695E-2"/>
              <c:y val="0.4382359234776014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13482015"/>
        <c:crosses val="autoZero"/>
        <c:crossBetween val="between"/>
      </c:valAx>
      <c:spPr>
        <a:noFill/>
        <a:ln w="25400">
          <a:noFill/>
        </a:ln>
      </c:spPr>
    </c:plotArea>
    <c:legend>
      <c:legendPos val="r"/>
      <c:layout>
        <c:manualLayout>
          <c:xMode val="edge"/>
          <c:yMode val="edge"/>
          <c:x val="0.78251121076233188"/>
          <c:y val="3.8235349028247108E-2"/>
          <c:w val="0.2085201793721973"/>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India</a:t>
            </a:r>
          </a:p>
        </c:rich>
      </c:tx>
      <c:layout>
        <c:manualLayout>
          <c:xMode val="edge"/>
          <c:yMode val="edge"/>
          <c:x val="0.4608511186799118"/>
          <c:y val="3.5398332061013726E-2"/>
        </c:manualLayout>
      </c:layout>
      <c:overlay val="0"/>
      <c:spPr>
        <a:noFill/>
        <a:ln w="25400">
          <a:noFill/>
        </a:ln>
      </c:spPr>
    </c:title>
    <c:autoTitleDeleted val="0"/>
    <c:plotArea>
      <c:layout>
        <c:manualLayout>
          <c:layoutTarget val="inner"/>
          <c:xMode val="edge"/>
          <c:yMode val="edge"/>
          <c:x val="0.17673416687239338"/>
          <c:y val="0.18289138231523758"/>
          <c:w val="0.57718246902629733"/>
          <c:h val="0.6725683091592608"/>
        </c:manualLayout>
      </c:layout>
      <c:barChart>
        <c:barDir val="col"/>
        <c:grouping val="stacked"/>
        <c:varyColors val="0"/>
        <c:ser>
          <c:idx val="0"/>
          <c:order val="0"/>
          <c:tx>
            <c:strRef>
              <c:f>'BS - Business Unit Trends'!$AA$218:$AS$218</c:f>
              <c:strCache>
                <c:ptCount val="19"/>
                <c:pt idx="0">
                  <c:v>N. AMER</c:v>
                </c:pt>
              </c:strCache>
            </c:strRef>
          </c:tx>
          <c:spPr>
            <a:solidFill>
              <a:srgbClr val="FF000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Trends'!$AT$218:$AX$218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6D97-49C6-9F99-A5D2640D6AC0}"/>
            </c:ext>
          </c:extLst>
        </c:ser>
        <c:ser>
          <c:idx val="1"/>
          <c:order val="1"/>
          <c:tx>
            <c:strRef>
              <c:f>'BS - Business Unit Trends'!$AA$219:$AS$219</c:f>
              <c:strCache>
                <c:ptCount val="19"/>
                <c:pt idx="0">
                  <c:v>EUR</c:v>
                </c:pt>
              </c:strCache>
            </c:strRef>
          </c:tx>
          <c:spPr>
            <a:solidFill>
              <a:srgbClr val="FF808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Trends'!$AT$219:$AX$219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6D97-49C6-9F99-A5D2640D6AC0}"/>
            </c:ext>
          </c:extLst>
        </c:ser>
        <c:ser>
          <c:idx val="2"/>
          <c:order val="2"/>
          <c:tx>
            <c:strRef>
              <c:f>'BS - Business Unit Trends'!$AA$220:$AS$220</c:f>
              <c:strCache>
                <c:ptCount val="19"/>
                <c:pt idx="0">
                  <c:v>S. AMER</c:v>
                </c:pt>
              </c:strCache>
            </c:strRef>
          </c:tx>
          <c:spPr>
            <a:solidFill>
              <a:srgbClr val="FFFFC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Trends'!$AT$220:$AX$220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6D97-49C6-9F99-A5D2640D6AC0}"/>
            </c:ext>
          </c:extLst>
        </c:ser>
        <c:ser>
          <c:idx val="3"/>
          <c:order val="3"/>
          <c:tx>
            <c:strRef>
              <c:f>'BS - Business Unit Trends'!$AA$221:$AS$221</c:f>
              <c:strCache>
                <c:ptCount val="19"/>
                <c:pt idx="0">
                  <c:v>INDIA</c:v>
                </c:pt>
              </c:strCache>
            </c:strRef>
          </c:tx>
          <c:spPr>
            <a:solidFill>
              <a:srgbClr val="A0E0E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Trends'!$AT$221:$AX$221</c:f>
              <c:numCache>
                <c:formatCode>_(* #,##0.0_);_(* \(#,##0.0\);_(* "-"??_);_(@_)</c:formatCode>
                <c:ptCount val="5"/>
                <c:pt idx="0">
                  <c:v>0</c:v>
                </c:pt>
              </c:numCache>
            </c:numRef>
          </c:val>
          <c:extLst>
            <c:ext xmlns:c16="http://schemas.microsoft.com/office/drawing/2014/chart" uri="{C3380CC4-5D6E-409C-BE32-E72D297353CC}">
              <c16:uniqueId val="{00000003-6D97-49C6-9F99-A5D2640D6AC0}"/>
            </c:ext>
          </c:extLst>
        </c:ser>
        <c:ser>
          <c:idx val="4"/>
          <c:order val="4"/>
          <c:tx>
            <c:strRef>
              <c:f>'BS - Business Unit Trends'!$AA$222:$AS$222</c:f>
              <c:strCache>
                <c:ptCount val="19"/>
                <c:pt idx="0">
                  <c:v>CARIB/M. EAST</c:v>
                </c:pt>
              </c:strCache>
            </c:strRef>
          </c:tx>
          <c:spPr>
            <a:solidFill>
              <a:srgbClr val="00FFFF"/>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Trends'!$AT$222:$AX$222</c:f>
              <c:numCache>
                <c:formatCode>_(* #,##0.0_);_(* \(#,##0.0\);_(* "-"??_);_(@_)</c:formatCode>
                <c:ptCount val="5"/>
              </c:numCache>
            </c:numRef>
          </c:val>
          <c:extLst>
            <c:ext xmlns:c16="http://schemas.microsoft.com/office/drawing/2014/chart" uri="{C3380CC4-5D6E-409C-BE32-E72D297353CC}">
              <c16:uniqueId val="{00000004-6D97-49C6-9F99-A5D2640D6AC0}"/>
            </c:ext>
          </c:extLst>
        </c:ser>
        <c:ser>
          <c:idx val="5"/>
          <c:order val="5"/>
          <c:tx>
            <c:strRef>
              <c:f>'BS - Business Unit Trends'!$AA$223:$AS$223</c:f>
              <c:strCache>
                <c:ptCount val="19"/>
                <c:pt idx="0">
                  <c:v>ASIA/AFRICA</c:v>
                </c:pt>
              </c:strCache>
            </c:strRef>
          </c:tx>
          <c:spPr>
            <a:solidFill>
              <a:srgbClr val="00800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Trends'!$AT$223:$AX$223</c:f>
              <c:numCache>
                <c:formatCode>_(* #,##0.0_);_(* \(#,##0.0\);_(* "-"??_);_(@_)</c:formatCode>
                <c:ptCount val="5"/>
              </c:numCache>
            </c:numRef>
          </c:val>
          <c:extLst>
            <c:ext xmlns:c16="http://schemas.microsoft.com/office/drawing/2014/chart" uri="{C3380CC4-5D6E-409C-BE32-E72D297353CC}">
              <c16:uniqueId val="{00000005-6D97-49C6-9F99-A5D2640D6AC0}"/>
            </c:ext>
          </c:extLst>
        </c:ser>
        <c:ser>
          <c:idx val="6"/>
          <c:order val="6"/>
          <c:tx>
            <c:strRef>
              <c:f>'BS - Business Unit Trends'!$AA$224:$AS$224</c:f>
              <c:strCache>
                <c:ptCount val="19"/>
                <c:pt idx="0">
                  <c:v>EECC</c:v>
                </c:pt>
              </c:strCache>
            </c:strRef>
          </c:tx>
          <c:spPr>
            <a:solidFill>
              <a:srgbClr val="0080C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Trends'!$AT$224:$AX$224</c:f>
              <c:numCache>
                <c:formatCode>_(* #,##0.0_);_(* \(#,##0.0\);_(* "-"??_);_(@_)</c:formatCode>
                <c:ptCount val="5"/>
              </c:numCache>
            </c:numRef>
          </c:val>
          <c:extLst>
            <c:ext xmlns:c16="http://schemas.microsoft.com/office/drawing/2014/chart" uri="{C3380CC4-5D6E-409C-BE32-E72D297353CC}">
              <c16:uniqueId val="{00000006-6D97-49C6-9F99-A5D2640D6AC0}"/>
            </c:ext>
          </c:extLst>
        </c:ser>
        <c:ser>
          <c:idx val="7"/>
          <c:order val="7"/>
          <c:tx>
            <c:strRef>
              <c:f>'BS - Business Unit Trends'!$AA$225:$AS$225</c:f>
              <c:strCache>
                <c:ptCount val="19"/>
                <c:pt idx="0">
                  <c:v>Int'l HQ</c:v>
                </c:pt>
              </c:strCache>
            </c:strRef>
          </c:tx>
          <c:spPr>
            <a:solidFill>
              <a:srgbClr val="C0C0FF"/>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Trends'!$AT$225:$AX$225</c:f>
              <c:numCache>
                <c:formatCode>_(* #,##0.0_);_(* \(#,##0.0\);_(* "-"??_);_(@_)</c:formatCode>
                <c:ptCount val="5"/>
              </c:numCache>
            </c:numRef>
          </c:val>
          <c:extLst>
            <c:ext xmlns:c16="http://schemas.microsoft.com/office/drawing/2014/chart" uri="{C3380CC4-5D6E-409C-BE32-E72D297353CC}">
              <c16:uniqueId val="{00000007-6D97-49C6-9F99-A5D2640D6AC0}"/>
            </c:ext>
          </c:extLst>
        </c:ser>
        <c:ser>
          <c:idx val="8"/>
          <c:order val="8"/>
          <c:tx>
            <c:strRef>
              <c:f>'BS - Business Unit Trends'!$AA$226:$AS$226</c:f>
              <c:strCache>
                <c:ptCount val="19"/>
                <c:pt idx="0">
                  <c:v>GPG</c:v>
                </c:pt>
              </c:strCache>
            </c:strRef>
          </c:tx>
          <c:spPr>
            <a:solidFill>
              <a:srgbClr val="00008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Trends'!$AT$226:$AX$226</c:f>
              <c:numCache>
                <c:formatCode>_(* #,##0.0_);_(* \(#,##0.0\);_(* "-"??_);_(@_)</c:formatCode>
                <c:ptCount val="5"/>
              </c:numCache>
            </c:numRef>
          </c:val>
          <c:extLst>
            <c:ext xmlns:c16="http://schemas.microsoft.com/office/drawing/2014/chart" uri="{C3380CC4-5D6E-409C-BE32-E72D297353CC}">
              <c16:uniqueId val="{00000008-6D97-49C6-9F99-A5D2640D6AC0}"/>
            </c:ext>
          </c:extLst>
        </c:ser>
        <c:ser>
          <c:idx val="9"/>
          <c:order val="9"/>
          <c:tx>
            <c:strRef>
              <c:f>'BS - Business Unit Trends'!$AA$227:$AS$227</c:f>
              <c:strCache>
                <c:ptCount val="19"/>
                <c:pt idx="0">
                  <c:v>PGG</c:v>
                </c:pt>
              </c:strCache>
            </c:strRef>
          </c:tx>
          <c:spPr>
            <a:solidFill>
              <a:srgbClr val="FF00FF"/>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Trends'!$AT$227:$AX$227</c:f>
              <c:numCache>
                <c:formatCode>_(* #,##0.0_);_(* \(#,##0.0\);_(* "-"??_);_(@_)</c:formatCode>
                <c:ptCount val="5"/>
              </c:numCache>
            </c:numRef>
          </c:val>
          <c:extLst>
            <c:ext xmlns:c16="http://schemas.microsoft.com/office/drawing/2014/chart" uri="{C3380CC4-5D6E-409C-BE32-E72D297353CC}">
              <c16:uniqueId val="{00000009-6D97-49C6-9F99-A5D2640D6AC0}"/>
            </c:ext>
          </c:extLst>
        </c:ser>
        <c:ser>
          <c:idx val="10"/>
          <c:order val="10"/>
          <c:tx>
            <c:strRef>
              <c:f>'BS - Business Unit Trends'!$AA$228:$AS$228</c:f>
              <c:strCache>
                <c:ptCount val="19"/>
                <c:pt idx="0">
                  <c:v>EGEP</c:v>
                </c:pt>
              </c:strCache>
            </c:strRef>
          </c:tx>
          <c:spPr>
            <a:solidFill>
              <a:srgbClr val="FFFF0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Trends'!$AT$228:$AX$228</c:f>
              <c:numCache>
                <c:formatCode>_(* #,##0.0_);_(* \(#,##0.0\);_(* "-"??_);_(@_)</c:formatCode>
                <c:ptCount val="5"/>
              </c:numCache>
            </c:numRef>
          </c:val>
          <c:extLst>
            <c:ext xmlns:c16="http://schemas.microsoft.com/office/drawing/2014/chart" uri="{C3380CC4-5D6E-409C-BE32-E72D297353CC}">
              <c16:uniqueId val="{0000000A-6D97-49C6-9F99-A5D2640D6AC0}"/>
            </c:ext>
          </c:extLst>
        </c:ser>
        <c:ser>
          <c:idx val="11"/>
          <c:order val="11"/>
          <c:tx>
            <c:strRef>
              <c:f>'BS - Business Unit Trends'!$AA$229:$AS$229</c:f>
              <c:strCache>
                <c:ptCount val="19"/>
                <c:pt idx="0">
                  <c:v>EREC</c:v>
                </c:pt>
              </c:strCache>
            </c:strRef>
          </c:tx>
          <c:spPr>
            <a:solidFill>
              <a:srgbClr val="00FFFF"/>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Trends'!$AT$229:$AX$229</c:f>
              <c:numCache>
                <c:formatCode>_(* #,##0.0_);_(* \(#,##0.0\);_(* "-"??_);_(@_)</c:formatCode>
                <c:ptCount val="5"/>
              </c:numCache>
            </c:numRef>
          </c:val>
          <c:extLst>
            <c:ext xmlns:c16="http://schemas.microsoft.com/office/drawing/2014/chart" uri="{C3380CC4-5D6E-409C-BE32-E72D297353CC}">
              <c16:uniqueId val="{0000000B-6D97-49C6-9F99-A5D2640D6AC0}"/>
            </c:ext>
          </c:extLst>
        </c:ser>
        <c:ser>
          <c:idx val="12"/>
          <c:order val="12"/>
          <c:tx>
            <c:strRef>
              <c:f>'BS - Business Unit Trends'!$AA$230:$AS$230</c:f>
              <c:strCache>
                <c:ptCount val="19"/>
                <c:pt idx="0">
                  <c:v>ECM</c:v>
                </c:pt>
              </c:strCache>
            </c:strRef>
          </c:tx>
          <c:spPr>
            <a:solidFill>
              <a:srgbClr val="80008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Trends'!$AT$230:$AX$230</c:f>
              <c:numCache>
                <c:formatCode>_(* #,##0.0_);_(* \(#,##0.0\);_(* "-"??_);_(@_)</c:formatCode>
                <c:ptCount val="5"/>
              </c:numCache>
            </c:numRef>
          </c:val>
          <c:extLst>
            <c:ext xmlns:c16="http://schemas.microsoft.com/office/drawing/2014/chart" uri="{C3380CC4-5D6E-409C-BE32-E72D297353CC}">
              <c16:uniqueId val="{0000000C-6D97-49C6-9F99-A5D2640D6AC0}"/>
            </c:ext>
          </c:extLst>
        </c:ser>
        <c:ser>
          <c:idx val="13"/>
          <c:order val="13"/>
          <c:tx>
            <c:strRef>
              <c:f>'BS - Business Unit Trends'!$AA$231:$AS$231</c:f>
              <c:strCache>
                <c:ptCount val="19"/>
                <c:pt idx="0">
                  <c:v>ECI</c:v>
                </c:pt>
              </c:strCache>
            </c:strRef>
          </c:tx>
          <c:spPr>
            <a:solidFill>
              <a:srgbClr val="80000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Trends'!$AT$231:$AX$231</c:f>
              <c:numCache>
                <c:formatCode>_(* #,##0.0_);_(* \(#,##0.0\);_(* "-"??_);_(@_)</c:formatCode>
                <c:ptCount val="5"/>
              </c:numCache>
            </c:numRef>
          </c:val>
          <c:extLst>
            <c:ext xmlns:c16="http://schemas.microsoft.com/office/drawing/2014/chart" uri="{C3380CC4-5D6E-409C-BE32-E72D297353CC}">
              <c16:uniqueId val="{0000000D-6D97-49C6-9F99-A5D2640D6AC0}"/>
            </c:ext>
          </c:extLst>
        </c:ser>
        <c:ser>
          <c:idx val="14"/>
          <c:order val="14"/>
          <c:tx>
            <c:strRef>
              <c:f>'BS - Business Unit Trends'!$AA$232:$AS$232</c:f>
              <c:strCache>
                <c:ptCount val="19"/>
                <c:pt idx="0">
                  <c:v>EEDC</c:v>
                </c:pt>
              </c:strCache>
            </c:strRef>
          </c:tx>
          <c:spPr>
            <a:solidFill>
              <a:srgbClr val="00808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Trends'!$AT$232:$AX$232</c:f>
              <c:numCache>
                <c:formatCode>_(* #,##0.0_);_(* \(#,##0.0\);_(* "-"??_);_(@_)</c:formatCode>
                <c:ptCount val="5"/>
              </c:numCache>
            </c:numRef>
          </c:val>
          <c:extLst>
            <c:ext xmlns:c16="http://schemas.microsoft.com/office/drawing/2014/chart" uri="{C3380CC4-5D6E-409C-BE32-E72D297353CC}">
              <c16:uniqueId val="{0000000E-6D97-49C6-9F99-A5D2640D6AC0}"/>
            </c:ext>
          </c:extLst>
        </c:ser>
        <c:ser>
          <c:idx val="15"/>
          <c:order val="15"/>
          <c:tx>
            <c:strRef>
              <c:f>'BS - Business Unit Trends'!$AA$233:$AS$233</c:f>
              <c:strCache>
                <c:ptCount val="19"/>
                <c:pt idx="0">
                  <c:v>EES</c:v>
                </c:pt>
              </c:strCache>
            </c:strRef>
          </c:tx>
          <c:spPr>
            <a:solidFill>
              <a:srgbClr val="0000FF"/>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Trends'!$AT$233:$AX$233</c:f>
              <c:numCache>
                <c:formatCode>_(* #,##0.0_);_(* \(#,##0.0\);_(* "-"??_);_(@_)</c:formatCode>
                <c:ptCount val="5"/>
              </c:numCache>
            </c:numRef>
          </c:val>
          <c:extLst>
            <c:ext xmlns:c16="http://schemas.microsoft.com/office/drawing/2014/chart" uri="{C3380CC4-5D6E-409C-BE32-E72D297353CC}">
              <c16:uniqueId val="{0000000F-6D97-49C6-9F99-A5D2640D6AC0}"/>
            </c:ext>
          </c:extLst>
        </c:ser>
        <c:ser>
          <c:idx val="16"/>
          <c:order val="16"/>
          <c:tx>
            <c:strRef>
              <c:f>'BS - Business Unit Trends'!$AA$234:$AS$234</c:f>
              <c:strCache>
                <c:ptCount val="19"/>
                <c:pt idx="0">
                  <c:v>EOG</c:v>
                </c:pt>
              </c:strCache>
            </c:strRef>
          </c:tx>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Trends'!$AT$234:$AX$234</c:f>
            </c:numRef>
          </c:val>
          <c:extLst>
            <c:ext xmlns:c16="http://schemas.microsoft.com/office/drawing/2014/chart" uri="{C3380CC4-5D6E-409C-BE32-E72D297353CC}">
              <c16:uniqueId val="{00000010-6D97-49C6-9F99-A5D2640D6AC0}"/>
            </c:ext>
          </c:extLst>
        </c:ser>
        <c:ser>
          <c:idx val="17"/>
          <c:order val="17"/>
          <c:tx>
            <c:strRef>
              <c:f>'BS - Business Unit Trends'!$AA$235:$AS$235</c:f>
              <c:strCache>
                <c:ptCount val="19"/>
                <c:pt idx="0">
                  <c:v>CORP</c:v>
                </c:pt>
              </c:strCache>
            </c:strRef>
          </c:tx>
          <c:spPr>
            <a:solidFill>
              <a:srgbClr val="69FFFF"/>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Trends'!$AT$235:$AX$235</c:f>
              <c:numCache>
                <c:formatCode>_(* #,##0.0_);_(* \(#,##0.0\);_(* "-"??_);_(@_)</c:formatCode>
                <c:ptCount val="5"/>
              </c:numCache>
            </c:numRef>
          </c:val>
          <c:extLst>
            <c:ext xmlns:c16="http://schemas.microsoft.com/office/drawing/2014/chart" uri="{C3380CC4-5D6E-409C-BE32-E72D297353CC}">
              <c16:uniqueId val="{00000011-6D97-49C6-9F99-A5D2640D6AC0}"/>
            </c:ext>
          </c:extLst>
        </c:ser>
        <c:dLbls>
          <c:showLegendKey val="0"/>
          <c:showVal val="0"/>
          <c:showCatName val="0"/>
          <c:showSerName val="0"/>
          <c:showPercent val="0"/>
          <c:showBubbleSize val="0"/>
        </c:dLbls>
        <c:gapWidth val="150"/>
        <c:overlap val="100"/>
        <c:axId val="1813482975"/>
        <c:axId val="1"/>
      </c:barChart>
      <c:catAx>
        <c:axId val="1813482975"/>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557120292226586E-2"/>
              <c:y val="0.4365794287525026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13482975"/>
        <c:crosses val="autoZero"/>
        <c:crossBetween val="between"/>
      </c:valAx>
      <c:spPr>
        <a:noFill/>
        <a:ln w="25400">
          <a:noFill/>
        </a:ln>
      </c:spPr>
    </c:plotArea>
    <c:legend>
      <c:legendPos val="r"/>
      <c:layout>
        <c:manualLayout>
          <c:xMode val="edge"/>
          <c:yMode val="edge"/>
          <c:x val="0.78299947348528709"/>
          <c:y val="3.5398332061013726E-2"/>
          <c:w val="0.20805414581180484"/>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Caribbean/ Middle East</a:t>
            </a:r>
          </a:p>
        </c:rich>
      </c:tx>
      <c:layout>
        <c:manualLayout>
          <c:xMode val="edge"/>
          <c:yMode val="edge"/>
          <c:x val="0.33258964820823472"/>
          <c:y val="3.5294168333766564E-2"/>
        </c:manualLayout>
      </c:layout>
      <c:overlay val="0"/>
      <c:spPr>
        <a:noFill/>
        <a:ln w="25400">
          <a:noFill/>
        </a:ln>
      </c:spPr>
    </c:title>
    <c:autoTitleDeleted val="0"/>
    <c:plotArea>
      <c:layout>
        <c:manualLayout>
          <c:layoutTarget val="inner"/>
          <c:xMode val="edge"/>
          <c:yMode val="edge"/>
          <c:x val="0.17633947790906407"/>
          <c:y val="0.1823532030577939"/>
          <c:w val="0.57142919423696703"/>
          <c:h val="0.67353037903604529"/>
        </c:manualLayout>
      </c:layout>
      <c:barChart>
        <c:barDir val="col"/>
        <c:grouping val="stacked"/>
        <c:varyColors val="0"/>
        <c:ser>
          <c:idx val="0"/>
          <c:order val="0"/>
          <c:tx>
            <c:strRef>
              <c:f>'BS - Business Unit Trends'!$AA$241:$AS$241</c:f>
              <c:strCache>
                <c:ptCount val="19"/>
                <c:pt idx="0">
                  <c:v>N. AMER</c:v>
                </c:pt>
              </c:strCache>
            </c:strRef>
          </c:tx>
          <c:spPr>
            <a:solidFill>
              <a:srgbClr val="FF000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Trends'!$AT$241:$AX$241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C525-42F5-9955-C1B3EF6B4026}"/>
            </c:ext>
          </c:extLst>
        </c:ser>
        <c:ser>
          <c:idx val="1"/>
          <c:order val="1"/>
          <c:tx>
            <c:strRef>
              <c:f>'BS - Business Unit Trends'!$AA$242:$AS$242</c:f>
              <c:strCache>
                <c:ptCount val="19"/>
                <c:pt idx="0">
                  <c:v>EUR</c:v>
                </c:pt>
              </c:strCache>
            </c:strRef>
          </c:tx>
          <c:spPr>
            <a:solidFill>
              <a:srgbClr val="FF808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Trends'!$AT$242:$AX$242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C525-42F5-9955-C1B3EF6B4026}"/>
            </c:ext>
          </c:extLst>
        </c:ser>
        <c:ser>
          <c:idx val="2"/>
          <c:order val="2"/>
          <c:tx>
            <c:strRef>
              <c:f>'BS - Business Unit Trends'!$AA$243:$AS$243</c:f>
              <c:strCache>
                <c:ptCount val="19"/>
                <c:pt idx="0">
                  <c:v>S. AMER</c:v>
                </c:pt>
              </c:strCache>
            </c:strRef>
          </c:tx>
          <c:spPr>
            <a:solidFill>
              <a:srgbClr val="FFFFC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Trends'!$AT$243:$AX$243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C525-42F5-9955-C1B3EF6B4026}"/>
            </c:ext>
          </c:extLst>
        </c:ser>
        <c:ser>
          <c:idx val="3"/>
          <c:order val="3"/>
          <c:tx>
            <c:strRef>
              <c:f>'BS - Business Unit Trends'!$AA$244:$AS$244</c:f>
              <c:strCache>
                <c:ptCount val="19"/>
                <c:pt idx="0">
                  <c:v>INDIA</c:v>
                </c:pt>
              </c:strCache>
            </c:strRef>
          </c:tx>
          <c:spPr>
            <a:solidFill>
              <a:srgbClr val="A0E0E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Trends'!$AT$244:$AX$244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C525-42F5-9955-C1B3EF6B4026}"/>
            </c:ext>
          </c:extLst>
        </c:ser>
        <c:ser>
          <c:idx val="4"/>
          <c:order val="4"/>
          <c:tx>
            <c:strRef>
              <c:f>'BS - Business Unit Trends'!$AA$245:$AS$245</c:f>
              <c:strCache>
                <c:ptCount val="19"/>
                <c:pt idx="0">
                  <c:v>CARIB/M. EAST</c:v>
                </c:pt>
              </c:strCache>
            </c:strRef>
          </c:tx>
          <c:spPr>
            <a:solidFill>
              <a:srgbClr val="00FFFF"/>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Trends'!$AT$245:$AX$245</c:f>
              <c:numCache>
                <c:formatCode>_(* #,##0.0_);_(* \(#,##0.0\);_(* "-"??_);_(@_)</c:formatCode>
                <c:ptCount val="5"/>
                <c:pt idx="0">
                  <c:v>0</c:v>
                </c:pt>
                <c:pt idx="3">
                  <c:v>1.2</c:v>
                </c:pt>
                <c:pt idx="4">
                  <c:v>1.4</c:v>
                </c:pt>
              </c:numCache>
            </c:numRef>
          </c:val>
          <c:extLst>
            <c:ext xmlns:c16="http://schemas.microsoft.com/office/drawing/2014/chart" uri="{C3380CC4-5D6E-409C-BE32-E72D297353CC}">
              <c16:uniqueId val="{00000004-C525-42F5-9955-C1B3EF6B4026}"/>
            </c:ext>
          </c:extLst>
        </c:ser>
        <c:ser>
          <c:idx val="5"/>
          <c:order val="5"/>
          <c:tx>
            <c:strRef>
              <c:f>'BS - Business Unit Trends'!$AA$246:$AS$246</c:f>
              <c:strCache>
                <c:ptCount val="19"/>
                <c:pt idx="0">
                  <c:v>ASIA/AFRICA</c:v>
                </c:pt>
              </c:strCache>
            </c:strRef>
          </c:tx>
          <c:spPr>
            <a:solidFill>
              <a:srgbClr val="00800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Trends'!$AT$246:$AX$246</c:f>
              <c:numCache>
                <c:formatCode>_(* #,##0.0_);_(* \(#,##0.0\);_(* "-"??_);_(@_)</c:formatCode>
                <c:ptCount val="5"/>
              </c:numCache>
            </c:numRef>
          </c:val>
          <c:extLst>
            <c:ext xmlns:c16="http://schemas.microsoft.com/office/drawing/2014/chart" uri="{C3380CC4-5D6E-409C-BE32-E72D297353CC}">
              <c16:uniqueId val="{00000005-C525-42F5-9955-C1B3EF6B4026}"/>
            </c:ext>
          </c:extLst>
        </c:ser>
        <c:ser>
          <c:idx val="6"/>
          <c:order val="6"/>
          <c:tx>
            <c:strRef>
              <c:f>'BS - Business Unit Trends'!$AA$247:$AS$247</c:f>
              <c:strCache>
                <c:ptCount val="19"/>
                <c:pt idx="0">
                  <c:v>EECC</c:v>
                </c:pt>
              </c:strCache>
            </c:strRef>
          </c:tx>
          <c:spPr>
            <a:solidFill>
              <a:srgbClr val="0080C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Trends'!$AT$247:$AX$247</c:f>
              <c:numCache>
                <c:formatCode>_(* #,##0.0_);_(* \(#,##0.0\);_(* "-"??_);_(@_)</c:formatCode>
                <c:ptCount val="5"/>
              </c:numCache>
            </c:numRef>
          </c:val>
          <c:extLst>
            <c:ext xmlns:c16="http://schemas.microsoft.com/office/drawing/2014/chart" uri="{C3380CC4-5D6E-409C-BE32-E72D297353CC}">
              <c16:uniqueId val="{00000006-C525-42F5-9955-C1B3EF6B4026}"/>
            </c:ext>
          </c:extLst>
        </c:ser>
        <c:ser>
          <c:idx val="7"/>
          <c:order val="7"/>
          <c:tx>
            <c:strRef>
              <c:f>'BS - Business Unit Trends'!$AA$248:$AS$248</c:f>
              <c:strCache>
                <c:ptCount val="19"/>
                <c:pt idx="0">
                  <c:v>Int'l HQ</c:v>
                </c:pt>
              </c:strCache>
            </c:strRef>
          </c:tx>
          <c:spPr>
            <a:solidFill>
              <a:srgbClr val="C0C0FF"/>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Trends'!$AT$248:$AX$248</c:f>
              <c:numCache>
                <c:formatCode>_(* #,##0.0_);_(* \(#,##0.0\);_(* "-"??_);_(@_)</c:formatCode>
                <c:ptCount val="5"/>
                <c:pt idx="0">
                  <c:v>-4.4000000000000004</c:v>
                </c:pt>
                <c:pt idx="2">
                  <c:v>1.9</c:v>
                </c:pt>
                <c:pt idx="3">
                  <c:v>-1.6</c:v>
                </c:pt>
                <c:pt idx="4">
                  <c:v>14.9</c:v>
                </c:pt>
              </c:numCache>
            </c:numRef>
          </c:val>
          <c:extLst>
            <c:ext xmlns:c16="http://schemas.microsoft.com/office/drawing/2014/chart" uri="{C3380CC4-5D6E-409C-BE32-E72D297353CC}">
              <c16:uniqueId val="{00000007-C525-42F5-9955-C1B3EF6B4026}"/>
            </c:ext>
          </c:extLst>
        </c:ser>
        <c:ser>
          <c:idx val="8"/>
          <c:order val="8"/>
          <c:tx>
            <c:strRef>
              <c:f>'BS - Business Unit Trends'!$AA$249:$AS$249</c:f>
              <c:strCache>
                <c:ptCount val="19"/>
                <c:pt idx="0">
                  <c:v>GPG</c:v>
                </c:pt>
              </c:strCache>
            </c:strRef>
          </c:tx>
          <c:spPr>
            <a:solidFill>
              <a:srgbClr val="00008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Trends'!$AT$249:$AX$249</c:f>
              <c:numCache>
                <c:formatCode>_(* #,##0.0_);_(* \(#,##0.0\);_(* "-"??_);_(@_)</c:formatCode>
                <c:ptCount val="5"/>
              </c:numCache>
            </c:numRef>
          </c:val>
          <c:extLst>
            <c:ext xmlns:c16="http://schemas.microsoft.com/office/drawing/2014/chart" uri="{C3380CC4-5D6E-409C-BE32-E72D297353CC}">
              <c16:uniqueId val="{00000008-C525-42F5-9955-C1B3EF6B4026}"/>
            </c:ext>
          </c:extLst>
        </c:ser>
        <c:ser>
          <c:idx val="9"/>
          <c:order val="9"/>
          <c:tx>
            <c:strRef>
              <c:f>'BS - Business Unit Trends'!$AA$250:$AS$250</c:f>
              <c:strCache>
                <c:ptCount val="19"/>
                <c:pt idx="0">
                  <c:v>PGG</c:v>
                </c:pt>
              </c:strCache>
            </c:strRef>
          </c:tx>
          <c:spPr>
            <a:solidFill>
              <a:srgbClr val="FF00FF"/>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Trends'!$AT$250:$AX$250</c:f>
              <c:numCache>
                <c:formatCode>_(* #,##0.0_);_(* \(#,##0.0\);_(* "-"??_);_(@_)</c:formatCode>
                <c:ptCount val="5"/>
              </c:numCache>
            </c:numRef>
          </c:val>
          <c:extLst>
            <c:ext xmlns:c16="http://schemas.microsoft.com/office/drawing/2014/chart" uri="{C3380CC4-5D6E-409C-BE32-E72D297353CC}">
              <c16:uniqueId val="{00000009-C525-42F5-9955-C1B3EF6B4026}"/>
            </c:ext>
          </c:extLst>
        </c:ser>
        <c:ser>
          <c:idx val="10"/>
          <c:order val="10"/>
          <c:tx>
            <c:strRef>
              <c:f>'BS - Business Unit Trends'!$AA$251:$AS$251</c:f>
              <c:strCache>
                <c:ptCount val="19"/>
                <c:pt idx="0">
                  <c:v>EGEP</c:v>
                </c:pt>
              </c:strCache>
            </c:strRef>
          </c:tx>
          <c:spPr>
            <a:solidFill>
              <a:srgbClr val="FFFF0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Trends'!$AT$251:$AX$251</c:f>
              <c:numCache>
                <c:formatCode>_(* #,##0.0_);_(* \(#,##0.0\);_(* "-"??_);_(@_)</c:formatCode>
                <c:ptCount val="5"/>
              </c:numCache>
            </c:numRef>
          </c:val>
          <c:extLst>
            <c:ext xmlns:c16="http://schemas.microsoft.com/office/drawing/2014/chart" uri="{C3380CC4-5D6E-409C-BE32-E72D297353CC}">
              <c16:uniqueId val="{0000000A-C525-42F5-9955-C1B3EF6B4026}"/>
            </c:ext>
          </c:extLst>
        </c:ser>
        <c:ser>
          <c:idx val="11"/>
          <c:order val="11"/>
          <c:tx>
            <c:strRef>
              <c:f>'BS - Business Unit Trends'!$AA$252:$AS$252</c:f>
              <c:strCache>
                <c:ptCount val="19"/>
                <c:pt idx="0">
                  <c:v>EREC</c:v>
                </c:pt>
              </c:strCache>
            </c:strRef>
          </c:tx>
          <c:spPr>
            <a:solidFill>
              <a:srgbClr val="00FFFF"/>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Trends'!$AT$252:$AX$252</c:f>
              <c:numCache>
                <c:formatCode>_(* #,##0.0_);_(* \(#,##0.0\);_(* "-"??_);_(@_)</c:formatCode>
                <c:ptCount val="5"/>
              </c:numCache>
            </c:numRef>
          </c:val>
          <c:extLst>
            <c:ext xmlns:c16="http://schemas.microsoft.com/office/drawing/2014/chart" uri="{C3380CC4-5D6E-409C-BE32-E72D297353CC}">
              <c16:uniqueId val="{0000000B-C525-42F5-9955-C1B3EF6B4026}"/>
            </c:ext>
          </c:extLst>
        </c:ser>
        <c:ser>
          <c:idx val="12"/>
          <c:order val="12"/>
          <c:tx>
            <c:strRef>
              <c:f>'BS - Business Unit Trends'!$AA$253:$AS$253</c:f>
              <c:strCache>
                <c:ptCount val="19"/>
                <c:pt idx="0">
                  <c:v>ECM</c:v>
                </c:pt>
              </c:strCache>
            </c:strRef>
          </c:tx>
          <c:spPr>
            <a:solidFill>
              <a:srgbClr val="80008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Trends'!$AT$253:$AX$253</c:f>
              <c:numCache>
                <c:formatCode>_(* #,##0.0_);_(* \(#,##0.0\);_(* "-"??_);_(@_)</c:formatCode>
                <c:ptCount val="5"/>
              </c:numCache>
            </c:numRef>
          </c:val>
          <c:extLst>
            <c:ext xmlns:c16="http://schemas.microsoft.com/office/drawing/2014/chart" uri="{C3380CC4-5D6E-409C-BE32-E72D297353CC}">
              <c16:uniqueId val="{0000000C-C525-42F5-9955-C1B3EF6B4026}"/>
            </c:ext>
          </c:extLst>
        </c:ser>
        <c:ser>
          <c:idx val="13"/>
          <c:order val="13"/>
          <c:tx>
            <c:strRef>
              <c:f>'BS - Business Unit Trends'!$AA$254:$AS$254</c:f>
              <c:strCache>
                <c:ptCount val="19"/>
                <c:pt idx="0">
                  <c:v>ECI</c:v>
                </c:pt>
              </c:strCache>
            </c:strRef>
          </c:tx>
          <c:spPr>
            <a:solidFill>
              <a:srgbClr val="80000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Trends'!$AT$254:$AX$254</c:f>
              <c:numCache>
                <c:formatCode>_(* #,##0.0_);_(* \(#,##0.0\);_(* "-"??_);_(@_)</c:formatCode>
                <c:ptCount val="5"/>
              </c:numCache>
            </c:numRef>
          </c:val>
          <c:extLst>
            <c:ext xmlns:c16="http://schemas.microsoft.com/office/drawing/2014/chart" uri="{C3380CC4-5D6E-409C-BE32-E72D297353CC}">
              <c16:uniqueId val="{0000000D-C525-42F5-9955-C1B3EF6B4026}"/>
            </c:ext>
          </c:extLst>
        </c:ser>
        <c:ser>
          <c:idx val="14"/>
          <c:order val="14"/>
          <c:tx>
            <c:strRef>
              <c:f>'BS - Business Unit Trends'!$AA$255:$AS$255</c:f>
              <c:strCache>
                <c:ptCount val="19"/>
                <c:pt idx="0">
                  <c:v>EEDC</c:v>
                </c:pt>
              </c:strCache>
            </c:strRef>
          </c:tx>
          <c:spPr>
            <a:solidFill>
              <a:srgbClr val="00808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Trends'!$AT$255:$AX$255</c:f>
              <c:numCache>
                <c:formatCode>_(* #,##0.0_);_(* \(#,##0.0\);_(* "-"??_);_(@_)</c:formatCode>
                <c:ptCount val="5"/>
              </c:numCache>
            </c:numRef>
          </c:val>
          <c:extLst>
            <c:ext xmlns:c16="http://schemas.microsoft.com/office/drawing/2014/chart" uri="{C3380CC4-5D6E-409C-BE32-E72D297353CC}">
              <c16:uniqueId val="{0000000E-C525-42F5-9955-C1B3EF6B4026}"/>
            </c:ext>
          </c:extLst>
        </c:ser>
        <c:ser>
          <c:idx val="15"/>
          <c:order val="15"/>
          <c:tx>
            <c:strRef>
              <c:f>'BS - Business Unit Trends'!$AA$256:$AS$256</c:f>
              <c:strCache>
                <c:ptCount val="19"/>
                <c:pt idx="0">
                  <c:v>EES</c:v>
                </c:pt>
              </c:strCache>
            </c:strRef>
          </c:tx>
          <c:spPr>
            <a:solidFill>
              <a:srgbClr val="0000FF"/>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Trends'!$AT$256:$AX$256</c:f>
              <c:numCache>
                <c:formatCode>_(* #,##0.0_);_(* \(#,##0.0\);_(* "-"??_);_(@_)</c:formatCode>
                <c:ptCount val="5"/>
              </c:numCache>
            </c:numRef>
          </c:val>
          <c:extLst>
            <c:ext xmlns:c16="http://schemas.microsoft.com/office/drawing/2014/chart" uri="{C3380CC4-5D6E-409C-BE32-E72D297353CC}">
              <c16:uniqueId val="{0000000F-C525-42F5-9955-C1B3EF6B4026}"/>
            </c:ext>
          </c:extLst>
        </c:ser>
        <c:ser>
          <c:idx val="16"/>
          <c:order val="16"/>
          <c:tx>
            <c:strRef>
              <c:f>'BS - Business Unit Trends'!$AA$257:$AS$257</c:f>
              <c:strCache>
                <c:ptCount val="19"/>
                <c:pt idx="0">
                  <c:v>EOG</c:v>
                </c:pt>
              </c:strCache>
            </c:strRef>
          </c:tx>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Trends'!$AT$257:$AX$257</c:f>
            </c:numRef>
          </c:val>
          <c:extLst>
            <c:ext xmlns:c16="http://schemas.microsoft.com/office/drawing/2014/chart" uri="{C3380CC4-5D6E-409C-BE32-E72D297353CC}">
              <c16:uniqueId val="{00000010-C525-42F5-9955-C1B3EF6B4026}"/>
            </c:ext>
          </c:extLst>
        </c:ser>
        <c:ser>
          <c:idx val="17"/>
          <c:order val="17"/>
          <c:tx>
            <c:strRef>
              <c:f>'BS - Business Unit Trends'!$AA$258:$AS$258</c:f>
              <c:strCache>
                <c:ptCount val="19"/>
                <c:pt idx="0">
                  <c:v>CORP</c:v>
                </c:pt>
              </c:strCache>
            </c:strRef>
          </c:tx>
          <c:spPr>
            <a:solidFill>
              <a:srgbClr val="69FFFF"/>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Trends'!$AT$258:$AX$258</c:f>
              <c:numCache>
                <c:formatCode>_(* #,##0.0_);_(* \(#,##0.0\);_(* "-"??_);_(@_)</c:formatCode>
                <c:ptCount val="5"/>
              </c:numCache>
            </c:numRef>
          </c:val>
          <c:extLst>
            <c:ext xmlns:c16="http://schemas.microsoft.com/office/drawing/2014/chart" uri="{C3380CC4-5D6E-409C-BE32-E72D297353CC}">
              <c16:uniqueId val="{00000011-C525-42F5-9955-C1B3EF6B4026}"/>
            </c:ext>
          </c:extLst>
        </c:ser>
        <c:dLbls>
          <c:showLegendKey val="0"/>
          <c:showVal val="0"/>
          <c:showCatName val="0"/>
          <c:showSerName val="0"/>
          <c:showPercent val="0"/>
          <c:showBubbleSize val="0"/>
        </c:dLbls>
        <c:gapWidth val="150"/>
        <c:overlap val="100"/>
        <c:axId val="1813485375"/>
        <c:axId val="1"/>
      </c:barChart>
      <c:catAx>
        <c:axId val="1813485375"/>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8217934982229E-2"/>
              <c:y val="0.43529474278312097"/>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13485375"/>
        <c:crosses val="autoZero"/>
        <c:crossBetween val="between"/>
      </c:valAx>
      <c:spPr>
        <a:noFill/>
        <a:ln w="25400">
          <a:noFill/>
        </a:ln>
      </c:spPr>
    </c:plotArea>
    <c:legend>
      <c:legendPos val="r"/>
      <c:layout>
        <c:manualLayout>
          <c:xMode val="edge"/>
          <c:yMode val="edge"/>
          <c:x val="0.78348299678584155"/>
          <c:y val="3.8235349028247108E-2"/>
          <c:w val="0.20758951196889819"/>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Asia/ Africa</a:t>
            </a:r>
          </a:p>
        </c:rich>
      </c:tx>
      <c:layout>
        <c:manualLayout>
          <c:xMode val="edge"/>
          <c:yMode val="edge"/>
          <c:x val="0.41517902393779638"/>
          <c:y val="3.5398332061013726E-2"/>
        </c:manualLayout>
      </c:layout>
      <c:overlay val="0"/>
      <c:spPr>
        <a:noFill/>
        <a:ln w="25400">
          <a:noFill/>
        </a:ln>
      </c:spPr>
    </c:title>
    <c:autoTitleDeleted val="0"/>
    <c:plotArea>
      <c:layout>
        <c:manualLayout>
          <c:layoutTarget val="inner"/>
          <c:xMode val="edge"/>
          <c:yMode val="edge"/>
          <c:x val="0.17633947790906407"/>
          <c:y val="0.18289138231523758"/>
          <c:w val="0.57142919423696703"/>
          <c:h val="0.6725683091592608"/>
        </c:manualLayout>
      </c:layout>
      <c:barChart>
        <c:barDir val="col"/>
        <c:grouping val="stacked"/>
        <c:varyColors val="0"/>
        <c:ser>
          <c:idx val="0"/>
          <c:order val="0"/>
          <c:tx>
            <c:strRef>
              <c:f>'BS - Business Unit Trends'!$AA$264:$AS$264</c:f>
              <c:strCache>
                <c:ptCount val="19"/>
                <c:pt idx="0">
                  <c:v>N. AMER</c:v>
                </c:pt>
              </c:strCache>
            </c:strRef>
          </c:tx>
          <c:spPr>
            <a:solidFill>
              <a:srgbClr val="FF000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Trends'!$AT$264:$AX$264</c:f>
              <c:numCache>
                <c:formatCode>_(* #,##0.0_);_(* \(#,##0.0\);_(* "-"??_);_(@_)</c:formatCode>
                <c:ptCount val="5"/>
                <c:pt idx="0" formatCode="General">
                  <c:v>7.8</c:v>
                </c:pt>
                <c:pt idx="1">
                  <c:v>7.8</c:v>
                </c:pt>
                <c:pt idx="2">
                  <c:v>7.8</c:v>
                </c:pt>
                <c:pt idx="3">
                  <c:v>0</c:v>
                </c:pt>
                <c:pt idx="4">
                  <c:v>0</c:v>
                </c:pt>
              </c:numCache>
            </c:numRef>
          </c:val>
          <c:extLst>
            <c:ext xmlns:c16="http://schemas.microsoft.com/office/drawing/2014/chart" uri="{C3380CC4-5D6E-409C-BE32-E72D297353CC}">
              <c16:uniqueId val="{00000000-FF0E-4AEB-8836-115727409B06}"/>
            </c:ext>
          </c:extLst>
        </c:ser>
        <c:ser>
          <c:idx val="1"/>
          <c:order val="1"/>
          <c:tx>
            <c:strRef>
              <c:f>'BS - Business Unit Trends'!$AA$265:$AS$265</c:f>
              <c:strCache>
                <c:ptCount val="19"/>
                <c:pt idx="0">
                  <c:v>EUR</c:v>
                </c:pt>
              </c:strCache>
            </c:strRef>
          </c:tx>
          <c:spPr>
            <a:solidFill>
              <a:srgbClr val="FF808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Trends'!$AT$265:$AX$265</c:f>
              <c:numCache>
                <c:formatCode>_(* #,##0.0_);_(* \(#,##0.0\);_(* "-"??_);_(@_)</c:formatCode>
                <c:ptCount val="5"/>
                <c:pt idx="0">
                  <c:v>0</c:v>
                </c:pt>
                <c:pt idx="1">
                  <c:v>0</c:v>
                </c:pt>
                <c:pt idx="2">
                  <c:v>0</c:v>
                </c:pt>
                <c:pt idx="3">
                  <c:v>3.8</c:v>
                </c:pt>
                <c:pt idx="4">
                  <c:v>3.8</c:v>
                </c:pt>
              </c:numCache>
            </c:numRef>
          </c:val>
          <c:extLst>
            <c:ext xmlns:c16="http://schemas.microsoft.com/office/drawing/2014/chart" uri="{C3380CC4-5D6E-409C-BE32-E72D297353CC}">
              <c16:uniqueId val="{00000001-FF0E-4AEB-8836-115727409B06}"/>
            </c:ext>
          </c:extLst>
        </c:ser>
        <c:ser>
          <c:idx val="2"/>
          <c:order val="2"/>
          <c:tx>
            <c:strRef>
              <c:f>'BS - Business Unit Trends'!$AA$266:$AS$266</c:f>
              <c:strCache>
                <c:ptCount val="19"/>
                <c:pt idx="0">
                  <c:v>S. AMER</c:v>
                </c:pt>
              </c:strCache>
            </c:strRef>
          </c:tx>
          <c:spPr>
            <a:solidFill>
              <a:srgbClr val="FFFFC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Trends'!$AT$266:$AX$266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FF0E-4AEB-8836-115727409B06}"/>
            </c:ext>
          </c:extLst>
        </c:ser>
        <c:ser>
          <c:idx val="3"/>
          <c:order val="3"/>
          <c:tx>
            <c:strRef>
              <c:f>'BS - Business Unit Trends'!$AA$267:$AS$267</c:f>
              <c:strCache>
                <c:ptCount val="19"/>
                <c:pt idx="0">
                  <c:v>INDIA</c:v>
                </c:pt>
              </c:strCache>
            </c:strRef>
          </c:tx>
          <c:spPr>
            <a:solidFill>
              <a:srgbClr val="A0E0E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Trends'!$AT$267:$AX$267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FF0E-4AEB-8836-115727409B06}"/>
            </c:ext>
          </c:extLst>
        </c:ser>
        <c:ser>
          <c:idx val="4"/>
          <c:order val="4"/>
          <c:tx>
            <c:strRef>
              <c:f>'BS - Business Unit Trends'!$AA$268:$AS$268</c:f>
              <c:strCache>
                <c:ptCount val="19"/>
                <c:pt idx="0">
                  <c:v>CARIB/M. EAST</c:v>
                </c:pt>
              </c:strCache>
            </c:strRef>
          </c:tx>
          <c:spPr>
            <a:solidFill>
              <a:srgbClr val="00FFFF"/>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Trends'!$AT$268:$AX$268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FF0E-4AEB-8836-115727409B06}"/>
            </c:ext>
          </c:extLst>
        </c:ser>
        <c:ser>
          <c:idx val="5"/>
          <c:order val="5"/>
          <c:tx>
            <c:strRef>
              <c:f>'BS - Business Unit Trends'!$AA$269:$AS$269</c:f>
              <c:strCache>
                <c:ptCount val="19"/>
                <c:pt idx="0">
                  <c:v>ASIA/AFRICA</c:v>
                </c:pt>
              </c:strCache>
            </c:strRef>
          </c:tx>
          <c:spPr>
            <a:solidFill>
              <a:srgbClr val="00800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Trends'!$AT$269:$AX$269</c:f>
              <c:numCache>
                <c:formatCode>_(* #,##0.0_);_(* \(#,##0.0\);_(* "-"??_);_(@_)</c:formatCode>
                <c:ptCount val="5"/>
                <c:pt idx="1">
                  <c:v>0</c:v>
                </c:pt>
              </c:numCache>
            </c:numRef>
          </c:val>
          <c:extLst>
            <c:ext xmlns:c16="http://schemas.microsoft.com/office/drawing/2014/chart" uri="{C3380CC4-5D6E-409C-BE32-E72D297353CC}">
              <c16:uniqueId val="{00000005-FF0E-4AEB-8836-115727409B06}"/>
            </c:ext>
          </c:extLst>
        </c:ser>
        <c:ser>
          <c:idx val="6"/>
          <c:order val="6"/>
          <c:tx>
            <c:strRef>
              <c:f>'BS - Business Unit Trends'!$AA$270:$AS$270</c:f>
              <c:strCache>
                <c:ptCount val="19"/>
                <c:pt idx="0">
                  <c:v>EECC</c:v>
                </c:pt>
              </c:strCache>
            </c:strRef>
          </c:tx>
          <c:spPr>
            <a:solidFill>
              <a:srgbClr val="0080C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Trends'!$AT$270:$AX$270</c:f>
              <c:numCache>
                <c:formatCode>_(* #,##0.0_);_(* \(#,##0.0\);_(* "-"??_);_(@_)</c:formatCode>
                <c:ptCount val="5"/>
              </c:numCache>
            </c:numRef>
          </c:val>
          <c:extLst>
            <c:ext xmlns:c16="http://schemas.microsoft.com/office/drawing/2014/chart" uri="{C3380CC4-5D6E-409C-BE32-E72D297353CC}">
              <c16:uniqueId val="{00000006-FF0E-4AEB-8836-115727409B06}"/>
            </c:ext>
          </c:extLst>
        </c:ser>
        <c:ser>
          <c:idx val="7"/>
          <c:order val="7"/>
          <c:tx>
            <c:strRef>
              <c:f>'BS - Business Unit Trends'!$AA$271:$AS$271</c:f>
              <c:strCache>
                <c:ptCount val="19"/>
                <c:pt idx="0">
                  <c:v>Int'l HQ</c:v>
                </c:pt>
              </c:strCache>
            </c:strRef>
          </c:tx>
          <c:spPr>
            <a:solidFill>
              <a:srgbClr val="C0C0FF"/>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Trends'!$AT$271:$AX$271</c:f>
              <c:numCache>
                <c:formatCode>_(* #,##0.0_);_(* \(#,##0.0\);_(* "-"??_);_(@_)</c:formatCode>
                <c:ptCount val="5"/>
                <c:pt idx="0">
                  <c:v>16.2</c:v>
                </c:pt>
                <c:pt idx="4">
                  <c:v>-3.9</c:v>
                </c:pt>
              </c:numCache>
            </c:numRef>
          </c:val>
          <c:extLst>
            <c:ext xmlns:c16="http://schemas.microsoft.com/office/drawing/2014/chart" uri="{C3380CC4-5D6E-409C-BE32-E72D297353CC}">
              <c16:uniqueId val="{00000007-FF0E-4AEB-8836-115727409B06}"/>
            </c:ext>
          </c:extLst>
        </c:ser>
        <c:ser>
          <c:idx val="8"/>
          <c:order val="8"/>
          <c:tx>
            <c:strRef>
              <c:f>'BS - Business Unit Trends'!$AA$272:$AS$272</c:f>
              <c:strCache>
                <c:ptCount val="19"/>
                <c:pt idx="0">
                  <c:v>GPG</c:v>
                </c:pt>
              </c:strCache>
            </c:strRef>
          </c:tx>
          <c:spPr>
            <a:solidFill>
              <a:srgbClr val="00008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Trends'!$AT$272:$AX$272</c:f>
              <c:numCache>
                <c:formatCode>_(* #,##0.0_);_(* \(#,##0.0\);_(* "-"??_);_(@_)</c:formatCode>
                <c:ptCount val="5"/>
              </c:numCache>
            </c:numRef>
          </c:val>
          <c:extLst>
            <c:ext xmlns:c16="http://schemas.microsoft.com/office/drawing/2014/chart" uri="{C3380CC4-5D6E-409C-BE32-E72D297353CC}">
              <c16:uniqueId val="{00000008-FF0E-4AEB-8836-115727409B06}"/>
            </c:ext>
          </c:extLst>
        </c:ser>
        <c:ser>
          <c:idx val="9"/>
          <c:order val="9"/>
          <c:tx>
            <c:strRef>
              <c:f>'BS - Business Unit Trends'!$AA$273:$AS$273</c:f>
              <c:strCache>
                <c:ptCount val="19"/>
                <c:pt idx="0">
                  <c:v>PGG</c:v>
                </c:pt>
              </c:strCache>
            </c:strRef>
          </c:tx>
          <c:spPr>
            <a:solidFill>
              <a:srgbClr val="FF00FF"/>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Trends'!$AT$273:$AX$273</c:f>
              <c:numCache>
                <c:formatCode>_(* #,##0.0_);_(* \(#,##0.0\);_(* "-"??_);_(@_)</c:formatCode>
                <c:ptCount val="5"/>
              </c:numCache>
            </c:numRef>
          </c:val>
          <c:extLst>
            <c:ext xmlns:c16="http://schemas.microsoft.com/office/drawing/2014/chart" uri="{C3380CC4-5D6E-409C-BE32-E72D297353CC}">
              <c16:uniqueId val="{00000009-FF0E-4AEB-8836-115727409B06}"/>
            </c:ext>
          </c:extLst>
        </c:ser>
        <c:ser>
          <c:idx val="10"/>
          <c:order val="10"/>
          <c:tx>
            <c:strRef>
              <c:f>'BS - Business Unit Trends'!$AA$274:$AS$274</c:f>
              <c:strCache>
                <c:ptCount val="19"/>
                <c:pt idx="0">
                  <c:v>EGEP</c:v>
                </c:pt>
              </c:strCache>
            </c:strRef>
          </c:tx>
          <c:spPr>
            <a:solidFill>
              <a:srgbClr val="FFFF0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Trends'!$AT$274:$AX$274</c:f>
              <c:numCache>
                <c:formatCode>_(* #,##0.0_);_(* \(#,##0.0\);_(* "-"??_);_(@_)</c:formatCode>
                <c:ptCount val="5"/>
              </c:numCache>
            </c:numRef>
          </c:val>
          <c:extLst>
            <c:ext xmlns:c16="http://schemas.microsoft.com/office/drawing/2014/chart" uri="{C3380CC4-5D6E-409C-BE32-E72D297353CC}">
              <c16:uniqueId val="{0000000A-FF0E-4AEB-8836-115727409B06}"/>
            </c:ext>
          </c:extLst>
        </c:ser>
        <c:ser>
          <c:idx val="11"/>
          <c:order val="11"/>
          <c:tx>
            <c:strRef>
              <c:f>'BS - Business Unit Trends'!$AA$275:$AS$275</c:f>
              <c:strCache>
                <c:ptCount val="19"/>
                <c:pt idx="0">
                  <c:v>EREC</c:v>
                </c:pt>
              </c:strCache>
            </c:strRef>
          </c:tx>
          <c:spPr>
            <a:solidFill>
              <a:srgbClr val="00FFFF"/>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Trends'!$AT$275:$AX$275</c:f>
              <c:numCache>
                <c:formatCode>_(* #,##0.0_);_(* \(#,##0.0\);_(* "-"??_);_(@_)</c:formatCode>
                <c:ptCount val="5"/>
              </c:numCache>
            </c:numRef>
          </c:val>
          <c:extLst>
            <c:ext xmlns:c16="http://schemas.microsoft.com/office/drawing/2014/chart" uri="{C3380CC4-5D6E-409C-BE32-E72D297353CC}">
              <c16:uniqueId val="{0000000B-FF0E-4AEB-8836-115727409B06}"/>
            </c:ext>
          </c:extLst>
        </c:ser>
        <c:ser>
          <c:idx val="12"/>
          <c:order val="12"/>
          <c:tx>
            <c:strRef>
              <c:f>'BS - Business Unit Trends'!$AA$276:$AS$276</c:f>
              <c:strCache>
                <c:ptCount val="19"/>
                <c:pt idx="0">
                  <c:v>ECM</c:v>
                </c:pt>
              </c:strCache>
            </c:strRef>
          </c:tx>
          <c:spPr>
            <a:solidFill>
              <a:srgbClr val="80008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Trends'!$AT$276:$AX$276</c:f>
              <c:numCache>
                <c:formatCode>_(* #,##0.0_);_(* \(#,##0.0\);_(* "-"??_);_(@_)</c:formatCode>
                <c:ptCount val="5"/>
              </c:numCache>
            </c:numRef>
          </c:val>
          <c:extLst>
            <c:ext xmlns:c16="http://schemas.microsoft.com/office/drawing/2014/chart" uri="{C3380CC4-5D6E-409C-BE32-E72D297353CC}">
              <c16:uniqueId val="{0000000C-FF0E-4AEB-8836-115727409B06}"/>
            </c:ext>
          </c:extLst>
        </c:ser>
        <c:ser>
          <c:idx val="13"/>
          <c:order val="13"/>
          <c:tx>
            <c:strRef>
              <c:f>'BS - Business Unit Trends'!$AA$277:$AS$277</c:f>
              <c:strCache>
                <c:ptCount val="19"/>
                <c:pt idx="0">
                  <c:v>ECI</c:v>
                </c:pt>
              </c:strCache>
            </c:strRef>
          </c:tx>
          <c:spPr>
            <a:solidFill>
              <a:srgbClr val="80000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Trends'!$AT$277:$AX$277</c:f>
              <c:numCache>
                <c:formatCode>_(* #,##0.0_);_(* \(#,##0.0\);_(* "-"??_);_(@_)</c:formatCode>
                <c:ptCount val="5"/>
              </c:numCache>
            </c:numRef>
          </c:val>
          <c:extLst>
            <c:ext xmlns:c16="http://schemas.microsoft.com/office/drawing/2014/chart" uri="{C3380CC4-5D6E-409C-BE32-E72D297353CC}">
              <c16:uniqueId val="{0000000D-FF0E-4AEB-8836-115727409B06}"/>
            </c:ext>
          </c:extLst>
        </c:ser>
        <c:ser>
          <c:idx val="14"/>
          <c:order val="14"/>
          <c:tx>
            <c:strRef>
              <c:f>'BS - Business Unit Trends'!$AA$278:$AS$278</c:f>
              <c:strCache>
                <c:ptCount val="19"/>
                <c:pt idx="0">
                  <c:v>EEDC</c:v>
                </c:pt>
              </c:strCache>
            </c:strRef>
          </c:tx>
          <c:spPr>
            <a:solidFill>
              <a:srgbClr val="00808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Trends'!$AT$278:$AX$278</c:f>
              <c:numCache>
                <c:formatCode>_(* #,##0.0_);_(* \(#,##0.0\);_(* "-"??_);_(@_)</c:formatCode>
                <c:ptCount val="5"/>
              </c:numCache>
            </c:numRef>
          </c:val>
          <c:extLst>
            <c:ext xmlns:c16="http://schemas.microsoft.com/office/drawing/2014/chart" uri="{C3380CC4-5D6E-409C-BE32-E72D297353CC}">
              <c16:uniqueId val="{0000000E-FF0E-4AEB-8836-115727409B06}"/>
            </c:ext>
          </c:extLst>
        </c:ser>
        <c:ser>
          <c:idx val="15"/>
          <c:order val="15"/>
          <c:tx>
            <c:strRef>
              <c:f>'BS - Business Unit Trends'!$AA$279:$AS$279</c:f>
              <c:strCache>
                <c:ptCount val="19"/>
                <c:pt idx="0">
                  <c:v>EES</c:v>
                </c:pt>
              </c:strCache>
            </c:strRef>
          </c:tx>
          <c:spPr>
            <a:solidFill>
              <a:srgbClr val="0000FF"/>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Trends'!$AT$279:$AX$279</c:f>
              <c:numCache>
                <c:formatCode>_(* #,##0.0_);_(* \(#,##0.0\);_(* "-"??_);_(@_)</c:formatCode>
                <c:ptCount val="5"/>
              </c:numCache>
            </c:numRef>
          </c:val>
          <c:extLst>
            <c:ext xmlns:c16="http://schemas.microsoft.com/office/drawing/2014/chart" uri="{C3380CC4-5D6E-409C-BE32-E72D297353CC}">
              <c16:uniqueId val="{0000000F-FF0E-4AEB-8836-115727409B06}"/>
            </c:ext>
          </c:extLst>
        </c:ser>
        <c:ser>
          <c:idx val="16"/>
          <c:order val="16"/>
          <c:tx>
            <c:strRef>
              <c:f>'BS - Business Unit Trends'!$AA$280:$AS$280</c:f>
              <c:strCache>
                <c:ptCount val="19"/>
                <c:pt idx="0">
                  <c:v>EOG</c:v>
                </c:pt>
              </c:strCache>
            </c:strRef>
          </c:tx>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Trends'!$AT$280:$AX$280</c:f>
            </c:numRef>
          </c:val>
          <c:extLst>
            <c:ext xmlns:c16="http://schemas.microsoft.com/office/drawing/2014/chart" uri="{C3380CC4-5D6E-409C-BE32-E72D297353CC}">
              <c16:uniqueId val="{00000010-FF0E-4AEB-8836-115727409B06}"/>
            </c:ext>
          </c:extLst>
        </c:ser>
        <c:ser>
          <c:idx val="17"/>
          <c:order val="17"/>
          <c:tx>
            <c:strRef>
              <c:f>'BS - Business Unit Trends'!$AA$281:$AS$281</c:f>
              <c:strCache>
                <c:ptCount val="19"/>
                <c:pt idx="0">
                  <c:v>CORP</c:v>
                </c:pt>
              </c:strCache>
            </c:strRef>
          </c:tx>
          <c:spPr>
            <a:solidFill>
              <a:srgbClr val="69FFFF"/>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Trends'!$AT$281:$AX$281</c:f>
              <c:numCache>
                <c:formatCode>_(* #,##0.0_);_(* \(#,##0.0\);_(* "-"??_);_(@_)</c:formatCode>
                <c:ptCount val="5"/>
                <c:pt idx="1">
                  <c:v>1.4</c:v>
                </c:pt>
                <c:pt idx="2">
                  <c:v>-2</c:v>
                </c:pt>
              </c:numCache>
            </c:numRef>
          </c:val>
          <c:extLst>
            <c:ext xmlns:c16="http://schemas.microsoft.com/office/drawing/2014/chart" uri="{C3380CC4-5D6E-409C-BE32-E72D297353CC}">
              <c16:uniqueId val="{00000011-FF0E-4AEB-8836-115727409B06}"/>
            </c:ext>
          </c:extLst>
        </c:ser>
        <c:dLbls>
          <c:showLegendKey val="0"/>
          <c:showVal val="0"/>
          <c:showCatName val="0"/>
          <c:showSerName val="0"/>
          <c:showPercent val="0"/>
          <c:showBubbleSize val="0"/>
        </c:dLbls>
        <c:gapWidth val="150"/>
        <c:overlap val="100"/>
        <c:axId val="1813480095"/>
        <c:axId val="1"/>
      </c:barChart>
      <c:catAx>
        <c:axId val="1813480095"/>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8217934982229E-2"/>
              <c:y val="0.4365794287525026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13480095"/>
        <c:crosses val="autoZero"/>
        <c:crossBetween val="between"/>
      </c:valAx>
      <c:spPr>
        <a:noFill/>
        <a:ln w="25400">
          <a:noFill/>
        </a:ln>
      </c:spPr>
    </c:plotArea>
    <c:legend>
      <c:legendPos val="r"/>
      <c:layout>
        <c:manualLayout>
          <c:xMode val="edge"/>
          <c:yMode val="edge"/>
          <c:x val="0.78348299678584155"/>
          <c:y val="3.5398332061013726E-2"/>
          <c:w val="0.20758951196889819"/>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Engineering &amp; Construction</a:t>
            </a:r>
          </a:p>
        </c:rich>
      </c:tx>
      <c:layout>
        <c:manualLayout>
          <c:xMode val="edge"/>
          <c:yMode val="edge"/>
          <c:x val="0.30357175943838877"/>
          <c:y val="3.5294168333766564E-2"/>
        </c:manualLayout>
      </c:layout>
      <c:overlay val="0"/>
      <c:spPr>
        <a:noFill/>
        <a:ln w="25400">
          <a:noFill/>
        </a:ln>
      </c:spPr>
    </c:title>
    <c:autoTitleDeleted val="0"/>
    <c:plotArea>
      <c:layout>
        <c:manualLayout>
          <c:layoutTarget val="inner"/>
          <c:xMode val="edge"/>
          <c:yMode val="edge"/>
          <c:x val="0.17633947790906407"/>
          <c:y val="0.1823532030577939"/>
          <c:w val="0.57142919423696703"/>
          <c:h val="0.67353037903604529"/>
        </c:manualLayout>
      </c:layout>
      <c:barChart>
        <c:barDir val="col"/>
        <c:grouping val="stacked"/>
        <c:varyColors val="0"/>
        <c:ser>
          <c:idx val="0"/>
          <c:order val="0"/>
          <c:tx>
            <c:strRef>
              <c:f>'BS - Business Unit Trends'!$AA$287:$AS$287</c:f>
              <c:strCache>
                <c:ptCount val="19"/>
                <c:pt idx="0">
                  <c:v>N. AMER</c:v>
                </c:pt>
              </c:strCache>
            </c:strRef>
          </c:tx>
          <c:spPr>
            <a:solidFill>
              <a:srgbClr val="FF000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Trends'!$AT$287:$AX$287</c:f>
              <c:numCache>
                <c:formatCode>_(* #,##0.0_);_(* \(#,##0.0\);_(* "-"??_);_(@_)</c:formatCode>
                <c:ptCount val="5"/>
                <c:pt idx="0">
                  <c:v>0</c:v>
                </c:pt>
                <c:pt idx="1">
                  <c:v>0</c:v>
                </c:pt>
                <c:pt idx="2">
                  <c:v>0</c:v>
                </c:pt>
                <c:pt idx="3">
                  <c:v>-1.3</c:v>
                </c:pt>
                <c:pt idx="4">
                  <c:v>0</c:v>
                </c:pt>
              </c:numCache>
            </c:numRef>
          </c:val>
          <c:extLst>
            <c:ext xmlns:c16="http://schemas.microsoft.com/office/drawing/2014/chart" uri="{C3380CC4-5D6E-409C-BE32-E72D297353CC}">
              <c16:uniqueId val="{00000000-F826-463C-BDC0-5C60F9A2C168}"/>
            </c:ext>
          </c:extLst>
        </c:ser>
        <c:ser>
          <c:idx val="1"/>
          <c:order val="1"/>
          <c:tx>
            <c:strRef>
              <c:f>'BS - Business Unit Trends'!$AA$288:$AS$288</c:f>
              <c:strCache>
                <c:ptCount val="19"/>
                <c:pt idx="0">
                  <c:v>EUR</c:v>
                </c:pt>
              </c:strCache>
            </c:strRef>
          </c:tx>
          <c:spPr>
            <a:solidFill>
              <a:srgbClr val="FF808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Trends'!$AT$288:$AX$288</c:f>
              <c:numCache>
                <c:formatCode>_(* #,##0.0_);_(* \(#,##0.0\);_(* "-"??_);_(@_)</c:formatCode>
                <c:ptCount val="5"/>
                <c:pt idx="0">
                  <c:v>1.7</c:v>
                </c:pt>
                <c:pt idx="1">
                  <c:v>1.5</c:v>
                </c:pt>
                <c:pt idx="2">
                  <c:v>1.7</c:v>
                </c:pt>
                <c:pt idx="3">
                  <c:v>0</c:v>
                </c:pt>
                <c:pt idx="4">
                  <c:v>-7.6</c:v>
                </c:pt>
              </c:numCache>
            </c:numRef>
          </c:val>
          <c:extLst>
            <c:ext xmlns:c16="http://schemas.microsoft.com/office/drawing/2014/chart" uri="{C3380CC4-5D6E-409C-BE32-E72D297353CC}">
              <c16:uniqueId val="{00000001-F826-463C-BDC0-5C60F9A2C168}"/>
            </c:ext>
          </c:extLst>
        </c:ser>
        <c:ser>
          <c:idx val="2"/>
          <c:order val="2"/>
          <c:tx>
            <c:strRef>
              <c:f>'BS - Business Unit Trends'!$AA$289:$AS$289</c:f>
              <c:strCache>
                <c:ptCount val="19"/>
                <c:pt idx="0">
                  <c:v>S. AMER</c:v>
                </c:pt>
              </c:strCache>
            </c:strRef>
          </c:tx>
          <c:spPr>
            <a:solidFill>
              <a:srgbClr val="FFFFC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Trends'!$AT$289:$AX$289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F826-463C-BDC0-5C60F9A2C168}"/>
            </c:ext>
          </c:extLst>
        </c:ser>
        <c:ser>
          <c:idx val="3"/>
          <c:order val="3"/>
          <c:tx>
            <c:strRef>
              <c:f>'BS - Business Unit Trends'!$AA$290:$AS$290</c:f>
              <c:strCache>
                <c:ptCount val="19"/>
                <c:pt idx="0">
                  <c:v>INDIA</c:v>
                </c:pt>
              </c:strCache>
            </c:strRef>
          </c:tx>
          <c:spPr>
            <a:solidFill>
              <a:srgbClr val="A0E0E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Trends'!$AT$290:$AX$290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F826-463C-BDC0-5C60F9A2C168}"/>
            </c:ext>
          </c:extLst>
        </c:ser>
        <c:ser>
          <c:idx val="4"/>
          <c:order val="4"/>
          <c:tx>
            <c:strRef>
              <c:f>'BS - Business Unit Trends'!$AA$291:$AS$291</c:f>
              <c:strCache>
                <c:ptCount val="19"/>
                <c:pt idx="0">
                  <c:v>CARIB/M. EAST</c:v>
                </c:pt>
              </c:strCache>
            </c:strRef>
          </c:tx>
          <c:spPr>
            <a:solidFill>
              <a:srgbClr val="00FFFF"/>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Trends'!$AT$291:$AX$291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F826-463C-BDC0-5C60F9A2C168}"/>
            </c:ext>
          </c:extLst>
        </c:ser>
        <c:ser>
          <c:idx val="5"/>
          <c:order val="5"/>
          <c:tx>
            <c:strRef>
              <c:f>'BS - Business Unit Trends'!$AA$292:$AS$292</c:f>
              <c:strCache>
                <c:ptCount val="19"/>
                <c:pt idx="0">
                  <c:v>ASIA/AFRICA</c:v>
                </c:pt>
              </c:strCache>
            </c:strRef>
          </c:tx>
          <c:spPr>
            <a:solidFill>
              <a:srgbClr val="00800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Trends'!$AT$292:$AX$292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F826-463C-BDC0-5C60F9A2C168}"/>
            </c:ext>
          </c:extLst>
        </c:ser>
        <c:ser>
          <c:idx val="6"/>
          <c:order val="6"/>
          <c:tx>
            <c:strRef>
              <c:f>'BS - Business Unit Trends'!$AA$293:$AS$293</c:f>
              <c:strCache>
                <c:ptCount val="19"/>
                <c:pt idx="0">
                  <c:v>EECC</c:v>
                </c:pt>
              </c:strCache>
            </c:strRef>
          </c:tx>
          <c:spPr>
            <a:solidFill>
              <a:srgbClr val="0080C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Trends'!$AT$293:$AX$293</c:f>
              <c:numCache>
                <c:formatCode>_(* #,##0.0_);_(* \(#,##0.0\);_(* "-"??_);_(@_)</c:formatCode>
                <c:ptCount val="5"/>
                <c:pt idx="0">
                  <c:v>0</c:v>
                </c:pt>
                <c:pt idx="2">
                  <c:v>0.5</c:v>
                </c:pt>
                <c:pt idx="4">
                  <c:v>-9.9</c:v>
                </c:pt>
              </c:numCache>
            </c:numRef>
          </c:val>
          <c:extLst>
            <c:ext xmlns:c16="http://schemas.microsoft.com/office/drawing/2014/chart" uri="{C3380CC4-5D6E-409C-BE32-E72D297353CC}">
              <c16:uniqueId val="{00000006-F826-463C-BDC0-5C60F9A2C168}"/>
            </c:ext>
          </c:extLst>
        </c:ser>
        <c:ser>
          <c:idx val="7"/>
          <c:order val="7"/>
          <c:tx>
            <c:strRef>
              <c:f>'BS - Business Unit Trends'!$AA$294:$AS$294</c:f>
              <c:strCache>
                <c:ptCount val="19"/>
                <c:pt idx="0">
                  <c:v>Int'l HQ</c:v>
                </c:pt>
              </c:strCache>
            </c:strRef>
          </c:tx>
          <c:spPr>
            <a:solidFill>
              <a:srgbClr val="C0C0FF"/>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Trends'!$AT$294:$AX$294</c:f>
              <c:numCache>
                <c:formatCode>_(* #,##0.0_);_(* \(#,##0.0\);_(* "-"??_);_(@_)</c:formatCode>
                <c:ptCount val="5"/>
                <c:pt idx="0">
                  <c:v>0.8</c:v>
                </c:pt>
                <c:pt idx="1">
                  <c:v>-1.8</c:v>
                </c:pt>
                <c:pt idx="2">
                  <c:v>1.2</c:v>
                </c:pt>
                <c:pt idx="3">
                  <c:v>-1.2</c:v>
                </c:pt>
              </c:numCache>
            </c:numRef>
          </c:val>
          <c:extLst>
            <c:ext xmlns:c16="http://schemas.microsoft.com/office/drawing/2014/chart" uri="{C3380CC4-5D6E-409C-BE32-E72D297353CC}">
              <c16:uniqueId val="{00000007-F826-463C-BDC0-5C60F9A2C168}"/>
            </c:ext>
          </c:extLst>
        </c:ser>
        <c:ser>
          <c:idx val="8"/>
          <c:order val="8"/>
          <c:tx>
            <c:strRef>
              <c:f>'BS - Business Unit Trends'!$AA$295:$AS$295</c:f>
              <c:strCache>
                <c:ptCount val="19"/>
                <c:pt idx="0">
                  <c:v>GPG</c:v>
                </c:pt>
              </c:strCache>
            </c:strRef>
          </c:tx>
          <c:spPr>
            <a:solidFill>
              <a:srgbClr val="00008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Trends'!$AT$295:$AX$295</c:f>
              <c:numCache>
                <c:formatCode>_(* #,##0.0_);_(* \(#,##0.0\);_(* "-"??_);_(@_)</c:formatCode>
                <c:ptCount val="5"/>
              </c:numCache>
            </c:numRef>
          </c:val>
          <c:extLst>
            <c:ext xmlns:c16="http://schemas.microsoft.com/office/drawing/2014/chart" uri="{C3380CC4-5D6E-409C-BE32-E72D297353CC}">
              <c16:uniqueId val="{00000008-F826-463C-BDC0-5C60F9A2C168}"/>
            </c:ext>
          </c:extLst>
        </c:ser>
        <c:ser>
          <c:idx val="9"/>
          <c:order val="9"/>
          <c:tx>
            <c:strRef>
              <c:f>'BS - Business Unit Trends'!$AA$296:$AS$296</c:f>
              <c:strCache>
                <c:ptCount val="19"/>
                <c:pt idx="0">
                  <c:v>PGG</c:v>
                </c:pt>
              </c:strCache>
            </c:strRef>
          </c:tx>
          <c:spPr>
            <a:solidFill>
              <a:srgbClr val="FF00FF"/>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Trends'!$AT$296:$AX$296</c:f>
              <c:numCache>
                <c:formatCode>_(* #,##0.0_);_(* \(#,##0.0\);_(* "-"??_);_(@_)</c:formatCode>
                <c:ptCount val="5"/>
              </c:numCache>
            </c:numRef>
          </c:val>
          <c:extLst>
            <c:ext xmlns:c16="http://schemas.microsoft.com/office/drawing/2014/chart" uri="{C3380CC4-5D6E-409C-BE32-E72D297353CC}">
              <c16:uniqueId val="{00000009-F826-463C-BDC0-5C60F9A2C168}"/>
            </c:ext>
          </c:extLst>
        </c:ser>
        <c:ser>
          <c:idx val="10"/>
          <c:order val="10"/>
          <c:tx>
            <c:strRef>
              <c:f>'BS - Business Unit Trends'!$AA$297:$AS$297</c:f>
              <c:strCache>
                <c:ptCount val="19"/>
                <c:pt idx="0">
                  <c:v>EGEP</c:v>
                </c:pt>
              </c:strCache>
            </c:strRef>
          </c:tx>
          <c:spPr>
            <a:solidFill>
              <a:srgbClr val="FFFF0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Trends'!$AT$297:$AX$297</c:f>
              <c:numCache>
                <c:formatCode>_(* #,##0.0_);_(* \(#,##0.0\);_(* "-"??_);_(@_)</c:formatCode>
                <c:ptCount val="5"/>
              </c:numCache>
            </c:numRef>
          </c:val>
          <c:extLst>
            <c:ext xmlns:c16="http://schemas.microsoft.com/office/drawing/2014/chart" uri="{C3380CC4-5D6E-409C-BE32-E72D297353CC}">
              <c16:uniqueId val="{0000000A-F826-463C-BDC0-5C60F9A2C168}"/>
            </c:ext>
          </c:extLst>
        </c:ser>
        <c:ser>
          <c:idx val="11"/>
          <c:order val="11"/>
          <c:tx>
            <c:strRef>
              <c:f>'BS - Business Unit Trends'!$AA$298:$AS$298</c:f>
              <c:strCache>
                <c:ptCount val="19"/>
                <c:pt idx="0">
                  <c:v>EREC</c:v>
                </c:pt>
              </c:strCache>
            </c:strRef>
          </c:tx>
          <c:spPr>
            <a:solidFill>
              <a:srgbClr val="00FFFF"/>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Trends'!$AT$298:$AX$298</c:f>
              <c:numCache>
                <c:formatCode>_(* #,##0.0_);_(* \(#,##0.0\);_(* "-"??_);_(@_)</c:formatCode>
                <c:ptCount val="5"/>
              </c:numCache>
            </c:numRef>
          </c:val>
          <c:extLst>
            <c:ext xmlns:c16="http://schemas.microsoft.com/office/drawing/2014/chart" uri="{C3380CC4-5D6E-409C-BE32-E72D297353CC}">
              <c16:uniqueId val="{0000000B-F826-463C-BDC0-5C60F9A2C168}"/>
            </c:ext>
          </c:extLst>
        </c:ser>
        <c:ser>
          <c:idx val="12"/>
          <c:order val="12"/>
          <c:tx>
            <c:strRef>
              <c:f>'BS - Business Unit Trends'!$AA$299:$AS$299</c:f>
              <c:strCache>
                <c:ptCount val="19"/>
                <c:pt idx="0">
                  <c:v>ECM</c:v>
                </c:pt>
              </c:strCache>
            </c:strRef>
          </c:tx>
          <c:spPr>
            <a:solidFill>
              <a:srgbClr val="80008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Trends'!$AT$299:$AX$299</c:f>
              <c:numCache>
                <c:formatCode>_(* #,##0.0_);_(* \(#,##0.0\);_(* "-"??_);_(@_)</c:formatCode>
                <c:ptCount val="5"/>
              </c:numCache>
            </c:numRef>
          </c:val>
          <c:extLst>
            <c:ext xmlns:c16="http://schemas.microsoft.com/office/drawing/2014/chart" uri="{C3380CC4-5D6E-409C-BE32-E72D297353CC}">
              <c16:uniqueId val="{0000000C-F826-463C-BDC0-5C60F9A2C168}"/>
            </c:ext>
          </c:extLst>
        </c:ser>
        <c:ser>
          <c:idx val="13"/>
          <c:order val="13"/>
          <c:tx>
            <c:strRef>
              <c:f>'BS - Business Unit Trends'!$AA$300:$AS$300</c:f>
              <c:strCache>
                <c:ptCount val="19"/>
                <c:pt idx="0">
                  <c:v>ECI</c:v>
                </c:pt>
              </c:strCache>
            </c:strRef>
          </c:tx>
          <c:spPr>
            <a:solidFill>
              <a:srgbClr val="80000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Trends'!$AT$300:$AX$300</c:f>
              <c:numCache>
                <c:formatCode>_(* #,##0.0_);_(* \(#,##0.0\);_(* "-"??_);_(@_)</c:formatCode>
                <c:ptCount val="5"/>
              </c:numCache>
            </c:numRef>
          </c:val>
          <c:extLst>
            <c:ext xmlns:c16="http://schemas.microsoft.com/office/drawing/2014/chart" uri="{C3380CC4-5D6E-409C-BE32-E72D297353CC}">
              <c16:uniqueId val="{0000000D-F826-463C-BDC0-5C60F9A2C168}"/>
            </c:ext>
          </c:extLst>
        </c:ser>
        <c:ser>
          <c:idx val="14"/>
          <c:order val="14"/>
          <c:tx>
            <c:strRef>
              <c:f>'BS - Business Unit Trends'!$AA$301:$AS$301</c:f>
              <c:strCache>
                <c:ptCount val="19"/>
                <c:pt idx="0">
                  <c:v>EEDC</c:v>
                </c:pt>
              </c:strCache>
            </c:strRef>
          </c:tx>
          <c:spPr>
            <a:solidFill>
              <a:srgbClr val="00808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Trends'!$AT$301:$AX$301</c:f>
              <c:numCache>
                <c:formatCode>_(* #,##0.0_);_(* \(#,##0.0\);_(* "-"??_);_(@_)</c:formatCode>
                <c:ptCount val="5"/>
              </c:numCache>
            </c:numRef>
          </c:val>
          <c:extLst>
            <c:ext xmlns:c16="http://schemas.microsoft.com/office/drawing/2014/chart" uri="{C3380CC4-5D6E-409C-BE32-E72D297353CC}">
              <c16:uniqueId val="{0000000E-F826-463C-BDC0-5C60F9A2C168}"/>
            </c:ext>
          </c:extLst>
        </c:ser>
        <c:ser>
          <c:idx val="15"/>
          <c:order val="15"/>
          <c:tx>
            <c:strRef>
              <c:f>'BS - Business Unit Trends'!$AA$302:$AS$302</c:f>
              <c:strCache>
                <c:ptCount val="19"/>
                <c:pt idx="0">
                  <c:v>EES</c:v>
                </c:pt>
              </c:strCache>
            </c:strRef>
          </c:tx>
          <c:spPr>
            <a:solidFill>
              <a:srgbClr val="0000FF"/>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Trends'!$AT$302:$AX$302</c:f>
              <c:numCache>
                <c:formatCode>_(* #,##0.0_);_(* \(#,##0.0\);_(* "-"??_);_(@_)</c:formatCode>
                <c:ptCount val="5"/>
              </c:numCache>
            </c:numRef>
          </c:val>
          <c:extLst>
            <c:ext xmlns:c16="http://schemas.microsoft.com/office/drawing/2014/chart" uri="{C3380CC4-5D6E-409C-BE32-E72D297353CC}">
              <c16:uniqueId val="{0000000F-F826-463C-BDC0-5C60F9A2C168}"/>
            </c:ext>
          </c:extLst>
        </c:ser>
        <c:ser>
          <c:idx val="16"/>
          <c:order val="16"/>
          <c:tx>
            <c:strRef>
              <c:f>'BS - Business Unit Trends'!$AA$303:$AS$303</c:f>
              <c:strCache>
                <c:ptCount val="19"/>
                <c:pt idx="0">
                  <c:v>EOG</c:v>
                </c:pt>
              </c:strCache>
            </c:strRef>
          </c:tx>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Trends'!$AT$303:$AX$303</c:f>
            </c:numRef>
          </c:val>
          <c:extLst>
            <c:ext xmlns:c16="http://schemas.microsoft.com/office/drawing/2014/chart" uri="{C3380CC4-5D6E-409C-BE32-E72D297353CC}">
              <c16:uniqueId val="{00000010-F826-463C-BDC0-5C60F9A2C168}"/>
            </c:ext>
          </c:extLst>
        </c:ser>
        <c:ser>
          <c:idx val="17"/>
          <c:order val="17"/>
          <c:tx>
            <c:strRef>
              <c:f>'BS - Business Unit Trends'!$AA$304:$AS$304</c:f>
              <c:strCache>
                <c:ptCount val="19"/>
                <c:pt idx="0">
                  <c:v>CORP</c:v>
                </c:pt>
              </c:strCache>
            </c:strRef>
          </c:tx>
          <c:spPr>
            <a:solidFill>
              <a:srgbClr val="69FFFF"/>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Trends'!$AT$304:$AX$304</c:f>
              <c:numCache>
                <c:formatCode>_(* #,##0.0_);_(* \(#,##0.0\);_(* "-"??_);_(@_)</c:formatCode>
                <c:ptCount val="5"/>
                <c:pt idx="4">
                  <c:v>1.1000000000000001</c:v>
                </c:pt>
              </c:numCache>
            </c:numRef>
          </c:val>
          <c:extLst>
            <c:ext xmlns:c16="http://schemas.microsoft.com/office/drawing/2014/chart" uri="{C3380CC4-5D6E-409C-BE32-E72D297353CC}">
              <c16:uniqueId val="{00000011-F826-463C-BDC0-5C60F9A2C168}"/>
            </c:ext>
          </c:extLst>
        </c:ser>
        <c:dLbls>
          <c:showLegendKey val="0"/>
          <c:showVal val="0"/>
          <c:showCatName val="0"/>
          <c:showSerName val="0"/>
          <c:showPercent val="0"/>
          <c:showBubbleSize val="0"/>
        </c:dLbls>
        <c:gapWidth val="150"/>
        <c:overlap val="100"/>
        <c:axId val="1813481535"/>
        <c:axId val="1"/>
      </c:barChart>
      <c:catAx>
        <c:axId val="1813481535"/>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8217934982229E-2"/>
              <c:y val="0.43529474278312097"/>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13481535"/>
        <c:crosses val="autoZero"/>
        <c:crossBetween val="between"/>
      </c:valAx>
      <c:spPr>
        <a:noFill/>
        <a:ln w="25400">
          <a:noFill/>
        </a:ln>
      </c:spPr>
    </c:plotArea>
    <c:legend>
      <c:legendPos val="r"/>
      <c:layout>
        <c:manualLayout>
          <c:xMode val="edge"/>
          <c:yMode val="edge"/>
          <c:x val="0.78348299678584155"/>
          <c:y val="3.8235349028247108E-2"/>
          <c:w val="0.20758951196889819"/>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International Headquarters</a:t>
            </a:r>
          </a:p>
        </c:rich>
      </c:tx>
      <c:layout>
        <c:manualLayout>
          <c:xMode val="edge"/>
          <c:yMode val="edge"/>
          <c:x val="0.30580390472837693"/>
          <c:y val="3.5398332061013726E-2"/>
        </c:manualLayout>
      </c:layout>
      <c:overlay val="0"/>
      <c:spPr>
        <a:noFill/>
        <a:ln w="25400">
          <a:noFill/>
        </a:ln>
      </c:spPr>
    </c:title>
    <c:autoTitleDeleted val="0"/>
    <c:plotArea>
      <c:layout>
        <c:manualLayout>
          <c:layoutTarget val="inner"/>
          <c:xMode val="edge"/>
          <c:yMode val="edge"/>
          <c:x val="0.17633947790906407"/>
          <c:y val="0.18289138231523758"/>
          <c:w val="0.57142919423696703"/>
          <c:h val="0.6725683091592608"/>
        </c:manualLayout>
      </c:layout>
      <c:barChart>
        <c:barDir val="col"/>
        <c:grouping val="stacked"/>
        <c:varyColors val="0"/>
        <c:ser>
          <c:idx val="0"/>
          <c:order val="0"/>
          <c:tx>
            <c:strRef>
              <c:f>'BS - Business Unit Trends'!$AA$310:$AS$310</c:f>
              <c:strCache>
                <c:ptCount val="19"/>
                <c:pt idx="0">
                  <c:v>N. AMER</c:v>
                </c:pt>
              </c:strCache>
            </c:strRef>
          </c:tx>
          <c:spPr>
            <a:solidFill>
              <a:srgbClr val="FF000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Trends'!$AT$310:$AX$310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1A15-4D3C-A123-01BC4B82284F}"/>
            </c:ext>
          </c:extLst>
        </c:ser>
        <c:ser>
          <c:idx val="1"/>
          <c:order val="1"/>
          <c:tx>
            <c:strRef>
              <c:f>'BS - Business Unit Trends'!$AA$311:$AS$311</c:f>
              <c:strCache>
                <c:ptCount val="19"/>
                <c:pt idx="0">
                  <c:v>EUR</c:v>
                </c:pt>
              </c:strCache>
            </c:strRef>
          </c:tx>
          <c:spPr>
            <a:solidFill>
              <a:srgbClr val="FF808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Trends'!$AT$311:$AX$311</c:f>
              <c:numCache>
                <c:formatCode>_(* #,##0.0_);_(* \(#,##0.0\);_(* "-"??_);_(@_)</c:formatCode>
                <c:ptCount val="5"/>
                <c:pt idx="0">
                  <c:v>0</c:v>
                </c:pt>
                <c:pt idx="1">
                  <c:v>2.2000000000000002</c:v>
                </c:pt>
                <c:pt idx="2">
                  <c:v>12</c:v>
                </c:pt>
                <c:pt idx="3">
                  <c:v>24.1</c:v>
                </c:pt>
                <c:pt idx="4">
                  <c:v>-45.4</c:v>
                </c:pt>
              </c:numCache>
            </c:numRef>
          </c:val>
          <c:extLst>
            <c:ext xmlns:c16="http://schemas.microsoft.com/office/drawing/2014/chart" uri="{C3380CC4-5D6E-409C-BE32-E72D297353CC}">
              <c16:uniqueId val="{00000001-1A15-4D3C-A123-01BC4B82284F}"/>
            </c:ext>
          </c:extLst>
        </c:ser>
        <c:ser>
          <c:idx val="2"/>
          <c:order val="2"/>
          <c:tx>
            <c:strRef>
              <c:f>'BS - Business Unit Trends'!$AA$312:$AS$312</c:f>
              <c:strCache>
                <c:ptCount val="19"/>
                <c:pt idx="0">
                  <c:v>S. AMER</c:v>
                </c:pt>
              </c:strCache>
            </c:strRef>
          </c:tx>
          <c:spPr>
            <a:solidFill>
              <a:srgbClr val="FFFFC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Trends'!$AT$312:$AX$312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1A15-4D3C-A123-01BC4B82284F}"/>
            </c:ext>
          </c:extLst>
        </c:ser>
        <c:ser>
          <c:idx val="3"/>
          <c:order val="3"/>
          <c:tx>
            <c:strRef>
              <c:f>'BS - Business Unit Trends'!$AA$313:$AS$313</c:f>
              <c:strCache>
                <c:ptCount val="19"/>
                <c:pt idx="0">
                  <c:v>INDIA</c:v>
                </c:pt>
              </c:strCache>
            </c:strRef>
          </c:tx>
          <c:spPr>
            <a:solidFill>
              <a:srgbClr val="A0E0E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Trends'!$AT$313:$AX$313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1A15-4D3C-A123-01BC4B82284F}"/>
            </c:ext>
          </c:extLst>
        </c:ser>
        <c:ser>
          <c:idx val="4"/>
          <c:order val="4"/>
          <c:tx>
            <c:strRef>
              <c:f>'BS - Business Unit Trends'!$AA$314:$AS$314</c:f>
              <c:strCache>
                <c:ptCount val="19"/>
                <c:pt idx="0">
                  <c:v>CARIB/M. EAST</c:v>
                </c:pt>
              </c:strCache>
            </c:strRef>
          </c:tx>
          <c:spPr>
            <a:solidFill>
              <a:srgbClr val="00FFFF"/>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Trends'!$AT$314:$AX$314</c:f>
              <c:numCache>
                <c:formatCode>_(* #,##0.0_);_(* \(#,##0.0\);_(* "-"??_);_(@_)</c:formatCode>
                <c:ptCount val="5"/>
                <c:pt idx="0">
                  <c:v>-4.4000000000000004</c:v>
                </c:pt>
                <c:pt idx="1">
                  <c:v>0</c:v>
                </c:pt>
                <c:pt idx="2">
                  <c:v>1.9</c:v>
                </c:pt>
                <c:pt idx="3">
                  <c:v>-1.6</c:v>
                </c:pt>
                <c:pt idx="4">
                  <c:v>14.9</c:v>
                </c:pt>
              </c:numCache>
            </c:numRef>
          </c:val>
          <c:extLst>
            <c:ext xmlns:c16="http://schemas.microsoft.com/office/drawing/2014/chart" uri="{C3380CC4-5D6E-409C-BE32-E72D297353CC}">
              <c16:uniqueId val="{00000004-1A15-4D3C-A123-01BC4B82284F}"/>
            </c:ext>
          </c:extLst>
        </c:ser>
        <c:ser>
          <c:idx val="5"/>
          <c:order val="5"/>
          <c:tx>
            <c:strRef>
              <c:f>'BS - Business Unit Trends'!$AA$315:$AS$315</c:f>
              <c:strCache>
                <c:ptCount val="19"/>
                <c:pt idx="0">
                  <c:v>ASIA/AFRICA</c:v>
                </c:pt>
              </c:strCache>
            </c:strRef>
          </c:tx>
          <c:spPr>
            <a:solidFill>
              <a:srgbClr val="00800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Trends'!$AT$315:$AX$315</c:f>
              <c:numCache>
                <c:formatCode>_(* #,##0.0_);_(* \(#,##0.0\);_(* "-"??_);_(@_)</c:formatCode>
                <c:ptCount val="5"/>
                <c:pt idx="0">
                  <c:v>16.2</c:v>
                </c:pt>
                <c:pt idx="1">
                  <c:v>0</c:v>
                </c:pt>
                <c:pt idx="2">
                  <c:v>0</c:v>
                </c:pt>
                <c:pt idx="3">
                  <c:v>0</c:v>
                </c:pt>
                <c:pt idx="4">
                  <c:v>-3.9</c:v>
                </c:pt>
              </c:numCache>
            </c:numRef>
          </c:val>
          <c:extLst>
            <c:ext xmlns:c16="http://schemas.microsoft.com/office/drawing/2014/chart" uri="{C3380CC4-5D6E-409C-BE32-E72D297353CC}">
              <c16:uniqueId val="{00000005-1A15-4D3C-A123-01BC4B82284F}"/>
            </c:ext>
          </c:extLst>
        </c:ser>
        <c:ser>
          <c:idx val="6"/>
          <c:order val="6"/>
          <c:tx>
            <c:strRef>
              <c:f>'BS - Business Unit Trends'!$AA$316:$AS$316</c:f>
              <c:strCache>
                <c:ptCount val="19"/>
                <c:pt idx="0">
                  <c:v>EECC</c:v>
                </c:pt>
              </c:strCache>
            </c:strRef>
          </c:tx>
          <c:spPr>
            <a:solidFill>
              <a:srgbClr val="0080C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Trends'!$AT$316:$AX$316</c:f>
              <c:numCache>
                <c:formatCode>_(* #,##0.0_);_(* \(#,##0.0\);_(* "-"??_);_(@_)</c:formatCode>
                <c:ptCount val="5"/>
                <c:pt idx="0">
                  <c:v>0.8</c:v>
                </c:pt>
                <c:pt idx="1">
                  <c:v>-1.8</c:v>
                </c:pt>
                <c:pt idx="2">
                  <c:v>1.2</c:v>
                </c:pt>
                <c:pt idx="3">
                  <c:v>-1.2</c:v>
                </c:pt>
                <c:pt idx="4">
                  <c:v>0</c:v>
                </c:pt>
              </c:numCache>
            </c:numRef>
          </c:val>
          <c:extLst>
            <c:ext xmlns:c16="http://schemas.microsoft.com/office/drawing/2014/chart" uri="{C3380CC4-5D6E-409C-BE32-E72D297353CC}">
              <c16:uniqueId val="{00000006-1A15-4D3C-A123-01BC4B82284F}"/>
            </c:ext>
          </c:extLst>
        </c:ser>
        <c:ser>
          <c:idx val="7"/>
          <c:order val="7"/>
          <c:tx>
            <c:strRef>
              <c:f>'BS - Business Unit Trends'!$AA$317:$AS$317</c:f>
              <c:strCache>
                <c:ptCount val="19"/>
                <c:pt idx="0">
                  <c:v>Int'l HQ</c:v>
                </c:pt>
              </c:strCache>
            </c:strRef>
          </c:tx>
          <c:spPr>
            <a:solidFill>
              <a:srgbClr val="C0C0FF"/>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Trends'!$AT$317:$AX$317</c:f>
              <c:numCache>
                <c:formatCode>_(* #,##0.0_);_(* \(#,##0.0\);_(* "-"??_);_(@_)</c:formatCode>
                <c:ptCount val="5"/>
                <c:pt idx="2">
                  <c:v>-3.8000000000000003</c:v>
                </c:pt>
                <c:pt idx="3">
                  <c:v>-5</c:v>
                </c:pt>
                <c:pt idx="4">
                  <c:v>-2</c:v>
                </c:pt>
              </c:numCache>
            </c:numRef>
          </c:val>
          <c:extLst>
            <c:ext xmlns:c16="http://schemas.microsoft.com/office/drawing/2014/chart" uri="{C3380CC4-5D6E-409C-BE32-E72D297353CC}">
              <c16:uniqueId val="{00000007-1A15-4D3C-A123-01BC4B82284F}"/>
            </c:ext>
          </c:extLst>
        </c:ser>
        <c:ser>
          <c:idx val="8"/>
          <c:order val="8"/>
          <c:tx>
            <c:strRef>
              <c:f>'BS - Business Unit Trends'!$AA$318:$AS$318</c:f>
              <c:strCache>
                <c:ptCount val="19"/>
                <c:pt idx="0">
                  <c:v>GPG</c:v>
                </c:pt>
              </c:strCache>
            </c:strRef>
          </c:tx>
          <c:spPr>
            <a:solidFill>
              <a:srgbClr val="00008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Trends'!$AT$318:$AX$318</c:f>
              <c:numCache>
                <c:formatCode>_(* #,##0.0_);_(* \(#,##0.0\);_(* "-"??_);_(@_)</c:formatCode>
                <c:ptCount val="5"/>
              </c:numCache>
            </c:numRef>
          </c:val>
          <c:extLst>
            <c:ext xmlns:c16="http://schemas.microsoft.com/office/drawing/2014/chart" uri="{C3380CC4-5D6E-409C-BE32-E72D297353CC}">
              <c16:uniqueId val="{00000008-1A15-4D3C-A123-01BC4B82284F}"/>
            </c:ext>
          </c:extLst>
        </c:ser>
        <c:ser>
          <c:idx val="9"/>
          <c:order val="9"/>
          <c:tx>
            <c:strRef>
              <c:f>'BS - Business Unit Trends'!$AA$319:$AS$319</c:f>
              <c:strCache>
                <c:ptCount val="19"/>
                <c:pt idx="0">
                  <c:v>PGG</c:v>
                </c:pt>
              </c:strCache>
            </c:strRef>
          </c:tx>
          <c:spPr>
            <a:solidFill>
              <a:srgbClr val="FF00FF"/>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Trends'!$AT$319:$AX$319</c:f>
              <c:numCache>
                <c:formatCode>_(* #,##0.0_);_(* \(#,##0.0\);_(* "-"??_);_(@_)</c:formatCode>
                <c:ptCount val="5"/>
              </c:numCache>
            </c:numRef>
          </c:val>
          <c:extLst>
            <c:ext xmlns:c16="http://schemas.microsoft.com/office/drawing/2014/chart" uri="{C3380CC4-5D6E-409C-BE32-E72D297353CC}">
              <c16:uniqueId val="{00000009-1A15-4D3C-A123-01BC4B82284F}"/>
            </c:ext>
          </c:extLst>
        </c:ser>
        <c:ser>
          <c:idx val="10"/>
          <c:order val="10"/>
          <c:tx>
            <c:strRef>
              <c:f>'BS - Business Unit Trends'!$AA$320:$AS$320</c:f>
              <c:strCache>
                <c:ptCount val="19"/>
                <c:pt idx="0">
                  <c:v>EGEP</c:v>
                </c:pt>
              </c:strCache>
            </c:strRef>
          </c:tx>
          <c:spPr>
            <a:solidFill>
              <a:srgbClr val="FFFF0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Trends'!$AT$320:$AX$320</c:f>
              <c:numCache>
                <c:formatCode>_(* #,##0.0_);_(* \(#,##0.0\);_(* "-"??_);_(@_)</c:formatCode>
                <c:ptCount val="5"/>
              </c:numCache>
            </c:numRef>
          </c:val>
          <c:extLst>
            <c:ext xmlns:c16="http://schemas.microsoft.com/office/drawing/2014/chart" uri="{C3380CC4-5D6E-409C-BE32-E72D297353CC}">
              <c16:uniqueId val="{0000000A-1A15-4D3C-A123-01BC4B82284F}"/>
            </c:ext>
          </c:extLst>
        </c:ser>
        <c:ser>
          <c:idx val="11"/>
          <c:order val="11"/>
          <c:tx>
            <c:strRef>
              <c:f>'BS - Business Unit Trends'!$AA$321:$AS$321</c:f>
              <c:strCache>
                <c:ptCount val="19"/>
                <c:pt idx="0">
                  <c:v>EREC</c:v>
                </c:pt>
              </c:strCache>
            </c:strRef>
          </c:tx>
          <c:spPr>
            <a:solidFill>
              <a:srgbClr val="00FFFF"/>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Trends'!$AT$321:$AX$321</c:f>
              <c:numCache>
                <c:formatCode>_(* #,##0.0_);_(* \(#,##0.0\);_(* "-"??_);_(@_)</c:formatCode>
                <c:ptCount val="5"/>
              </c:numCache>
            </c:numRef>
          </c:val>
          <c:extLst>
            <c:ext xmlns:c16="http://schemas.microsoft.com/office/drawing/2014/chart" uri="{C3380CC4-5D6E-409C-BE32-E72D297353CC}">
              <c16:uniqueId val="{0000000B-1A15-4D3C-A123-01BC4B82284F}"/>
            </c:ext>
          </c:extLst>
        </c:ser>
        <c:ser>
          <c:idx val="12"/>
          <c:order val="12"/>
          <c:tx>
            <c:strRef>
              <c:f>'BS - Business Unit Trends'!$AA$322:$AS$322</c:f>
              <c:strCache>
                <c:ptCount val="19"/>
                <c:pt idx="0">
                  <c:v>ECM</c:v>
                </c:pt>
              </c:strCache>
            </c:strRef>
          </c:tx>
          <c:spPr>
            <a:solidFill>
              <a:srgbClr val="80008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Trends'!$AT$322:$AX$322</c:f>
              <c:numCache>
                <c:formatCode>_(* #,##0.0_);_(* \(#,##0.0\);_(* "-"??_);_(@_)</c:formatCode>
                <c:ptCount val="5"/>
                <c:pt idx="0">
                  <c:v>-8.6</c:v>
                </c:pt>
              </c:numCache>
            </c:numRef>
          </c:val>
          <c:extLst>
            <c:ext xmlns:c16="http://schemas.microsoft.com/office/drawing/2014/chart" uri="{C3380CC4-5D6E-409C-BE32-E72D297353CC}">
              <c16:uniqueId val="{0000000C-1A15-4D3C-A123-01BC4B82284F}"/>
            </c:ext>
          </c:extLst>
        </c:ser>
        <c:ser>
          <c:idx val="13"/>
          <c:order val="13"/>
          <c:tx>
            <c:strRef>
              <c:f>'BS - Business Unit Trends'!$AA$323:$AS$323</c:f>
              <c:strCache>
                <c:ptCount val="19"/>
                <c:pt idx="0">
                  <c:v>ECI</c:v>
                </c:pt>
              </c:strCache>
            </c:strRef>
          </c:tx>
          <c:spPr>
            <a:solidFill>
              <a:srgbClr val="80000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Trends'!$AT$323:$AX$323</c:f>
              <c:numCache>
                <c:formatCode>_(* #,##0.0_);_(* \(#,##0.0\);_(* "-"??_);_(@_)</c:formatCode>
                <c:ptCount val="5"/>
              </c:numCache>
            </c:numRef>
          </c:val>
          <c:extLst>
            <c:ext xmlns:c16="http://schemas.microsoft.com/office/drawing/2014/chart" uri="{C3380CC4-5D6E-409C-BE32-E72D297353CC}">
              <c16:uniqueId val="{0000000D-1A15-4D3C-A123-01BC4B82284F}"/>
            </c:ext>
          </c:extLst>
        </c:ser>
        <c:ser>
          <c:idx val="14"/>
          <c:order val="14"/>
          <c:tx>
            <c:strRef>
              <c:f>'BS - Business Unit Trends'!$AA$324:$AS$324</c:f>
              <c:strCache>
                <c:ptCount val="19"/>
                <c:pt idx="0">
                  <c:v>EEDC</c:v>
                </c:pt>
              </c:strCache>
            </c:strRef>
          </c:tx>
          <c:spPr>
            <a:solidFill>
              <a:srgbClr val="00808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Trends'!$AT$324:$AX$324</c:f>
              <c:numCache>
                <c:formatCode>_(* #,##0.0_);_(* \(#,##0.0\);_(* "-"??_);_(@_)</c:formatCode>
                <c:ptCount val="5"/>
              </c:numCache>
            </c:numRef>
          </c:val>
          <c:extLst>
            <c:ext xmlns:c16="http://schemas.microsoft.com/office/drawing/2014/chart" uri="{C3380CC4-5D6E-409C-BE32-E72D297353CC}">
              <c16:uniqueId val="{0000000E-1A15-4D3C-A123-01BC4B82284F}"/>
            </c:ext>
          </c:extLst>
        </c:ser>
        <c:ser>
          <c:idx val="15"/>
          <c:order val="15"/>
          <c:tx>
            <c:strRef>
              <c:f>'BS - Business Unit Trends'!$AA$325:$AS$325</c:f>
              <c:strCache>
                <c:ptCount val="19"/>
                <c:pt idx="0">
                  <c:v>EES</c:v>
                </c:pt>
              </c:strCache>
            </c:strRef>
          </c:tx>
          <c:spPr>
            <a:solidFill>
              <a:srgbClr val="0000FF"/>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Trends'!$AT$325:$AX$325</c:f>
              <c:numCache>
                <c:formatCode>_(* #,##0.0_);_(* \(#,##0.0\);_(* "-"??_);_(@_)</c:formatCode>
                <c:ptCount val="5"/>
              </c:numCache>
            </c:numRef>
          </c:val>
          <c:extLst>
            <c:ext xmlns:c16="http://schemas.microsoft.com/office/drawing/2014/chart" uri="{C3380CC4-5D6E-409C-BE32-E72D297353CC}">
              <c16:uniqueId val="{0000000F-1A15-4D3C-A123-01BC4B82284F}"/>
            </c:ext>
          </c:extLst>
        </c:ser>
        <c:ser>
          <c:idx val="16"/>
          <c:order val="16"/>
          <c:tx>
            <c:strRef>
              <c:f>'BS - Business Unit Trends'!$AA$326:$AS$326</c:f>
              <c:strCache>
                <c:ptCount val="19"/>
                <c:pt idx="0">
                  <c:v>EOG</c:v>
                </c:pt>
              </c:strCache>
            </c:strRef>
          </c:tx>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Trends'!$AT$326:$AX$326</c:f>
            </c:numRef>
          </c:val>
          <c:extLst>
            <c:ext xmlns:c16="http://schemas.microsoft.com/office/drawing/2014/chart" uri="{C3380CC4-5D6E-409C-BE32-E72D297353CC}">
              <c16:uniqueId val="{00000010-1A15-4D3C-A123-01BC4B82284F}"/>
            </c:ext>
          </c:extLst>
        </c:ser>
        <c:ser>
          <c:idx val="17"/>
          <c:order val="17"/>
          <c:tx>
            <c:strRef>
              <c:f>'BS - Business Unit Trends'!$AA$327:$AS$327</c:f>
              <c:strCache>
                <c:ptCount val="19"/>
                <c:pt idx="0">
                  <c:v>CORP</c:v>
                </c:pt>
              </c:strCache>
            </c:strRef>
          </c:tx>
          <c:spPr>
            <a:solidFill>
              <a:srgbClr val="69FFFF"/>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Trends'!$AT$327:$AX$327</c:f>
              <c:numCache>
                <c:formatCode>_(* #,##0.0_);_(* \(#,##0.0\);_(* "-"??_);_(@_)</c:formatCode>
                <c:ptCount val="5"/>
                <c:pt idx="0">
                  <c:v>-1.4000000000000001</c:v>
                </c:pt>
                <c:pt idx="1">
                  <c:v>9.9999999999999645E-2</c:v>
                </c:pt>
                <c:pt idx="2">
                  <c:v>-2.1</c:v>
                </c:pt>
                <c:pt idx="3">
                  <c:v>-2.8</c:v>
                </c:pt>
                <c:pt idx="4">
                  <c:v>-3.5</c:v>
                </c:pt>
              </c:numCache>
            </c:numRef>
          </c:val>
          <c:extLst>
            <c:ext xmlns:c16="http://schemas.microsoft.com/office/drawing/2014/chart" uri="{C3380CC4-5D6E-409C-BE32-E72D297353CC}">
              <c16:uniqueId val="{00000011-1A15-4D3C-A123-01BC4B82284F}"/>
            </c:ext>
          </c:extLst>
        </c:ser>
        <c:dLbls>
          <c:showLegendKey val="0"/>
          <c:showVal val="0"/>
          <c:showCatName val="0"/>
          <c:showSerName val="0"/>
          <c:showPercent val="0"/>
          <c:showBubbleSize val="0"/>
        </c:dLbls>
        <c:gapWidth val="150"/>
        <c:overlap val="100"/>
        <c:axId val="1813479135"/>
        <c:axId val="1"/>
      </c:barChart>
      <c:catAx>
        <c:axId val="1813479135"/>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8217934982229E-2"/>
              <c:y val="0.4365794287525026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13479135"/>
        <c:crosses val="autoZero"/>
        <c:crossBetween val="between"/>
      </c:valAx>
      <c:spPr>
        <a:noFill/>
        <a:ln w="25400">
          <a:noFill/>
        </a:ln>
      </c:spPr>
    </c:plotArea>
    <c:legend>
      <c:legendPos val="r"/>
      <c:layout>
        <c:manualLayout>
          <c:xMode val="edge"/>
          <c:yMode val="edge"/>
          <c:x val="0.78348299678584155"/>
          <c:y val="3.5398332061013726E-2"/>
          <c:w val="0.20758951196889819"/>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Gas Pipeline Group</a:t>
            </a:r>
          </a:p>
        </c:rich>
      </c:tx>
      <c:layout>
        <c:manualLayout>
          <c:xMode val="edge"/>
          <c:yMode val="edge"/>
          <c:x val="0.35714324639810441"/>
          <c:y val="3.5398332061013726E-2"/>
        </c:manualLayout>
      </c:layout>
      <c:overlay val="0"/>
      <c:spPr>
        <a:noFill/>
        <a:ln w="25400">
          <a:noFill/>
        </a:ln>
      </c:spPr>
    </c:title>
    <c:autoTitleDeleted val="0"/>
    <c:plotArea>
      <c:layout>
        <c:manualLayout>
          <c:layoutTarget val="inner"/>
          <c:xMode val="edge"/>
          <c:yMode val="edge"/>
          <c:x val="0.17633947790906407"/>
          <c:y val="0.18289138231523758"/>
          <c:w val="0.57142919423696703"/>
          <c:h val="0.6725683091592608"/>
        </c:manualLayout>
      </c:layout>
      <c:barChart>
        <c:barDir val="col"/>
        <c:grouping val="stacked"/>
        <c:varyColors val="0"/>
        <c:ser>
          <c:idx val="0"/>
          <c:order val="0"/>
          <c:tx>
            <c:strRef>
              <c:f>'BS - Business Unit Trends'!$AA$333</c:f>
              <c:strCache>
                <c:ptCount val="1"/>
                <c:pt idx="0">
                  <c:v>N. AMER</c:v>
                </c:pt>
              </c:strCache>
            </c:strRef>
          </c:tx>
          <c:spPr>
            <a:solidFill>
              <a:srgbClr val="FF000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Trends'!$AB$333:$AX$333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9A71-46C0-8909-708C8EF66823}"/>
            </c:ext>
          </c:extLst>
        </c:ser>
        <c:ser>
          <c:idx val="1"/>
          <c:order val="1"/>
          <c:tx>
            <c:strRef>
              <c:f>'BS - Business Unit Trends'!$AA$334</c:f>
              <c:strCache>
                <c:ptCount val="1"/>
                <c:pt idx="0">
                  <c:v>EUR</c:v>
                </c:pt>
              </c:strCache>
            </c:strRef>
          </c:tx>
          <c:spPr>
            <a:solidFill>
              <a:srgbClr val="FF808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Trends'!$AB$334:$AX$334</c:f>
              <c:numCache>
                <c:formatCode>_(* #,##0.0_);_(* \(#,##0.0\);_(* "-"??_);_(@_)</c:formatCode>
                <c:ptCount val="5"/>
                <c:pt idx="0">
                  <c:v>0</c:v>
                </c:pt>
                <c:pt idx="1">
                  <c:v>0</c:v>
                </c:pt>
                <c:pt idx="2">
                  <c:v>0</c:v>
                </c:pt>
                <c:pt idx="3">
                  <c:v>0</c:v>
                </c:pt>
                <c:pt idx="4">
                  <c:v>-1.2</c:v>
                </c:pt>
              </c:numCache>
            </c:numRef>
          </c:val>
          <c:extLst>
            <c:ext xmlns:c16="http://schemas.microsoft.com/office/drawing/2014/chart" uri="{C3380CC4-5D6E-409C-BE32-E72D297353CC}">
              <c16:uniqueId val="{00000001-9A71-46C0-8909-708C8EF66823}"/>
            </c:ext>
          </c:extLst>
        </c:ser>
        <c:ser>
          <c:idx val="2"/>
          <c:order val="2"/>
          <c:tx>
            <c:strRef>
              <c:f>'BS - Business Unit Trends'!$AA$335</c:f>
              <c:strCache>
                <c:ptCount val="1"/>
                <c:pt idx="0">
                  <c:v>S. AMER</c:v>
                </c:pt>
              </c:strCache>
            </c:strRef>
          </c:tx>
          <c:spPr>
            <a:solidFill>
              <a:srgbClr val="FFFFC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Trends'!$AB$335:$AX$335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9A71-46C0-8909-708C8EF66823}"/>
            </c:ext>
          </c:extLst>
        </c:ser>
        <c:ser>
          <c:idx val="3"/>
          <c:order val="3"/>
          <c:tx>
            <c:strRef>
              <c:f>'BS - Business Unit Trends'!$AA$336</c:f>
              <c:strCache>
                <c:ptCount val="1"/>
                <c:pt idx="0">
                  <c:v>INDIA</c:v>
                </c:pt>
              </c:strCache>
            </c:strRef>
          </c:tx>
          <c:spPr>
            <a:solidFill>
              <a:srgbClr val="A0E0E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Trends'!$AB$336:$AX$336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9A71-46C0-8909-708C8EF66823}"/>
            </c:ext>
          </c:extLst>
        </c:ser>
        <c:ser>
          <c:idx val="4"/>
          <c:order val="4"/>
          <c:tx>
            <c:strRef>
              <c:f>'BS - Business Unit Trends'!$AA$337</c:f>
              <c:strCache>
                <c:ptCount val="1"/>
                <c:pt idx="0">
                  <c:v>CARIB/M. EAST</c:v>
                </c:pt>
              </c:strCache>
            </c:strRef>
          </c:tx>
          <c:spPr>
            <a:solidFill>
              <a:srgbClr val="00FFFF"/>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Trends'!$AB$337:$AX$337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9A71-46C0-8909-708C8EF66823}"/>
            </c:ext>
          </c:extLst>
        </c:ser>
        <c:ser>
          <c:idx val="5"/>
          <c:order val="5"/>
          <c:tx>
            <c:strRef>
              <c:f>'BS - Business Unit Trends'!$AA$338</c:f>
              <c:strCache>
                <c:ptCount val="1"/>
                <c:pt idx="0">
                  <c:v>ASIA/AFRICA</c:v>
                </c:pt>
              </c:strCache>
            </c:strRef>
          </c:tx>
          <c:spPr>
            <a:solidFill>
              <a:srgbClr val="00800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Trends'!$AB$338:$AX$338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9A71-46C0-8909-708C8EF66823}"/>
            </c:ext>
          </c:extLst>
        </c:ser>
        <c:ser>
          <c:idx val="6"/>
          <c:order val="6"/>
          <c:tx>
            <c:strRef>
              <c:f>'BS - Business Unit Trends'!$AA$339</c:f>
              <c:strCache>
                <c:ptCount val="1"/>
                <c:pt idx="0">
                  <c:v>EECC</c:v>
                </c:pt>
              </c:strCache>
            </c:strRef>
          </c:tx>
          <c:spPr>
            <a:solidFill>
              <a:srgbClr val="0080C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Trends'!$AB$339:$AX$339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9A71-46C0-8909-708C8EF66823}"/>
            </c:ext>
          </c:extLst>
        </c:ser>
        <c:ser>
          <c:idx val="7"/>
          <c:order val="7"/>
          <c:tx>
            <c:strRef>
              <c:f>'BS - Business Unit Trends'!$AA$340</c:f>
              <c:strCache>
                <c:ptCount val="1"/>
                <c:pt idx="0">
                  <c:v>Int'l HQ</c:v>
                </c:pt>
              </c:strCache>
            </c:strRef>
          </c:tx>
          <c:spPr>
            <a:solidFill>
              <a:srgbClr val="C0C0FF"/>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Trends'!$AB$340:$AX$340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9A71-46C0-8909-708C8EF66823}"/>
            </c:ext>
          </c:extLst>
        </c:ser>
        <c:ser>
          <c:idx val="8"/>
          <c:order val="8"/>
          <c:tx>
            <c:strRef>
              <c:f>'BS - Business Unit Trends'!$AA$341</c:f>
              <c:strCache>
                <c:ptCount val="1"/>
                <c:pt idx="0">
                  <c:v>GPG</c:v>
                </c:pt>
              </c:strCache>
            </c:strRef>
          </c:tx>
          <c:spPr>
            <a:solidFill>
              <a:srgbClr val="00008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Trends'!$AB$341:$AX$341</c:f>
              <c:numCache>
                <c:formatCode>_(* #,##0.0_);_(* \(#,##0.0\);_(* "-"??_);_(@_)</c:formatCode>
                <c:ptCount val="5"/>
                <c:pt idx="0">
                  <c:v>0</c:v>
                </c:pt>
              </c:numCache>
            </c:numRef>
          </c:val>
          <c:extLst>
            <c:ext xmlns:c16="http://schemas.microsoft.com/office/drawing/2014/chart" uri="{C3380CC4-5D6E-409C-BE32-E72D297353CC}">
              <c16:uniqueId val="{00000008-9A71-46C0-8909-708C8EF66823}"/>
            </c:ext>
          </c:extLst>
        </c:ser>
        <c:ser>
          <c:idx val="9"/>
          <c:order val="9"/>
          <c:tx>
            <c:strRef>
              <c:f>'BS - Business Unit Trends'!$AA$342</c:f>
              <c:strCache>
                <c:ptCount val="1"/>
                <c:pt idx="0">
                  <c:v>PGG</c:v>
                </c:pt>
              </c:strCache>
            </c:strRef>
          </c:tx>
          <c:spPr>
            <a:solidFill>
              <a:srgbClr val="FF00FF"/>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Trends'!$AB$342:$AX$342</c:f>
              <c:numCache>
                <c:formatCode>_(* #,##0.0_);_(* \(#,##0.0\);_(* "-"??_);_(@_)</c:formatCode>
                <c:ptCount val="5"/>
              </c:numCache>
            </c:numRef>
          </c:val>
          <c:extLst>
            <c:ext xmlns:c16="http://schemas.microsoft.com/office/drawing/2014/chart" uri="{C3380CC4-5D6E-409C-BE32-E72D297353CC}">
              <c16:uniqueId val="{00000009-9A71-46C0-8909-708C8EF66823}"/>
            </c:ext>
          </c:extLst>
        </c:ser>
        <c:ser>
          <c:idx val="10"/>
          <c:order val="10"/>
          <c:tx>
            <c:strRef>
              <c:f>'BS - Business Unit Trends'!$AA$343</c:f>
              <c:strCache>
                <c:ptCount val="1"/>
                <c:pt idx="0">
                  <c:v>EGEP</c:v>
                </c:pt>
              </c:strCache>
            </c:strRef>
          </c:tx>
          <c:spPr>
            <a:solidFill>
              <a:srgbClr val="FFFF0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Trends'!$AB$343:$AX$343</c:f>
              <c:numCache>
                <c:formatCode>_(* #,##0.0_);_(* \(#,##0.0\);_(* "-"??_);_(@_)</c:formatCode>
                <c:ptCount val="5"/>
              </c:numCache>
            </c:numRef>
          </c:val>
          <c:extLst>
            <c:ext xmlns:c16="http://schemas.microsoft.com/office/drawing/2014/chart" uri="{C3380CC4-5D6E-409C-BE32-E72D297353CC}">
              <c16:uniqueId val="{0000000A-9A71-46C0-8909-708C8EF66823}"/>
            </c:ext>
          </c:extLst>
        </c:ser>
        <c:ser>
          <c:idx val="11"/>
          <c:order val="11"/>
          <c:tx>
            <c:strRef>
              <c:f>'BS - Business Unit Trends'!$AA$344</c:f>
              <c:strCache>
                <c:ptCount val="1"/>
                <c:pt idx="0">
                  <c:v>EREC</c:v>
                </c:pt>
              </c:strCache>
            </c:strRef>
          </c:tx>
          <c:spPr>
            <a:solidFill>
              <a:srgbClr val="00FFFF"/>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Trends'!$AB$344:$AX$344</c:f>
              <c:numCache>
                <c:formatCode>_(* #,##0.0_);_(* \(#,##0.0\);_(* "-"??_);_(@_)</c:formatCode>
                <c:ptCount val="5"/>
              </c:numCache>
            </c:numRef>
          </c:val>
          <c:extLst>
            <c:ext xmlns:c16="http://schemas.microsoft.com/office/drawing/2014/chart" uri="{C3380CC4-5D6E-409C-BE32-E72D297353CC}">
              <c16:uniqueId val="{0000000B-9A71-46C0-8909-708C8EF66823}"/>
            </c:ext>
          </c:extLst>
        </c:ser>
        <c:ser>
          <c:idx val="12"/>
          <c:order val="12"/>
          <c:tx>
            <c:strRef>
              <c:f>'BS - Business Unit Trends'!$AA$345</c:f>
              <c:strCache>
                <c:ptCount val="1"/>
                <c:pt idx="0">
                  <c:v>ECM</c:v>
                </c:pt>
              </c:strCache>
            </c:strRef>
          </c:tx>
          <c:spPr>
            <a:solidFill>
              <a:srgbClr val="80008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Trends'!$AB$345:$AX$345</c:f>
              <c:numCache>
                <c:formatCode>_(* #,##0.0_);_(* \(#,##0.0\);_(* "-"??_);_(@_)</c:formatCode>
                <c:ptCount val="5"/>
              </c:numCache>
            </c:numRef>
          </c:val>
          <c:extLst>
            <c:ext xmlns:c16="http://schemas.microsoft.com/office/drawing/2014/chart" uri="{C3380CC4-5D6E-409C-BE32-E72D297353CC}">
              <c16:uniqueId val="{0000000C-9A71-46C0-8909-708C8EF66823}"/>
            </c:ext>
          </c:extLst>
        </c:ser>
        <c:ser>
          <c:idx val="13"/>
          <c:order val="13"/>
          <c:tx>
            <c:strRef>
              <c:f>'BS - Business Unit Trends'!$AA$346</c:f>
              <c:strCache>
                <c:ptCount val="1"/>
                <c:pt idx="0">
                  <c:v>ECI</c:v>
                </c:pt>
              </c:strCache>
            </c:strRef>
          </c:tx>
          <c:spPr>
            <a:solidFill>
              <a:srgbClr val="80000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Trends'!$AB$346:$AX$346</c:f>
              <c:numCache>
                <c:formatCode>_(* #,##0.0_);_(* \(#,##0.0\);_(* "-"??_);_(@_)</c:formatCode>
                <c:ptCount val="5"/>
              </c:numCache>
            </c:numRef>
          </c:val>
          <c:extLst>
            <c:ext xmlns:c16="http://schemas.microsoft.com/office/drawing/2014/chart" uri="{C3380CC4-5D6E-409C-BE32-E72D297353CC}">
              <c16:uniqueId val="{0000000D-9A71-46C0-8909-708C8EF66823}"/>
            </c:ext>
          </c:extLst>
        </c:ser>
        <c:ser>
          <c:idx val="14"/>
          <c:order val="14"/>
          <c:tx>
            <c:strRef>
              <c:f>'BS - Business Unit Trends'!$AA$347</c:f>
              <c:strCache>
                <c:ptCount val="1"/>
                <c:pt idx="0">
                  <c:v>EEDC</c:v>
                </c:pt>
              </c:strCache>
            </c:strRef>
          </c:tx>
          <c:spPr>
            <a:solidFill>
              <a:srgbClr val="00808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Trends'!$AB$347:$AX$347</c:f>
              <c:numCache>
                <c:formatCode>_(* #,##0.0_);_(* \(#,##0.0\);_(* "-"??_);_(@_)</c:formatCode>
                <c:ptCount val="5"/>
              </c:numCache>
            </c:numRef>
          </c:val>
          <c:extLst>
            <c:ext xmlns:c16="http://schemas.microsoft.com/office/drawing/2014/chart" uri="{C3380CC4-5D6E-409C-BE32-E72D297353CC}">
              <c16:uniqueId val="{0000000E-9A71-46C0-8909-708C8EF66823}"/>
            </c:ext>
          </c:extLst>
        </c:ser>
        <c:ser>
          <c:idx val="15"/>
          <c:order val="15"/>
          <c:tx>
            <c:strRef>
              <c:f>'BS - Business Unit Trends'!$AA$348</c:f>
              <c:strCache>
                <c:ptCount val="1"/>
                <c:pt idx="0">
                  <c:v>EES</c:v>
                </c:pt>
              </c:strCache>
            </c:strRef>
          </c:tx>
          <c:spPr>
            <a:solidFill>
              <a:srgbClr val="0000FF"/>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Trends'!$AB$348:$AX$348</c:f>
              <c:numCache>
                <c:formatCode>_(* #,##0.0_);_(* \(#,##0.0\);_(* "-"??_);_(@_)</c:formatCode>
                <c:ptCount val="5"/>
              </c:numCache>
            </c:numRef>
          </c:val>
          <c:extLst>
            <c:ext xmlns:c16="http://schemas.microsoft.com/office/drawing/2014/chart" uri="{C3380CC4-5D6E-409C-BE32-E72D297353CC}">
              <c16:uniqueId val="{0000000F-9A71-46C0-8909-708C8EF66823}"/>
            </c:ext>
          </c:extLst>
        </c:ser>
        <c:ser>
          <c:idx val="16"/>
          <c:order val="16"/>
          <c:tx>
            <c:strRef>
              <c:f>'BS - Business Unit Trends'!$AA$349</c:f>
              <c:strCache>
                <c:ptCount val="1"/>
                <c:pt idx="0">
                  <c:v>EOG</c:v>
                </c:pt>
              </c:strCache>
            </c:strRef>
          </c:tx>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Trends'!$AB$349:$AX$349</c:f>
            </c:numRef>
          </c:val>
          <c:extLst>
            <c:ext xmlns:c16="http://schemas.microsoft.com/office/drawing/2014/chart" uri="{C3380CC4-5D6E-409C-BE32-E72D297353CC}">
              <c16:uniqueId val="{00000010-9A71-46C0-8909-708C8EF66823}"/>
            </c:ext>
          </c:extLst>
        </c:ser>
        <c:ser>
          <c:idx val="17"/>
          <c:order val="17"/>
          <c:tx>
            <c:strRef>
              <c:f>'BS - Business Unit Trends'!$AA$350</c:f>
              <c:strCache>
                <c:ptCount val="1"/>
                <c:pt idx="0">
                  <c:v>CORP</c:v>
                </c:pt>
              </c:strCache>
            </c:strRef>
          </c:tx>
          <c:spPr>
            <a:solidFill>
              <a:srgbClr val="69FFFF"/>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Trends'!$AB$350:$AX$350</c:f>
              <c:numCache>
                <c:formatCode>_(* #,##0.0_);_(* \(#,##0.0\);_(* "-"??_);_(@_)</c:formatCode>
                <c:ptCount val="5"/>
                <c:pt idx="4">
                  <c:v>-2.2000000000000002</c:v>
                </c:pt>
              </c:numCache>
            </c:numRef>
          </c:val>
          <c:extLst>
            <c:ext xmlns:c16="http://schemas.microsoft.com/office/drawing/2014/chart" uri="{C3380CC4-5D6E-409C-BE32-E72D297353CC}">
              <c16:uniqueId val="{00000011-9A71-46C0-8909-708C8EF66823}"/>
            </c:ext>
          </c:extLst>
        </c:ser>
        <c:dLbls>
          <c:showLegendKey val="0"/>
          <c:showVal val="0"/>
          <c:showCatName val="0"/>
          <c:showSerName val="0"/>
          <c:showPercent val="0"/>
          <c:showBubbleSize val="0"/>
        </c:dLbls>
        <c:gapWidth val="150"/>
        <c:overlap val="100"/>
        <c:axId val="1856747967"/>
        <c:axId val="1"/>
      </c:barChart>
      <c:catAx>
        <c:axId val="1856747967"/>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8217934982229E-2"/>
              <c:y val="0.4365794287525026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6747967"/>
        <c:crosses val="autoZero"/>
        <c:crossBetween val="between"/>
      </c:valAx>
      <c:spPr>
        <a:noFill/>
        <a:ln w="25400">
          <a:noFill/>
        </a:ln>
      </c:spPr>
    </c:plotArea>
    <c:legend>
      <c:legendPos val="r"/>
      <c:layout>
        <c:manualLayout>
          <c:xMode val="edge"/>
          <c:yMode val="edge"/>
          <c:x val="0.78348299678584155"/>
          <c:y val="3.5398332061013726E-2"/>
          <c:w val="0.20758951196889819"/>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Portland General</a:t>
            </a:r>
          </a:p>
        </c:rich>
      </c:tx>
      <c:layout>
        <c:manualLayout>
          <c:xMode val="edge"/>
          <c:yMode val="edge"/>
          <c:x val="0.37639198218262804"/>
          <c:y val="3.5294168333766564E-2"/>
        </c:manualLayout>
      </c:layout>
      <c:overlay val="0"/>
      <c:spPr>
        <a:noFill/>
        <a:ln w="25400">
          <a:noFill/>
        </a:ln>
      </c:spPr>
    </c:title>
    <c:autoTitleDeleted val="0"/>
    <c:plotArea>
      <c:layout>
        <c:manualLayout>
          <c:layoutTarget val="inner"/>
          <c:xMode val="edge"/>
          <c:yMode val="edge"/>
          <c:x val="0.17594654788418709"/>
          <c:y val="0.18823556444675502"/>
          <c:w val="0.57683741648106901"/>
          <c:h val="0.66764801764708415"/>
        </c:manualLayout>
      </c:layout>
      <c:barChart>
        <c:barDir val="col"/>
        <c:grouping val="stacked"/>
        <c:varyColors val="0"/>
        <c:ser>
          <c:idx val="0"/>
          <c:order val="0"/>
          <c:tx>
            <c:strRef>
              <c:f>'BS - Business Unit Trends'!$AA$356</c:f>
              <c:strCache>
                <c:ptCount val="1"/>
                <c:pt idx="0">
                  <c:v>N. AMER</c:v>
                </c:pt>
              </c:strCache>
            </c:strRef>
          </c:tx>
          <c:spPr>
            <a:solidFill>
              <a:srgbClr val="FF000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Trends'!$AB$356:$AX$356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F538-4653-8A32-A65D476CE4DA}"/>
            </c:ext>
          </c:extLst>
        </c:ser>
        <c:ser>
          <c:idx val="1"/>
          <c:order val="1"/>
          <c:tx>
            <c:strRef>
              <c:f>'BS - Business Unit Trends'!$AA$357</c:f>
              <c:strCache>
                <c:ptCount val="1"/>
                <c:pt idx="0">
                  <c:v>EUR</c:v>
                </c:pt>
              </c:strCache>
            </c:strRef>
          </c:tx>
          <c:spPr>
            <a:solidFill>
              <a:srgbClr val="FF808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Trends'!$AB$357:$AX$357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F538-4653-8A32-A65D476CE4DA}"/>
            </c:ext>
          </c:extLst>
        </c:ser>
        <c:ser>
          <c:idx val="2"/>
          <c:order val="2"/>
          <c:tx>
            <c:strRef>
              <c:f>'BS - Business Unit Trends'!$AA$358</c:f>
              <c:strCache>
                <c:ptCount val="1"/>
                <c:pt idx="0">
                  <c:v>S. AMER</c:v>
                </c:pt>
              </c:strCache>
            </c:strRef>
          </c:tx>
          <c:spPr>
            <a:solidFill>
              <a:srgbClr val="FFFFC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Trends'!$AB$358:$AX$358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F538-4653-8A32-A65D476CE4DA}"/>
            </c:ext>
          </c:extLst>
        </c:ser>
        <c:ser>
          <c:idx val="3"/>
          <c:order val="3"/>
          <c:tx>
            <c:strRef>
              <c:f>'BS - Business Unit Trends'!$AA$359</c:f>
              <c:strCache>
                <c:ptCount val="1"/>
                <c:pt idx="0">
                  <c:v>INDIA</c:v>
                </c:pt>
              </c:strCache>
            </c:strRef>
          </c:tx>
          <c:spPr>
            <a:solidFill>
              <a:srgbClr val="A0E0E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Trends'!$AB$359:$AX$359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F538-4653-8A32-A65D476CE4DA}"/>
            </c:ext>
          </c:extLst>
        </c:ser>
        <c:ser>
          <c:idx val="4"/>
          <c:order val="4"/>
          <c:tx>
            <c:strRef>
              <c:f>'BS - Business Unit Trends'!$AA$360</c:f>
              <c:strCache>
                <c:ptCount val="1"/>
                <c:pt idx="0">
                  <c:v>CARIB/M. EAST</c:v>
                </c:pt>
              </c:strCache>
            </c:strRef>
          </c:tx>
          <c:spPr>
            <a:solidFill>
              <a:srgbClr val="00FFFF"/>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Trends'!$AB$360:$AX$360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F538-4653-8A32-A65D476CE4DA}"/>
            </c:ext>
          </c:extLst>
        </c:ser>
        <c:ser>
          <c:idx val="5"/>
          <c:order val="5"/>
          <c:tx>
            <c:strRef>
              <c:f>'BS - Business Unit Trends'!$AA$361</c:f>
              <c:strCache>
                <c:ptCount val="1"/>
                <c:pt idx="0">
                  <c:v>ASIA/AFRICA</c:v>
                </c:pt>
              </c:strCache>
            </c:strRef>
          </c:tx>
          <c:spPr>
            <a:solidFill>
              <a:srgbClr val="00800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Trends'!$AB$361:$AX$361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F538-4653-8A32-A65D476CE4DA}"/>
            </c:ext>
          </c:extLst>
        </c:ser>
        <c:ser>
          <c:idx val="6"/>
          <c:order val="6"/>
          <c:tx>
            <c:strRef>
              <c:f>'BS - Business Unit Trends'!$AA$362</c:f>
              <c:strCache>
                <c:ptCount val="1"/>
                <c:pt idx="0">
                  <c:v>EECC</c:v>
                </c:pt>
              </c:strCache>
            </c:strRef>
          </c:tx>
          <c:spPr>
            <a:solidFill>
              <a:srgbClr val="0080C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Trends'!$AB$362:$AX$362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F538-4653-8A32-A65D476CE4DA}"/>
            </c:ext>
          </c:extLst>
        </c:ser>
        <c:ser>
          <c:idx val="7"/>
          <c:order val="7"/>
          <c:tx>
            <c:strRef>
              <c:f>'BS - Business Unit Trends'!$AA$363</c:f>
              <c:strCache>
                <c:ptCount val="1"/>
                <c:pt idx="0">
                  <c:v>Int'l HQ</c:v>
                </c:pt>
              </c:strCache>
            </c:strRef>
          </c:tx>
          <c:spPr>
            <a:solidFill>
              <a:srgbClr val="C0C0FF"/>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Trends'!$AB$363:$AX$363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F538-4653-8A32-A65D476CE4DA}"/>
            </c:ext>
          </c:extLst>
        </c:ser>
        <c:ser>
          <c:idx val="8"/>
          <c:order val="8"/>
          <c:tx>
            <c:strRef>
              <c:f>'BS - Business Unit Trends'!$AA$364</c:f>
              <c:strCache>
                <c:ptCount val="1"/>
                <c:pt idx="0">
                  <c:v>GPG</c:v>
                </c:pt>
              </c:strCache>
            </c:strRef>
          </c:tx>
          <c:spPr>
            <a:solidFill>
              <a:srgbClr val="00008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Trends'!$AB$364:$AX$364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F538-4653-8A32-A65D476CE4DA}"/>
            </c:ext>
          </c:extLst>
        </c:ser>
        <c:ser>
          <c:idx val="9"/>
          <c:order val="9"/>
          <c:tx>
            <c:strRef>
              <c:f>'BS - Business Unit Trends'!$AA$365</c:f>
              <c:strCache>
                <c:ptCount val="1"/>
                <c:pt idx="0">
                  <c:v>PGG</c:v>
                </c:pt>
              </c:strCache>
            </c:strRef>
          </c:tx>
          <c:spPr>
            <a:solidFill>
              <a:srgbClr val="FF00FF"/>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Trends'!$AB$365:$AX$365</c:f>
              <c:numCache>
                <c:formatCode>_(* #,##0.0_);_(* \(#,##0.0\);_(* "-"??_);_(@_)</c:formatCode>
                <c:ptCount val="5"/>
                <c:pt idx="0">
                  <c:v>0</c:v>
                </c:pt>
              </c:numCache>
            </c:numRef>
          </c:val>
          <c:extLst>
            <c:ext xmlns:c16="http://schemas.microsoft.com/office/drawing/2014/chart" uri="{C3380CC4-5D6E-409C-BE32-E72D297353CC}">
              <c16:uniqueId val="{00000009-F538-4653-8A32-A65D476CE4DA}"/>
            </c:ext>
          </c:extLst>
        </c:ser>
        <c:ser>
          <c:idx val="10"/>
          <c:order val="10"/>
          <c:tx>
            <c:strRef>
              <c:f>'BS - Business Unit Trends'!$AA$366</c:f>
              <c:strCache>
                <c:ptCount val="1"/>
                <c:pt idx="0">
                  <c:v>EGEP</c:v>
                </c:pt>
              </c:strCache>
            </c:strRef>
          </c:tx>
          <c:spPr>
            <a:solidFill>
              <a:srgbClr val="FFFF0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Trends'!$AB$366:$AX$366</c:f>
              <c:numCache>
                <c:formatCode>_(* #,##0.0_);_(* \(#,##0.0\);_(* "-"??_);_(@_)</c:formatCode>
                <c:ptCount val="5"/>
              </c:numCache>
            </c:numRef>
          </c:val>
          <c:extLst>
            <c:ext xmlns:c16="http://schemas.microsoft.com/office/drawing/2014/chart" uri="{C3380CC4-5D6E-409C-BE32-E72D297353CC}">
              <c16:uniqueId val="{0000000A-F538-4653-8A32-A65D476CE4DA}"/>
            </c:ext>
          </c:extLst>
        </c:ser>
        <c:ser>
          <c:idx val="11"/>
          <c:order val="11"/>
          <c:tx>
            <c:strRef>
              <c:f>'BS - Business Unit Trends'!$AA$367</c:f>
              <c:strCache>
                <c:ptCount val="1"/>
                <c:pt idx="0">
                  <c:v>EREC</c:v>
                </c:pt>
              </c:strCache>
            </c:strRef>
          </c:tx>
          <c:spPr>
            <a:solidFill>
              <a:srgbClr val="00FFFF"/>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Trends'!$AB$367:$AX$367</c:f>
              <c:numCache>
                <c:formatCode>_(* #,##0.0_);_(* \(#,##0.0\);_(* "-"??_);_(@_)</c:formatCode>
                <c:ptCount val="5"/>
              </c:numCache>
            </c:numRef>
          </c:val>
          <c:extLst>
            <c:ext xmlns:c16="http://schemas.microsoft.com/office/drawing/2014/chart" uri="{C3380CC4-5D6E-409C-BE32-E72D297353CC}">
              <c16:uniqueId val="{0000000B-F538-4653-8A32-A65D476CE4DA}"/>
            </c:ext>
          </c:extLst>
        </c:ser>
        <c:ser>
          <c:idx val="12"/>
          <c:order val="12"/>
          <c:tx>
            <c:strRef>
              <c:f>'BS - Business Unit Trends'!$AA$368</c:f>
              <c:strCache>
                <c:ptCount val="1"/>
                <c:pt idx="0">
                  <c:v>ECM</c:v>
                </c:pt>
              </c:strCache>
            </c:strRef>
          </c:tx>
          <c:spPr>
            <a:solidFill>
              <a:srgbClr val="80008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Trends'!$AB$368:$AX$368</c:f>
              <c:numCache>
                <c:formatCode>_(* #,##0.0_);_(* \(#,##0.0\);_(* "-"??_);_(@_)</c:formatCode>
                <c:ptCount val="5"/>
              </c:numCache>
            </c:numRef>
          </c:val>
          <c:extLst>
            <c:ext xmlns:c16="http://schemas.microsoft.com/office/drawing/2014/chart" uri="{C3380CC4-5D6E-409C-BE32-E72D297353CC}">
              <c16:uniqueId val="{0000000C-F538-4653-8A32-A65D476CE4DA}"/>
            </c:ext>
          </c:extLst>
        </c:ser>
        <c:ser>
          <c:idx val="13"/>
          <c:order val="13"/>
          <c:tx>
            <c:strRef>
              <c:f>'BS - Business Unit Trends'!$AA$369</c:f>
              <c:strCache>
                <c:ptCount val="1"/>
                <c:pt idx="0">
                  <c:v>ECI</c:v>
                </c:pt>
              </c:strCache>
            </c:strRef>
          </c:tx>
          <c:spPr>
            <a:solidFill>
              <a:srgbClr val="80000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Trends'!$AB$369:$AX$369</c:f>
              <c:numCache>
                <c:formatCode>_(* #,##0.0_);_(* \(#,##0.0\);_(* "-"??_);_(@_)</c:formatCode>
                <c:ptCount val="5"/>
              </c:numCache>
            </c:numRef>
          </c:val>
          <c:extLst>
            <c:ext xmlns:c16="http://schemas.microsoft.com/office/drawing/2014/chart" uri="{C3380CC4-5D6E-409C-BE32-E72D297353CC}">
              <c16:uniqueId val="{0000000D-F538-4653-8A32-A65D476CE4DA}"/>
            </c:ext>
          </c:extLst>
        </c:ser>
        <c:ser>
          <c:idx val="14"/>
          <c:order val="14"/>
          <c:tx>
            <c:strRef>
              <c:f>'BS - Business Unit Trends'!$AA$370</c:f>
              <c:strCache>
                <c:ptCount val="1"/>
                <c:pt idx="0">
                  <c:v>EEDC</c:v>
                </c:pt>
              </c:strCache>
            </c:strRef>
          </c:tx>
          <c:spPr>
            <a:solidFill>
              <a:srgbClr val="00808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Trends'!$AB$370:$AX$370</c:f>
              <c:numCache>
                <c:formatCode>_(* #,##0.0_);_(* \(#,##0.0\);_(* "-"??_);_(@_)</c:formatCode>
                <c:ptCount val="5"/>
              </c:numCache>
            </c:numRef>
          </c:val>
          <c:extLst>
            <c:ext xmlns:c16="http://schemas.microsoft.com/office/drawing/2014/chart" uri="{C3380CC4-5D6E-409C-BE32-E72D297353CC}">
              <c16:uniqueId val="{0000000E-F538-4653-8A32-A65D476CE4DA}"/>
            </c:ext>
          </c:extLst>
        </c:ser>
        <c:ser>
          <c:idx val="15"/>
          <c:order val="15"/>
          <c:tx>
            <c:strRef>
              <c:f>'BS - Business Unit Trends'!$AA$371</c:f>
              <c:strCache>
                <c:ptCount val="1"/>
                <c:pt idx="0">
                  <c:v>EES</c:v>
                </c:pt>
              </c:strCache>
            </c:strRef>
          </c:tx>
          <c:spPr>
            <a:solidFill>
              <a:srgbClr val="0000FF"/>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Trends'!$AB$371:$AX$371</c:f>
              <c:numCache>
                <c:formatCode>_(* #,##0.0_);_(* \(#,##0.0\);_(* "-"??_);_(@_)</c:formatCode>
                <c:ptCount val="5"/>
              </c:numCache>
            </c:numRef>
          </c:val>
          <c:extLst>
            <c:ext xmlns:c16="http://schemas.microsoft.com/office/drawing/2014/chart" uri="{C3380CC4-5D6E-409C-BE32-E72D297353CC}">
              <c16:uniqueId val="{0000000F-F538-4653-8A32-A65D476CE4DA}"/>
            </c:ext>
          </c:extLst>
        </c:ser>
        <c:ser>
          <c:idx val="16"/>
          <c:order val="16"/>
          <c:tx>
            <c:strRef>
              <c:f>'BS - Business Unit Trends'!$AA$372</c:f>
              <c:strCache>
                <c:ptCount val="1"/>
                <c:pt idx="0">
                  <c:v>EOG</c:v>
                </c:pt>
              </c:strCache>
            </c:strRef>
          </c:tx>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Trends'!$AB$372:$AX$372</c:f>
            </c:numRef>
          </c:val>
          <c:extLst>
            <c:ext xmlns:c16="http://schemas.microsoft.com/office/drawing/2014/chart" uri="{C3380CC4-5D6E-409C-BE32-E72D297353CC}">
              <c16:uniqueId val="{00000010-F538-4653-8A32-A65D476CE4DA}"/>
            </c:ext>
          </c:extLst>
        </c:ser>
        <c:ser>
          <c:idx val="17"/>
          <c:order val="17"/>
          <c:tx>
            <c:strRef>
              <c:f>'BS - Business Unit Trends'!$AA$373</c:f>
              <c:strCache>
                <c:ptCount val="1"/>
                <c:pt idx="0">
                  <c:v>CORP</c:v>
                </c:pt>
              </c:strCache>
            </c:strRef>
          </c:tx>
          <c:spPr>
            <a:solidFill>
              <a:srgbClr val="69FFFF"/>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Trends'!$AB$373:$AX$373</c:f>
              <c:numCache>
                <c:formatCode>_(* #,##0.0_);_(* \(#,##0.0\);_(* "-"??_);_(@_)</c:formatCode>
                <c:ptCount val="5"/>
              </c:numCache>
            </c:numRef>
          </c:val>
          <c:extLst>
            <c:ext xmlns:c16="http://schemas.microsoft.com/office/drawing/2014/chart" uri="{C3380CC4-5D6E-409C-BE32-E72D297353CC}">
              <c16:uniqueId val="{00000011-F538-4653-8A32-A65D476CE4DA}"/>
            </c:ext>
          </c:extLst>
        </c:ser>
        <c:dLbls>
          <c:showLegendKey val="0"/>
          <c:showVal val="0"/>
          <c:showCatName val="0"/>
          <c:showSerName val="0"/>
          <c:showPercent val="0"/>
          <c:showBubbleSize val="0"/>
        </c:dLbls>
        <c:gapWidth val="150"/>
        <c:overlap val="100"/>
        <c:axId val="1856746047"/>
        <c:axId val="1"/>
      </c:barChart>
      <c:catAx>
        <c:axId val="1856746047"/>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075723830735E-2"/>
              <c:y val="0.4382359234776014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6746047"/>
        <c:crosses val="autoZero"/>
        <c:crossBetween val="between"/>
      </c:valAx>
      <c:spPr>
        <a:noFill/>
        <a:ln w="25400">
          <a:noFill/>
        </a:ln>
      </c:spPr>
    </c:plotArea>
    <c:legend>
      <c:legendPos val="r"/>
      <c:layout>
        <c:manualLayout>
          <c:xMode val="edge"/>
          <c:yMode val="edge"/>
          <c:x val="0.77505567928730512"/>
          <c:y val="3.8235349028247108E-2"/>
          <c:w val="0.20712694877505569"/>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Europe</a:t>
            </a:r>
          </a:p>
        </c:rich>
      </c:tx>
      <c:layout>
        <c:manualLayout>
          <c:xMode val="edge"/>
          <c:yMode val="edge"/>
          <c:x val="0.4461883408071749"/>
          <c:y val="3.519061583577713E-2"/>
        </c:manualLayout>
      </c:layout>
      <c:overlay val="0"/>
      <c:spPr>
        <a:noFill/>
        <a:ln w="25400">
          <a:noFill/>
        </a:ln>
      </c:spPr>
    </c:title>
    <c:autoTitleDeleted val="0"/>
    <c:plotArea>
      <c:layout>
        <c:manualLayout>
          <c:layoutTarget val="inner"/>
          <c:xMode val="edge"/>
          <c:yMode val="edge"/>
          <c:x val="0.18161434977578475"/>
          <c:y val="0.18181818181818182"/>
          <c:w val="0.65919282511210764"/>
          <c:h val="0.57184750733137835"/>
        </c:manualLayout>
      </c:layout>
      <c:barChart>
        <c:barDir val="col"/>
        <c:grouping val="clustered"/>
        <c:varyColors val="0"/>
        <c:ser>
          <c:idx val="1"/>
          <c:order val="0"/>
          <c:tx>
            <c:strRef>
              <c:f>'Abs Value &amp; Count'!$W$155</c:f>
              <c:strCache>
                <c:ptCount val="1"/>
                <c:pt idx="0">
                  <c:v> Absolute Value </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Count'!$AE$154:$AT$154</c:f>
              <c:numCache>
                <c:formatCode>mmm\ yy</c:formatCode>
                <c:ptCount val="5"/>
                <c:pt idx="0">
                  <c:v>36312</c:v>
                </c:pt>
                <c:pt idx="1">
                  <c:v>36342</c:v>
                </c:pt>
                <c:pt idx="2">
                  <c:v>36373</c:v>
                </c:pt>
                <c:pt idx="3">
                  <c:v>36404</c:v>
                </c:pt>
                <c:pt idx="4">
                  <c:v>36434</c:v>
                </c:pt>
              </c:numCache>
            </c:numRef>
          </c:cat>
          <c:val>
            <c:numRef>
              <c:f>'Abs Value &amp; Count'!$AE$155:$AT$155</c:f>
              <c:numCache>
                <c:formatCode>_(* #,##0.0_);_(* \(#,##0.0\);_(* "-"??_);_(@_)</c:formatCode>
                <c:ptCount val="5"/>
                <c:pt idx="0">
                  <c:v>30.4</c:v>
                </c:pt>
                <c:pt idx="1">
                  <c:v>69.3</c:v>
                </c:pt>
                <c:pt idx="2">
                  <c:v>78.361527999999993</c:v>
                </c:pt>
                <c:pt idx="3">
                  <c:v>131.20717300000001</c:v>
                </c:pt>
                <c:pt idx="4">
                  <c:v>8649.2207469999994</c:v>
                </c:pt>
              </c:numCache>
            </c:numRef>
          </c:val>
          <c:extLst>
            <c:ext xmlns:c16="http://schemas.microsoft.com/office/drawing/2014/chart" uri="{C3380CC4-5D6E-409C-BE32-E72D297353CC}">
              <c16:uniqueId val="{00000000-A9D2-44E9-A680-D1DD98A3547E}"/>
            </c:ext>
          </c:extLst>
        </c:ser>
        <c:dLbls>
          <c:showLegendKey val="0"/>
          <c:showVal val="1"/>
          <c:showCatName val="0"/>
          <c:showSerName val="0"/>
          <c:showPercent val="0"/>
          <c:showBubbleSize val="0"/>
        </c:dLbls>
        <c:gapWidth val="150"/>
        <c:axId val="1851855999"/>
        <c:axId val="1"/>
      </c:barChart>
      <c:lineChart>
        <c:grouping val="standard"/>
        <c:varyColors val="0"/>
        <c:ser>
          <c:idx val="0"/>
          <c:order val="1"/>
          <c:tx>
            <c:strRef>
              <c:f>'Abs Value &amp; Count'!$W$156</c:f>
              <c:strCache>
                <c:ptCount val="1"/>
                <c:pt idx="0">
                  <c:v> Count </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Count'!$AE$154:$AT$154</c:f>
              <c:numCache>
                <c:formatCode>mmm\ yy</c:formatCode>
                <c:ptCount val="5"/>
                <c:pt idx="0">
                  <c:v>36312</c:v>
                </c:pt>
                <c:pt idx="1">
                  <c:v>36342</c:v>
                </c:pt>
                <c:pt idx="2">
                  <c:v>36373</c:v>
                </c:pt>
                <c:pt idx="3">
                  <c:v>36404</c:v>
                </c:pt>
                <c:pt idx="4">
                  <c:v>36434</c:v>
                </c:pt>
              </c:numCache>
            </c:numRef>
          </c:cat>
          <c:val>
            <c:numRef>
              <c:f>'Abs Value &amp; Count'!$AE$156:$AT$156</c:f>
              <c:numCache>
                <c:formatCode>_(* #,##0_);_(* \(#,##0\);_(* "-"??_);_(@_)</c:formatCode>
                <c:ptCount val="5"/>
                <c:pt idx="0">
                  <c:v>128</c:v>
                </c:pt>
                <c:pt idx="1">
                  <c:v>175</c:v>
                </c:pt>
                <c:pt idx="2">
                  <c:v>167</c:v>
                </c:pt>
                <c:pt idx="3">
                  <c:v>132</c:v>
                </c:pt>
                <c:pt idx="4">
                  <c:v>674</c:v>
                </c:pt>
              </c:numCache>
            </c:numRef>
          </c:val>
          <c:smooth val="0"/>
          <c:extLst>
            <c:ext xmlns:c16="http://schemas.microsoft.com/office/drawing/2014/chart" uri="{C3380CC4-5D6E-409C-BE32-E72D297353CC}">
              <c16:uniqueId val="{00000001-A9D2-44E9-A680-D1DD98A3547E}"/>
            </c:ext>
          </c:extLst>
        </c:ser>
        <c:dLbls>
          <c:showLegendKey val="0"/>
          <c:showVal val="1"/>
          <c:showCatName val="0"/>
          <c:showSerName val="0"/>
          <c:showPercent val="0"/>
          <c:showBubbleSize val="0"/>
        </c:dLbls>
        <c:marker val="1"/>
        <c:smooth val="0"/>
        <c:axId val="3"/>
        <c:axId val="4"/>
      </c:lineChart>
      <c:catAx>
        <c:axId val="1851855999"/>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3632286995515695E-2"/>
              <c:y val="0.39002932551319647"/>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1855999"/>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2152466367713004"/>
              <c:y val="0.41348973607038125"/>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0717488789237668"/>
          <c:y val="0.90909090909090906"/>
          <c:w val="0.39686098654708518"/>
          <c:h val="6.451612903225806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Global Exploration &amp; Production</a:t>
            </a:r>
          </a:p>
        </c:rich>
      </c:tx>
      <c:layout>
        <c:manualLayout>
          <c:xMode val="edge"/>
          <c:yMode val="edge"/>
          <c:x val="0.26948775055679286"/>
          <c:y val="3.5398332061013726E-2"/>
        </c:manualLayout>
      </c:layout>
      <c:overlay val="0"/>
      <c:spPr>
        <a:noFill/>
        <a:ln w="25400">
          <a:noFill/>
        </a:ln>
      </c:spPr>
    </c:title>
    <c:autoTitleDeleted val="0"/>
    <c:plotArea>
      <c:layout>
        <c:manualLayout>
          <c:layoutTarget val="inner"/>
          <c:xMode val="edge"/>
          <c:yMode val="edge"/>
          <c:x val="0.17594654788418709"/>
          <c:y val="0.19174096533049101"/>
          <c:w val="0.57683741648106901"/>
          <c:h val="0.6637187261440074"/>
        </c:manualLayout>
      </c:layout>
      <c:barChart>
        <c:barDir val="col"/>
        <c:grouping val="stacked"/>
        <c:varyColors val="0"/>
        <c:ser>
          <c:idx val="0"/>
          <c:order val="0"/>
          <c:tx>
            <c:strRef>
              <c:f>'BS - Business Unit Trends'!$AA$379</c:f>
              <c:strCache>
                <c:ptCount val="1"/>
                <c:pt idx="0">
                  <c:v>N. AMER</c:v>
                </c:pt>
              </c:strCache>
            </c:strRef>
          </c:tx>
          <c:spPr>
            <a:solidFill>
              <a:srgbClr val="FF000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Trends'!$AB$379:$AX$379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DEDB-433D-BDB2-F663BA0FB17B}"/>
            </c:ext>
          </c:extLst>
        </c:ser>
        <c:ser>
          <c:idx val="1"/>
          <c:order val="1"/>
          <c:tx>
            <c:strRef>
              <c:f>'BS - Business Unit Trends'!$AA$380</c:f>
              <c:strCache>
                <c:ptCount val="1"/>
                <c:pt idx="0">
                  <c:v>EUR</c:v>
                </c:pt>
              </c:strCache>
            </c:strRef>
          </c:tx>
          <c:spPr>
            <a:solidFill>
              <a:srgbClr val="FF808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Trends'!$AB$380:$AX$380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DEDB-433D-BDB2-F663BA0FB17B}"/>
            </c:ext>
          </c:extLst>
        </c:ser>
        <c:ser>
          <c:idx val="2"/>
          <c:order val="2"/>
          <c:tx>
            <c:strRef>
              <c:f>'BS - Business Unit Trends'!$AA$381</c:f>
              <c:strCache>
                <c:ptCount val="1"/>
                <c:pt idx="0">
                  <c:v>S. AMER</c:v>
                </c:pt>
              </c:strCache>
            </c:strRef>
          </c:tx>
          <c:spPr>
            <a:solidFill>
              <a:srgbClr val="FFFFC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Trends'!$AB$381:$AX$381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DEDB-433D-BDB2-F663BA0FB17B}"/>
            </c:ext>
          </c:extLst>
        </c:ser>
        <c:ser>
          <c:idx val="3"/>
          <c:order val="3"/>
          <c:tx>
            <c:strRef>
              <c:f>'BS - Business Unit Trends'!$AA$382</c:f>
              <c:strCache>
                <c:ptCount val="1"/>
                <c:pt idx="0">
                  <c:v>INDIA</c:v>
                </c:pt>
              </c:strCache>
            </c:strRef>
          </c:tx>
          <c:spPr>
            <a:solidFill>
              <a:srgbClr val="A0E0E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Trends'!$AB$382:$AX$382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DEDB-433D-BDB2-F663BA0FB17B}"/>
            </c:ext>
          </c:extLst>
        </c:ser>
        <c:ser>
          <c:idx val="4"/>
          <c:order val="4"/>
          <c:tx>
            <c:strRef>
              <c:f>'BS - Business Unit Trends'!$AA$383</c:f>
              <c:strCache>
                <c:ptCount val="1"/>
                <c:pt idx="0">
                  <c:v>CARIB/M. EAST</c:v>
                </c:pt>
              </c:strCache>
            </c:strRef>
          </c:tx>
          <c:spPr>
            <a:solidFill>
              <a:srgbClr val="00FFFF"/>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Trends'!$AB$383:$AX$383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DEDB-433D-BDB2-F663BA0FB17B}"/>
            </c:ext>
          </c:extLst>
        </c:ser>
        <c:ser>
          <c:idx val="5"/>
          <c:order val="5"/>
          <c:tx>
            <c:strRef>
              <c:f>'BS - Business Unit Trends'!$AA$384</c:f>
              <c:strCache>
                <c:ptCount val="1"/>
                <c:pt idx="0">
                  <c:v>ASIA/AFRICA</c:v>
                </c:pt>
              </c:strCache>
            </c:strRef>
          </c:tx>
          <c:spPr>
            <a:solidFill>
              <a:srgbClr val="00800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Trends'!$AB$384:$AX$384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DEDB-433D-BDB2-F663BA0FB17B}"/>
            </c:ext>
          </c:extLst>
        </c:ser>
        <c:ser>
          <c:idx val="6"/>
          <c:order val="6"/>
          <c:tx>
            <c:strRef>
              <c:f>'BS - Business Unit Trends'!$AA$385</c:f>
              <c:strCache>
                <c:ptCount val="1"/>
                <c:pt idx="0">
                  <c:v>EECC</c:v>
                </c:pt>
              </c:strCache>
            </c:strRef>
          </c:tx>
          <c:spPr>
            <a:solidFill>
              <a:srgbClr val="0080C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Trends'!$AB$385:$AX$385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DEDB-433D-BDB2-F663BA0FB17B}"/>
            </c:ext>
          </c:extLst>
        </c:ser>
        <c:ser>
          <c:idx val="7"/>
          <c:order val="7"/>
          <c:tx>
            <c:strRef>
              <c:f>'BS - Business Unit Trends'!$AA$386</c:f>
              <c:strCache>
                <c:ptCount val="1"/>
                <c:pt idx="0">
                  <c:v>Int'l HQ</c:v>
                </c:pt>
              </c:strCache>
            </c:strRef>
          </c:tx>
          <c:spPr>
            <a:solidFill>
              <a:srgbClr val="C0C0FF"/>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Trends'!$AB$386:$AX$386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DEDB-433D-BDB2-F663BA0FB17B}"/>
            </c:ext>
          </c:extLst>
        </c:ser>
        <c:ser>
          <c:idx val="8"/>
          <c:order val="8"/>
          <c:tx>
            <c:strRef>
              <c:f>'BS - Business Unit Trends'!$AA$387</c:f>
              <c:strCache>
                <c:ptCount val="1"/>
                <c:pt idx="0">
                  <c:v>GPG</c:v>
                </c:pt>
              </c:strCache>
            </c:strRef>
          </c:tx>
          <c:spPr>
            <a:solidFill>
              <a:srgbClr val="00008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Trends'!$AB$387:$AX$387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DEDB-433D-BDB2-F663BA0FB17B}"/>
            </c:ext>
          </c:extLst>
        </c:ser>
        <c:ser>
          <c:idx val="9"/>
          <c:order val="9"/>
          <c:tx>
            <c:strRef>
              <c:f>'BS - Business Unit Trends'!$AA$388</c:f>
              <c:strCache>
                <c:ptCount val="1"/>
                <c:pt idx="0">
                  <c:v>PGG</c:v>
                </c:pt>
              </c:strCache>
            </c:strRef>
          </c:tx>
          <c:spPr>
            <a:solidFill>
              <a:srgbClr val="FF00FF"/>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Trends'!$AB$388:$AX$388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DEDB-433D-BDB2-F663BA0FB17B}"/>
            </c:ext>
          </c:extLst>
        </c:ser>
        <c:ser>
          <c:idx val="10"/>
          <c:order val="10"/>
          <c:tx>
            <c:strRef>
              <c:f>'BS - Business Unit Trends'!$AA$389</c:f>
              <c:strCache>
                <c:ptCount val="1"/>
                <c:pt idx="0">
                  <c:v>EGEP</c:v>
                </c:pt>
              </c:strCache>
            </c:strRef>
          </c:tx>
          <c:spPr>
            <a:solidFill>
              <a:srgbClr val="FFFF0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Trends'!$AB$389:$AX$389</c:f>
              <c:numCache>
                <c:formatCode>_(* #,##0.0_);_(* \(#,##0.0\);_(* "-"??_);_(@_)</c:formatCode>
                <c:ptCount val="5"/>
                <c:pt idx="0">
                  <c:v>0</c:v>
                </c:pt>
                <c:pt idx="1">
                  <c:v>0.89999999999999991</c:v>
                </c:pt>
                <c:pt idx="2">
                  <c:v>8.1</c:v>
                </c:pt>
                <c:pt idx="3">
                  <c:v>2</c:v>
                </c:pt>
                <c:pt idx="4">
                  <c:v>2</c:v>
                </c:pt>
              </c:numCache>
            </c:numRef>
          </c:val>
          <c:extLst>
            <c:ext xmlns:c16="http://schemas.microsoft.com/office/drawing/2014/chart" uri="{C3380CC4-5D6E-409C-BE32-E72D297353CC}">
              <c16:uniqueId val="{0000000A-DEDB-433D-BDB2-F663BA0FB17B}"/>
            </c:ext>
          </c:extLst>
        </c:ser>
        <c:ser>
          <c:idx val="11"/>
          <c:order val="11"/>
          <c:tx>
            <c:strRef>
              <c:f>'BS - Business Unit Trends'!$AA$390</c:f>
              <c:strCache>
                <c:ptCount val="1"/>
                <c:pt idx="0">
                  <c:v>EREC</c:v>
                </c:pt>
              </c:strCache>
            </c:strRef>
          </c:tx>
          <c:spPr>
            <a:solidFill>
              <a:srgbClr val="00FFFF"/>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Trends'!$AB$390:$AX$390</c:f>
              <c:numCache>
                <c:formatCode>_(* #,##0.0_);_(* \(#,##0.0\);_(* "-"??_);_(@_)</c:formatCode>
                <c:ptCount val="5"/>
              </c:numCache>
            </c:numRef>
          </c:val>
          <c:extLst>
            <c:ext xmlns:c16="http://schemas.microsoft.com/office/drawing/2014/chart" uri="{C3380CC4-5D6E-409C-BE32-E72D297353CC}">
              <c16:uniqueId val="{0000000B-DEDB-433D-BDB2-F663BA0FB17B}"/>
            </c:ext>
          </c:extLst>
        </c:ser>
        <c:ser>
          <c:idx val="12"/>
          <c:order val="12"/>
          <c:tx>
            <c:strRef>
              <c:f>'BS - Business Unit Trends'!$AA$391</c:f>
              <c:strCache>
                <c:ptCount val="1"/>
                <c:pt idx="0">
                  <c:v>ECM</c:v>
                </c:pt>
              </c:strCache>
            </c:strRef>
          </c:tx>
          <c:spPr>
            <a:solidFill>
              <a:srgbClr val="80008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Trends'!$AB$391:$AX$391</c:f>
              <c:numCache>
                <c:formatCode>_(* #,##0.0_);_(* \(#,##0.0\);_(* "-"??_);_(@_)</c:formatCode>
                <c:ptCount val="5"/>
              </c:numCache>
            </c:numRef>
          </c:val>
          <c:extLst>
            <c:ext xmlns:c16="http://schemas.microsoft.com/office/drawing/2014/chart" uri="{C3380CC4-5D6E-409C-BE32-E72D297353CC}">
              <c16:uniqueId val="{0000000C-DEDB-433D-BDB2-F663BA0FB17B}"/>
            </c:ext>
          </c:extLst>
        </c:ser>
        <c:ser>
          <c:idx val="13"/>
          <c:order val="13"/>
          <c:tx>
            <c:strRef>
              <c:f>'BS - Business Unit Trends'!$AA$392</c:f>
              <c:strCache>
                <c:ptCount val="1"/>
                <c:pt idx="0">
                  <c:v>ECI</c:v>
                </c:pt>
              </c:strCache>
            </c:strRef>
          </c:tx>
          <c:spPr>
            <a:solidFill>
              <a:srgbClr val="80000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Trends'!$AB$392:$AX$392</c:f>
              <c:numCache>
                <c:formatCode>_(* #,##0.0_);_(* \(#,##0.0\);_(* "-"??_);_(@_)</c:formatCode>
                <c:ptCount val="5"/>
              </c:numCache>
            </c:numRef>
          </c:val>
          <c:extLst>
            <c:ext xmlns:c16="http://schemas.microsoft.com/office/drawing/2014/chart" uri="{C3380CC4-5D6E-409C-BE32-E72D297353CC}">
              <c16:uniqueId val="{0000000D-DEDB-433D-BDB2-F663BA0FB17B}"/>
            </c:ext>
          </c:extLst>
        </c:ser>
        <c:ser>
          <c:idx val="14"/>
          <c:order val="14"/>
          <c:tx>
            <c:strRef>
              <c:f>'BS - Business Unit Trends'!$AA$393</c:f>
              <c:strCache>
                <c:ptCount val="1"/>
                <c:pt idx="0">
                  <c:v>EEDC</c:v>
                </c:pt>
              </c:strCache>
            </c:strRef>
          </c:tx>
          <c:spPr>
            <a:solidFill>
              <a:srgbClr val="00808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Trends'!$AB$393:$AX$393</c:f>
              <c:numCache>
                <c:formatCode>_(* #,##0.0_);_(* \(#,##0.0\);_(* "-"??_);_(@_)</c:formatCode>
                <c:ptCount val="5"/>
              </c:numCache>
            </c:numRef>
          </c:val>
          <c:extLst>
            <c:ext xmlns:c16="http://schemas.microsoft.com/office/drawing/2014/chart" uri="{C3380CC4-5D6E-409C-BE32-E72D297353CC}">
              <c16:uniqueId val="{0000000E-DEDB-433D-BDB2-F663BA0FB17B}"/>
            </c:ext>
          </c:extLst>
        </c:ser>
        <c:ser>
          <c:idx val="15"/>
          <c:order val="15"/>
          <c:tx>
            <c:strRef>
              <c:f>'BS - Business Unit Trends'!$AA$394</c:f>
              <c:strCache>
                <c:ptCount val="1"/>
                <c:pt idx="0">
                  <c:v>EES</c:v>
                </c:pt>
              </c:strCache>
            </c:strRef>
          </c:tx>
          <c:spPr>
            <a:solidFill>
              <a:srgbClr val="0000FF"/>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Trends'!$AB$394:$AX$394</c:f>
              <c:numCache>
                <c:formatCode>_(* #,##0.0_);_(* \(#,##0.0\);_(* "-"??_);_(@_)</c:formatCode>
                <c:ptCount val="5"/>
              </c:numCache>
            </c:numRef>
          </c:val>
          <c:extLst>
            <c:ext xmlns:c16="http://schemas.microsoft.com/office/drawing/2014/chart" uri="{C3380CC4-5D6E-409C-BE32-E72D297353CC}">
              <c16:uniqueId val="{0000000F-DEDB-433D-BDB2-F663BA0FB17B}"/>
            </c:ext>
          </c:extLst>
        </c:ser>
        <c:ser>
          <c:idx val="16"/>
          <c:order val="16"/>
          <c:tx>
            <c:strRef>
              <c:f>'BS - Business Unit Trends'!$AA$395</c:f>
              <c:strCache>
                <c:ptCount val="1"/>
                <c:pt idx="0">
                  <c:v>EOG</c:v>
                </c:pt>
              </c:strCache>
            </c:strRef>
          </c:tx>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Trends'!$AB$395:$AX$395</c:f>
            </c:numRef>
          </c:val>
          <c:extLst>
            <c:ext xmlns:c16="http://schemas.microsoft.com/office/drawing/2014/chart" uri="{C3380CC4-5D6E-409C-BE32-E72D297353CC}">
              <c16:uniqueId val="{00000010-DEDB-433D-BDB2-F663BA0FB17B}"/>
            </c:ext>
          </c:extLst>
        </c:ser>
        <c:ser>
          <c:idx val="17"/>
          <c:order val="17"/>
          <c:tx>
            <c:strRef>
              <c:f>'BS - Business Unit Trends'!$AA$396</c:f>
              <c:strCache>
                <c:ptCount val="1"/>
                <c:pt idx="0">
                  <c:v>CORP</c:v>
                </c:pt>
              </c:strCache>
            </c:strRef>
          </c:tx>
          <c:spPr>
            <a:solidFill>
              <a:srgbClr val="69FFFF"/>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Trends'!$AB$396:$AX$396</c:f>
              <c:numCache>
                <c:formatCode>_(* #,##0.0_);_(* \(#,##0.0\);_(* "-"??_);_(@_)</c:formatCode>
                <c:ptCount val="5"/>
              </c:numCache>
            </c:numRef>
          </c:val>
          <c:extLst>
            <c:ext xmlns:c16="http://schemas.microsoft.com/office/drawing/2014/chart" uri="{C3380CC4-5D6E-409C-BE32-E72D297353CC}">
              <c16:uniqueId val="{00000011-DEDB-433D-BDB2-F663BA0FB17B}"/>
            </c:ext>
          </c:extLst>
        </c:ser>
        <c:dLbls>
          <c:showLegendKey val="0"/>
          <c:showVal val="0"/>
          <c:showCatName val="0"/>
          <c:showSerName val="0"/>
          <c:showPercent val="0"/>
          <c:showBubbleSize val="0"/>
        </c:dLbls>
        <c:gapWidth val="150"/>
        <c:overlap val="100"/>
        <c:axId val="1856748447"/>
        <c:axId val="1"/>
      </c:barChart>
      <c:catAx>
        <c:axId val="1856748447"/>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075723830735E-2"/>
              <c:y val="0.4395292897575870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6748447"/>
        <c:crosses val="autoZero"/>
        <c:crossBetween val="between"/>
      </c:valAx>
      <c:spPr>
        <a:noFill/>
        <a:ln w="25400">
          <a:noFill/>
        </a:ln>
      </c:spPr>
    </c:plotArea>
    <c:legend>
      <c:legendPos val="r"/>
      <c:layout>
        <c:manualLayout>
          <c:xMode val="edge"/>
          <c:yMode val="edge"/>
          <c:x val="0.77505567928730512"/>
          <c:y val="3.5398332061013726E-2"/>
          <c:w val="0.20712694877505569"/>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Renewable Energy Corp</a:t>
            </a:r>
          </a:p>
        </c:rich>
      </c:tx>
      <c:layout>
        <c:manualLayout>
          <c:xMode val="edge"/>
          <c:yMode val="edge"/>
          <c:x val="0.27901816124851908"/>
          <c:y val="3.5087819489616139E-2"/>
        </c:manualLayout>
      </c:layout>
      <c:overlay val="0"/>
      <c:spPr>
        <a:noFill/>
        <a:ln w="25400">
          <a:noFill/>
        </a:ln>
      </c:spPr>
    </c:title>
    <c:autoTitleDeleted val="0"/>
    <c:plotArea>
      <c:layout>
        <c:manualLayout>
          <c:layoutTarget val="inner"/>
          <c:xMode val="edge"/>
          <c:yMode val="edge"/>
          <c:x val="0.17410733261907591"/>
          <c:y val="0.19005902223542076"/>
          <c:w val="0.56919704894697887"/>
          <c:h val="0.66666857030270665"/>
        </c:manualLayout>
      </c:layout>
      <c:barChart>
        <c:barDir val="col"/>
        <c:grouping val="stacked"/>
        <c:varyColors val="0"/>
        <c:ser>
          <c:idx val="0"/>
          <c:order val="0"/>
          <c:tx>
            <c:strRef>
              <c:f>'BS - Business Unit Trends'!$AA$402</c:f>
              <c:strCache>
                <c:ptCount val="1"/>
                <c:pt idx="0">
                  <c:v>N. AMER</c:v>
                </c:pt>
              </c:strCache>
            </c:strRef>
          </c:tx>
          <c:spPr>
            <a:solidFill>
              <a:srgbClr val="FF000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Trends'!$AB$402:$AX$402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A79C-435C-B4BC-703A702F4E04}"/>
            </c:ext>
          </c:extLst>
        </c:ser>
        <c:ser>
          <c:idx val="1"/>
          <c:order val="1"/>
          <c:tx>
            <c:strRef>
              <c:f>'BS - Business Unit Trends'!$AA$403</c:f>
              <c:strCache>
                <c:ptCount val="1"/>
                <c:pt idx="0">
                  <c:v>EUR</c:v>
                </c:pt>
              </c:strCache>
            </c:strRef>
          </c:tx>
          <c:spPr>
            <a:solidFill>
              <a:srgbClr val="FF808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Trends'!$AB$403:$AX$403</c:f>
              <c:numCache>
                <c:formatCode>_(* #,##0.0_);_(* \(#,##0.0\);_(* "-"??_);_(@_)</c:formatCode>
                <c:ptCount val="5"/>
                <c:pt idx="0">
                  <c:v>0</c:v>
                </c:pt>
                <c:pt idx="1">
                  <c:v>0</c:v>
                </c:pt>
                <c:pt idx="2">
                  <c:v>0</c:v>
                </c:pt>
                <c:pt idx="3">
                  <c:v>0</c:v>
                </c:pt>
                <c:pt idx="4">
                  <c:v>1.2</c:v>
                </c:pt>
              </c:numCache>
            </c:numRef>
          </c:val>
          <c:extLst>
            <c:ext xmlns:c16="http://schemas.microsoft.com/office/drawing/2014/chart" uri="{C3380CC4-5D6E-409C-BE32-E72D297353CC}">
              <c16:uniqueId val="{00000001-A79C-435C-B4BC-703A702F4E04}"/>
            </c:ext>
          </c:extLst>
        </c:ser>
        <c:ser>
          <c:idx val="2"/>
          <c:order val="2"/>
          <c:tx>
            <c:strRef>
              <c:f>'BS - Business Unit Trends'!$AA$404</c:f>
              <c:strCache>
                <c:ptCount val="1"/>
                <c:pt idx="0">
                  <c:v>S. AMER</c:v>
                </c:pt>
              </c:strCache>
            </c:strRef>
          </c:tx>
          <c:spPr>
            <a:solidFill>
              <a:srgbClr val="FFFFC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Trends'!$AB$404:$AX$404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A79C-435C-B4BC-703A702F4E04}"/>
            </c:ext>
          </c:extLst>
        </c:ser>
        <c:ser>
          <c:idx val="3"/>
          <c:order val="3"/>
          <c:tx>
            <c:strRef>
              <c:f>'BS - Business Unit Trends'!$AA$405</c:f>
              <c:strCache>
                <c:ptCount val="1"/>
                <c:pt idx="0">
                  <c:v>INDIA</c:v>
                </c:pt>
              </c:strCache>
            </c:strRef>
          </c:tx>
          <c:spPr>
            <a:solidFill>
              <a:srgbClr val="A0E0E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Trends'!$AB$405:$AX$405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A79C-435C-B4BC-703A702F4E04}"/>
            </c:ext>
          </c:extLst>
        </c:ser>
        <c:ser>
          <c:idx val="4"/>
          <c:order val="4"/>
          <c:tx>
            <c:strRef>
              <c:f>'BS - Business Unit Trends'!$AA$406</c:f>
              <c:strCache>
                <c:ptCount val="1"/>
                <c:pt idx="0">
                  <c:v>CARIB/M. EAST</c:v>
                </c:pt>
              </c:strCache>
            </c:strRef>
          </c:tx>
          <c:spPr>
            <a:solidFill>
              <a:srgbClr val="00FFFF"/>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Trends'!$AB$406:$AX$406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A79C-435C-B4BC-703A702F4E04}"/>
            </c:ext>
          </c:extLst>
        </c:ser>
        <c:ser>
          <c:idx val="5"/>
          <c:order val="5"/>
          <c:tx>
            <c:strRef>
              <c:f>'BS - Business Unit Trends'!$AA$407</c:f>
              <c:strCache>
                <c:ptCount val="1"/>
                <c:pt idx="0">
                  <c:v>ASIA/AFRICA</c:v>
                </c:pt>
              </c:strCache>
            </c:strRef>
          </c:tx>
          <c:spPr>
            <a:solidFill>
              <a:srgbClr val="00800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Trends'!$AB$407:$AX$407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A79C-435C-B4BC-703A702F4E04}"/>
            </c:ext>
          </c:extLst>
        </c:ser>
        <c:ser>
          <c:idx val="6"/>
          <c:order val="6"/>
          <c:tx>
            <c:strRef>
              <c:f>'BS - Business Unit Trends'!$AA$408</c:f>
              <c:strCache>
                <c:ptCount val="1"/>
                <c:pt idx="0">
                  <c:v>EECC</c:v>
                </c:pt>
              </c:strCache>
            </c:strRef>
          </c:tx>
          <c:spPr>
            <a:solidFill>
              <a:srgbClr val="0080C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Trends'!$AB$408:$AX$408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A79C-435C-B4BC-703A702F4E04}"/>
            </c:ext>
          </c:extLst>
        </c:ser>
        <c:ser>
          <c:idx val="7"/>
          <c:order val="7"/>
          <c:tx>
            <c:strRef>
              <c:f>'BS - Business Unit Trends'!$AA$409</c:f>
              <c:strCache>
                <c:ptCount val="1"/>
                <c:pt idx="0">
                  <c:v>Int'l HQ</c:v>
                </c:pt>
              </c:strCache>
            </c:strRef>
          </c:tx>
          <c:spPr>
            <a:solidFill>
              <a:srgbClr val="C0C0FF"/>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Trends'!$AB$409:$AX$409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A79C-435C-B4BC-703A702F4E04}"/>
            </c:ext>
          </c:extLst>
        </c:ser>
        <c:ser>
          <c:idx val="8"/>
          <c:order val="8"/>
          <c:tx>
            <c:strRef>
              <c:f>'BS - Business Unit Trends'!$AA$410</c:f>
              <c:strCache>
                <c:ptCount val="1"/>
                <c:pt idx="0">
                  <c:v>GPG</c:v>
                </c:pt>
              </c:strCache>
            </c:strRef>
          </c:tx>
          <c:spPr>
            <a:solidFill>
              <a:srgbClr val="00008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Trends'!$AB$410:$AX$410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A79C-435C-B4BC-703A702F4E04}"/>
            </c:ext>
          </c:extLst>
        </c:ser>
        <c:ser>
          <c:idx val="9"/>
          <c:order val="9"/>
          <c:tx>
            <c:strRef>
              <c:f>'BS - Business Unit Trends'!$AA$411</c:f>
              <c:strCache>
                <c:ptCount val="1"/>
                <c:pt idx="0">
                  <c:v>PGG</c:v>
                </c:pt>
              </c:strCache>
            </c:strRef>
          </c:tx>
          <c:spPr>
            <a:solidFill>
              <a:srgbClr val="FF00FF"/>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Trends'!$AB$411:$AX$411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A79C-435C-B4BC-703A702F4E04}"/>
            </c:ext>
          </c:extLst>
        </c:ser>
        <c:ser>
          <c:idx val="10"/>
          <c:order val="10"/>
          <c:tx>
            <c:strRef>
              <c:f>'BS - Business Unit Trends'!$AA$412</c:f>
              <c:strCache>
                <c:ptCount val="1"/>
                <c:pt idx="0">
                  <c:v>EGEP</c:v>
                </c:pt>
              </c:strCache>
            </c:strRef>
          </c:tx>
          <c:spPr>
            <a:solidFill>
              <a:srgbClr val="FFFF0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Trends'!$AB$412:$AX$412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A79C-435C-B4BC-703A702F4E04}"/>
            </c:ext>
          </c:extLst>
        </c:ser>
        <c:ser>
          <c:idx val="11"/>
          <c:order val="11"/>
          <c:tx>
            <c:strRef>
              <c:f>'BS - Business Unit Trends'!$AA$413</c:f>
              <c:strCache>
                <c:ptCount val="1"/>
                <c:pt idx="0">
                  <c:v>EREC</c:v>
                </c:pt>
              </c:strCache>
            </c:strRef>
          </c:tx>
          <c:spPr>
            <a:solidFill>
              <a:srgbClr val="00FFFF"/>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Trends'!$AB$413:$AX$413</c:f>
              <c:numCache>
                <c:formatCode>_(* #,##0.0_);_(* \(#,##0.0\);_(* "-"??_);_(@_)</c:formatCode>
                <c:ptCount val="5"/>
                <c:pt idx="0">
                  <c:v>1.7</c:v>
                </c:pt>
                <c:pt idx="2">
                  <c:v>1.7</c:v>
                </c:pt>
              </c:numCache>
            </c:numRef>
          </c:val>
          <c:extLst>
            <c:ext xmlns:c16="http://schemas.microsoft.com/office/drawing/2014/chart" uri="{C3380CC4-5D6E-409C-BE32-E72D297353CC}">
              <c16:uniqueId val="{0000000B-A79C-435C-B4BC-703A702F4E04}"/>
            </c:ext>
          </c:extLst>
        </c:ser>
        <c:ser>
          <c:idx val="12"/>
          <c:order val="12"/>
          <c:tx>
            <c:strRef>
              <c:f>'BS - Business Unit Trends'!$AA$414</c:f>
              <c:strCache>
                <c:ptCount val="1"/>
                <c:pt idx="0">
                  <c:v>ECM</c:v>
                </c:pt>
              </c:strCache>
            </c:strRef>
          </c:tx>
          <c:spPr>
            <a:solidFill>
              <a:srgbClr val="80008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Trends'!$AB$414:$AX$414</c:f>
              <c:numCache>
                <c:formatCode>_(* #,##0.0_);_(* \(#,##0.0\);_(* "-"??_);_(@_)</c:formatCode>
                <c:ptCount val="5"/>
              </c:numCache>
            </c:numRef>
          </c:val>
          <c:extLst>
            <c:ext xmlns:c16="http://schemas.microsoft.com/office/drawing/2014/chart" uri="{C3380CC4-5D6E-409C-BE32-E72D297353CC}">
              <c16:uniqueId val="{0000000C-A79C-435C-B4BC-703A702F4E04}"/>
            </c:ext>
          </c:extLst>
        </c:ser>
        <c:ser>
          <c:idx val="13"/>
          <c:order val="13"/>
          <c:tx>
            <c:strRef>
              <c:f>'BS - Business Unit Trends'!$AA$415</c:f>
              <c:strCache>
                <c:ptCount val="1"/>
                <c:pt idx="0">
                  <c:v>ECI</c:v>
                </c:pt>
              </c:strCache>
            </c:strRef>
          </c:tx>
          <c:spPr>
            <a:solidFill>
              <a:srgbClr val="80000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Trends'!$AB$415:$AX$415</c:f>
              <c:numCache>
                <c:formatCode>_(* #,##0.0_);_(* \(#,##0.0\);_(* "-"??_);_(@_)</c:formatCode>
                <c:ptCount val="5"/>
              </c:numCache>
            </c:numRef>
          </c:val>
          <c:extLst>
            <c:ext xmlns:c16="http://schemas.microsoft.com/office/drawing/2014/chart" uri="{C3380CC4-5D6E-409C-BE32-E72D297353CC}">
              <c16:uniqueId val="{0000000D-A79C-435C-B4BC-703A702F4E04}"/>
            </c:ext>
          </c:extLst>
        </c:ser>
        <c:ser>
          <c:idx val="14"/>
          <c:order val="14"/>
          <c:tx>
            <c:strRef>
              <c:f>'BS - Business Unit Trends'!$AA$416</c:f>
              <c:strCache>
                <c:ptCount val="1"/>
                <c:pt idx="0">
                  <c:v>EEDC</c:v>
                </c:pt>
              </c:strCache>
            </c:strRef>
          </c:tx>
          <c:spPr>
            <a:solidFill>
              <a:srgbClr val="00808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Trends'!$AB$416:$AX$416</c:f>
              <c:numCache>
                <c:formatCode>_(* #,##0.0_);_(* \(#,##0.0\);_(* "-"??_);_(@_)</c:formatCode>
                <c:ptCount val="5"/>
              </c:numCache>
            </c:numRef>
          </c:val>
          <c:extLst>
            <c:ext xmlns:c16="http://schemas.microsoft.com/office/drawing/2014/chart" uri="{C3380CC4-5D6E-409C-BE32-E72D297353CC}">
              <c16:uniqueId val="{0000000E-A79C-435C-B4BC-703A702F4E04}"/>
            </c:ext>
          </c:extLst>
        </c:ser>
        <c:ser>
          <c:idx val="15"/>
          <c:order val="15"/>
          <c:tx>
            <c:strRef>
              <c:f>'BS - Business Unit Trends'!$AA$417</c:f>
              <c:strCache>
                <c:ptCount val="1"/>
                <c:pt idx="0">
                  <c:v>EES</c:v>
                </c:pt>
              </c:strCache>
            </c:strRef>
          </c:tx>
          <c:spPr>
            <a:solidFill>
              <a:srgbClr val="0000FF"/>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Trends'!$AB$417:$AX$417</c:f>
              <c:numCache>
                <c:formatCode>_(* #,##0.0_);_(* \(#,##0.0\);_(* "-"??_);_(@_)</c:formatCode>
                <c:ptCount val="5"/>
              </c:numCache>
            </c:numRef>
          </c:val>
          <c:extLst>
            <c:ext xmlns:c16="http://schemas.microsoft.com/office/drawing/2014/chart" uri="{C3380CC4-5D6E-409C-BE32-E72D297353CC}">
              <c16:uniqueId val="{0000000F-A79C-435C-B4BC-703A702F4E04}"/>
            </c:ext>
          </c:extLst>
        </c:ser>
        <c:ser>
          <c:idx val="16"/>
          <c:order val="16"/>
          <c:tx>
            <c:strRef>
              <c:f>'BS - Business Unit Trends'!$AA$418</c:f>
              <c:strCache>
                <c:ptCount val="1"/>
                <c:pt idx="0">
                  <c:v>EOG</c:v>
                </c:pt>
              </c:strCache>
            </c:strRef>
          </c:tx>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Trends'!$AB$418:$AX$418</c:f>
            </c:numRef>
          </c:val>
          <c:extLst>
            <c:ext xmlns:c16="http://schemas.microsoft.com/office/drawing/2014/chart" uri="{C3380CC4-5D6E-409C-BE32-E72D297353CC}">
              <c16:uniqueId val="{00000010-A79C-435C-B4BC-703A702F4E04}"/>
            </c:ext>
          </c:extLst>
        </c:ser>
        <c:ser>
          <c:idx val="17"/>
          <c:order val="17"/>
          <c:tx>
            <c:strRef>
              <c:f>'BS - Business Unit Trends'!$AA$419</c:f>
              <c:strCache>
                <c:ptCount val="1"/>
                <c:pt idx="0">
                  <c:v>CORP</c:v>
                </c:pt>
              </c:strCache>
            </c:strRef>
          </c:tx>
          <c:spPr>
            <a:solidFill>
              <a:srgbClr val="69FFFF"/>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Trends'!$AB$419:$AX$419</c:f>
              <c:numCache>
                <c:formatCode>_(* #,##0.0_);_(* \(#,##0.0\);_(* "-"??_);_(@_)</c:formatCode>
                <c:ptCount val="5"/>
              </c:numCache>
            </c:numRef>
          </c:val>
          <c:extLst>
            <c:ext xmlns:c16="http://schemas.microsoft.com/office/drawing/2014/chart" uri="{C3380CC4-5D6E-409C-BE32-E72D297353CC}">
              <c16:uniqueId val="{00000011-A79C-435C-B4BC-703A702F4E04}"/>
            </c:ext>
          </c:extLst>
        </c:ser>
        <c:dLbls>
          <c:showLegendKey val="0"/>
          <c:showVal val="0"/>
          <c:showCatName val="0"/>
          <c:showSerName val="0"/>
          <c:showPercent val="0"/>
          <c:showBubbleSize val="0"/>
        </c:dLbls>
        <c:gapWidth val="150"/>
        <c:overlap val="100"/>
        <c:axId val="1856749887"/>
        <c:axId val="1"/>
      </c:barChart>
      <c:catAx>
        <c:axId val="1856749887"/>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1250034059834134E-2"/>
              <c:y val="0.4415217285776698"/>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6749887"/>
        <c:crosses val="autoZero"/>
        <c:crossBetween val="between"/>
      </c:valAx>
      <c:spPr>
        <a:noFill/>
        <a:ln w="25400">
          <a:noFill/>
        </a:ln>
      </c:spPr>
    </c:plotArea>
    <c:legend>
      <c:legendPos val="r"/>
      <c:layout>
        <c:manualLayout>
          <c:xMode val="edge"/>
          <c:yMode val="edge"/>
          <c:x val="0.77232227033590084"/>
          <c:y val="4.3859774362020175E-2"/>
          <c:w val="0.20758951196889819"/>
          <c:h val="0.9473711262196358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Capital Management</a:t>
            </a:r>
          </a:p>
        </c:rich>
      </c:tx>
      <c:layout>
        <c:manualLayout>
          <c:xMode val="edge"/>
          <c:yMode val="edge"/>
          <c:x val="0.30425122398285442"/>
          <c:y val="3.5294168333766564E-2"/>
        </c:manualLayout>
      </c:layout>
      <c:overlay val="0"/>
      <c:spPr>
        <a:noFill/>
        <a:ln w="25400">
          <a:noFill/>
        </a:ln>
      </c:spPr>
    </c:title>
    <c:autoTitleDeleted val="0"/>
    <c:plotArea>
      <c:layout>
        <c:manualLayout>
          <c:layoutTarget val="inner"/>
          <c:xMode val="edge"/>
          <c:yMode val="edge"/>
          <c:x val="0.17673416687239338"/>
          <c:y val="0.18529438375227447"/>
          <c:w val="0.57718246902629733"/>
          <c:h val="0.67058919834156472"/>
        </c:manualLayout>
      </c:layout>
      <c:barChart>
        <c:barDir val="col"/>
        <c:grouping val="stacked"/>
        <c:varyColors val="0"/>
        <c:ser>
          <c:idx val="0"/>
          <c:order val="0"/>
          <c:tx>
            <c:strRef>
              <c:f>'BS - Business Unit Trends'!$AA$425</c:f>
              <c:strCache>
                <c:ptCount val="1"/>
                <c:pt idx="0">
                  <c:v>N. AMER</c:v>
                </c:pt>
              </c:strCache>
            </c:strRef>
          </c:tx>
          <c:spPr>
            <a:solidFill>
              <a:srgbClr val="FF000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Trends'!$AB$425:$AX$425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C9A4-4730-8935-B6B524BF7C88}"/>
            </c:ext>
          </c:extLst>
        </c:ser>
        <c:ser>
          <c:idx val="1"/>
          <c:order val="1"/>
          <c:tx>
            <c:strRef>
              <c:f>'BS - Business Unit Trends'!$AA$426</c:f>
              <c:strCache>
                <c:ptCount val="1"/>
                <c:pt idx="0">
                  <c:v>EUR</c:v>
                </c:pt>
              </c:strCache>
            </c:strRef>
          </c:tx>
          <c:spPr>
            <a:solidFill>
              <a:srgbClr val="FF808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Trends'!$AB$426:$AX$426</c:f>
              <c:numCache>
                <c:formatCode>_(* #,##0.0_);_(* \(#,##0.0\);_(* "-"??_);_(@_)</c:formatCode>
                <c:ptCount val="5"/>
                <c:pt idx="0">
                  <c:v>0</c:v>
                </c:pt>
                <c:pt idx="1">
                  <c:v>0</c:v>
                </c:pt>
                <c:pt idx="2">
                  <c:v>0</c:v>
                </c:pt>
                <c:pt idx="3">
                  <c:v>-2.9</c:v>
                </c:pt>
                <c:pt idx="4">
                  <c:v>1.4</c:v>
                </c:pt>
              </c:numCache>
            </c:numRef>
          </c:val>
          <c:extLst>
            <c:ext xmlns:c16="http://schemas.microsoft.com/office/drawing/2014/chart" uri="{C3380CC4-5D6E-409C-BE32-E72D297353CC}">
              <c16:uniqueId val="{00000001-C9A4-4730-8935-B6B524BF7C88}"/>
            </c:ext>
          </c:extLst>
        </c:ser>
        <c:ser>
          <c:idx val="2"/>
          <c:order val="2"/>
          <c:tx>
            <c:strRef>
              <c:f>'BS - Business Unit Trends'!$AA$427</c:f>
              <c:strCache>
                <c:ptCount val="1"/>
                <c:pt idx="0">
                  <c:v>S. AMER</c:v>
                </c:pt>
              </c:strCache>
            </c:strRef>
          </c:tx>
          <c:spPr>
            <a:solidFill>
              <a:srgbClr val="FFFFC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Trends'!$AB$427:$AX$427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C9A4-4730-8935-B6B524BF7C88}"/>
            </c:ext>
          </c:extLst>
        </c:ser>
        <c:ser>
          <c:idx val="3"/>
          <c:order val="3"/>
          <c:tx>
            <c:strRef>
              <c:f>'BS - Business Unit Trends'!$AA$428</c:f>
              <c:strCache>
                <c:ptCount val="1"/>
                <c:pt idx="0">
                  <c:v>INDIA</c:v>
                </c:pt>
              </c:strCache>
            </c:strRef>
          </c:tx>
          <c:spPr>
            <a:solidFill>
              <a:srgbClr val="A0E0E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Trends'!$AB$428:$AX$428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C9A4-4730-8935-B6B524BF7C88}"/>
            </c:ext>
          </c:extLst>
        </c:ser>
        <c:ser>
          <c:idx val="4"/>
          <c:order val="4"/>
          <c:tx>
            <c:strRef>
              <c:f>'BS - Business Unit Trends'!$AA$429</c:f>
              <c:strCache>
                <c:ptCount val="1"/>
                <c:pt idx="0">
                  <c:v>CARIB/M. EAST</c:v>
                </c:pt>
              </c:strCache>
            </c:strRef>
          </c:tx>
          <c:spPr>
            <a:solidFill>
              <a:srgbClr val="00FFFF"/>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Trends'!$AB$429:$AX$429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C9A4-4730-8935-B6B524BF7C88}"/>
            </c:ext>
          </c:extLst>
        </c:ser>
        <c:ser>
          <c:idx val="5"/>
          <c:order val="5"/>
          <c:tx>
            <c:strRef>
              <c:f>'BS - Business Unit Trends'!$AA$430</c:f>
              <c:strCache>
                <c:ptCount val="1"/>
                <c:pt idx="0">
                  <c:v>ASIA/AFRICA</c:v>
                </c:pt>
              </c:strCache>
            </c:strRef>
          </c:tx>
          <c:spPr>
            <a:solidFill>
              <a:srgbClr val="00800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Trends'!$AB$430:$AX$430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C9A4-4730-8935-B6B524BF7C88}"/>
            </c:ext>
          </c:extLst>
        </c:ser>
        <c:ser>
          <c:idx val="6"/>
          <c:order val="6"/>
          <c:tx>
            <c:strRef>
              <c:f>'BS - Business Unit Trends'!$AA$431</c:f>
              <c:strCache>
                <c:ptCount val="1"/>
                <c:pt idx="0">
                  <c:v>EECC</c:v>
                </c:pt>
              </c:strCache>
            </c:strRef>
          </c:tx>
          <c:spPr>
            <a:solidFill>
              <a:srgbClr val="0080C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Trends'!$AB$431:$AX$431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C9A4-4730-8935-B6B524BF7C88}"/>
            </c:ext>
          </c:extLst>
        </c:ser>
        <c:ser>
          <c:idx val="7"/>
          <c:order val="7"/>
          <c:tx>
            <c:strRef>
              <c:f>'BS - Business Unit Trends'!$AA$432</c:f>
              <c:strCache>
                <c:ptCount val="1"/>
                <c:pt idx="0">
                  <c:v>Int'l HQ</c:v>
                </c:pt>
              </c:strCache>
            </c:strRef>
          </c:tx>
          <c:spPr>
            <a:solidFill>
              <a:srgbClr val="C0C0FF"/>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Trends'!$AB$432:$AX$432</c:f>
              <c:numCache>
                <c:formatCode>_(* #,##0.0_);_(* \(#,##0.0\);_(* "-"??_);_(@_)</c:formatCode>
                <c:ptCount val="5"/>
                <c:pt idx="0">
                  <c:v>-8.6</c:v>
                </c:pt>
                <c:pt idx="1">
                  <c:v>0</c:v>
                </c:pt>
                <c:pt idx="2">
                  <c:v>0</c:v>
                </c:pt>
                <c:pt idx="3">
                  <c:v>0</c:v>
                </c:pt>
                <c:pt idx="4">
                  <c:v>0</c:v>
                </c:pt>
              </c:numCache>
            </c:numRef>
          </c:val>
          <c:extLst>
            <c:ext xmlns:c16="http://schemas.microsoft.com/office/drawing/2014/chart" uri="{C3380CC4-5D6E-409C-BE32-E72D297353CC}">
              <c16:uniqueId val="{00000007-C9A4-4730-8935-B6B524BF7C88}"/>
            </c:ext>
          </c:extLst>
        </c:ser>
        <c:ser>
          <c:idx val="8"/>
          <c:order val="8"/>
          <c:tx>
            <c:strRef>
              <c:f>'BS - Business Unit Trends'!$AA$433</c:f>
              <c:strCache>
                <c:ptCount val="1"/>
                <c:pt idx="0">
                  <c:v>GPG</c:v>
                </c:pt>
              </c:strCache>
            </c:strRef>
          </c:tx>
          <c:spPr>
            <a:solidFill>
              <a:srgbClr val="00008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Trends'!$AB$433:$AX$433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C9A4-4730-8935-B6B524BF7C88}"/>
            </c:ext>
          </c:extLst>
        </c:ser>
        <c:ser>
          <c:idx val="9"/>
          <c:order val="9"/>
          <c:tx>
            <c:strRef>
              <c:f>'BS - Business Unit Trends'!$AA$434</c:f>
              <c:strCache>
                <c:ptCount val="1"/>
                <c:pt idx="0">
                  <c:v>PGG</c:v>
                </c:pt>
              </c:strCache>
            </c:strRef>
          </c:tx>
          <c:spPr>
            <a:solidFill>
              <a:srgbClr val="FF00FF"/>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Trends'!$AB$434:$AX$434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C9A4-4730-8935-B6B524BF7C88}"/>
            </c:ext>
          </c:extLst>
        </c:ser>
        <c:ser>
          <c:idx val="10"/>
          <c:order val="10"/>
          <c:tx>
            <c:strRef>
              <c:f>'BS - Business Unit Trends'!$AA$435</c:f>
              <c:strCache>
                <c:ptCount val="1"/>
                <c:pt idx="0">
                  <c:v>EGEP</c:v>
                </c:pt>
              </c:strCache>
            </c:strRef>
          </c:tx>
          <c:spPr>
            <a:solidFill>
              <a:srgbClr val="FFFF0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Trends'!$AB$435:$AX$435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C9A4-4730-8935-B6B524BF7C88}"/>
            </c:ext>
          </c:extLst>
        </c:ser>
        <c:ser>
          <c:idx val="11"/>
          <c:order val="11"/>
          <c:tx>
            <c:strRef>
              <c:f>'BS - Business Unit Trends'!$AA$436</c:f>
              <c:strCache>
                <c:ptCount val="1"/>
                <c:pt idx="0">
                  <c:v>EREC</c:v>
                </c:pt>
              </c:strCache>
            </c:strRef>
          </c:tx>
          <c:spPr>
            <a:solidFill>
              <a:srgbClr val="00FFFF"/>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Trends'!$AB$436:$AX$436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B-C9A4-4730-8935-B6B524BF7C88}"/>
            </c:ext>
          </c:extLst>
        </c:ser>
        <c:ser>
          <c:idx val="12"/>
          <c:order val="12"/>
          <c:tx>
            <c:strRef>
              <c:f>'BS - Business Unit Trends'!$AA$437</c:f>
              <c:strCache>
                <c:ptCount val="1"/>
                <c:pt idx="0">
                  <c:v>ECM</c:v>
                </c:pt>
              </c:strCache>
            </c:strRef>
          </c:tx>
          <c:spPr>
            <a:solidFill>
              <a:srgbClr val="80008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Trends'!$AB$437:$AX$437</c:f>
              <c:numCache>
                <c:formatCode>_(* #,##0.0_);_(* \(#,##0.0\);_(* "-"??_);_(@_)</c:formatCode>
                <c:ptCount val="5"/>
                <c:pt idx="3">
                  <c:v>-4.8</c:v>
                </c:pt>
              </c:numCache>
            </c:numRef>
          </c:val>
          <c:extLst>
            <c:ext xmlns:c16="http://schemas.microsoft.com/office/drawing/2014/chart" uri="{C3380CC4-5D6E-409C-BE32-E72D297353CC}">
              <c16:uniqueId val="{0000000C-C9A4-4730-8935-B6B524BF7C88}"/>
            </c:ext>
          </c:extLst>
        </c:ser>
        <c:ser>
          <c:idx val="13"/>
          <c:order val="13"/>
          <c:tx>
            <c:strRef>
              <c:f>'BS - Business Unit Trends'!$AA$438</c:f>
              <c:strCache>
                <c:ptCount val="1"/>
                <c:pt idx="0">
                  <c:v>ECI</c:v>
                </c:pt>
              </c:strCache>
            </c:strRef>
          </c:tx>
          <c:spPr>
            <a:solidFill>
              <a:srgbClr val="80000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Trends'!$AB$438:$AX$438</c:f>
              <c:numCache>
                <c:formatCode>_(* #,##0.0_);_(* \(#,##0.0\);_(* "-"??_);_(@_)</c:formatCode>
                <c:ptCount val="5"/>
              </c:numCache>
            </c:numRef>
          </c:val>
          <c:extLst>
            <c:ext xmlns:c16="http://schemas.microsoft.com/office/drawing/2014/chart" uri="{C3380CC4-5D6E-409C-BE32-E72D297353CC}">
              <c16:uniqueId val="{0000000D-C9A4-4730-8935-B6B524BF7C88}"/>
            </c:ext>
          </c:extLst>
        </c:ser>
        <c:ser>
          <c:idx val="14"/>
          <c:order val="14"/>
          <c:tx>
            <c:strRef>
              <c:f>'BS - Business Unit Trends'!$AA$439</c:f>
              <c:strCache>
                <c:ptCount val="1"/>
                <c:pt idx="0">
                  <c:v>EEDC</c:v>
                </c:pt>
              </c:strCache>
            </c:strRef>
          </c:tx>
          <c:spPr>
            <a:solidFill>
              <a:srgbClr val="00808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Trends'!$AB$439:$AX$439</c:f>
              <c:numCache>
                <c:formatCode>_(* #,##0.0_);_(* \(#,##0.0\);_(* "-"??_);_(@_)</c:formatCode>
                <c:ptCount val="5"/>
              </c:numCache>
            </c:numRef>
          </c:val>
          <c:extLst>
            <c:ext xmlns:c16="http://schemas.microsoft.com/office/drawing/2014/chart" uri="{C3380CC4-5D6E-409C-BE32-E72D297353CC}">
              <c16:uniqueId val="{0000000E-C9A4-4730-8935-B6B524BF7C88}"/>
            </c:ext>
          </c:extLst>
        </c:ser>
        <c:ser>
          <c:idx val="15"/>
          <c:order val="15"/>
          <c:tx>
            <c:strRef>
              <c:f>'BS - Business Unit Trends'!$AA$440</c:f>
              <c:strCache>
                <c:ptCount val="1"/>
                <c:pt idx="0">
                  <c:v>EES</c:v>
                </c:pt>
              </c:strCache>
            </c:strRef>
          </c:tx>
          <c:spPr>
            <a:solidFill>
              <a:srgbClr val="0000FF"/>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Trends'!$AB$440:$AX$440</c:f>
              <c:numCache>
                <c:formatCode>_(* #,##0.0_);_(* \(#,##0.0\);_(* "-"??_);_(@_)</c:formatCode>
                <c:ptCount val="5"/>
              </c:numCache>
            </c:numRef>
          </c:val>
          <c:extLst>
            <c:ext xmlns:c16="http://schemas.microsoft.com/office/drawing/2014/chart" uri="{C3380CC4-5D6E-409C-BE32-E72D297353CC}">
              <c16:uniqueId val="{0000000F-C9A4-4730-8935-B6B524BF7C88}"/>
            </c:ext>
          </c:extLst>
        </c:ser>
        <c:ser>
          <c:idx val="16"/>
          <c:order val="16"/>
          <c:tx>
            <c:strRef>
              <c:f>'BS - Business Unit Trends'!$AA$441</c:f>
              <c:strCache>
                <c:ptCount val="1"/>
                <c:pt idx="0">
                  <c:v>EOG</c:v>
                </c:pt>
              </c:strCache>
            </c:strRef>
          </c:tx>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Trends'!$AB$441:$AX$441</c:f>
            </c:numRef>
          </c:val>
          <c:extLst>
            <c:ext xmlns:c16="http://schemas.microsoft.com/office/drawing/2014/chart" uri="{C3380CC4-5D6E-409C-BE32-E72D297353CC}">
              <c16:uniqueId val="{00000010-C9A4-4730-8935-B6B524BF7C88}"/>
            </c:ext>
          </c:extLst>
        </c:ser>
        <c:ser>
          <c:idx val="17"/>
          <c:order val="17"/>
          <c:tx>
            <c:strRef>
              <c:f>'BS - Business Unit Trends'!$AA$442</c:f>
              <c:strCache>
                <c:ptCount val="1"/>
                <c:pt idx="0">
                  <c:v>CORP</c:v>
                </c:pt>
              </c:strCache>
            </c:strRef>
          </c:tx>
          <c:spPr>
            <a:solidFill>
              <a:srgbClr val="69FFFF"/>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Trends'!$AB$442:$AX$442</c:f>
              <c:numCache>
                <c:formatCode>_(* #,##0.0_);_(* \(#,##0.0\);_(* "-"??_);_(@_)</c:formatCode>
                <c:ptCount val="5"/>
              </c:numCache>
            </c:numRef>
          </c:val>
          <c:extLst>
            <c:ext xmlns:c16="http://schemas.microsoft.com/office/drawing/2014/chart" uri="{C3380CC4-5D6E-409C-BE32-E72D297353CC}">
              <c16:uniqueId val="{00000011-C9A4-4730-8935-B6B524BF7C88}"/>
            </c:ext>
          </c:extLst>
        </c:ser>
        <c:dLbls>
          <c:showLegendKey val="0"/>
          <c:showVal val="0"/>
          <c:showCatName val="0"/>
          <c:showSerName val="0"/>
          <c:showPercent val="0"/>
          <c:showBubbleSize val="0"/>
        </c:dLbls>
        <c:gapWidth val="150"/>
        <c:overlap val="100"/>
        <c:axId val="1856747487"/>
        <c:axId val="1"/>
      </c:barChart>
      <c:catAx>
        <c:axId val="1856747487"/>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557120292226586E-2"/>
              <c:y val="0.4382359234776014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6747487"/>
        <c:crosses val="autoZero"/>
        <c:crossBetween val="between"/>
      </c:valAx>
      <c:spPr>
        <a:noFill/>
        <a:ln w="25400">
          <a:noFill/>
        </a:ln>
      </c:spPr>
    </c:plotArea>
    <c:legend>
      <c:legendPos val="r"/>
      <c:layout>
        <c:manualLayout>
          <c:xMode val="edge"/>
          <c:yMode val="edge"/>
          <c:x val="0.78299947348528709"/>
          <c:y val="3.8235349028247108E-2"/>
          <c:w val="0.20805414581180484"/>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Communications Inc.</a:t>
            </a:r>
          </a:p>
        </c:rich>
      </c:tx>
      <c:layout>
        <c:manualLayout>
          <c:xMode val="edge"/>
          <c:yMode val="edge"/>
          <c:x val="0.3013396141484006"/>
          <c:y val="3.5398332061013726E-2"/>
        </c:manualLayout>
      </c:layout>
      <c:overlay val="0"/>
      <c:spPr>
        <a:noFill/>
        <a:ln w="25400">
          <a:noFill/>
        </a:ln>
      </c:spPr>
    </c:title>
    <c:autoTitleDeleted val="0"/>
    <c:plotArea>
      <c:layout>
        <c:manualLayout>
          <c:layoutTarget val="inner"/>
          <c:xMode val="edge"/>
          <c:yMode val="edge"/>
          <c:x val="0.17633947790906407"/>
          <c:y val="0.18879110432540655"/>
          <c:w val="0.56919704894697887"/>
          <c:h val="0.66666858714909183"/>
        </c:manualLayout>
      </c:layout>
      <c:barChart>
        <c:barDir val="col"/>
        <c:grouping val="stacked"/>
        <c:varyColors val="0"/>
        <c:ser>
          <c:idx val="0"/>
          <c:order val="0"/>
          <c:tx>
            <c:strRef>
              <c:f>'BS - Business Unit Trends'!$AA$448</c:f>
              <c:strCache>
                <c:ptCount val="1"/>
                <c:pt idx="0">
                  <c:v>N. AMER</c:v>
                </c:pt>
              </c:strCache>
            </c:strRef>
          </c:tx>
          <c:spPr>
            <a:solidFill>
              <a:srgbClr val="FF000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Trends'!$AB$448:$AX$448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6986-46EB-900C-E413F29F4514}"/>
            </c:ext>
          </c:extLst>
        </c:ser>
        <c:ser>
          <c:idx val="1"/>
          <c:order val="1"/>
          <c:tx>
            <c:strRef>
              <c:f>'BS - Business Unit Trends'!$AA$449</c:f>
              <c:strCache>
                <c:ptCount val="1"/>
                <c:pt idx="0">
                  <c:v>EUR</c:v>
                </c:pt>
              </c:strCache>
            </c:strRef>
          </c:tx>
          <c:spPr>
            <a:solidFill>
              <a:srgbClr val="FF808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Trends'!$AB$449:$AX$449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6986-46EB-900C-E413F29F4514}"/>
            </c:ext>
          </c:extLst>
        </c:ser>
        <c:ser>
          <c:idx val="2"/>
          <c:order val="2"/>
          <c:tx>
            <c:strRef>
              <c:f>'BS - Business Unit Trends'!$AA$450</c:f>
              <c:strCache>
                <c:ptCount val="1"/>
                <c:pt idx="0">
                  <c:v>S. AMER</c:v>
                </c:pt>
              </c:strCache>
            </c:strRef>
          </c:tx>
          <c:spPr>
            <a:solidFill>
              <a:srgbClr val="FFFFC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Trends'!$AB$450:$AX$450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6986-46EB-900C-E413F29F4514}"/>
            </c:ext>
          </c:extLst>
        </c:ser>
        <c:ser>
          <c:idx val="3"/>
          <c:order val="3"/>
          <c:tx>
            <c:strRef>
              <c:f>'BS - Business Unit Trends'!$AA$451</c:f>
              <c:strCache>
                <c:ptCount val="1"/>
                <c:pt idx="0">
                  <c:v>INDIA</c:v>
                </c:pt>
              </c:strCache>
            </c:strRef>
          </c:tx>
          <c:spPr>
            <a:solidFill>
              <a:srgbClr val="A0E0E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Trends'!$AB$451:$AX$451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6986-46EB-900C-E413F29F4514}"/>
            </c:ext>
          </c:extLst>
        </c:ser>
        <c:ser>
          <c:idx val="4"/>
          <c:order val="4"/>
          <c:tx>
            <c:strRef>
              <c:f>'BS - Business Unit Trends'!$AA$452</c:f>
              <c:strCache>
                <c:ptCount val="1"/>
                <c:pt idx="0">
                  <c:v>CARIB/M. EAST</c:v>
                </c:pt>
              </c:strCache>
            </c:strRef>
          </c:tx>
          <c:spPr>
            <a:solidFill>
              <a:srgbClr val="00FFFF"/>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Trends'!$AB$452:$AX$452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6986-46EB-900C-E413F29F4514}"/>
            </c:ext>
          </c:extLst>
        </c:ser>
        <c:ser>
          <c:idx val="5"/>
          <c:order val="5"/>
          <c:tx>
            <c:strRef>
              <c:f>'BS - Business Unit Trends'!$AA$453</c:f>
              <c:strCache>
                <c:ptCount val="1"/>
                <c:pt idx="0">
                  <c:v>ASIA/AFRICA</c:v>
                </c:pt>
              </c:strCache>
            </c:strRef>
          </c:tx>
          <c:spPr>
            <a:solidFill>
              <a:srgbClr val="00800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Trends'!$AB$453:$AX$453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6986-46EB-900C-E413F29F4514}"/>
            </c:ext>
          </c:extLst>
        </c:ser>
        <c:ser>
          <c:idx val="6"/>
          <c:order val="6"/>
          <c:tx>
            <c:strRef>
              <c:f>'BS - Business Unit Trends'!$AA$454</c:f>
              <c:strCache>
                <c:ptCount val="1"/>
                <c:pt idx="0">
                  <c:v>EECC</c:v>
                </c:pt>
              </c:strCache>
            </c:strRef>
          </c:tx>
          <c:spPr>
            <a:solidFill>
              <a:srgbClr val="0080C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Trends'!$AB$454:$AX$454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6986-46EB-900C-E413F29F4514}"/>
            </c:ext>
          </c:extLst>
        </c:ser>
        <c:ser>
          <c:idx val="7"/>
          <c:order val="7"/>
          <c:tx>
            <c:strRef>
              <c:f>'BS - Business Unit Trends'!$AA$455</c:f>
              <c:strCache>
                <c:ptCount val="1"/>
                <c:pt idx="0">
                  <c:v>Int'l HQ</c:v>
                </c:pt>
              </c:strCache>
            </c:strRef>
          </c:tx>
          <c:spPr>
            <a:solidFill>
              <a:srgbClr val="C0C0FF"/>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Trends'!$AB$455:$AX$455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6986-46EB-900C-E413F29F4514}"/>
            </c:ext>
          </c:extLst>
        </c:ser>
        <c:ser>
          <c:idx val="8"/>
          <c:order val="8"/>
          <c:tx>
            <c:strRef>
              <c:f>'BS - Business Unit Trends'!$AA$456</c:f>
              <c:strCache>
                <c:ptCount val="1"/>
                <c:pt idx="0">
                  <c:v>GPG</c:v>
                </c:pt>
              </c:strCache>
            </c:strRef>
          </c:tx>
          <c:spPr>
            <a:solidFill>
              <a:srgbClr val="00008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Trends'!$AB$456:$AX$456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6986-46EB-900C-E413F29F4514}"/>
            </c:ext>
          </c:extLst>
        </c:ser>
        <c:ser>
          <c:idx val="9"/>
          <c:order val="9"/>
          <c:tx>
            <c:strRef>
              <c:f>'BS - Business Unit Trends'!$AA$457</c:f>
              <c:strCache>
                <c:ptCount val="1"/>
                <c:pt idx="0">
                  <c:v>PGG</c:v>
                </c:pt>
              </c:strCache>
            </c:strRef>
          </c:tx>
          <c:spPr>
            <a:solidFill>
              <a:srgbClr val="FF00FF"/>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Trends'!$AB$457:$AX$457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6986-46EB-900C-E413F29F4514}"/>
            </c:ext>
          </c:extLst>
        </c:ser>
        <c:ser>
          <c:idx val="10"/>
          <c:order val="10"/>
          <c:tx>
            <c:strRef>
              <c:f>'BS - Business Unit Trends'!$AA$458</c:f>
              <c:strCache>
                <c:ptCount val="1"/>
                <c:pt idx="0">
                  <c:v>EGEP</c:v>
                </c:pt>
              </c:strCache>
            </c:strRef>
          </c:tx>
          <c:spPr>
            <a:solidFill>
              <a:srgbClr val="FFFF0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Trends'!$AB$458:$AX$458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6986-46EB-900C-E413F29F4514}"/>
            </c:ext>
          </c:extLst>
        </c:ser>
        <c:ser>
          <c:idx val="11"/>
          <c:order val="11"/>
          <c:tx>
            <c:strRef>
              <c:f>'BS - Business Unit Trends'!$AA$459</c:f>
              <c:strCache>
                <c:ptCount val="1"/>
                <c:pt idx="0">
                  <c:v>EREC</c:v>
                </c:pt>
              </c:strCache>
            </c:strRef>
          </c:tx>
          <c:spPr>
            <a:solidFill>
              <a:srgbClr val="00FFFF"/>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Trends'!$AB$459:$AX$459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B-6986-46EB-900C-E413F29F4514}"/>
            </c:ext>
          </c:extLst>
        </c:ser>
        <c:ser>
          <c:idx val="12"/>
          <c:order val="12"/>
          <c:tx>
            <c:strRef>
              <c:f>'BS - Business Unit Trends'!$AA$460</c:f>
              <c:strCache>
                <c:ptCount val="1"/>
                <c:pt idx="0">
                  <c:v>ECM</c:v>
                </c:pt>
              </c:strCache>
            </c:strRef>
          </c:tx>
          <c:spPr>
            <a:solidFill>
              <a:srgbClr val="80008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Trends'!$AB$460:$AX$460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C-6986-46EB-900C-E413F29F4514}"/>
            </c:ext>
          </c:extLst>
        </c:ser>
        <c:ser>
          <c:idx val="13"/>
          <c:order val="13"/>
          <c:tx>
            <c:strRef>
              <c:f>'BS - Business Unit Trends'!$AA$461</c:f>
              <c:strCache>
                <c:ptCount val="1"/>
                <c:pt idx="0">
                  <c:v>ECI</c:v>
                </c:pt>
              </c:strCache>
            </c:strRef>
          </c:tx>
          <c:spPr>
            <a:solidFill>
              <a:srgbClr val="80000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Trends'!$AB$461:$AX$461</c:f>
              <c:numCache>
                <c:formatCode>_(* #,##0.0_);_(* \(#,##0.0\);_(* "-"??_);_(@_)</c:formatCode>
                <c:ptCount val="5"/>
              </c:numCache>
            </c:numRef>
          </c:val>
          <c:extLst>
            <c:ext xmlns:c16="http://schemas.microsoft.com/office/drawing/2014/chart" uri="{C3380CC4-5D6E-409C-BE32-E72D297353CC}">
              <c16:uniqueId val="{0000000D-6986-46EB-900C-E413F29F4514}"/>
            </c:ext>
          </c:extLst>
        </c:ser>
        <c:ser>
          <c:idx val="14"/>
          <c:order val="14"/>
          <c:tx>
            <c:strRef>
              <c:f>'BS - Business Unit Trends'!$AA$462</c:f>
              <c:strCache>
                <c:ptCount val="1"/>
                <c:pt idx="0">
                  <c:v>EEDC</c:v>
                </c:pt>
              </c:strCache>
            </c:strRef>
          </c:tx>
          <c:spPr>
            <a:solidFill>
              <a:srgbClr val="00808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Trends'!$AB$462:$AX$462</c:f>
              <c:numCache>
                <c:formatCode>_(* #,##0.0_);_(* \(#,##0.0\);_(* "-"??_);_(@_)</c:formatCode>
                <c:ptCount val="5"/>
              </c:numCache>
            </c:numRef>
          </c:val>
          <c:extLst>
            <c:ext xmlns:c16="http://schemas.microsoft.com/office/drawing/2014/chart" uri="{C3380CC4-5D6E-409C-BE32-E72D297353CC}">
              <c16:uniqueId val="{0000000E-6986-46EB-900C-E413F29F4514}"/>
            </c:ext>
          </c:extLst>
        </c:ser>
        <c:ser>
          <c:idx val="15"/>
          <c:order val="15"/>
          <c:tx>
            <c:strRef>
              <c:f>'BS - Business Unit Trends'!$AA$463</c:f>
              <c:strCache>
                <c:ptCount val="1"/>
                <c:pt idx="0">
                  <c:v>EES</c:v>
                </c:pt>
              </c:strCache>
            </c:strRef>
          </c:tx>
          <c:spPr>
            <a:solidFill>
              <a:srgbClr val="0000FF"/>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Trends'!$AB$463:$AX$463</c:f>
              <c:numCache>
                <c:formatCode>_(* #,##0.0_);_(* \(#,##0.0\);_(* "-"??_);_(@_)</c:formatCode>
                <c:ptCount val="5"/>
              </c:numCache>
            </c:numRef>
          </c:val>
          <c:extLst>
            <c:ext xmlns:c16="http://schemas.microsoft.com/office/drawing/2014/chart" uri="{C3380CC4-5D6E-409C-BE32-E72D297353CC}">
              <c16:uniqueId val="{0000000F-6986-46EB-900C-E413F29F4514}"/>
            </c:ext>
          </c:extLst>
        </c:ser>
        <c:ser>
          <c:idx val="16"/>
          <c:order val="16"/>
          <c:tx>
            <c:strRef>
              <c:f>'BS - Business Unit Trends'!$AA$464</c:f>
              <c:strCache>
                <c:ptCount val="1"/>
                <c:pt idx="0">
                  <c:v>EOG</c:v>
                </c:pt>
              </c:strCache>
            </c:strRef>
          </c:tx>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Trends'!$AB$464:$AX$464</c:f>
            </c:numRef>
          </c:val>
          <c:extLst>
            <c:ext xmlns:c16="http://schemas.microsoft.com/office/drawing/2014/chart" uri="{C3380CC4-5D6E-409C-BE32-E72D297353CC}">
              <c16:uniqueId val="{00000010-6986-46EB-900C-E413F29F4514}"/>
            </c:ext>
          </c:extLst>
        </c:ser>
        <c:ser>
          <c:idx val="17"/>
          <c:order val="17"/>
          <c:tx>
            <c:strRef>
              <c:f>'BS - Business Unit Trends'!$AA$465</c:f>
              <c:strCache>
                <c:ptCount val="1"/>
                <c:pt idx="0">
                  <c:v>CORP</c:v>
                </c:pt>
              </c:strCache>
            </c:strRef>
          </c:tx>
          <c:spPr>
            <a:solidFill>
              <a:srgbClr val="69FFFF"/>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Trends'!$AB$465:$AX$465</c:f>
              <c:numCache>
                <c:formatCode>_(* #,##0.0_);_(* \(#,##0.0\);_(* "-"??_);_(@_)</c:formatCode>
                <c:ptCount val="5"/>
              </c:numCache>
            </c:numRef>
          </c:val>
          <c:extLst>
            <c:ext xmlns:c16="http://schemas.microsoft.com/office/drawing/2014/chart" uri="{C3380CC4-5D6E-409C-BE32-E72D297353CC}">
              <c16:uniqueId val="{00000011-6986-46EB-900C-E413F29F4514}"/>
            </c:ext>
          </c:extLst>
        </c:ser>
        <c:dLbls>
          <c:showLegendKey val="0"/>
          <c:showVal val="0"/>
          <c:showCatName val="0"/>
          <c:showSerName val="0"/>
          <c:showPercent val="0"/>
          <c:showBubbleSize val="0"/>
        </c:dLbls>
        <c:gapWidth val="150"/>
        <c:overlap val="100"/>
        <c:axId val="1857832687"/>
        <c:axId val="1"/>
      </c:barChart>
      <c:catAx>
        <c:axId val="1857832687"/>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8217934982229E-2"/>
              <c:y val="0.4395292897575870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7832687"/>
        <c:crosses val="autoZero"/>
        <c:crossBetween val="between"/>
      </c:valAx>
      <c:spPr>
        <a:noFill/>
        <a:ln w="25400">
          <a:noFill/>
        </a:ln>
      </c:spPr>
    </c:plotArea>
    <c:legend>
      <c:legendPos val="r"/>
      <c:layout>
        <c:manualLayout>
          <c:xMode val="edge"/>
          <c:yMode val="edge"/>
          <c:x val="0.77232227033590084"/>
          <c:y val="3.5398332061013726E-2"/>
          <c:w val="0.20758951196889819"/>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Economic Development Corp.</a:t>
            </a:r>
          </a:p>
        </c:rich>
      </c:tx>
      <c:layout>
        <c:manualLayout>
          <c:xMode val="edge"/>
          <c:yMode val="edge"/>
          <c:x val="0.24107169131872047"/>
          <c:y val="3.519061583577713E-2"/>
        </c:manualLayout>
      </c:layout>
      <c:overlay val="0"/>
      <c:spPr>
        <a:noFill/>
        <a:ln w="25400">
          <a:noFill/>
        </a:ln>
      </c:spPr>
    </c:title>
    <c:autoTitleDeleted val="0"/>
    <c:plotArea>
      <c:layout>
        <c:manualLayout>
          <c:layoutTarget val="inner"/>
          <c:xMode val="edge"/>
          <c:yMode val="edge"/>
          <c:x val="0.17410733261907591"/>
          <c:y val="0.1906158357771261"/>
          <c:w val="0.56919704894697887"/>
          <c:h val="0.66568914956011727"/>
        </c:manualLayout>
      </c:layout>
      <c:barChart>
        <c:barDir val="col"/>
        <c:grouping val="stacked"/>
        <c:varyColors val="0"/>
        <c:ser>
          <c:idx val="0"/>
          <c:order val="0"/>
          <c:tx>
            <c:strRef>
              <c:f>'BS - Business Unit Trends'!$AA$471</c:f>
              <c:strCache>
                <c:ptCount val="1"/>
                <c:pt idx="0">
                  <c:v>N. AMER</c:v>
                </c:pt>
              </c:strCache>
            </c:strRef>
          </c:tx>
          <c:spPr>
            <a:solidFill>
              <a:srgbClr val="FF000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Trends'!$AB$471:$AX$471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7309-47C0-A579-843749CD8010}"/>
            </c:ext>
          </c:extLst>
        </c:ser>
        <c:ser>
          <c:idx val="1"/>
          <c:order val="1"/>
          <c:tx>
            <c:strRef>
              <c:f>'BS - Business Unit Trends'!$AA$472</c:f>
              <c:strCache>
                <c:ptCount val="1"/>
                <c:pt idx="0">
                  <c:v>EUR</c:v>
                </c:pt>
              </c:strCache>
            </c:strRef>
          </c:tx>
          <c:spPr>
            <a:solidFill>
              <a:srgbClr val="FF808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Trends'!$AB$472:$AX$472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7309-47C0-A579-843749CD8010}"/>
            </c:ext>
          </c:extLst>
        </c:ser>
        <c:ser>
          <c:idx val="2"/>
          <c:order val="2"/>
          <c:tx>
            <c:strRef>
              <c:f>'BS - Business Unit Trends'!$AA$473</c:f>
              <c:strCache>
                <c:ptCount val="1"/>
                <c:pt idx="0">
                  <c:v>S. AMER</c:v>
                </c:pt>
              </c:strCache>
            </c:strRef>
          </c:tx>
          <c:spPr>
            <a:solidFill>
              <a:srgbClr val="FFFFC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Trends'!$AB$473:$AX$473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7309-47C0-A579-843749CD8010}"/>
            </c:ext>
          </c:extLst>
        </c:ser>
        <c:ser>
          <c:idx val="3"/>
          <c:order val="3"/>
          <c:tx>
            <c:strRef>
              <c:f>'BS - Business Unit Trends'!$AA$474</c:f>
              <c:strCache>
                <c:ptCount val="1"/>
                <c:pt idx="0">
                  <c:v>INDIA</c:v>
                </c:pt>
              </c:strCache>
            </c:strRef>
          </c:tx>
          <c:spPr>
            <a:solidFill>
              <a:srgbClr val="A0E0E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Trends'!$AB$474:$AX$474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7309-47C0-A579-843749CD8010}"/>
            </c:ext>
          </c:extLst>
        </c:ser>
        <c:ser>
          <c:idx val="4"/>
          <c:order val="4"/>
          <c:tx>
            <c:strRef>
              <c:f>'BS - Business Unit Trends'!$AA$475</c:f>
              <c:strCache>
                <c:ptCount val="1"/>
                <c:pt idx="0">
                  <c:v>CARIB/M. EAST</c:v>
                </c:pt>
              </c:strCache>
            </c:strRef>
          </c:tx>
          <c:spPr>
            <a:solidFill>
              <a:srgbClr val="00FFFF"/>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Trends'!$AB$475:$AX$475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7309-47C0-A579-843749CD8010}"/>
            </c:ext>
          </c:extLst>
        </c:ser>
        <c:ser>
          <c:idx val="5"/>
          <c:order val="5"/>
          <c:tx>
            <c:strRef>
              <c:f>'BS - Business Unit Trends'!$AA$476</c:f>
              <c:strCache>
                <c:ptCount val="1"/>
                <c:pt idx="0">
                  <c:v>ASIA/AFRICA</c:v>
                </c:pt>
              </c:strCache>
            </c:strRef>
          </c:tx>
          <c:spPr>
            <a:solidFill>
              <a:srgbClr val="00800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Trends'!$AB$476:$AX$476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7309-47C0-A579-843749CD8010}"/>
            </c:ext>
          </c:extLst>
        </c:ser>
        <c:ser>
          <c:idx val="6"/>
          <c:order val="6"/>
          <c:tx>
            <c:strRef>
              <c:f>'BS - Business Unit Trends'!$AA$477</c:f>
              <c:strCache>
                <c:ptCount val="1"/>
                <c:pt idx="0">
                  <c:v>EECC</c:v>
                </c:pt>
              </c:strCache>
            </c:strRef>
          </c:tx>
          <c:spPr>
            <a:solidFill>
              <a:srgbClr val="0080C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Trends'!$AB$477:$AX$477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7309-47C0-A579-843749CD8010}"/>
            </c:ext>
          </c:extLst>
        </c:ser>
        <c:ser>
          <c:idx val="7"/>
          <c:order val="7"/>
          <c:tx>
            <c:strRef>
              <c:f>'BS - Business Unit Trends'!$AA$478</c:f>
              <c:strCache>
                <c:ptCount val="1"/>
                <c:pt idx="0">
                  <c:v>Int'l HQ</c:v>
                </c:pt>
              </c:strCache>
            </c:strRef>
          </c:tx>
          <c:spPr>
            <a:solidFill>
              <a:srgbClr val="C0C0FF"/>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Trends'!$AB$478:$AX$478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7309-47C0-A579-843749CD8010}"/>
            </c:ext>
          </c:extLst>
        </c:ser>
        <c:ser>
          <c:idx val="8"/>
          <c:order val="8"/>
          <c:tx>
            <c:strRef>
              <c:f>'BS - Business Unit Trends'!$AA$479</c:f>
              <c:strCache>
                <c:ptCount val="1"/>
                <c:pt idx="0">
                  <c:v>GPG</c:v>
                </c:pt>
              </c:strCache>
            </c:strRef>
          </c:tx>
          <c:spPr>
            <a:solidFill>
              <a:srgbClr val="00008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Trends'!$AB$479:$AX$479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7309-47C0-A579-843749CD8010}"/>
            </c:ext>
          </c:extLst>
        </c:ser>
        <c:ser>
          <c:idx val="9"/>
          <c:order val="9"/>
          <c:tx>
            <c:strRef>
              <c:f>'BS - Business Unit Trends'!$AA$480</c:f>
              <c:strCache>
                <c:ptCount val="1"/>
                <c:pt idx="0">
                  <c:v>PGG</c:v>
                </c:pt>
              </c:strCache>
            </c:strRef>
          </c:tx>
          <c:spPr>
            <a:solidFill>
              <a:srgbClr val="FF00FF"/>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Trends'!$AB$480:$AX$480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7309-47C0-A579-843749CD8010}"/>
            </c:ext>
          </c:extLst>
        </c:ser>
        <c:ser>
          <c:idx val="10"/>
          <c:order val="10"/>
          <c:tx>
            <c:strRef>
              <c:f>'BS - Business Unit Trends'!$AA$481</c:f>
              <c:strCache>
                <c:ptCount val="1"/>
                <c:pt idx="0">
                  <c:v>EGEP</c:v>
                </c:pt>
              </c:strCache>
            </c:strRef>
          </c:tx>
          <c:spPr>
            <a:solidFill>
              <a:srgbClr val="FFFF0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Trends'!$AB$481:$AX$481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7309-47C0-A579-843749CD8010}"/>
            </c:ext>
          </c:extLst>
        </c:ser>
        <c:ser>
          <c:idx val="11"/>
          <c:order val="11"/>
          <c:tx>
            <c:strRef>
              <c:f>'BS - Business Unit Trends'!$AA$482</c:f>
              <c:strCache>
                <c:ptCount val="1"/>
                <c:pt idx="0">
                  <c:v>EREC</c:v>
                </c:pt>
              </c:strCache>
            </c:strRef>
          </c:tx>
          <c:spPr>
            <a:solidFill>
              <a:srgbClr val="00FFFF"/>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Trends'!$AB$482:$AX$482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B-7309-47C0-A579-843749CD8010}"/>
            </c:ext>
          </c:extLst>
        </c:ser>
        <c:ser>
          <c:idx val="12"/>
          <c:order val="12"/>
          <c:tx>
            <c:strRef>
              <c:f>'BS - Business Unit Trends'!$AA$483</c:f>
              <c:strCache>
                <c:ptCount val="1"/>
                <c:pt idx="0">
                  <c:v>ECM</c:v>
                </c:pt>
              </c:strCache>
            </c:strRef>
          </c:tx>
          <c:spPr>
            <a:solidFill>
              <a:srgbClr val="80008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Trends'!$AB$483:$AX$483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C-7309-47C0-A579-843749CD8010}"/>
            </c:ext>
          </c:extLst>
        </c:ser>
        <c:ser>
          <c:idx val="13"/>
          <c:order val="13"/>
          <c:tx>
            <c:strRef>
              <c:f>'BS - Business Unit Trends'!$AA$484</c:f>
              <c:strCache>
                <c:ptCount val="1"/>
                <c:pt idx="0">
                  <c:v>ECI</c:v>
                </c:pt>
              </c:strCache>
            </c:strRef>
          </c:tx>
          <c:spPr>
            <a:solidFill>
              <a:srgbClr val="80000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Trends'!$AB$484:$AX$484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D-7309-47C0-A579-843749CD8010}"/>
            </c:ext>
          </c:extLst>
        </c:ser>
        <c:ser>
          <c:idx val="14"/>
          <c:order val="14"/>
          <c:tx>
            <c:strRef>
              <c:f>'BS - Business Unit Trends'!$AA$485</c:f>
              <c:strCache>
                <c:ptCount val="1"/>
                <c:pt idx="0">
                  <c:v>EEDC</c:v>
                </c:pt>
              </c:strCache>
            </c:strRef>
          </c:tx>
          <c:spPr>
            <a:solidFill>
              <a:srgbClr val="00808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Trends'!$AB$485:$AX$485</c:f>
              <c:numCache>
                <c:formatCode>_(* #,##0.0_);_(* \(#,##0.0\);_(* "-"??_);_(@_)</c:formatCode>
                <c:ptCount val="5"/>
                <c:pt idx="0">
                  <c:v>0</c:v>
                </c:pt>
              </c:numCache>
            </c:numRef>
          </c:val>
          <c:extLst>
            <c:ext xmlns:c16="http://schemas.microsoft.com/office/drawing/2014/chart" uri="{C3380CC4-5D6E-409C-BE32-E72D297353CC}">
              <c16:uniqueId val="{0000000E-7309-47C0-A579-843749CD8010}"/>
            </c:ext>
          </c:extLst>
        </c:ser>
        <c:ser>
          <c:idx val="15"/>
          <c:order val="15"/>
          <c:tx>
            <c:strRef>
              <c:f>'BS - Business Unit Trends'!$AA$486</c:f>
              <c:strCache>
                <c:ptCount val="1"/>
                <c:pt idx="0">
                  <c:v>EES</c:v>
                </c:pt>
              </c:strCache>
            </c:strRef>
          </c:tx>
          <c:spPr>
            <a:solidFill>
              <a:srgbClr val="0000FF"/>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Trends'!$AB$486:$AX$486</c:f>
              <c:numCache>
                <c:formatCode>_(* #,##0.0_);_(* \(#,##0.0\);_(* "-"??_);_(@_)</c:formatCode>
                <c:ptCount val="5"/>
              </c:numCache>
            </c:numRef>
          </c:val>
          <c:extLst>
            <c:ext xmlns:c16="http://schemas.microsoft.com/office/drawing/2014/chart" uri="{C3380CC4-5D6E-409C-BE32-E72D297353CC}">
              <c16:uniqueId val="{0000000F-7309-47C0-A579-843749CD8010}"/>
            </c:ext>
          </c:extLst>
        </c:ser>
        <c:ser>
          <c:idx val="16"/>
          <c:order val="16"/>
          <c:tx>
            <c:strRef>
              <c:f>'BS - Business Unit Trends'!$AA$487</c:f>
              <c:strCache>
                <c:ptCount val="1"/>
                <c:pt idx="0">
                  <c:v>EOG</c:v>
                </c:pt>
              </c:strCache>
            </c:strRef>
          </c:tx>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Trends'!$AB$487:$AX$487</c:f>
            </c:numRef>
          </c:val>
          <c:extLst>
            <c:ext xmlns:c16="http://schemas.microsoft.com/office/drawing/2014/chart" uri="{C3380CC4-5D6E-409C-BE32-E72D297353CC}">
              <c16:uniqueId val="{00000010-7309-47C0-A579-843749CD8010}"/>
            </c:ext>
          </c:extLst>
        </c:ser>
        <c:ser>
          <c:idx val="17"/>
          <c:order val="17"/>
          <c:tx>
            <c:strRef>
              <c:f>'BS - Business Unit Trends'!$AA$488</c:f>
              <c:strCache>
                <c:ptCount val="1"/>
                <c:pt idx="0">
                  <c:v>CORP</c:v>
                </c:pt>
              </c:strCache>
            </c:strRef>
          </c:tx>
          <c:spPr>
            <a:solidFill>
              <a:srgbClr val="69FFFF"/>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Trends'!$AB$488:$AX$488</c:f>
              <c:numCache>
                <c:formatCode>_(* #,##0.0_);_(* \(#,##0.0\);_(* "-"??_);_(@_)</c:formatCode>
                <c:ptCount val="5"/>
              </c:numCache>
            </c:numRef>
          </c:val>
          <c:extLst>
            <c:ext xmlns:c16="http://schemas.microsoft.com/office/drawing/2014/chart" uri="{C3380CC4-5D6E-409C-BE32-E72D297353CC}">
              <c16:uniqueId val="{00000011-7309-47C0-A579-843749CD8010}"/>
            </c:ext>
          </c:extLst>
        </c:ser>
        <c:dLbls>
          <c:showLegendKey val="0"/>
          <c:showVal val="0"/>
          <c:showCatName val="0"/>
          <c:showSerName val="0"/>
          <c:showPercent val="0"/>
          <c:showBubbleSize val="0"/>
        </c:dLbls>
        <c:gapWidth val="150"/>
        <c:overlap val="100"/>
        <c:axId val="1857828847"/>
        <c:axId val="1"/>
      </c:barChart>
      <c:catAx>
        <c:axId val="1857828847"/>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1250034059834134E-2"/>
              <c:y val="0.43988269794721407"/>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7828847"/>
        <c:crosses val="autoZero"/>
        <c:crossBetween val="between"/>
      </c:valAx>
      <c:spPr>
        <a:noFill/>
        <a:ln w="25400">
          <a:noFill/>
        </a:ln>
      </c:spPr>
    </c:plotArea>
    <c:legend>
      <c:legendPos val="r"/>
      <c:layout>
        <c:manualLayout>
          <c:xMode val="edge"/>
          <c:yMode val="edge"/>
          <c:x val="0.77232227033590084"/>
          <c:y val="4.1055718475073312E-2"/>
          <c:w val="0.20758951196889819"/>
          <c:h val="0.9501466275659824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Energy Services</a:t>
            </a:r>
          </a:p>
        </c:rich>
      </c:tx>
      <c:layout>
        <c:manualLayout>
          <c:xMode val="edge"/>
          <c:yMode val="edge"/>
          <c:x val="0.33777851080405991"/>
          <c:y val="3.5294168333766564E-2"/>
        </c:manualLayout>
      </c:layout>
      <c:overlay val="0"/>
      <c:spPr>
        <a:noFill/>
        <a:ln w="25400">
          <a:noFill/>
        </a:ln>
      </c:spPr>
    </c:title>
    <c:autoTitleDeleted val="0"/>
    <c:plotArea>
      <c:layout>
        <c:manualLayout>
          <c:layoutTarget val="inner"/>
          <c:xMode val="edge"/>
          <c:yMode val="edge"/>
          <c:x val="0.17555593653632059"/>
          <c:y val="0.1823532030577939"/>
          <c:w val="0.58000125868328711"/>
          <c:h val="0.67353037903604529"/>
        </c:manualLayout>
      </c:layout>
      <c:barChart>
        <c:barDir val="col"/>
        <c:grouping val="stacked"/>
        <c:varyColors val="0"/>
        <c:ser>
          <c:idx val="0"/>
          <c:order val="0"/>
          <c:tx>
            <c:strRef>
              <c:f>'BS - Business Unit Trends'!$AA$494</c:f>
              <c:strCache>
                <c:ptCount val="1"/>
                <c:pt idx="0">
                  <c:v>N. AMER</c:v>
                </c:pt>
              </c:strCache>
            </c:strRef>
          </c:tx>
          <c:spPr>
            <a:solidFill>
              <a:srgbClr val="FF000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Trends'!$AB$494:$AX$494</c:f>
              <c:numCache>
                <c:formatCode>_(* #,##0.0_);_(* \(#,##0.0\);_(* "-"??_);_(@_)</c:formatCode>
                <c:ptCount val="5"/>
                <c:pt idx="0">
                  <c:v>9</c:v>
                </c:pt>
                <c:pt idx="1">
                  <c:v>9.4</c:v>
                </c:pt>
                <c:pt idx="2">
                  <c:v>8.6999999999999993</c:v>
                </c:pt>
                <c:pt idx="3">
                  <c:v>10.1</c:v>
                </c:pt>
                <c:pt idx="4">
                  <c:v>9.6</c:v>
                </c:pt>
              </c:numCache>
            </c:numRef>
          </c:val>
          <c:extLst>
            <c:ext xmlns:c16="http://schemas.microsoft.com/office/drawing/2014/chart" uri="{C3380CC4-5D6E-409C-BE32-E72D297353CC}">
              <c16:uniqueId val="{00000000-D935-42A6-AAEF-525143A69B79}"/>
            </c:ext>
          </c:extLst>
        </c:ser>
        <c:ser>
          <c:idx val="1"/>
          <c:order val="1"/>
          <c:tx>
            <c:strRef>
              <c:f>'BS - Business Unit Trends'!$AA$495</c:f>
              <c:strCache>
                <c:ptCount val="1"/>
                <c:pt idx="0">
                  <c:v>EUR</c:v>
                </c:pt>
              </c:strCache>
            </c:strRef>
          </c:tx>
          <c:spPr>
            <a:solidFill>
              <a:srgbClr val="FF808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Trends'!$AB$495:$AX$495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D935-42A6-AAEF-525143A69B79}"/>
            </c:ext>
          </c:extLst>
        </c:ser>
        <c:ser>
          <c:idx val="2"/>
          <c:order val="2"/>
          <c:tx>
            <c:strRef>
              <c:f>'BS - Business Unit Trends'!$AA$496</c:f>
              <c:strCache>
                <c:ptCount val="1"/>
                <c:pt idx="0">
                  <c:v>S. AMER</c:v>
                </c:pt>
              </c:strCache>
            </c:strRef>
          </c:tx>
          <c:spPr>
            <a:solidFill>
              <a:srgbClr val="FFFFC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Trends'!$AB$496:$AX$496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D935-42A6-AAEF-525143A69B79}"/>
            </c:ext>
          </c:extLst>
        </c:ser>
        <c:ser>
          <c:idx val="3"/>
          <c:order val="3"/>
          <c:tx>
            <c:strRef>
              <c:f>'BS - Business Unit Trends'!$AA$497</c:f>
              <c:strCache>
                <c:ptCount val="1"/>
                <c:pt idx="0">
                  <c:v>INDIA</c:v>
                </c:pt>
              </c:strCache>
            </c:strRef>
          </c:tx>
          <c:spPr>
            <a:solidFill>
              <a:srgbClr val="A0E0E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Trends'!$AB$497:$AX$497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D935-42A6-AAEF-525143A69B79}"/>
            </c:ext>
          </c:extLst>
        </c:ser>
        <c:ser>
          <c:idx val="4"/>
          <c:order val="4"/>
          <c:tx>
            <c:strRef>
              <c:f>'BS - Business Unit Trends'!$AA$498</c:f>
              <c:strCache>
                <c:ptCount val="1"/>
                <c:pt idx="0">
                  <c:v>CARIB/M. EAST</c:v>
                </c:pt>
              </c:strCache>
            </c:strRef>
          </c:tx>
          <c:spPr>
            <a:solidFill>
              <a:srgbClr val="00FFFF"/>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Trends'!$AB$498:$AX$498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D935-42A6-AAEF-525143A69B79}"/>
            </c:ext>
          </c:extLst>
        </c:ser>
        <c:ser>
          <c:idx val="5"/>
          <c:order val="5"/>
          <c:tx>
            <c:strRef>
              <c:f>'BS - Business Unit Trends'!$AA$499</c:f>
              <c:strCache>
                <c:ptCount val="1"/>
                <c:pt idx="0">
                  <c:v>ASIA/AFRICA</c:v>
                </c:pt>
              </c:strCache>
            </c:strRef>
          </c:tx>
          <c:spPr>
            <a:solidFill>
              <a:srgbClr val="00800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Trends'!$AB$499:$AX$499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D935-42A6-AAEF-525143A69B79}"/>
            </c:ext>
          </c:extLst>
        </c:ser>
        <c:ser>
          <c:idx val="6"/>
          <c:order val="6"/>
          <c:tx>
            <c:strRef>
              <c:f>'BS - Business Unit Trends'!$AA$500</c:f>
              <c:strCache>
                <c:ptCount val="1"/>
                <c:pt idx="0">
                  <c:v>EECC</c:v>
                </c:pt>
              </c:strCache>
            </c:strRef>
          </c:tx>
          <c:spPr>
            <a:solidFill>
              <a:srgbClr val="0080C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Trends'!$AB$500:$AX$500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D935-42A6-AAEF-525143A69B79}"/>
            </c:ext>
          </c:extLst>
        </c:ser>
        <c:ser>
          <c:idx val="7"/>
          <c:order val="7"/>
          <c:tx>
            <c:strRef>
              <c:f>'BS - Business Unit Trends'!$AA$501</c:f>
              <c:strCache>
                <c:ptCount val="1"/>
                <c:pt idx="0">
                  <c:v>Int'l HQ</c:v>
                </c:pt>
              </c:strCache>
            </c:strRef>
          </c:tx>
          <c:spPr>
            <a:solidFill>
              <a:srgbClr val="C0C0FF"/>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Trends'!$AB$501:$AX$501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D935-42A6-AAEF-525143A69B79}"/>
            </c:ext>
          </c:extLst>
        </c:ser>
        <c:ser>
          <c:idx val="8"/>
          <c:order val="8"/>
          <c:tx>
            <c:strRef>
              <c:f>'BS - Business Unit Trends'!$AA$502</c:f>
              <c:strCache>
                <c:ptCount val="1"/>
                <c:pt idx="0">
                  <c:v>GPG</c:v>
                </c:pt>
              </c:strCache>
            </c:strRef>
          </c:tx>
          <c:spPr>
            <a:solidFill>
              <a:srgbClr val="00008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Trends'!$AB$502:$AX$502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D935-42A6-AAEF-525143A69B79}"/>
            </c:ext>
          </c:extLst>
        </c:ser>
        <c:ser>
          <c:idx val="9"/>
          <c:order val="9"/>
          <c:tx>
            <c:strRef>
              <c:f>'BS - Business Unit Trends'!$AA$503</c:f>
              <c:strCache>
                <c:ptCount val="1"/>
                <c:pt idx="0">
                  <c:v>PGG</c:v>
                </c:pt>
              </c:strCache>
            </c:strRef>
          </c:tx>
          <c:spPr>
            <a:solidFill>
              <a:srgbClr val="FF00FF"/>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Trends'!$AB$503:$AX$503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D935-42A6-AAEF-525143A69B79}"/>
            </c:ext>
          </c:extLst>
        </c:ser>
        <c:ser>
          <c:idx val="10"/>
          <c:order val="10"/>
          <c:tx>
            <c:strRef>
              <c:f>'BS - Business Unit Trends'!$AA$504</c:f>
              <c:strCache>
                <c:ptCount val="1"/>
                <c:pt idx="0">
                  <c:v>EGEP</c:v>
                </c:pt>
              </c:strCache>
            </c:strRef>
          </c:tx>
          <c:spPr>
            <a:solidFill>
              <a:srgbClr val="FFFF0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Trends'!$AB$504:$AX$504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D935-42A6-AAEF-525143A69B79}"/>
            </c:ext>
          </c:extLst>
        </c:ser>
        <c:ser>
          <c:idx val="11"/>
          <c:order val="11"/>
          <c:tx>
            <c:strRef>
              <c:f>'BS - Business Unit Trends'!$AA$505</c:f>
              <c:strCache>
                <c:ptCount val="1"/>
                <c:pt idx="0">
                  <c:v>EREC</c:v>
                </c:pt>
              </c:strCache>
            </c:strRef>
          </c:tx>
          <c:spPr>
            <a:solidFill>
              <a:srgbClr val="00FFFF"/>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Trends'!$AB$505:$AX$505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B-D935-42A6-AAEF-525143A69B79}"/>
            </c:ext>
          </c:extLst>
        </c:ser>
        <c:ser>
          <c:idx val="12"/>
          <c:order val="12"/>
          <c:tx>
            <c:strRef>
              <c:f>'BS - Business Unit Trends'!$AA$506</c:f>
              <c:strCache>
                <c:ptCount val="1"/>
                <c:pt idx="0">
                  <c:v>ECM</c:v>
                </c:pt>
              </c:strCache>
            </c:strRef>
          </c:tx>
          <c:spPr>
            <a:solidFill>
              <a:srgbClr val="80008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Trends'!$AB$506:$AX$506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C-D935-42A6-AAEF-525143A69B79}"/>
            </c:ext>
          </c:extLst>
        </c:ser>
        <c:ser>
          <c:idx val="13"/>
          <c:order val="13"/>
          <c:tx>
            <c:strRef>
              <c:f>'BS - Business Unit Trends'!$AA$507</c:f>
              <c:strCache>
                <c:ptCount val="1"/>
                <c:pt idx="0">
                  <c:v>ECI</c:v>
                </c:pt>
              </c:strCache>
            </c:strRef>
          </c:tx>
          <c:spPr>
            <a:solidFill>
              <a:srgbClr val="80000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Trends'!$AB$507:$AX$507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D-D935-42A6-AAEF-525143A69B79}"/>
            </c:ext>
          </c:extLst>
        </c:ser>
        <c:ser>
          <c:idx val="14"/>
          <c:order val="14"/>
          <c:tx>
            <c:strRef>
              <c:f>'BS - Business Unit Trends'!$AA$508</c:f>
              <c:strCache>
                <c:ptCount val="1"/>
                <c:pt idx="0">
                  <c:v>EEDC</c:v>
                </c:pt>
              </c:strCache>
            </c:strRef>
          </c:tx>
          <c:spPr>
            <a:solidFill>
              <a:srgbClr val="00808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Trends'!$AB$508:$AX$508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E-D935-42A6-AAEF-525143A69B79}"/>
            </c:ext>
          </c:extLst>
        </c:ser>
        <c:ser>
          <c:idx val="15"/>
          <c:order val="15"/>
          <c:tx>
            <c:strRef>
              <c:f>'BS - Business Unit Trends'!$AA$509</c:f>
              <c:strCache>
                <c:ptCount val="1"/>
                <c:pt idx="0">
                  <c:v>EES</c:v>
                </c:pt>
              </c:strCache>
            </c:strRef>
          </c:tx>
          <c:spPr>
            <a:solidFill>
              <a:srgbClr val="0000FF"/>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Trends'!$AB$509:$AX$509</c:f>
              <c:numCache>
                <c:formatCode>_(* #,##0.0_);_(* \(#,##0.0\);_(* "-"??_);_(@_)</c:formatCode>
                <c:ptCount val="5"/>
                <c:pt idx="0">
                  <c:v>0</c:v>
                </c:pt>
                <c:pt idx="2">
                  <c:v>4.5999999999999996</c:v>
                </c:pt>
                <c:pt idx="3">
                  <c:v>0.9</c:v>
                </c:pt>
                <c:pt idx="4">
                  <c:v>6.4</c:v>
                </c:pt>
              </c:numCache>
            </c:numRef>
          </c:val>
          <c:extLst>
            <c:ext xmlns:c16="http://schemas.microsoft.com/office/drawing/2014/chart" uri="{C3380CC4-5D6E-409C-BE32-E72D297353CC}">
              <c16:uniqueId val="{0000000F-D935-42A6-AAEF-525143A69B79}"/>
            </c:ext>
          </c:extLst>
        </c:ser>
        <c:ser>
          <c:idx val="16"/>
          <c:order val="16"/>
          <c:tx>
            <c:strRef>
              <c:f>'BS - Business Unit Trends'!$AA$510</c:f>
              <c:strCache>
                <c:ptCount val="1"/>
                <c:pt idx="0">
                  <c:v>EOG</c:v>
                </c:pt>
              </c:strCache>
            </c:strRef>
          </c:tx>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Trends'!$AB$510:$AX$510</c:f>
            </c:numRef>
          </c:val>
          <c:extLst>
            <c:ext xmlns:c16="http://schemas.microsoft.com/office/drawing/2014/chart" uri="{C3380CC4-5D6E-409C-BE32-E72D297353CC}">
              <c16:uniqueId val="{00000010-D935-42A6-AAEF-525143A69B79}"/>
            </c:ext>
          </c:extLst>
        </c:ser>
        <c:ser>
          <c:idx val="17"/>
          <c:order val="17"/>
          <c:tx>
            <c:strRef>
              <c:f>'BS - Business Unit Trends'!$AA$511</c:f>
              <c:strCache>
                <c:ptCount val="1"/>
                <c:pt idx="0">
                  <c:v>CORP</c:v>
                </c:pt>
              </c:strCache>
            </c:strRef>
          </c:tx>
          <c:spPr>
            <a:solidFill>
              <a:srgbClr val="69FFFF"/>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Trends'!$AB$511:$AX$511</c:f>
              <c:numCache>
                <c:formatCode>_(* #,##0.0_);_(* \(#,##0.0\);_(* "-"??_);_(@_)</c:formatCode>
                <c:ptCount val="5"/>
                <c:pt idx="2">
                  <c:v>0.79999999999999982</c:v>
                </c:pt>
                <c:pt idx="4">
                  <c:v>-1.7</c:v>
                </c:pt>
              </c:numCache>
            </c:numRef>
          </c:val>
          <c:extLst>
            <c:ext xmlns:c16="http://schemas.microsoft.com/office/drawing/2014/chart" uri="{C3380CC4-5D6E-409C-BE32-E72D297353CC}">
              <c16:uniqueId val="{00000011-D935-42A6-AAEF-525143A69B79}"/>
            </c:ext>
          </c:extLst>
        </c:ser>
        <c:dLbls>
          <c:showLegendKey val="0"/>
          <c:showVal val="0"/>
          <c:showCatName val="0"/>
          <c:showSerName val="0"/>
          <c:showPercent val="0"/>
          <c:showBubbleSize val="0"/>
        </c:dLbls>
        <c:gapWidth val="150"/>
        <c:overlap val="100"/>
        <c:axId val="1857828367"/>
        <c:axId val="1"/>
      </c:barChart>
      <c:catAx>
        <c:axId val="1857828367"/>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333405671453278E-2"/>
              <c:y val="0.43529474278312097"/>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7828367"/>
        <c:crosses val="autoZero"/>
        <c:crossBetween val="between"/>
      </c:valAx>
      <c:spPr>
        <a:noFill/>
        <a:ln w="25400">
          <a:noFill/>
        </a:ln>
      </c:spPr>
    </c:plotArea>
    <c:legend>
      <c:legendPos val="r"/>
      <c:layout>
        <c:manualLayout>
          <c:xMode val="edge"/>
          <c:yMode val="edge"/>
          <c:x val="0.78444614680153391"/>
          <c:y val="3.8235349028247108E-2"/>
          <c:w val="0.20666711516301034"/>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Corporate</a:t>
            </a:r>
          </a:p>
        </c:rich>
      </c:tx>
      <c:layout>
        <c:manualLayout>
          <c:xMode val="edge"/>
          <c:yMode val="edge"/>
          <c:x val="0.42633975038773714"/>
          <c:y val="3.5398332061013726E-2"/>
        </c:manualLayout>
      </c:layout>
      <c:overlay val="0"/>
      <c:spPr>
        <a:noFill/>
        <a:ln w="25400">
          <a:noFill/>
        </a:ln>
      </c:spPr>
    </c:title>
    <c:autoTitleDeleted val="0"/>
    <c:plotArea>
      <c:layout>
        <c:manualLayout>
          <c:layoutTarget val="inner"/>
          <c:xMode val="edge"/>
          <c:yMode val="edge"/>
          <c:x val="0.17633947790906407"/>
          <c:y val="0.18289138231523758"/>
          <c:w val="0.57142919423696703"/>
          <c:h val="0.6725683091592608"/>
        </c:manualLayout>
      </c:layout>
      <c:barChart>
        <c:barDir val="col"/>
        <c:grouping val="stacked"/>
        <c:varyColors val="0"/>
        <c:ser>
          <c:idx val="0"/>
          <c:order val="0"/>
          <c:tx>
            <c:strRef>
              <c:f>'BS - Business Unit Trends'!$AA$540</c:f>
              <c:strCache>
                <c:ptCount val="1"/>
                <c:pt idx="0">
                  <c:v>N. AMER</c:v>
                </c:pt>
              </c:strCache>
            </c:strRef>
          </c:tx>
          <c:spPr>
            <a:solidFill>
              <a:srgbClr val="FF000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Trends'!$AB$540:$AX$540</c:f>
              <c:numCache>
                <c:formatCode>_(* #,##0.0_);_(* \(#,##0.0\);_(* "-"??_);_(@_)</c:formatCode>
                <c:ptCount val="5"/>
                <c:pt idx="0">
                  <c:v>0</c:v>
                </c:pt>
                <c:pt idx="1">
                  <c:v>0</c:v>
                </c:pt>
                <c:pt idx="2">
                  <c:v>0</c:v>
                </c:pt>
                <c:pt idx="3">
                  <c:v>0</c:v>
                </c:pt>
                <c:pt idx="4">
                  <c:v>1.5</c:v>
                </c:pt>
              </c:numCache>
            </c:numRef>
          </c:val>
          <c:extLst>
            <c:ext xmlns:c16="http://schemas.microsoft.com/office/drawing/2014/chart" uri="{C3380CC4-5D6E-409C-BE32-E72D297353CC}">
              <c16:uniqueId val="{00000000-0034-4CC9-B0CA-34EFE22ACB97}"/>
            </c:ext>
          </c:extLst>
        </c:ser>
        <c:ser>
          <c:idx val="1"/>
          <c:order val="1"/>
          <c:tx>
            <c:strRef>
              <c:f>'BS - Business Unit Trends'!$AA$541</c:f>
              <c:strCache>
                <c:ptCount val="1"/>
                <c:pt idx="0">
                  <c:v>EUR</c:v>
                </c:pt>
              </c:strCache>
            </c:strRef>
          </c:tx>
          <c:spPr>
            <a:solidFill>
              <a:srgbClr val="FF808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Trends'!$AB$541:$AX$541</c:f>
              <c:numCache>
                <c:formatCode>_(* #,##0.0_);_(* \(#,##0.0\);_(* "-"??_);_(@_)</c:formatCode>
                <c:ptCount val="5"/>
                <c:pt idx="0">
                  <c:v>0</c:v>
                </c:pt>
                <c:pt idx="1">
                  <c:v>0.20000000000000018</c:v>
                </c:pt>
                <c:pt idx="2">
                  <c:v>-6.4</c:v>
                </c:pt>
                <c:pt idx="3">
                  <c:v>0</c:v>
                </c:pt>
                <c:pt idx="4">
                  <c:v>-44.5</c:v>
                </c:pt>
              </c:numCache>
            </c:numRef>
          </c:val>
          <c:extLst>
            <c:ext xmlns:c16="http://schemas.microsoft.com/office/drawing/2014/chart" uri="{C3380CC4-5D6E-409C-BE32-E72D297353CC}">
              <c16:uniqueId val="{00000001-0034-4CC9-B0CA-34EFE22ACB97}"/>
            </c:ext>
          </c:extLst>
        </c:ser>
        <c:ser>
          <c:idx val="2"/>
          <c:order val="2"/>
          <c:tx>
            <c:strRef>
              <c:f>'BS - Business Unit Trends'!$AA$542</c:f>
              <c:strCache>
                <c:ptCount val="1"/>
                <c:pt idx="0">
                  <c:v>S. AMER</c:v>
                </c:pt>
              </c:strCache>
            </c:strRef>
          </c:tx>
          <c:spPr>
            <a:solidFill>
              <a:srgbClr val="FFFFC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Trends'!$AB$542:$AX$542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0034-4CC9-B0CA-34EFE22ACB97}"/>
            </c:ext>
          </c:extLst>
        </c:ser>
        <c:ser>
          <c:idx val="3"/>
          <c:order val="3"/>
          <c:tx>
            <c:strRef>
              <c:f>'BS - Business Unit Trends'!$AA$543</c:f>
              <c:strCache>
                <c:ptCount val="1"/>
                <c:pt idx="0">
                  <c:v>INDIA</c:v>
                </c:pt>
              </c:strCache>
            </c:strRef>
          </c:tx>
          <c:spPr>
            <a:solidFill>
              <a:srgbClr val="A0E0E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Trends'!$AB$543:$AX$543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0034-4CC9-B0CA-34EFE22ACB97}"/>
            </c:ext>
          </c:extLst>
        </c:ser>
        <c:ser>
          <c:idx val="4"/>
          <c:order val="4"/>
          <c:tx>
            <c:strRef>
              <c:f>'BS - Business Unit Trends'!$AA$544</c:f>
              <c:strCache>
                <c:ptCount val="1"/>
                <c:pt idx="0">
                  <c:v>CARIB/M. EAST</c:v>
                </c:pt>
              </c:strCache>
            </c:strRef>
          </c:tx>
          <c:spPr>
            <a:solidFill>
              <a:srgbClr val="00FFFF"/>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Trends'!$AB$544:$AX$544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0034-4CC9-B0CA-34EFE22ACB97}"/>
            </c:ext>
          </c:extLst>
        </c:ser>
        <c:ser>
          <c:idx val="5"/>
          <c:order val="5"/>
          <c:tx>
            <c:strRef>
              <c:f>'BS - Business Unit Trends'!$AA$545</c:f>
              <c:strCache>
                <c:ptCount val="1"/>
                <c:pt idx="0">
                  <c:v>ASIA/AFRICA</c:v>
                </c:pt>
              </c:strCache>
            </c:strRef>
          </c:tx>
          <c:spPr>
            <a:solidFill>
              <a:srgbClr val="00800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Trends'!$AB$545:$AX$545</c:f>
              <c:numCache>
                <c:formatCode>_(* #,##0.0_);_(* \(#,##0.0\);_(* "-"??_);_(@_)</c:formatCode>
                <c:ptCount val="5"/>
                <c:pt idx="0">
                  <c:v>0</c:v>
                </c:pt>
                <c:pt idx="1">
                  <c:v>1.4</c:v>
                </c:pt>
                <c:pt idx="2">
                  <c:v>-2</c:v>
                </c:pt>
                <c:pt idx="3">
                  <c:v>0</c:v>
                </c:pt>
                <c:pt idx="4">
                  <c:v>0</c:v>
                </c:pt>
              </c:numCache>
            </c:numRef>
          </c:val>
          <c:extLst>
            <c:ext xmlns:c16="http://schemas.microsoft.com/office/drawing/2014/chart" uri="{C3380CC4-5D6E-409C-BE32-E72D297353CC}">
              <c16:uniqueId val="{00000005-0034-4CC9-B0CA-34EFE22ACB97}"/>
            </c:ext>
          </c:extLst>
        </c:ser>
        <c:ser>
          <c:idx val="6"/>
          <c:order val="6"/>
          <c:tx>
            <c:strRef>
              <c:f>'BS - Business Unit Trends'!$AA$546</c:f>
              <c:strCache>
                <c:ptCount val="1"/>
                <c:pt idx="0">
                  <c:v>EECC</c:v>
                </c:pt>
              </c:strCache>
            </c:strRef>
          </c:tx>
          <c:spPr>
            <a:solidFill>
              <a:srgbClr val="0080C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Trends'!$AB$546:$AX$546</c:f>
              <c:numCache>
                <c:formatCode>_(* #,##0.0_);_(* \(#,##0.0\);_(* "-"??_);_(@_)</c:formatCode>
                <c:ptCount val="5"/>
                <c:pt idx="0">
                  <c:v>0</c:v>
                </c:pt>
                <c:pt idx="1">
                  <c:v>0</c:v>
                </c:pt>
                <c:pt idx="2">
                  <c:v>0</c:v>
                </c:pt>
                <c:pt idx="3">
                  <c:v>0</c:v>
                </c:pt>
                <c:pt idx="4">
                  <c:v>1.1000000000000001</c:v>
                </c:pt>
              </c:numCache>
            </c:numRef>
          </c:val>
          <c:extLst>
            <c:ext xmlns:c16="http://schemas.microsoft.com/office/drawing/2014/chart" uri="{C3380CC4-5D6E-409C-BE32-E72D297353CC}">
              <c16:uniqueId val="{00000006-0034-4CC9-B0CA-34EFE22ACB97}"/>
            </c:ext>
          </c:extLst>
        </c:ser>
        <c:ser>
          <c:idx val="7"/>
          <c:order val="7"/>
          <c:tx>
            <c:strRef>
              <c:f>'BS - Business Unit Trends'!$AA$547</c:f>
              <c:strCache>
                <c:ptCount val="1"/>
                <c:pt idx="0">
                  <c:v>Int'l HQ</c:v>
                </c:pt>
              </c:strCache>
            </c:strRef>
          </c:tx>
          <c:spPr>
            <a:solidFill>
              <a:srgbClr val="C0C0FF"/>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Trends'!$AB$547:$AX$547</c:f>
              <c:numCache>
                <c:formatCode>_(* #,##0.0_);_(* \(#,##0.0\);_(* "-"??_);_(@_)</c:formatCode>
                <c:ptCount val="5"/>
                <c:pt idx="0">
                  <c:v>-1.4000000000000001</c:v>
                </c:pt>
                <c:pt idx="1">
                  <c:v>9.9999999999999645E-2</c:v>
                </c:pt>
                <c:pt idx="2">
                  <c:v>-2.1</c:v>
                </c:pt>
                <c:pt idx="3">
                  <c:v>-2.8</c:v>
                </c:pt>
                <c:pt idx="4">
                  <c:v>-3.5</c:v>
                </c:pt>
              </c:numCache>
            </c:numRef>
          </c:val>
          <c:extLst>
            <c:ext xmlns:c16="http://schemas.microsoft.com/office/drawing/2014/chart" uri="{C3380CC4-5D6E-409C-BE32-E72D297353CC}">
              <c16:uniqueId val="{00000007-0034-4CC9-B0CA-34EFE22ACB97}"/>
            </c:ext>
          </c:extLst>
        </c:ser>
        <c:ser>
          <c:idx val="8"/>
          <c:order val="8"/>
          <c:tx>
            <c:strRef>
              <c:f>'BS - Business Unit Trends'!$AA$548</c:f>
              <c:strCache>
                <c:ptCount val="1"/>
                <c:pt idx="0">
                  <c:v>GPG</c:v>
                </c:pt>
              </c:strCache>
            </c:strRef>
          </c:tx>
          <c:spPr>
            <a:solidFill>
              <a:srgbClr val="00008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Trends'!$AB$548:$AX$548</c:f>
              <c:numCache>
                <c:formatCode>_(* #,##0.0_);_(* \(#,##0.0\);_(* "-"??_);_(@_)</c:formatCode>
                <c:ptCount val="5"/>
                <c:pt idx="0">
                  <c:v>0</c:v>
                </c:pt>
                <c:pt idx="1">
                  <c:v>0</c:v>
                </c:pt>
                <c:pt idx="2">
                  <c:v>0</c:v>
                </c:pt>
                <c:pt idx="3">
                  <c:v>0</c:v>
                </c:pt>
                <c:pt idx="4">
                  <c:v>-2.2000000000000002</c:v>
                </c:pt>
              </c:numCache>
            </c:numRef>
          </c:val>
          <c:extLst>
            <c:ext xmlns:c16="http://schemas.microsoft.com/office/drawing/2014/chart" uri="{C3380CC4-5D6E-409C-BE32-E72D297353CC}">
              <c16:uniqueId val="{00000008-0034-4CC9-B0CA-34EFE22ACB97}"/>
            </c:ext>
          </c:extLst>
        </c:ser>
        <c:ser>
          <c:idx val="9"/>
          <c:order val="9"/>
          <c:tx>
            <c:strRef>
              <c:f>'BS - Business Unit Trends'!$AA$549</c:f>
              <c:strCache>
                <c:ptCount val="1"/>
                <c:pt idx="0">
                  <c:v>PGG</c:v>
                </c:pt>
              </c:strCache>
            </c:strRef>
          </c:tx>
          <c:spPr>
            <a:solidFill>
              <a:srgbClr val="FF00FF"/>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Trends'!$AB$549:$AX$549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0034-4CC9-B0CA-34EFE22ACB97}"/>
            </c:ext>
          </c:extLst>
        </c:ser>
        <c:ser>
          <c:idx val="10"/>
          <c:order val="10"/>
          <c:tx>
            <c:strRef>
              <c:f>'BS - Business Unit Trends'!$AA$550</c:f>
              <c:strCache>
                <c:ptCount val="1"/>
                <c:pt idx="0">
                  <c:v>EGEP</c:v>
                </c:pt>
              </c:strCache>
            </c:strRef>
          </c:tx>
          <c:spPr>
            <a:solidFill>
              <a:srgbClr val="FFFF0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Trends'!$AB$550:$AX$550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0034-4CC9-B0CA-34EFE22ACB97}"/>
            </c:ext>
          </c:extLst>
        </c:ser>
        <c:ser>
          <c:idx val="11"/>
          <c:order val="11"/>
          <c:tx>
            <c:strRef>
              <c:f>'BS - Business Unit Trends'!$AA$551</c:f>
              <c:strCache>
                <c:ptCount val="1"/>
                <c:pt idx="0">
                  <c:v>EREC</c:v>
                </c:pt>
              </c:strCache>
            </c:strRef>
          </c:tx>
          <c:spPr>
            <a:solidFill>
              <a:srgbClr val="00FFFF"/>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Trends'!$AB$551:$AX$551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B-0034-4CC9-B0CA-34EFE22ACB97}"/>
            </c:ext>
          </c:extLst>
        </c:ser>
        <c:ser>
          <c:idx val="12"/>
          <c:order val="12"/>
          <c:tx>
            <c:strRef>
              <c:f>'BS - Business Unit Trends'!$AA$552</c:f>
              <c:strCache>
                <c:ptCount val="1"/>
                <c:pt idx="0">
                  <c:v>ECM</c:v>
                </c:pt>
              </c:strCache>
            </c:strRef>
          </c:tx>
          <c:spPr>
            <a:solidFill>
              <a:srgbClr val="80008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Trends'!$AB$552:$AX$552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C-0034-4CC9-B0CA-34EFE22ACB97}"/>
            </c:ext>
          </c:extLst>
        </c:ser>
        <c:ser>
          <c:idx val="13"/>
          <c:order val="13"/>
          <c:tx>
            <c:strRef>
              <c:f>'BS - Business Unit Trends'!$AA$553</c:f>
              <c:strCache>
                <c:ptCount val="1"/>
                <c:pt idx="0">
                  <c:v>ECI</c:v>
                </c:pt>
              </c:strCache>
            </c:strRef>
          </c:tx>
          <c:spPr>
            <a:solidFill>
              <a:srgbClr val="80000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Trends'!$AB$553:$AX$553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D-0034-4CC9-B0CA-34EFE22ACB97}"/>
            </c:ext>
          </c:extLst>
        </c:ser>
        <c:ser>
          <c:idx val="14"/>
          <c:order val="14"/>
          <c:tx>
            <c:strRef>
              <c:f>'BS - Business Unit Trends'!$AA$554</c:f>
              <c:strCache>
                <c:ptCount val="1"/>
                <c:pt idx="0">
                  <c:v>EEDC</c:v>
                </c:pt>
              </c:strCache>
            </c:strRef>
          </c:tx>
          <c:spPr>
            <a:solidFill>
              <a:srgbClr val="00808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Trends'!$AB$554:$AX$554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E-0034-4CC9-B0CA-34EFE22ACB97}"/>
            </c:ext>
          </c:extLst>
        </c:ser>
        <c:ser>
          <c:idx val="15"/>
          <c:order val="15"/>
          <c:tx>
            <c:strRef>
              <c:f>'BS - Business Unit Trends'!$AA$555</c:f>
              <c:strCache>
                <c:ptCount val="1"/>
                <c:pt idx="0">
                  <c:v>EES</c:v>
                </c:pt>
              </c:strCache>
            </c:strRef>
          </c:tx>
          <c:spPr>
            <a:solidFill>
              <a:srgbClr val="0000FF"/>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Trends'!$AB$555:$AX$555</c:f>
              <c:numCache>
                <c:formatCode>_(* #,##0.0_);_(* \(#,##0.0\);_(* "-"??_);_(@_)</c:formatCode>
                <c:ptCount val="5"/>
                <c:pt idx="0">
                  <c:v>0</c:v>
                </c:pt>
                <c:pt idx="1">
                  <c:v>0</c:v>
                </c:pt>
                <c:pt idx="2">
                  <c:v>0.79999999999999982</c:v>
                </c:pt>
                <c:pt idx="3">
                  <c:v>0</c:v>
                </c:pt>
                <c:pt idx="4">
                  <c:v>-1.7</c:v>
                </c:pt>
              </c:numCache>
            </c:numRef>
          </c:val>
          <c:extLst>
            <c:ext xmlns:c16="http://schemas.microsoft.com/office/drawing/2014/chart" uri="{C3380CC4-5D6E-409C-BE32-E72D297353CC}">
              <c16:uniqueId val="{0000000F-0034-4CC9-B0CA-34EFE22ACB97}"/>
            </c:ext>
          </c:extLst>
        </c:ser>
        <c:ser>
          <c:idx val="16"/>
          <c:order val="16"/>
          <c:tx>
            <c:strRef>
              <c:f>'BS - Business Unit Trends'!$AA$556</c:f>
              <c:strCache>
                <c:ptCount val="1"/>
                <c:pt idx="0">
                  <c:v>EOG</c:v>
                </c:pt>
              </c:strCache>
            </c:strRef>
          </c:tx>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Trends'!$AB$556:$AX$556</c:f>
            </c:numRef>
          </c:val>
          <c:extLst>
            <c:ext xmlns:c16="http://schemas.microsoft.com/office/drawing/2014/chart" uri="{C3380CC4-5D6E-409C-BE32-E72D297353CC}">
              <c16:uniqueId val="{00000010-0034-4CC9-B0CA-34EFE22ACB97}"/>
            </c:ext>
          </c:extLst>
        </c:ser>
        <c:ser>
          <c:idx val="17"/>
          <c:order val="17"/>
          <c:tx>
            <c:strRef>
              <c:f>'BS - Business Unit Trends'!$AA$557</c:f>
              <c:strCache>
                <c:ptCount val="1"/>
                <c:pt idx="0">
                  <c:v>CORP</c:v>
                </c:pt>
              </c:strCache>
            </c:strRef>
          </c:tx>
          <c:spPr>
            <a:solidFill>
              <a:srgbClr val="69FFFF"/>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Trends'!$AB$557:$AX$557</c:f>
              <c:numCache>
                <c:formatCode>_(* #,##0.0_);_(* \(#,##0.0\);_(* "-"??_);_(@_)</c:formatCode>
                <c:ptCount val="5"/>
              </c:numCache>
            </c:numRef>
          </c:val>
          <c:extLst>
            <c:ext xmlns:c16="http://schemas.microsoft.com/office/drawing/2014/chart" uri="{C3380CC4-5D6E-409C-BE32-E72D297353CC}">
              <c16:uniqueId val="{00000011-0034-4CC9-B0CA-34EFE22ACB97}"/>
            </c:ext>
          </c:extLst>
        </c:ser>
        <c:dLbls>
          <c:showLegendKey val="0"/>
          <c:showVal val="0"/>
          <c:showCatName val="0"/>
          <c:showSerName val="0"/>
          <c:showPercent val="0"/>
          <c:showBubbleSize val="0"/>
        </c:dLbls>
        <c:gapWidth val="150"/>
        <c:overlap val="100"/>
        <c:axId val="1857833647"/>
        <c:axId val="1"/>
      </c:barChart>
      <c:catAx>
        <c:axId val="1857833647"/>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8217934982229E-2"/>
              <c:y val="0.4365794287525026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7833647"/>
        <c:crosses val="autoZero"/>
        <c:crossBetween val="between"/>
      </c:valAx>
      <c:spPr>
        <a:noFill/>
        <a:ln w="25400">
          <a:noFill/>
        </a:ln>
      </c:spPr>
    </c:plotArea>
    <c:legend>
      <c:legendPos val="r"/>
      <c:layout>
        <c:manualLayout>
          <c:xMode val="edge"/>
          <c:yMode val="edge"/>
          <c:x val="0.78348299678584155"/>
          <c:y val="3.5398332061013726E-2"/>
          <c:w val="0.20758951196889819"/>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North America</a:t>
            </a:r>
          </a:p>
        </c:rich>
      </c:tx>
      <c:layout>
        <c:manualLayout>
          <c:xMode val="edge"/>
          <c:yMode val="edge"/>
          <c:x val="0.39597401944827376"/>
          <c:y val="3.5398332061013726E-2"/>
        </c:manualLayout>
      </c:layout>
      <c:overlay val="0"/>
      <c:spPr>
        <a:noFill/>
        <a:ln w="25400">
          <a:noFill/>
        </a:ln>
      </c:spPr>
    </c:title>
    <c:autoTitleDeleted val="0"/>
    <c:plotArea>
      <c:layout>
        <c:manualLayout>
          <c:layoutTarget val="inner"/>
          <c:xMode val="edge"/>
          <c:yMode val="edge"/>
          <c:x val="0.17673416687239338"/>
          <c:y val="0.18289138231523758"/>
          <c:w val="0.57494532767348228"/>
          <c:h val="0.6725683091592608"/>
        </c:manualLayout>
      </c:layout>
      <c:barChart>
        <c:barDir val="col"/>
        <c:grouping val="stacked"/>
        <c:varyColors val="0"/>
        <c:ser>
          <c:idx val="0"/>
          <c:order val="0"/>
          <c:tx>
            <c:strRef>
              <c:f>'IS - Business Unit Trends'!$AA$149</c:f>
              <c:strCache>
                <c:ptCount val="1"/>
                <c:pt idx="0">
                  <c:v>N. AMER</c:v>
                </c:pt>
              </c:strCache>
            </c:strRef>
          </c:tx>
          <c:spPr>
            <a:solidFill>
              <a:srgbClr val="FF000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Trends'!$AB$149:$AX$149</c:f>
              <c:numCache>
                <c:formatCode>_(* #,##0.0_);_(* \(#,##0.0\);_(* "-"??_);_(@_)</c:formatCode>
                <c:ptCount val="5"/>
                <c:pt idx="0">
                  <c:v>-3.9</c:v>
                </c:pt>
                <c:pt idx="1">
                  <c:v>-8.1999999999999993</c:v>
                </c:pt>
                <c:pt idx="2">
                  <c:v>-4.5999999999999996</c:v>
                </c:pt>
                <c:pt idx="3">
                  <c:v>-0.5</c:v>
                </c:pt>
                <c:pt idx="4">
                  <c:v>-0.7</c:v>
                </c:pt>
              </c:numCache>
            </c:numRef>
          </c:val>
          <c:extLst>
            <c:ext xmlns:c16="http://schemas.microsoft.com/office/drawing/2014/chart" uri="{C3380CC4-5D6E-409C-BE32-E72D297353CC}">
              <c16:uniqueId val="{00000000-94C4-45C4-A491-A524AC9F6FD7}"/>
            </c:ext>
          </c:extLst>
        </c:ser>
        <c:ser>
          <c:idx val="1"/>
          <c:order val="1"/>
          <c:tx>
            <c:strRef>
              <c:f>'IS - Business Unit Trends'!$AA$150</c:f>
              <c:strCache>
                <c:ptCount val="1"/>
                <c:pt idx="0">
                  <c:v>EUR</c:v>
                </c:pt>
              </c:strCache>
            </c:strRef>
          </c:tx>
          <c:spPr>
            <a:solidFill>
              <a:srgbClr val="FF808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Trends'!$AB$150:$AX$150</c:f>
              <c:numCache>
                <c:formatCode>_(* #,##0.0_);_(* \(#,##0.0\);_(* "-"??_);_(@_)</c:formatCode>
                <c:ptCount val="5"/>
                <c:pt idx="0">
                  <c:v>-1.2</c:v>
                </c:pt>
                <c:pt idx="4">
                  <c:v>-10.5</c:v>
                </c:pt>
              </c:numCache>
            </c:numRef>
          </c:val>
          <c:extLst>
            <c:ext xmlns:c16="http://schemas.microsoft.com/office/drawing/2014/chart" uri="{C3380CC4-5D6E-409C-BE32-E72D297353CC}">
              <c16:uniqueId val="{00000001-94C4-45C4-A491-A524AC9F6FD7}"/>
            </c:ext>
          </c:extLst>
        </c:ser>
        <c:ser>
          <c:idx val="2"/>
          <c:order val="2"/>
          <c:tx>
            <c:strRef>
              <c:f>'IS - Business Unit Trends'!$AA$151</c:f>
              <c:strCache>
                <c:ptCount val="1"/>
                <c:pt idx="0">
                  <c:v>S. AMER</c:v>
                </c:pt>
              </c:strCache>
            </c:strRef>
          </c:tx>
          <c:spPr>
            <a:solidFill>
              <a:srgbClr val="FFFFC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Trends'!$AB$151:$AX$151</c:f>
              <c:numCache>
                <c:formatCode>_(* #,##0.0_);_(* \(#,##0.0\);_(* "-"??_);_(@_)</c:formatCode>
                <c:ptCount val="5"/>
              </c:numCache>
            </c:numRef>
          </c:val>
          <c:extLst>
            <c:ext xmlns:c16="http://schemas.microsoft.com/office/drawing/2014/chart" uri="{C3380CC4-5D6E-409C-BE32-E72D297353CC}">
              <c16:uniqueId val="{00000002-94C4-45C4-A491-A524AC9F6FD7}"/>
            </c:ext>
          </c:extLst>
        </c:ser>
        <c:ser>
          <c:idx val="3"/>
          <c:order val="3"/>
          <c:tx>
            <c:strRef>
              <c:f>'IS - Business Unit Trends'!$AA$152</c:f>
              <c:strCache>
                <c:ptCount val="1"/>
                <c:pt idx="0">
                  <c:v>INDIA</c:v>
                </c:pt>
              </c:strCache>
            </c:strRef>
          </c:tx>
          <c:spPr>
            <a:solidFill>
              <a:srgbClr val="A0E0E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Trends'!$AB$152:$AX$152</c:f>
              <c:numCache>
                <c:formatCode>_(* #,##0.0_);_(* \(#,##0.0\);_(* "-"??_);_(@_)</c:formatCode>
                <c:ptCount val="5"/>
              </c:numCache>
            </c:numRef>
          </c:val>
          <c:extLst>
            <c:ext xmlns:c16="http://schemas.microsoft.com/office/drawing/2014/chart" uri="{C3380CC4-5D6E-409C-BE32-E72D297353CC}">
              <c16:uniqueId val="{00000003-94C4-45C4-A491-A524AC9F6FD7}"/>
            </c:ext>
          </c:extLst>
        </c:ser>
        <c:ser>
          <c:idx val="4"/>
          <c:order val="4"/>
          <c:tx>
            <c:strRef>
              <c:f>'IS - Business Unit Trends'!$AA$153</c:f>
              <c:strCache>
                <c:ptCount val="1"/>
                <c:pt idx="0">
                  <c:v>CARIB/M. EAST</c:v>
                </c:pt>
              </c:strCache>
            </c:strRef>
          </c:tx>
          <c:spPr>
            <a:solidFill>
              <a:srgbClr val="00FFFF"/>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Trends'!$AB$153:$AX$153</c:f>
              <c:numCache>
                <c:formatCode>_(* #,##0.0_);_(* \(#,##0.0\);_(* "-"??_);_(@_)</c:formatCode>
                <c:ptCount val="5"/>
              </c:numCache>
            </c:numRef>
          </c:val>
          <c:extLst>
            <c:ext xmlns:c16="http://schemas.microsoft.com/office/drawing/2014/chart" uri="{C3380CC4-5D6E-409C-BE32-E72D297353CC}">
              <c16:uniqueId val="{00000004-94C4-45C4-A491-A524AC9F6FD7}"/>
            </c:ext>
          </c:extLst>
        </c:ser>
        <c:ser>
          <c:idx val="5"/>
          <c:order val="5"/>
          <c:tx>
            <c:strRef>
              <c:f>'IS - Business Unit Trends'!$AA$154</c:f>
              <c:strCache>
                <c:ptCount val="1"/>
                <c:pt idx="0">
                  <c:v>ASIA/AFRICA</c:v>
                </c:pt>
              </c:strCache>
            </c:strRef>
          </c:tx>
          <c:spPr>
            <a:solidFill>
              <a:srgbClr val="00800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Trends'!$AB$154:$AX$154</c:f>
              <c:numCache>
                <c:formatCode>_(* #,##0.0_);_(* \(#,##0.0\);_(* "-"??_);_(@_)</c:formatCode>
                <c:ptCount val="5"/>
              </c:numCache>
            </c:numRef>
          </c:val>
          <c:extLst>
            <c:ext xmlns:c16="http://schemas.microsoft.com/office/drawing/2014/chart" uri="{C3380CC4-5D6E-409C-BE32-E72D297353CC}">
              <c16:uniqueId val="{00000005-94C4-45C4-A491-A524AC9F6FD7}"/>
            </c:ext>
          </c:extLst>
        </c:ser>
        <c:ser>
          <c:idx val="6"/>
          <c:order val="6"/>
          <c:tx>
            <c:strRef>
              <c:f>'IS - Business Unit Trends'!$AA$155</c:f>
              <c:strCache>
                <c:ptCount val="1"/>
                <c:pt idx="0">
                  <c:v>EECC</c:v>
                </c:pt>
              </c:strCache>
            </c:strRef>
          </c:tx>
          <c:spPr>
            <a:solidFill>
              <a:srgbClr val="0080C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Trends'!$AB$155:$AX$155</c:f>
              <c:numCache>
                <c:formatCode>_(* #,##0.0_);_(* \(#,##0.0\);_(* "-"??_);_(@_)</c:formatCode>
                <c:ptCount val="5"/>
              </c:numCache>
            </c:numRef>
          </c:val>
          <c:extLst>
            <c:ext xmlns:c16="http://schemas.microsoft.com/office/drawing/2014/chart" uri="{C3380CC4-5D6E-409C-BE32-E72D297353CC}">
              <c16:uniqueId val="{00000006-94C4-45C4-A491-A524AC9F6FD7}"/>
            </c:ext>
          </c:extLst>
        </c:ser>
        <c:ser>
          <c:idx val="7"/>
          <c:order val="7"/>
          <c:tx>
            <c:strRef>
              <c:f>'IS - Business Unit Trends'!$AA$156</c:f>
              <c:strCache>
                <c:ptCount val="1"/>
                <c:pt idx="0">
                  <c:v>Int'l HQ</c:v>
                </c:pt>
              </c:strCache>
            </c:strRef>
          </c:tx>
          <c:spPr>
            <a:solidFill>
              <a:srgbClr val="C0C0FF"/>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Trends'!$AB$156:$AX$156</c:f>
              <c:numCache>
                <c:formatCode>_(* #,##0.0_);_(* \(#,##0.0\);_(* "-"??_);_(@_)</c:formatCode>
                <c:ptCount val="5"/>
                <c:pt idx="0">
                  <c:v>0</c:v>
                </c:pt>
                <c:pt idx="3">
                  <c:v>1.3</c:v>
                </c:pt>
              </c:numCache>
            </c:numRef>
          </c:val>
          <c:extLst>
            <c:ext xmlns:c16="http://schemas.microsoft.com/office/drawing/2014/chart" uri="{C3380CC4-5D6E-409C-BE32-E72D297353CC}">
              <c16:uniqueId val="{00000007-94C4-45C4-A491-A524AC9F6FD7}"/>
            </c:ext>
          </c:extLst>
        </c:ser>
        <c:ser>
          <c:idx val="8"/>
          <c:order val="8"/>
          <c:tx>
            <c:strRef>
              <c:f>'IS - Business Unit Trends'!$AA$157</c:f>
              <c:strCache>
                <c:ptCount val="1"/>
                <c:pt idx="0">
                  <c:v>GPG</c:v>
                </c:pt>
              </c:strCache>
            </c:strRef>
          </c:tx>
          <c:spPr>
            <a:solidFill>
              <a:srgbClr val="00008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Trends'!$AB$157:$AX$157</c:f>
              <c:numCache>
                <c:formatCode>_(* #,##0.0_);_(* \(#,##0.0\);_(* "-"??_);_(@_)</c:formatCode>
                <c:ptCount val="5"/>
                <c:pt idx="0">
                  <c:v>-1.5</c:v>
                </c:pt>
                <c:pt idx="1">
                  <c:v>-1.6</c:v>
                </c:pt>
              </c:numCache>
            </c:numRef>
          </c:val>
          <c:extLst>
            <c:ext xmlns:c16="http://schemas.microsoft.com/office/drawing/2014/chart" uri="{C3380CC4-5D6E-409C-BE32-E72D297353CC}">
              <c16:uniqueId val="{00000008-94C4-45C4-A491-A524AC9F6FD7}"/>
            </c:ext>
          </c:extLst>
        </c:ser>
        <c:ser>
          <c:idx val="9"/>
          <c:order val="9"/>
          <c:tx>
            <c:strRef>
              <c:f>'IS - Business Unit Trends'!$AA$158</c:f>
              <c:strCache>
                <c:ptCount val="1"/>
                <c:pt idx="0">
                  <c:v>PGG</c:v>
                </c:pt>
              </c:strCache>
            </c:strRef>
          </c:tx>
          <c:spPr>
            <a:solidFill>
              <a:srgbClr val="FF00FF"/>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Trends'!$AB$158:$AX$158</c:f>
              <c:numCache>
                <c:formatCode>_(* #,##0.0_);_(* \(#,##0.0\);_(* "-"??_);_(@_)</c:formatCode>
                <c:ptCount val="5"/>
              </c:numCache>
            </c:numRef>
          </c:val>
          <c:extLst>
            <c:ext xmlns:c16="http://schemas.microsoft.com/office/drawing/2014/chart" uri="{C3380CC4-5D6E-409C-BE32-E72D297353CC}">
              <c16:uniqueId val="{00000009-94C4-45C4-A491-A524AC9F6FD7}"/>
            </c:ext>
          </c:extLst>
        </c:ser>
        <c:ser>
          <c:idx val="10"/>
          <c:order val="10"/>
          <c:tx>
            <c:strRef>
              <c:f>'IS - Business Unit Trends'!$AA$159</c:f>
              <c:strCache>
                <c:ptCount val="1"/>
                <c:pt idx="0">
                  <c:v>EGEP</c:v>
                </c:pt>
              </c:strCache>
            </c:strRef>
          </c:tx>
          <c:spPr>
            <a:solidFill>
              <a:srgbClr val="FFFF0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Trends'!$AB$159:$AX$159</c:f>
              <c:numCache>
                <c:formatCode>_(* #,##0.0_);_(* \(#,##0.0\);_(* "-"??_);_(@_)</c:formatCode>
                <c:ptCount val="5"/>
              </c:numCache>
            </c:numRef>
          </c:val>
          <c:extLst>
            <c:ext xmlns:c16="http://schemas.microsoft.com/office/drawing/2014/chart" uri="{C3380CC4-5D6E-409C-BE32-E72D297353CC}">
              <c16:uniqueId val="{0000000A-94C4-45C4-A491-A524AC9F6FD7}"/>
            </c:ext>
          </c:extLst>
        </c:ser>
        <c:ser>
          <c:idx val="11"/>
          <c:order val="11"/>
          <c:tx>
            <c:strRef>
              <c:f>'IS - Business Unit Trends'!$AA$160</c:f>
              <c:strCache>
                <c:ptCount val="1"/>
                <c:pt idx="0">
                  <c:v>EREC</c:v>
                </c:pt>
              </c:strCache>
            </c:strRef>
          </c:tx>
          <c:spPr>
            <a:solidFill>
              <a:srgbClr val="00FFFF"/>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Trends'!$AB$160:$AX$160</c:f>
              <c:numCache>
                <c:formatCode>_(* #,##0.0_);_(* \(#,##0.0\);_(* "-"??_);_(@_)</c:formatCode>
                <c:ptCount val="5"/>
              </c:numCache>
            </c:numRef>
          </c:val>
          <c:extLst>
            <c:ext xmlns:c16="http://schemas.microsoft.com/office/drawing/2014/chart" uri="{C3380CC4-5D6E-409C-BE32-E72D297353CC}">
              <c16:uniqueId val="{0000000B-94C4-45C4-A491-A524AC9F6FD7}"/>
            </c:ext>
          </c:extLst>
        </c:ser>
        <c:ser>
          <c:idx val="12"/>
          <c:order val="12"/>
          <c:tx>
            <c:strRef>
              <c:f>'IS - Business Unit Trends'!$AA$161</c:f>
              <c:strCache>
                <c:ptCount val="1"/>
                <c:pt idx="0">
                  <c:v>ECM</c:v>
                </c:pt>
              </c:strCache>
            </c:strRef>
          </c:tx>
          <c:spPr>
            <a:solidFill>
              <a:srgbClr val="80008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Trends'!$AB$161:$AX$161</c:f>
              <c:numCache>
                <c:formatCode>_(* #,##0.0_);_(* \(#,##0.0\);_(* "-"??_);_(@_)</c:formatCode>
                <c:ptCount val="5"/>
                <c:pt idx="0">
                  <c:v>3.9</c:v>
                </c:pt>
              </c:numCache>
            </c:numRef>
          </c:val>
          <c:extLst>
            <c:ext xmlns:c16="http://schemas.microsoft.com/office/drawing/2014/chart" uri="{C3380CC4-5D6E-409C-BE32-E72D297353CC}">
              <c16:uniqueId val="{0000000C-94C4-45C4-A491-A524AC9F6FD7}"/>
            </c:ext>
          </c:extLst>
        </c:ser>
        <c:ser>
          <c:idx val="13"/>
          <c:order val="13"/>
          <c:tx>
            <c:strRef>
              <c:f>'IS - Business Unit Trends'!$AA$162</c:f>
              <c:strCache>
                <c:ptCount val="1"/>
                <c:pt idx="0">
                  <c:v>ECI</c:v>
                </c:pt>
              </c:strCache>
            </c:strRef>
          </c:tx>
          <c:spPr>
            <a:solidFill>
              <a:srgbClr val="80000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Trends'!$AB$162:$AX$162</c:f>
              <c:numCache>
                <c:formatCode>_(* #,##0.0_);_(* \(#,##0.0\);_(* "-"??_);_(@_)</c:formatCode>
                <c:ptCount val="5"/>
              </c:numCache>
            </c:numRef>
          </c:val>
          <c:extLst>
            <c:ext xmlns:c16="http://schemas.microsoft.com/office/drawing/2014/chart" uri="{C3380CC4-5D6E-409C-BE32-E72D297353CC}">
              <c16:uniqueId val="{0000000D-94C4-45C4-A491-A524AC9F6FD7}"/>
            </c:ext>
          </c:extLst>
        </c:ser>
        <c:ser>
          <c:idx val="14"/>
          <c:order val="14"/>
          <c:tx>
            <c:strRef>
              <c:f>'IS - Business Unit Trends'!$AA$163</c:f>
              <c:strCache>
                <c:ptCount val="1"/>
                <c:pt idx="0">
                  <c:v>EEDC</c:v>
                </c:pt>
              </c:strCache>
            </c:strRef>
          </c:tx>
          <c:spPr>
            <a:solidFill>
              <a:srgbClr val="00808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Trends'!$AB$163:$AX$163</c:f>
              <c:numCache>
                <c:formatCode>_(* #,##0.0_);_(* \(#,##0.0\);_(* "-"??_);_(@_)</c:formatCode>
                <c:ptCount val="5"/>
              </c:numCache>
            </c:numRef>
          </c:val>
          <c:extLst>
            <c:ext xmlns:c16="http://schemas.microsoft.com/office/drawing/2014/chart" uri="{C3380CC4-5D6E-409C-BE32-E72D297353CC}">
              <c16:uniqueId val="{0000000E-94C4-45C4-A491-A524AC9F6FD7}"/>
            </c:ext>
          </c:extLst>
        </c:ser>
        <c:ser>
          <c:idx val="15"/>
          <c:order val="15"/>
          <c:tx>
            <c:strRef>
              <c:f>'IS - Business Unit Trends'!$AA$164</c:f>
              <c:strCache>
                <c:ptCount val="1"/>
                <c:pt idx="0">
                  <c:v>EES</c:v>
                </c:pt>
              </c:strCache>
            </c:strRef>
          </c:tx>
          <c:spPr>
            <a:solidFill>
              <a:srgbClr val="0000FF"/>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Trends'!$AB$164:$AX$164</c:f>
              <c:numCache>
                <c:formatCode>_(* #,##0.0_);_(* \(#,##0.0\);_(* "-"??_);_(@_)</c:formatCode>
                <c:ptCount val="5"/>
                <c:pt idx="2">
                  <c:v>1.8</c:v>
                </c:pt>
                <c:pt idx="3">
                  <c:v>-1.2</c:v>
                </c:pt>
                <c:pt idx="4">
                  <c:v>-1.2</c:v>
                </c:pt>
              </c:numCache>
            </c:numRef>
          </c:val>
          <c:extLst>
            <c:ext xmlns:c16="http://schemas.microsoft.com/office/drawing/2014/chart" uri="{C3380CC4-5D6E-409C-BE32-E72D297353CC}">
              <c16:uniqueId val="{0000000F-94C4-45C4-A491-A524AC9F6FD7}"/>
            </c:ext>
          </c:extLst>
        </c:ser>
        <c:ser>
          <c:idx val="16"/>
          <c:order val="16"/>
          <c:tx>
            <c:strRef>
              <c:f>'IS - Business Unit Trends'!$AA$165</c:f>
              <c:strCache>
                <c:ptCount val="1"/>
                <c:pt idx="0">
                  <c:v>EOG</c:v>
                </c:pt>
              </c:strCache>
            </c:strRef>
          </c:tx>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Trends'!$AB$165:$AX$165</c:f>
            </c:numRef>
          </c:val>
          <c:extLst>
            <c:ext xmlns:c16="http://schemas.microsoft.com/office/drawing/2014/chart" uri="{C3380CC4-5D6E-409C-BE32-E72D297353CC}">
              <c16:uniqueId val="{00000010-94C4-45C4-A491-A524AC9F6FD7}"/>
            </c:ext>
          </c:extLst>
        </c:ser>
        <c:ser>
          <c:idx val="17"/>
          <c:order val="17"/>
          <c:tx>
            <c:strRef>
              <c:f>'IS - Business Unit Trends'!$AA$166</c:f>
              <c:strCache>
                <c:ptCount val="1"/>
                <c:pt idx="0">
                  <c:v>CORP</c:v>
                </c:pt>
              </c:strCache>
            </c:strRef>
          </c:tx>
          <c:spPr>
            <a:solidFill>
              <a:srgbClr val="69FFFF"/>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Trends'!$AB$166:$AX$166</c:f>
              <c:numCache>
                <c:formatCode>_(* #,##0.0_);_(* \(#,##0.0\);_(* "-"??_);_(@_)</c:formatCode>
                <c:ptCount val="5"/>
              </c:numCache>
            </c:numRef>
          </c:val>
          <c:extLst>
            <c:ext xmlns:c16="http://schemas.microsoft.com/office/drawing/2014/chart" uri="{C3380CC4-5D6E-409C-BE32-E72D297353CC}">
              <c16:uniqueId val="{00000011-94C4-45C4-A491-A524AC9F6FD7}"/>
            </c:ext>
          </c:extLst>
        </c:ser>
        <c:dLbls>
          <c:showLegendKey val="0"/>
          <c:showVal val="0"/>
          <c:showCatName val="0"/>
          <c:showSerName val="0"/>
          <c:showPercent val="0"/>
          <c:showBubbleSize val="0"/>
        </c:dLbls>
        <c:gapWidth val="150"/>
        <c:overlap val="100"/>
        <c:axId val="1857830287"/>
        <c:axId val="1"/>
      </c:barChart>
      <c:catAx>
        <c:axId val="1857830287"/>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557120292226586E-2"/>
              <c:y val="0.4365794287525026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7830287"/>
        <c:crosses val="autoZero"/>
        <c:crossBetween val="between"/>
      </c:valAx>
      <c:spPr>
        <a:noFill/>
        <a:ln w="25400">
          <a:noFill/>
        </a:ln>
      </c:spPr>
    </c:plotArea>
    <c:legend>
      <c:legendPos val="r"/>
      <c:layout>
        <c:manualLayout>
          <c:xMode val="edge"/>
          <c:yMode val="edge"/>
          <c:x val="0.77628804942684171"/>
          <c:y val="3.5398332061013726E-2"/>
          <c:w val="0.20805414581180484"/>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Europe</a:t>
            </a:r>
          </a:p>
        </c:rich>
      </c:tx>
      <c:layout>
        <c:manualLayout>
          <c:xMode val="edge"/>
          <c:yMode val="edge"/>
          <c:x val="0.4474282705630212"/>
          <c:y val="3.5398332061013726E-2"/>
        </c:manualLayout>
      </c:layout>
      <c:overlay val="0"/>
      <c:spPr>
        <a:noFill/>
        <a:ln w="25400">
          <a:noFill/>
        </a:ln>
      </c:spPr>
    </c:title>
    <c:autoTitleDeleted val="0"/>
    <c:plotArea>
      <c:layout>
        <c:manualLayout>
          <c:layoutTarget val="inner"/>
          <c:xMode val="edge"/>
          <c:yMode val="edge"/>
          <c:x val="0.17673416687239338"/>
          <c:y val="0.18289138231523758"/>
          <c:w val="0.57494532767348228"/>
          <c:h val="0.6725683091592608"/>
        </c:manualLayout>
      </c:layout>
      <c:barChart>
        <c:barDir val="col"/>
        <c:grouping val="stacked"/>
        <c:varyColors val="0"/>
        <c:ser>
          <c:idx val="0"/>
          <c:order val="0"/>
          <c:tx>
            <c:strRef>
              <c:f>'IS - Business Unit Trends'!$AA$172</c:f>
              <c:strCache>
                <c:ptCount val="1"/>
                <c:pt idx="0">
                  <c:v>N. AMER</c:v>
                </c:pt>
              </c:strCache>
            </c:strRef>
          </c:tx>
          <c:spPr>
            <a:solidFill>
              <a:srgbClr val="FF000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Trends'!$AB$172:$AX$172</c:f>
              <c:numCache>
                <c:formatCode>_(* #,##0.0_);_(* \(#,##0.0\);_(* "-"??_);_(@_)</c:formatCode>
                <c:ptCount val="5"/>
                <c:pt idx="0">
                  <c:v>-1.2</c:v>
                </c:pt>
                <c:pt idx="1">
                  <c:v>0</c:v>
                </c:pt>
                <c:pt idx="2">
                  <c:v>0</c:v>
                </c:pt>
                <c:pt idx="3">
                  <c:v>0</c:v>
                </c:pt>
                <c:pt idx="4">
                  <c:v>-10.5</c:v>
                </c:pt>
              </c:numCache>
            </c:numRef>
          </c:val>
          <c:extLst>
            <c:ext xmlns:c16="http://schemas.microsoft.com/office/drawing/2014/chart" uri="{C3380CC4-5D6E-409C-BE32-E72D297353CC}">
              <c16:uniqueId val="{00000000-74C5-4C3A-95F7-168C2ABB7D25}"/>
            </c:ext>
          </c:extLst>
        </c:ser>
        <c:ser>
          <c:idx val="1"/>
          <c:order val="1"/>
          <c:tx>
            <c:strRef>
              <c:f>'IS - Business Unit Trends'!$AA$173</c:f>
              <c:strCache>
                <c:ptCount val="1"/>
                <c:pt idx="0">
                  <c:v>EUR</c:v>
                </c:pt>
              </c:strCache>
            </c:strRef>
          </c:tx>
          <c:spPr>
            <a:solidFill>
              <a:srgbClr val="FF808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Trends'!$AB$173:$AX$173</c:f>
              <c:numCache>
                <c:formatCode>_(* #,##0.0_);_(* \(#,##0.0\);_(* "-"??_);_(@_)</c:formatCode>
                <c:ptCount val="5"/>
                <c:pt idx="1">
                  <c:v>3.7</c:v>
                </c:pt>
                <c:pt idx="2">
                  <c:v>9.5</c:v>
                </c:pt>
                <c:pt idx="3">
                  <c:v>-22.9</c:v>
                </c:pt>
                <c:pt idx="4">
                  <c:v>4.5</c:v>
                </c:pt>
              </c:numCache>
            </c:numRef>
          </c:val>
          <c:extLst>
            <c:ext xmlns:c16="http://schemas.microsoft.com/office/drawing/2014/chart" uri="{C3380CC4-5D6E-409C-BE32-E72D297353CC}">
              <c16:uniqueId val="{00000001-74C5-4C3A-95F7-168C2ABB7D25}"/>
            </c:ext>
          </c:extLst>
        </c:ser>
        <c:ser>
          <c:idx val="2"/>
          <c:order val="2"/>
          <c:tx>
            <c:strRef>
              <c:f>'IS - Business Unit Trends'!$AA$174</c:f>
              <c:strCache>
                <c:ptCount val="1"/>
                <c:pt idx="0">
                  <c:v>S. AMER</c:v>
                </c:pt>
              </c:strCache>
            </c:strRef>
          </c:tx>
          <c:spPr>
            <a:solidFill>
              <a:srgbClr val="FFFFC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Trends'!$AB$174:$AX$174</c:f>
              <c:numCache>
                <c:formatCode>_(* #,##0.0_);_(* \(#,##0.0\);_(* "-"??_);_(@_)</c:formatCode>
                <c:ptCount val="5"/>
              </c:numCache>
            </c:numRef>
          </c:val>
          <c:extLst>
            <c:ext xmlns:c16="http://schemas.microsoft.com/office/drawing/2014/chart" uri="{C3380CC4-5D6E-409C-BE32-E72D297353CC}">
              <c16:uniqueId val="{00000002-74C5-4C3A-95F7-168C2ABB7D25}"/>
            </c:ext>
          </c:extLst>
        </c:ser>
        <c:ser>
          <c:idx val="3"/>
          <c:order val="3"/>
          <c:tx>
            <c:strRef>
              <c:f>'IS - Business Unit Trends'!$AA$175</c:f>
              <c:strCache>
                <c:ptCount val="1"/>
                <c:pt idx="0">
                  <c:v>INDIA</c:v>
                </c:pt>
              </c:strCache>
            </c:strRef>
          </c:tx>
          <c:spPr>
            <a:solidFill>
              <a:srgbClr val="A0E0E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Trends'!$AB$175:$AX$175</c:f>
              <c:numCache>
                <c:formatCode>_(* #,##0.0_);_(* \(#,##0.0\);_(* "-"??_);_(@_)</c:formatCode>
                <c:ptCount val="5"/>
              </c:numCache>
            </c:numRef>
          </c:val>
          <c:extLst>
            <c:ext xmlns:c16="http://schemas.microsoft.com/office/drawing/2014/chart" uri="{C3380CC4-5D6E-409C-BE32-E72D297353CC}">
              <c16:uniqueId val="{00000003-74C5-4C3A-95F7-168C2ABB7D25}"/>
            </c:ext>
          </c:extLst>
        </c:ser>
        <c:ser>
          <c:idx val="4"/>
          <c:order val="4"/>
          <c:tx>
            <c:strRef>
              <c:f>'IS - Business Unit Trends'!$AA$176</c:f>
              <c:strCache>
                <c:ptCount val="1"/>
                <c:pt idx="0">
                  <c:v>CARIB/M. EAST</c:v>
                </c:pt>
              </c:strCache>
            </c:strRef>
          </c:tx>
          <c:spPr>
            <a:solidFill>
              <a:srgbClr val="00FFFF"/>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Trends'!$AB$176:$AX$176</c:f>
              <c:numCache>
                <c:formatCode>_(* #,##0.0_);_(* \(#,##0.0\);_(* "-"??_);_(@_)</c:formatCode>
                <c:ptCount val="5"/>
              </c:numCache>
            </c:numRef>
          </c:val>
          <c:extLst>
            <c:ext xmlns:c16="http://schemas.microsoft.com/office/drawing/2014/chart" uri="{C3380CC4-5D6E-409C-BE32-E72D297353CC}">
              <c16:uniqueId val="{00000004-74C5-4C3A-95F7-168C2ABB7D25}"/>
            </c:ext>
          </c:extLst>
        </c:ser>
        <c:ser>
          <c:idx val="5"/>
          <c:order val="5"/>
          <c:tx>
            <c:strRef>
              <c:f>'IS - Business Unit Trends'!$AA$177</c:f>
              <c:strCache>
                <c:ptCount val="1"/>
                <c:pt idx="0">
                  <c:v>ASIA/AFRICA</c:v>
                </c:pt>
              </c:strCache>
            </c:strRef>
          </c:tx>
          <c:spPr>
            <a:solidFill>
              <a:srgbClr val="00800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Trends'!$AB$177:$AX$177</c:f>
              <c:numCache>
                <c:formatCode>_(* #,##0.0_);_(* \(#,##0.0\);_(* "-"??_);_(@_)</c:formatCode>
                <c:ptCount val="5"/>
                <c:pt idx="3">
                  <c:v>-3.8</c:v>
                </c:pt>
              </c:numCache>
            </c:numRef>
          </c:val>
          <c:extLst>
            <c:ext xmlns:c16="http://schemas.microsoft.com/office/drawing/2014/chart" uri="{C3380CC4-5D6E-409C-BE32-E72D297353CC}">
              <c16:uniqueId val="{00000005-74C5-4C3A-95F7-168C2ABB7D25}"/>
            </c:ext>
          </c:extLst>
        </c:ser>
        <c:ser>
          <c:idx val="6"/>
          <c:order val="6"/>
          <c:tx>
            <c:strRef>
              <c:f>'IS - Business Unit Trends'!$AA$178</c:f>
              <c:strCache>
                <c:ptCount val="1"/>
                <c:pt idx="0">
                  <c:v>EECC</c:v>
                </c:pt>
              </c:strCache>
            </c:strRef>
          </c:tx>
          <c:spPr>
            <a:solidFill>
              <a:srgbClr val="0080C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Trends'!$AB$178:$AX$178</c:f>
              <c:numCache>
                <c:formatCode>_(* #,##0.0_);_(* \(#,##0.0\);_(* "-"??_);_(@_)</c:formatCode>
                <c:ptCount val="5"/>
                <c:pt idx="4">
                  <c:v>1.1000000000000001</c:v>
                </c:pt>
              </c:numCache>
            </c:numRef>
          </c:val>
          <c:extLst>
            <c:ext xmlns:c16="http://schemas.microsoft.com/office/drawing/2014/chart" uri="{C3380CC4-5D6E-409C-BE32-E72D297353CC}">
              <c16:uniqueId val="{00000006-74C5-4C3A-95F7-168C2ABB7D25}"/>
            </c:ext>
          </c:extLst>
        </c:ser>
        <c:ser>
          <c:idx val="7"/>
          <c:order val="7"/>
          <c:tx>
            <c:strRef>
              <c:f>'IS - Business Unit Trends'!$AA$179</c:f>
              <c:strCache>
                <c:ptCount val="1"/>
                <c:pt idx="0">
                  <c:v>Int'l HQ</c:v>
                </c:pt>
              </c:strCache>
            </c:strRef>
          </c:tx>
          <c:spPr>
            <a:solidFill>
              <a:srgbClr val="C0C0FF"/>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Trends'!$AB$179:$AX$179</c:f>
              <c:numCache>
                <c:formatCode>_(* #,##0.0_);_(* \(#,##0.0\);_(* "-"??_);_(@_)</c:formatCode>
                <c:ptCount val="5"/>
                <c:pt idx="4">
                  <c:v>-0.7</c:v>
                </c:pt>
              </c:numCache>
            </c:numRef>
          </c:val>
          <c:extLst>
            <c:ext xmlns:c16="http://schemas.microsoft.com/office/drawing/2014/chart" uri="{C3380CC4-5D6E-409C-BE32-E72D297353CC}">
              <c16:uniqueId val="{00000007-74C5-4C3A-95F7-168C2ABB7D25}"/>
            </c:ext>
          </c:extLst>
        </c:ser>
        <c:ser>
          <c:idx val="8"/>
          <c:order val="8"/>
          <c:tx>
            <c:strRef>
              <c:f>'IS - Business Unit Trends'!$AA$180</c:f>
              <c:strCache>
                <c:ptCount val="1"/>
                <c:pt idx="0">
                  <c:v>GPG</c:v>
                </c:pt>
              </c:strCache>
            </c:strRef>
          </c:tx>
          <c:spPr>
            <a:solidFill>
              <a:srgbClr val="00008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Trends'!$AB$180:$AX$180</c:f>
              <c:numCache>
                <c:formatCode>_(* #,##0.0_);_(* \(#,##0.0\);_(* "-"??_);_(@_)</c:formatCode>
                <c:ptCount val="5"/>
                <c:pt idx="1">
                  <c:v>-4.5999999999999996</c:v>
                </c:pt>
              </c:numCache>
            </c:numRef>
          </c:val>
          <c:extLst>
            <c:ext xmlns:c16="http://schemas.microsoft.com/office/drawing/2014/chart" uri="{C3380CC4-5D6E-409C-BE32-E72D297353CC}">
              <c16:uniqueId val="{00000008-74C5-4C3A-95F7-168C2ABB7D25}"/>
            </c:ext>
          </c:extLst>
        </c:ser>
        <c:ser>
          <c:idx val="9"/>
          <c:order val="9"/>
          <c:tx>
            <c:strRef>
              <c:f>'IS - Business Unit Trends'!$AA$181</c:f>
              <c:strCache>
                <c:ptCount val="1"/>
                <c:pt idx="0">
                  <c:v>PGG</c:v>
                </c:pt>
              </c:strCache>
            </c:strRef>
          </c:tx>
          <c:spPr>
            <a:solidFill>
              <a:srgbClr val="FF00FF"/>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Trends'!$AB$181:$AX$181</c:f>
              <c:numCache>
                <c:formatCode>_(* #,##0.0_);_(* \(#,##0.0\);_(* "-"??_);_(@_)</c:formatCode>
                <c:ptCount val="5"/>
              </c:numCache>
            </c:numRef>
          </c:val>
          <c:extLst>
            <c:ext xmlns:c16="http://schemas.microsoft.com/office/drawing/2014/chart" uri="{C3380CC4-5D6E-409C-BE32-E72D297353CC}">
              <c16:uniqueId val="{00000009-74C5-4C3A-95F7-168C2ABB7D25}"/>
            </c:ext>
          </c:extLst>
        </c:ser>
        <c:ser>
          <c:idx val="10"/>
          <c:order val="10"/>
          <c:tx>
            <c:strRef>
              <c:f>'IS - Business Unit Trends'!$AA$182</c:f>
              <c:strCache>
                <c:ptCount val="1"/>
                <c:pt idx="0">
                  <c:v>EGEP</c:v>
                </c:pt>
              </c:strCache>
            </c:strRef>
          </c:tx>
          <c:spPr>
            <a:solidFill>
              <a:srgbClr val="FFFF0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Trends'!$AB$182:$AX$182</c:f>
              <c:numCache>
                <c:formatCode>_(* #,##0.0_);_(* \(#,##0.0\);_(* "-"??_);_(@_)</c:formatCode>
                <c:ptCount val="5"/>
              </c:numCache>
            </c:numRef>
          </c:val>
          <c:extLst>
            <c:ext xmlns:c16="http://schemas.microsoft.com/office/drawing/2014/chart" uri="{C3380CC4-5D6E-409C-BE32-E72D297353CC}">
              <c16:uniqueId val="{0000000A-74C5-4C3A-95F7-168C2ABB7D25}"/>
            </c:ext>
          </c:extLst>
        </c:ser>
        <c:ser>
          <c:idx val="11"/>
          <c:order val="11"/>
          <c:tx>
            <c:strRef>
              <c:f>'IS - Business Unit Trends'!$AA$183</c:f>
              <c:strCache>
                <c:ptCount val="1"/>
                <c:pt idx="0">
                  <c:v>EREC</c:v>
                </c:pt>
              </c:strCache>
            </c:strRef>
          </c:tx>
          <c:spPr>
            <a:solidFill>
              <a:srgbClr val="00FFFF"/>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Trends'!$AB$183:$AX$183</c:f>
              <c:numCache>
                <c:formatCode>_(* #,##0.0_);_(* \(#,##0.0\);_(* "-"??_);_(@_)</c:formatCode>
                <c:ptCount val="5"/>
              </c:numCache>
            </c:numRef>
          </c:val>
          <c:extLst>
            <c:ext xmlns:c16="http://schemas.microsoft.com/office/drawing/2014/chart" uri="{C3380CC4-5D6E-409C-BE32-E72D297353CC}">
              <c16:uniqueId val="{0000000B-74C5-4C3A-95F7-168C2ABB7D25}"/>
            </c:ext>
          </c:extLst>
        </c:ser>
        <c:ser>
          <c:idx val="12"/>
          <c:order val="12"/>
          <c:tx>
            <c:strRef>
              <c:f>'IS - Business Unit Trends'!$AA$184</c:f>
              <c:strCache>
                <c:ptCount val="1"/>
                <c:pt idx="0">
                  <c:v>ECM</c:v>
                </c:pt>
              </c:strCache>
            </c:strRef>
          </c:tx>
          <c:spPr>
            <a:solidFill>
              <a:srgbClr val="80008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Trends'!$AB$184:$AX$184</c:f>
              <c:numCache>
                <c:formatCode>_(* #,##0.0_);_(* \(#,##0.0\);_(* "-"??_);_(@_)</c:formatCode>
                <c:ptCount val="5"/>
              </c:numCache>
            </c:numRef>
          </c:val>
          <c:extLst>
            <c:ext xmlns:c16="http://schemas.microsoft.com/office/drawing/2014/chart" uri="{C3380CC4-5D6E-409C-BE32-E72D297353CC}">
              <c16:uniqueId val="{0000000C-74C5-4C3A-95F7-168C2ABB7D25}"/>
            </c:ext>
          </c:extLst>
        </c:ser>
        <c:ser>
          <c:idx val="13"/>
          <c:order val="13"/>
          <c:tx>
            <c:strRef>
              <c:f>'IS - Business Unit Trends'!$AA$185</c:f>
              <c:strCache>
                <c:ptCount val="1"/>
                <c:pt idx="0">
                  <c:v>ECI</c:v>
                </c:pt>
              </c:strCache>
            </c:strRef>
          </c:tx>
          <c:spPr>
            <a:solidFill>
              <a:srgbClr val="80000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Trends'!$AB$185:$AX$185</c:f>
              <c:numCache>
                <c:formatCode>_(* #,##0.0_);_(* \(#,##0.0\);_(* "-"??_);_(@_)</c:formatCode>
                <c:ptCount val="5"/>
              </c:numCache>
            </c:numRef>
          </c:val>
          <c:extLst>
            <c:ext xmlns:c16="http://schemas.microsoft.com/office/drawing/2014/chart" uri="{C3380CC4-5D6E-409C-BE32-E72D297353CC}">
              <c16:uniqueId val="{0000000D-74C5-4C3A-95F7-168C2ABB7D25}"/>
            </c:ext>
          </c:extLst>
        </c:ser>
        <c:ser>
          <c:idx val="14"/>
          <c:order val="14"/>
          <c:tx>
            <c:strRef>
              <c:f>'IS - Business Unit Trends'!$AA$186</c:f>
              <c:strCache>
                <c:ptCount val="1"/>
                <c:pt idx="0">
                  <c:v>EEDC</c:v>
                </c:pt>
              </c:strCache>
            </c:strRef>
          </c:tx>
          <c:spPr>
            <a:solidFill>
              <a:srgbClr val="00808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Trends'!$AB$186:$AX$186</c:f>
              <c:numCache>
                <c:formatCode>_(* #,##0.0_);_(* \(#,##0.0\);_(* "-"??_);_(@_)</c:formatCode>
                <c:ptCount val="5"/>
              </c:numCache>
            </c:numRef>
          </c:val>
          <c:extLst>
            <c:ext xmlns:c16="http://schemas.microsoft.com/office/drawing/2014/chart" uri="{C3380CC4-5D6E-409C-BE32-E72D297353CC}">
              <c16:uniqueId val="{0000000E-74C5-4C3A-95F7-168C2ABB7D25}"/>
            </c:ext>
          </c:extLst>
        </c:ser>
        <c:ser>
          <c:idx val="15"/>
          <c:order val="15"/>
          <c:tx>
            <c:strRef>
              <c:f>'IS - Business Unit Trends'!$AA$187</c:f>
              <c:strCache>
                <c:ptCount val="1"/>
                <c:pt idx="0">
                  <c:v>EES</c:v>
                </c:pt>
              </c:strCache>
            </c:strRef>
          </c:tx>
          <c:spPr>
            <a:solidFill>
              <a:srgbClr val="0000FF"/>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Trends'!$AB$187:$AX$187</c:f>
              <c:numCache>
                <c:formatCode>_(* #,##0.0_);_(* \(#,##0.0\);_(* "-"??_);_(@_)</c:formatCode>
                <c:ptCount val="5"/>
              </c:numCache>
            </c:numRef>
          </c:val>
          <c:extLst>
            <c:ext xmlns:c16="http://schemas.microsoft.com/office/drawing/2014/chart" uri="{C3380CC4-5D6E-409C-BE32-E72D297353CC}">
              <c16:uniqueId val="{0000000F-74C5-4C3A-95F7-168C2ABB7D25}"/>
            </c:ext>
          </c:extLst>
        </c:ser>
        <c:ser>
          <c:idx val="16"/>
          <c:order val="16"/>
          <c:tx>
            <c:strRef>
              <c:f>'IS - Business Unit Trends'!$AA$188</c:f>
              <c:strCache>
                <c:ptCount val="1"/>
                <c:pt idx="0">
                  <c:v>EOG</c:v>
                </c:pt>
              </c:strCache>
            </c:strRef>
          </c:tx>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Trends'!$AB$188:$AX$188</c:f>
            </c:numRef>
          </c:val>
          <c:extLst>
            <c:ext xmlns:c16="http://schemas.microsoft.com/office/drawing/2014/chart" uri="{C3380CC4-5D6E-409C-BE32-E72D297353CC}">
              <c16:uniqueId val="{00000010-74C5-4C3A-95F7-168C2ABB7D25}"/>
            </c:ext>
          </c:extLst>
        </c:ser>
        <c:ser>
          <c:idx val="17"/>
          <c:order val="17"/>
          <c:tx>
            <c:strRef>
              <c:f>'IS - Business Unit Trends'!$AA$189</c:f>
              <c:strCache>
                <c:ptCount val="1"/>
                <c:pt idx="0">
                  <c:v>CORP</c:v>
                </c:pt>
              </c:strCache>
            </c:strRef>
          </c:tx>
          <c:spPr>
            <a:solidFill>
              <a:srgbClr val="69FFFF"/>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Trends'!$AB$189:$AX$189</c:f>
              <c:numCache>
                <c:formatCode>_(* #,##0.0_);_(* \(#,##0.0\);_(* "-"??_);_(@_)</c:formatCode>
                <c:ptCount val="5"/>
                <c:pt idx="4">
                  <c:v>23.7</c:v>
                </c:pt>
              </c:numCache>
            </c:numRef>
          </c:val>
          <c:extLst>
            <c:ext xmlns:c16="http://schemas.microsoft.com/office/drawing/2014/chart" uri="{C3380CC4-5D6E-409C-BE32-E72D297353CC}">
              <c16:uniqueId val="{00000011-74C5-4C3A-95F7-168C2ABB7D25}"/>
            </c:ext>
          </c:extLst>
        </c:ser>
        <c:dLbls>
          <c:showLegendKey val="0"/>
          <c:showVal val="0"/>
          <c:showCatName val="0"/>
          <c:showSerName val="0"/>
          <c:showPercent val="0"/>
          <c:showBubbleSize val="0"/>
        </c:dLbls>
        <c:gapWidth val="150"/>
        <c:overlap val="100"/>
        <c:axId val="1814449423"/>
        <c:axId val="1"/>
      </c:barChart>
      <c:catAx>
        <c:axId val="1814449423"/>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557120292226586E-2"/>
              <c:y val="0.4365794287525026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14449423"/>
        <c:crosses val="autoZero"/>
        <c:crossBetween val="between"/>
      </c:valAx>
      <c:spPr>
        <a:noFill/>
        <a:ln w="25400">
          <a:noFill/>
        </a:ln>
      </c:spPr>
    </c:plotArea>
    <c:legend>
      <c:legendPos val="r"/>
      <c:layout>
        <c:manualLayout>
          <c:xMode val="edge"/>
          <c:yMode val="edge"/>
          <c:x val="0.77628804942684171"/>
          <c:y val="3.5398332061013726E-2"/>
          <c:w val="0.20805414581180484"/>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0" verticalDpi="300"/>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South America</a:t>
            </a:r>
          </a:p>
        </c:rich>
      </c:tx>
      <c:layout>
        <c:manualLayout>
          <c:xMode val="edge"/>
          <c:yMode val="edge"/>
          <c:x val="0.39062542574792669"/>
          <c:y val="3.5294168333766564E-2"/>
        </c:manualLayout>
      </c:layout>
      <c:overlay val="0"/>
      <c:spPr>
        <a:noFill/>
        <a:ln w="25400">
          <a:noFill/>
        </a:ln>
      </c:spPr>
    </c:title>
    <c:autoTitleDeleted val="0"/>
    <c:plotArea>
      <c:layout>
        <c:manualLayout>
          <c:layoutTarget val="inner"/>
          <c:xMode val="edge"/>
          <c:yMode val="edge"/>
          <c:x val="0.17410733261907591"/>
          <c:y val="0.18529438375227447"/>
          <c:w val="0.56919704894697887"/>
          <c:h val="0.67058919834156472"/>
        </c:manualLayout>
      </c:layout>
      <c:barChart>
        <c:barDir val="col"/>
        <c:grouping val="stacked"/>
        <c:varyColors val="0"/>
        <c:ser>
          <c:idx val="0"/>
          <c:order val="0"/>
          <c:tx>
            <c:strRef>
              <c:f>'IS - Business Unit Trends'!$AA$195:$AS$195</c:f>
              <c:strCache>
                <c:ptCount val="19"/>
                <c:pt idx="0">
                  <c:v>N. AMER</c:v>
                </c:pt>
              </c:strCache>
            </c:strRef>
          </c:tx>
          <c:spPr>
            <a:solidFill>
              <a:srgbClr val="FF000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Trends'!$AT$195:$AX$195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08C3-4E6E-B563-F674119BC2BC}"/>
            </c:ext>
          </c:extLst>
        </c:ser>
        <c:ser>
          <c:idx val="1"/>
          <c:order val="1"/>
          <c:tx>
            <c:strRef>
              <c:f>'IS - Business Unit Trends'!$AA$196:$AS$196</c:f>
              <c:strCache>
                <c:ptCount val="19"/>
                <c:pt idx="0">
                  <c:v>EUR</c:v>
                </c:pt>
              </c:strCache>
            </c:strRef>
          </c:tx>
          <c:spPr>
            <a:solidFill>
              <a:srgbClr val="FF808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Trends'!$AT$196:$AX$196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08C3-4E6E-B563-F674119BC2BC}"/>
            </c:ext>
          </c:extLst>
        </c:ser>
        <c:ser>
          <c:idx val="2"/>
          <c:order val="2"/>
          <c:tx>
            <c:strRef>
              <c:f>'IS - Business Unit Trends'!$AA$197:$AS$197</c:f>
              <c:strCache>
                <c:ptCount val="19"/>
                <c:pt idx="0">
                  <c:v>S. AMER</c:v>
                </c:pt>
              </c:strCache>
            </c:strRef>
          </c:tx>
          <c:spPr>
            <a:solidFill>
              <a:srgbClr val="FFFFC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Trends'!$AT$197:$AX$197</c:f>
              <c:numCache>
                <c:formatCode>_(* #,##0.0_);_(* \(#,##0.0\);_(* "-"??_);_(@_)</c:formatCode>
                <c:ptCount val="5"/>
              </c:numCache>
            </c:numRef>
          </c:val>
          <c:extLst>
            <c:ext xmlns:c16="http://schemas.microsoft.com/office/drawing/2014/chart" uri="{C3380CC4-5D6E-409C-BE32-E72D297353CC}">
              <c16:uniqueId val="{00000002-08C3-4E6E-B563-F674119BC2BC}"/>
            </c:ext>
          </c:extLst>
        </c:ser>
        <c:ser>
          <c:idx val="3"/>
          <c:order val="3"/>
          <c:tx>
            <c:strRef>
              <c:f>'IS - Business Unit Trends'!$AA$198:$AS$198</c:f>
              <c:strCache>
                <c:ptCount val="19"/>
                <c:pt idx="0">
                  <c:v>INDIA</c:v>
                </c:pt>
              </c:strCache>
            </c:strRef>
          </c:tx>
          <c:spPr>
            <a:solidFill>
              <a:srgbClr val="A0E0E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Trends'!$AT$198:$AX$198</c:f>
              <c:numCache>
                <c:formatCode>_(* #,##0.0_);_(* \(#,##0.0\);_(* "-"??_);_(@_)</c:formatCode>
                <c:ptCount val="5"/>
              </c:numCache>
            </c:numRef>
          </c:val>
          <c:extLst>
            <c:ext xmlns:c16="http://schemas.microsoft.com/office/drawing/2014/chart" uri="{C3380CC4-5D6E-409C-BE32-E72D297353CC}">
              <c16:uniqueId val="{00000003-08C3-4E6E-B563-F674119BC2BC}"/>
            </c:ext>
          </c:extLst>
        </c:ser>
        <c:ser>
          <c:idx val="4"/>
          <c:order val="4"/>
          <c:tx>
            <c:strRef>
              <c:f>'IS - Business Unit Trends'!$AA$199:$AS$199</c:f>
              <c:strCache>
                <c:ptCount val="19"/>
                <c:pt idx="0">
                  <c:v>CARIB/M. EAST</c:v>
                </c:pt>
              </c:strCache>
            </c:strRef>
          </c:tx>
          <c:spPr>
            <a:solidFill>
              <a:srgbClr val="00FFFF"/>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Trends'!$AT$199:$AX$199</c:f>
              <c:numCache>
                <c:formatCode>_(* #,##0.0_);_(* \(#,##0.0\);_(* "-"??_);_(@_)</c:formatCode>
                <c:ptCount val="5"/>
              </c:numCache>
            </c:numRef>
          </c:val>
          <c:extLst>
            <c:ext xmlns:c16="http://schemas.microsoft.com/office/drawing/2014/chart" uri="{C3380CC4-5D6E-409C-BE32-E72D297353CC}">
              <c16:uniqueId val="{00000004-08C3-4E6E-B563-F674119BC2BC}"/>
            </c:ext>
          </c:extLst>
        </c:ser>
        <c:ser>
          <c:idx val="5"/>
          <c:order val="5"/>
          <c:tx>
            <c:strRef>
              <c:f>'IS - Business Unit Trends'!$AA$200:$AS$200</c:f>
              <c:strCache>
                <c:ptCount val="19"/>
                <c:pt idx="0">
                  <c:v>ASIA/AFRICA</c:v>
                </c:pt>
              </c:strCache>
            </c:strRef>
          </c:tx>
          <c:spPr>
            <a:solidFill>
              <a:srgbClr val="00800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Trends'!$AT$200:$AX$200</c:f>
              <c:numCache>
                <c:formatCode>_(* #,##0.0_);_(* \(#,##0.0\);_(* "-"??_);_(@_)</c:formatCode>
                <c:ptCount val="5"/>
              </c:numCache>
            </c:numRef>
          </c:val>
          <c:extLst>
            <c:ext xmlns:c16="http://schemas.microsoft.com/office/drawing/2014/chart" uri="{C3380CC4-5D6E-409C-BE32-E72D297353CC}">
              <c16:uniqueId val="{00000005-08C3-4E6E-B563-F674119BC2BC}"/>
            </c:ext>
          </c:extLst>
        </c:ser>
        <c:ser>
          <c:idx val="6"/>
          <c:order val="6"/>
          <c:tx>
            <c:strRef>
              <c:f>'IS - Business Unit Trends'!$AA$201:$AS$201</c:f>
              <c:strCache>
                <c:ptCount val="19"/>
                <c:pt idx="0">
                  <c:v>EECC</c:v>
                </c:pt>
              </c:strCache>
            </c:strRef>
          </c:tx>
          <c:spPr>
            <a:solidFill>
              <a:srgbClr val="0080C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Trends'!$AT$201:$AX$201</c:f>
              <c:numCache>
                <c:formatCode>_(* #,##0.0_);_(* \(#,##0.0\);_(* "-"??_);_(@_)</c:formatCode>
                <c:ptCount val="5"/>
              </c:numCache>
            </c:numRef>
          </c:val>
          <c:extLst>
            <c:ext xmlns:c16="http://schemas.microsoft.com/office/drawing/2014/chart" uri="{C3380CC4-5D6E-409C-BE32-E72D297353CC}">
              <c16:uniqueId val="{00000006-08C3-4E6E-B563-F674119BC2BC}"/>
            </c:ext>
          </c:extLst>
        </c:ser>
        <c:ser>
          <c:idx val="7"/>
          <c:order val="7"/>
          <c:tx>
            <c:strRef>
              <c:f>'IS - Business Unit Trends'!$AA$202:$AS$202</c:f>
              <c:strCache>
                <c:ptCount val="19"/>
                <c:pt idx="0">
                  <c:v>Int'l HQ</c:v>
                </c:pt>
              </c:strCache>
            </c:strRef>
          </c:tx>
          <c:spPr>
            <a:solidFill>
              <a:srgbClr val="C0C0FF"/>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Trends'!$AT$202:$AX$202</c:f>
              <c:numCache>
                <c:formatCode>_(* #,##0.0_);_(* \(#,##0.0\);_(* "-"??_);_(@_)</c:formatCode>
                <c:ptCount val="5"/>
              </c:numCache>
            </c:numRef>
          </c:val>
          <c:extLst>
            <c:ext xmlns:c16="http://schemas.microsoft.com/office/drawing/2014/chart" uri="{C3380CC4-5D6E-409C-BE32-E72D297353CC}">
              <c16:uniqueId val="{00000007-08C3-4E6E-B563-F674119BC2BC}"/>
            </c:ext>
          </c:extLst>
        </c:ser>
        <c:ser>
          <c:idx val="8"/>
          <c:order val="8"/>
          <c:tx>
            <c:strRef>
              <c:f>'IS - Business Unit Trends'!$AA$203:$AS$203</c:f>
              <c:strCache>
                <c:ptCount val="19"/>
                <c:pt idx="0">
                  <c:v>GPG</c:v>
                </c:pt>
              </c:strCache>
            </c:strRef>
          </c:tx>
          <c:spPr>
            <a:solidFill>
              <a:srgbClr val="00008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Trends'!$AT$203:$AX$203</c:f>
              <c:numCache>
                <c:formatCode>_(* #,##0.0_);_(* \(#,##0.0\);_(* "-"??_);_(@_)</c:formatCode>
                <c:ptCount val="5"/>
              </c:numCache>
            </c:numRef>
          </c:val>
          <c:extLst>
            <c:ext xmlns:c16="http://schemas.microsoft.com/office/drawing/2014/chart" uri="{C3380CC4-5D6E-409C-BE32-E72D297353CC}">
              <c16:uniqueId val="{00000008-08C3-4E6E-B563-F674119BC2BC}"/>
            </c:ext>
          </c:extLst>
        </c:ser>
        <c:ser>
          <c:idx val="9"/>
          <c:order val="9"/>
          <c:tx>
            <c:strRef>
              <c:f>'IS - Business Unit Trends'!$AA$204:$AS$204</c:f>
              <c:strCache>
                <c:ptCount val="19"/>
                <c:pt idx="0">
                  <c:v>PGG</c:v>
                </c:pt>
              </c:strCache>
            </c:strRef>
          </c:tx>
          <c:spPr>
            <a:solidFill>
              <a:srgbClr val="FF00FF"/>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Trends'!$AT$204:$AX$204</c:f>
              <c:numCache>
                <c:formatCode>_(* #,##0.0_);_(* \(#,##0.0\);_(* "-"??_);_(@_)</c:formatCode>
                <c:ptCount val="5"/>
              </c:numCache>
            </c:numRef>
          </c:val>
          <c:extLst>
            <c:ext xmlns:c16="http://schemas.microsoft.com/office/drawing/2014/chart" uri="{C3380CC4-5D6E-409C-BE32-E72D297353CC}">
              <c16:uniqueId val="{00000009-08C3-4E6E-B563-F674119BC2BC}"/>
            </c:ext>
          </c:extLst>
        </c:ser>
        <c:ser>
          <c:idx val="10"/>
          <c:order val="10"/>
          <c:tx>
            <c:strRef>
              <c:f>'IS - Business Unit Trends'!$AA$205:$AS$205</c:f>
              <c:strCache>
                <c:ptCount val="19"/>
                <c:pt idx="0">
                  <c:v>EGEP</c:v>
                </c:pt>
              </c:strCache>
            </c:strRef>
          </c:tx>
          <c:spPr>
            <a:solidFill>
              <a:srgbClr val="FFFF0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Trends'!$AT$205:$AX$205</c:f>
              <c:numCache>
                <c:formatCode>_(* #,##0.0_);_(* \(#,##0.0\);_(* "-"??_);_(@_)</c:formatCode>
                <c:ptCount val="5"/>
              </c:numCache>
            </c:numRef>
          </c:val>
          <c:extLst>
            <c:ext xmlns:c16="http://schemas.microsoft.com/office/drawing/2014/chart" uri="{C3380CC4-5D6E-409C-BE32-E72D297353CC}">
              <c16:uniqueId val="{0000000A-08C3-4E6E-B563-F674119BC2BC}"/>
            </c:ext>
          </c:extLst>
        </c:ser>
        <c:ser>
          <c:idx val="11"/>
          <c:order val="11"/>
          <c:tx>
            <c:strRef>
              <c:f>'IS - Business Unit Trends'!$AA$206:$AS$206</c:f>
              <c:strCache>
                <c:ptCount val="19"/>
                <c:pt idx="0">
                  <c:v>EREC</c:v>
                </c:pt>
              </c:strCache>
            </c:strRef>
          </c:tx>
          <c:spPr>
            <a:solidFill>
              <a:srgbClr val="00FFFF"/>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Trends'!$AT$206:$AX$206</c:f>
              <c:numCache>
                <c:formatCode>_(* #,##0.0_);_(* \(#,##0.0\);_(* "-"??_);_(@_)</c:formatCode>
                <c:ptCount val="5"/>
              </c:numCache>
            </c:numRef>
          </c:val>
          <c:extLst>
            <c:ext xmlns:c16="http://schemas.microsoft.com/office/drawing/2014/chart" uri="{C3380CC4-5D6E-409C-BE32-E72D297353CC}">
              <c16:uniqueId val="{0000000B-08C3-4E6E-B563-F674119BC2BC}"/>
            </c:ext>
          </c:extLst>
        </c:ser>
        <c:ser>
          <c:idx val="12"/>
          <c:order val="12"/>
          <c:tx>
            <c:strRef>
              <c:f>'IS - Business Unit Trends'!$AA$207:$AS$207</c:f>
              <c:strCache>
                <c:ptCount val="19"/>
                <c:pt idx="0">
                  <c:v>ECM</c:v>
                </c:pt>
              </c:strCache>
            </c:strRef>
          </c:tx>
          <c:spPr>
            <a:solidFill>
              <a:srgbClr val="80008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Trends'!$AT$207:$AX$207</c:f>
              <c:numCache>
                <c:formatCode>_(* #,##0.0_);_(* \(#,##0.0\);_(* "-"??_);_(@_)</c:formatCode>
                <c:ptCount val="5"/>
              </c:numCache>
            </c:numRef>
          </c:val>
          <c:extLst>
            <c:ext xmlns:c16="http://schemas.microsoft.com/office/drawing/2014/chart" uri="{C3380CC4-5D6E-409C-BE32-E72D297353CC}">
              <c16:uniqueId val="{0000000C-08C3-4E6E-B563-F674119BC2BC}"/>
            </c:ext>
          </c:extLst>
        </c:ser>
        <c:ser>
          <c:idx val="13"/>
          <c:order val="13"/>
          <c:tx>
            <c:strRef>
              <c:f>'IS - Business Unit Trends'!$AA$208:$AS$208</c:f>
              <c:strCache>
                <c:ptCount val="19"/>
                <c:pt idx="0">
                  <c:v>ECI</c:v>
                </c:pt>
              </c:strCache>
            </c:strRef>
          </c:tx>
          <c:spPr>
            <a:solidFill>
              <a:srgbClr val="80000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Trends'!$AT$208:$AX$208</c:f>
              <c:numCache>
                <c:formatCode>_(* #,##0.0_);_(* \(#,##0.0\);_(* "-"??_);_(@_)</c:formatCode>
                <c:ptCount val="5"/>
              </c:numCache>
            </c:numRef>
          </c:val>
          <c:extLst>
            <c:ext xmlns:c16="http://schemas.microsoft.com/office/drawing/2014/chart" uri="{C3380CC4-5D6E-409C-BE32-E72D297353CC}">
              <c16:uniqueId val="{0000000D-08C3-4E6E-B563-F674119BC2BC}"/>
            </c:ext>
          </c:extLst>
        </c:ser>
        <c:ser>
          <c:idx val="14"/>
          <c:order val="14"/>
          <c:tx>
            <c:strRef>
              <c:f>'IS - Business Unit Trends'!$AA$209:$AS$209</c:f>
              <c:strCache>
                <c:ptCount val="19"/>
                <c:pt idx="0">
                  <c:v>EEDC</c:v>
                </c:pt>
              </c:strCache>
            </c:strRef>
          </c:tx>
          <c:spPr>
            <a:solidFill>
              <a:srgbClr val="00808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Trends'!$AT$209:$AX$209</c:f>
              <c:numCache>
                <c:formatCode>_(* #,##0.0_);_(* \(#,##0.0\);_(* "-"??_);_(@_)</c:formatCode>
                <c:ptCount val="5"/>
              </c:numCache>
            </c:numRef>
          </c:val>
          <c:extLst>
            <c:ext xmlns:c16="http://schemas.microsoft.com/office/drawing/2014/chart" uri="{C3380CC4-5D6E-409C-BE32-E72D297353CC}">
              <c16:uniqueId val="{0000000E-08C3-4E6E-B563-F674119BC2BC}"/>
            </c:ext>
          </c:extLst>
        </c:ser>
        <c:ser>
          <c:idx val="15"/>
          <c:order val="15"/>
          <c:tx>
            <c:strRef>
              <c:f>'IS - Business Unit Trends'!$AA$210:$AS$210</c:f>
              <c:strCache>
                <c:ptCount val="19"/>
                <c:pt idx="0">
                  <c:v>EES</c:v>
                </c:pt>
              </c:strCache>
            </c:strRef>
          </c:tx>
          <c:spPr>
            <a:solidFill>
              <a:srgbClr val="0000FF"/>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Trends'!$AT$210:$AX$210</c:f>
              <c:numCache>
                <c:formatCode>_(* #,##0.0_);_(* \(#,##0.0\);_(* "-"??_);_(@_)</c:formatCode>
                <c:ptCount val="5"/>
              </c:numCache>
            </c:numRef>
          </c:val>
          <c:extLst>
            <c:ext xmlns:c16="http://schemas.microsoft.com/office/drawing/2014/chart" uri="{C3380CC4-5D6E-409C-BE32-E72D297353CC}">
              <c16:uniqueId val="{0000000F-08C3-4E6E-B563-F674119BC2BC}"/>
            </c:ext>
          </c:extLst>
        </c:ser>
        <c:ser>
          <c:idx val="16"/>
          <c:order val="16"/>
          <c:tx>
            <c:strRef>
              <c:f>'IS - Business Unit Trends'!$AA$211:$AS$211</c:f>
              <c:strCache>
                <c:ptCount val="19"/>
                <c:pt idx="0">
                  <c:v>EOG</c:v>
                </c:pt>
              </c:strCache>
            </c:strRef>
          </c:tx>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Trends'!$AT$211:$AX$211</c:f>
            </c:numRef>
          </c:val>
          <c:extLst>
            <c:ext xmlns:c16="http://schemas.microsoft.com/office/drawing/2014/chart" uri="{C3380CC4-5D6E-409C-BE32-E72D297353CC}">
              <c16:uniqueId val="{00000010-08C3-4E6E-B563-F674119BC2BC}"/>
            </c:ext>
          </c:extLst>
        </c:ser>
        <c:ser>
          <c:idx val="17"/>
          <c:order val="17"/>
          <c:tx>
            <c:strRef>
              <c:f>'IS - Business Unit Trends'!$AA$212:$AS$212</c:f>
              <c:strCache>
                <c:ptCount val="19"/>
                <c:pt idx="0">
                  <c:v>CORP</c:v>
                </c:pt>
              </c:strCache>
            </c:strRef>
          </c:tx>
          <c:spPr>
            <a:solidFill>
              <a:srgbClr val="69FFFF"/>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Trends'!$AT$212:$AX$212</c:f>
              <c:numCache>
                <c:formatCode>_(* #,##0.0_);_(* \(#,##0.0\);_(* "-"??_);_(@_)</c:formatCode>
                <c:ptCount val="5"/>
              </c:numCache>
            </c:numRef>
          </c:val>
          <c:extLst>
            <c:ext xmlns:c16="http://schemas.microsoft.com/office/drawing/2014/chart" uri="{C3380CC4-5D6E-409C-BE32-E72D297353CC}">
              <c16:uniqueId val="{00000011-08C3-4E6E-B563-F674119BC2BC}"/>
            </c:ext>
          </c:extLst>
        </c:ser>
        <c:dLbls>
          <c:showLegendKey val="0"/>
          <c:showVal val="0"/>
          <c:showCatName val="0"/>
          <c:showSerName val="0"/>
          <c:showPercent val="0"/>
          <c:showBubbleSize val="0"/>
        </c:dLbls>
        <c:gapWidth val="150"/>
        <c:overlap val="100"/>
        <c:axId val="1814450863"/>
        <c:axId val="1"/>
      </c:barChart>
      <c:catAx>
        <c:axId val="1814450863"/>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1250034059834134E-2"/>
              <c:y val="0.4382359234776014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14450863"/>
        <c:crosses val="autoZero"/>
        <c:crossBetween val="between"/>
      </c:valAx>
      <c:spPr>
        <a:noFill/>
        <a:ln w="25400">
          <a:noFill/>
        </a:ln>
      </c:spPr>
    </c:plotArea>
    <c:legend>
      <c:legendPos val="r"/>
      <c:layout>
        <c:manualLayout>
          <c:xMode val="edge"/>
          <c:yMode val="edge"/>
          <c:x val="0.77232227033590084"/>
          <c:y val="3.8235349028247108E-2"/>
          <c:w val="0.20758951196889819"/>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South America</a:t>
            </a:r>
          </a:p>
        </c:rich>
      </c:tx>
      <c:layout>
        <c:manualLayout>
          <c:xMode val="edge"/>
          <c:yMode val="edge"/>
          <c:x val="0.39062542574792669"/>
          <c:y val="3.519061583577713E-2"/>
        </c:manualLayout>
      </c:layout>
      <c:overlay val="0"/>
      <c:spPr>
        <a:noFill/>
        <a:ln w="25400">
          <a:noFill/>
        </a:ln>
      </c:spPr>
    </c:title>
    <c:autoTitleDeleted val="0"/>
    <c:plotArea>
      <c:layout>
        <c:manualLayout>
          <c:layoutTarget val="inner"/>
          <c:xMode val="edge"/>
          <c:yMode val="edge"/>
          <c:x val="0.18080376848904037"/>
          <c:y val="0.18181818181818182"/>
          <c:w val="0.66071500583649323"/>
          <c:h val="0.57184750733137835"/>
        </c:manualLayout>
      </c:layout>
      <c:barChart>
        <c:barDir val="col"/>
        <c:grouping val="clustered"/>
        <c:varyColors val="0"/>
        <c:ser>
          <c:idx val="1"/>
          <c:order val="0"/>
          <c:tx>
            <c:strRef>
              <c:f>'Abs Value &amp; Count'!$W$161</c:f>
              <c:strCache>
                <c:ptCount val="1"/>
                <c:pt idx="0">
                  <c:v> Absolute Value </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Count'!$AE$160:$AT$160</c:f>
              <c:numCache>
                <c:formatCode>mmm\ yy</c:formatCode>
                <c:ptCount val="5"/>
                <c:pt idx="0">
                  <c:v>36312</c:v>
                </c:pt>
                <c:pt idx="1">
                  <c:v>36342</c:v>
                </c:pt>
                <c:pt idx="2">
                  <c:v>36373</c:v>
                </c:pt>
                <c:pt idx="3">
                  <c:v>36404</c:v>
                </c:pt>
                <c:pt idx="4">
                  <c:v>36434</c:v>
                </c:pt>
              </c:numCache>
            </c:numRef>
          </c:cat>
          <c:val>
            <c:numRef>
              <c:f>'Abs Value &amp; Count'!$AE$161:$AT$161</c:f>
              <c:numCache>
                <c:formatCode>_(* #,##0.0_);_(* \(#,##0.0\);_(* "-"??_);_(@_)</c:formatCode>
                <c:ptCount val="5"/>
                <c:pt idx="0">
                  <c:v>3.5</c:v>
                </c:pt>
                <c:pt idx="1">
                  <c:v>9.4</c:v>
                </c:pt>
                <c:pt idx="2">
                  <c:v>4.4111580000000004</c:v>
                </c:pt>
                <c:pt idx="3">
                  <c:v>11.447856</c:v>
                </c:pt>
                <c:pt idx="4">
                  <c:v>4.4135549999999997</c:v>
                </c:pt>
              </c:numCache>
            </c:numRef>
          </c:val>
          <c:extLst>
            <c:ext xmlns:c16="http://schemas.microsoft.com/office/drawing/2014/chart" uri="{C3380CC4-5D6E-409C-BE32-E72D297353CC}">
              <c16:uniqueId val="{00000000-0E21-4177-9D61-DB1EC99C650B}"/>
            </c:ext>
          </c:extLst>
        </c:ser>
        <c:dLbls>
          <c:showLegendKey val="0"/>
          <c:showVal val="1"/>
          <c:showCatName val="0"/>
          <c:showSerName val="0"/>
          <c:showPercent val="0"/>
          <c:showBubbleSize val="0"/>
        </c:dLbls>
        <c:gapWidth val="150"/>
        <c:axId val="1851862719"/>
        <c:axId val="1"/>
      </c:barChart>
      <c:lineChart>
        <c:grouping val="standard"/>
        <c:varyColors val="0"/>
        <c:ser>
          <c:idx val="0"/>
          <c:order val="1"/>
          <c:tx>
            <c:strRef>
              <c:f>'Abs Value &amp; Count'!$W$162</c:f>
              <c:strCache>
                <c:ptCount val="1"/>
                <c:pt idx="0">
                  <c:v> Count </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Count'!$AE$160:$AT$160</c:f>
              <c:numCache>
                <c:formatCode>mmm\ yy</c:formatCode>
                <c:ptCount val="5"/>
                <c:pt idx="0">
                  <c:v>36312</c:v>
                </c:pt>
                <c:pt idx="1">
                  <c:v>36342</c:v>
                </c:pt>
                <c:pt idx="2">
                  <c:v>36373</c:v>
                </c:pt>
                <c:pt idx="3">
                  <c:v>36404</c:v>
                </c:pt>
                <c:pt idx="4">
                  <c:v>36434</c:v>
                </c:pt>
              </c:numCache>
            </c:numRef>
          </c:cat>
          <c:val>
            <c:numRef>
              <c:f>'Abs Value &amp; Count'!$AE$162:$AT$162</c:f>
              <c:numCache>
                <c:formatCode>_(* #,##0_);_(* \(#,##0\);_(* "-"??_);_(@_)</c:formatCode>
                <c:ptCount val="5"/>
                <c:pt idx="0">
                  <c:v>31</c:v>
                </c:pt>
                <c:pt idx="1">
                  <c:v>36</c:v>
                </c:pt>
                <c:pt idx="2">
                  <c:v>29</c:v>
                </c:pt>
                <c:pt idx="3">
                  <c:v>37</c:v>
                </c:pt>
                <c:pt idx="4">
                  <c:v>31</c:v>
                </c:pt>
              </c:numCache>
            </c:numRef>
          </c:val>
          <c:smooth val="0"/>
          <c:extLst>
            <c:ext xmlns:c16="http://schemas.microsoft.com/office/drawing/2014/chart" uri="{C3380CC4-5D6E-409C-BE32-E72D297353CC}">
              <c16:uniqueId val="{00000001-0E21-4177-9D61-DB1EC99C650B}"/>
            </c:ext>
          </c:extLst>
        </c:ser>
        <c:dLbls>
          <c:showLegendKey val="0"/>
          <c:showVal val="1"/>
          <c:showCatName val="0"/>
          <c:showSerName val="0"/>
          <c:showPercent val="0"/>
          <c:showBubbleSize val="0"/>
        </c:dLbls>
        <c:marker val="1"/>
        <c:smooth val="0"/>
        <c:axId val="3"/>
        <c:axId val="4"/>
      </c:lineChart>
      <c:catAx>
        <c:axId val="1851862719"/>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348217934982229E-2"/>
              <c:y val="0.39002932551319647"/>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1862719"/>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21876004765107"/>
              <c:y val="0.41348973607038125"/>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7500040871800966"/>
          <c:y val="0.92668621700879761"/>
          <c:w val="0.39508971632790302"/>
          <c:h val="6.451612903225806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India</a:t>
            </a:r>
          </a:p>
        </c:rich>
      </c:tx>
      <c:layout>
        <c:manualLayout>
          <c:xMode val="edge"/>
          <c:yMode val="edge"/>
          <c:x val="0.45982192973755942"/>
          <c:y val="3.519061583577713E-2"/>
        </c:manualLayout>
      </c:layout>
      <c:overlay val="0"/>
      <c:spPr>
        <a:noFill/>
        <a:ln w="25400">
          <a:noFill/>
        </a:ln>
      </c:spPr>
    </c:title>
    <c:autoTitleDeleted val="0"/>
    <c:plotArea>
      <c:layout>
        <c:manualLayout>
          <c:layoutTarget val="inner"/>
          <c:xMode val="edge"/>
          <c:yMode val="edge"/>
          <c:x val="0.17633947790906407"/>
          <c:y val="0.18475073313782991"/>
          <c:w val="0.56919704894697887"/>
          <c:h val="0.67155425219941345"/>
        </c:manualLayout>
      </c:layout>
      <c:barChart>
        <c:barDir val="col"/>
        <c:grouping val="stacked"/>
        <c:varyColors val="0"/>
        <c:ser>
          <c:idx val="0"/>
          <c:order val="0"/>
          <c:tx>
            <c:strRef>
              <c:f>'IS - Business Unit Trends'!$AA$218:$AS$218</c:f>
              <c:strCache>
                <c:ptCount val="19"/>
                <c:pt idx="0">
                  <c:v>N. AMER</c:v>
                </c:pt>
              </c:strCache>
            </c:strRef>
          </c:tx>
          <c:spPr>
            <a:solidFill>
              <a:srgbClr val="FF000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Trends'!$AT$218:$AX$218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77EB-426D-9277-31EBA67604A9}"/>
            </c:ext>
          </c:extLst>
        </c:ser>
        <c:ser>
          <c:idx val="1"/>
          <c:order val="1"/>
          <c:tx>
            <c:strRef>
              <c:f>'IS - Business Unit Trends'!$AA$219:$AS$219</c:f>
              <c:strCache>
                <c:ptCount val="19"/>
                <c:pt idx="0">
                  <c:v>EUR</c:v>
                </c:pt>
              </c:strCache>
            </c:strRef>
          </c:tx>
          <c:spPr>
            <a:solidFill>
              <a:srgbClr val="FF808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Trends'!$AT$219:$AX$219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77EB-426D-9277-31EBA67604A9}"/>
            </c:ext>
          </c:extLst>
        </c:ser>
        <c:ser>
          <c:idx val="2"/>
          <c:order val="2"/>
          <c:tx>
            <c:strRef>
              <c:f>'IS - Business Unit Trends'!$AA$220:$AS$220</c:f>
              <c:strCache>
                <c:ptCount val="19"/>
                <c:pt idx="0">
                  <c:v>S. AMER</c:v>
                </c:pt>
              </c:strCache>
            </c:strRef>
          </c:tx>
          <c:spPr>
            <a:solidFill>
              <a:srgbClr val="FFFFC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Trends'!$AT$220:$AX$220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77EB-426D-9277-31EBA67604A9}"/>
            </c:ext>
          </c:extLst>
        </c:ser>
        <c:ser>
          <c:idx val="3"/>
          <c:order val="3"/>
          <c:tx>
            <c:strRef>
              <c:f>'IS - Business Unit Trends'!$AA$221:$AS$221</c:f>
              <c:strCache>
                <c:ptCount val="19"/>
                <c:pt idx="0">
                  <c:v>INDIA</c:v>
                </c:pt>
              </c:strCache>
            </c:strRef>
          </c:tx>
          <c:spPr>
            <a:solidFill>
              <a:srgbClr val="A0E0E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Trends'!$AT$221:$AX$221</c:f>
              <c:numCache>
                <c:formatCode>_(* #,##0.0_);_(* \(#,##0.0\);_(* "-"??_);_(@_)</c:formatCode>
                <c:ptCount val="5"/>
              </c:numCache>
            </c:numRef>
          </c:val>
          <c:extLst>
            <c:ext xmlns:c16="http://schemas.microsoft.com/office/drawing/2014/chart" uri="{C3380CC4-5D6E-409C-BE32-E72D297353CC}">
              <c16:uniqueId val="{00000003-77EB-426D-9277-31EBA67604A9}"/>
            </c:ext>
          </c:extLst>
        </c:ser>
        <c:ser>
          <c:idx val="4"/>
          <c:order val="4"/>
          <c:tx>
            <c:strRef>
              <c:f>'IS - Business Unit Trends'!$AA$222:$AS$222</c:f>
              <c:strCache>
                <c:ptCount val="19"/>
                <c:pt idx="0">
                  <c:v>CARIB/M. EAST</c:v>
                </c:pt>
              </c:strCache>
            </c:strRef>
          </c:tx>
          <c:spPr>
            <a:solidFill>
              <a:srgbClr val="00FFFF"/>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Trends'!$AT$222:$AX$222</c:f>
              <c:numCache>
                <c:formatCode>_(* #,##0.0_);_(* \(#,##0.0\);_(* "-"??_);_(@_)</c:formatCode>
                <c:ptCount val="5"/>
              </c:numCache>
            </c:numRef>
          </c:val>
          <c:extLst>
            <c:ext xmlns:c16="http://schemas.microsoft.com/office/drawing/2014/chart" uri="{C3380CC4-5D6E-409C-BE32-E72D297353CC}">
              <c16:uniqueId val="{00000004-77EB-426D-9277-31EBA67604A9}"/>
            </c:ext>
          </c:extLst>
        </c:ser>
        <c:ser>
          <c:idx val="5"/>
          <c:order val="5"/>
          <c:tx>
            <c:strRef>
              <c:f>'IS - Business Unit Trends'!$AA$223:$AS$223</c:f>
              <c:strCache>
                <c:ptCount val="19"/>
                <c:pt idx="0">
                  <c:v>ASIA/AFRICA</c:v>
                </c:pt>
              </c:strCache>
            </c:strRef>
          </c:tx>
          <c:spPr>
            <a:solidFill>
              <a:srgbClr val="00800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Trends'!$AT$223:$AX$223</c:f>
              <c:numCache>
                <c:formatCode>_(* #,##0.0_);_(* \(#,##0.0\);_(* "-"??_);_(@_)</c:formatCode>
                <c:ptCount val="5"/>
              </c:numCache>
            </c:numRef>
          </c:val>
          <c:extLst>
            <c:ext xmlns:c16="http://schemas.microsoft.com/office/drawing/2014/chart" uri="{C3380CC4-5D6E-409C-BE32-E72D297353CC}">
              <c16:uniqueId val="{00000005-77EB-426D-9277-31EBA67604A9}"/>
            </c:ext>
          </c:extLst>
        </c:ser>
        <c:ser>
          <c:idx val="6"/>
          <c:order val="6"/>
          <c:tx>
            <c:strRef>
              <c:f>'IS - Business Unit Trends'!$AA$224:$AS$224</c:f>
              <c:strCache>
                <c:ptCount val="19"/>
                <c:pt idx="0">
                  <c:v>EECC</c:v>
                </c:pt>
              </c:strCache>
            </c:strRef>
          </c:tx>
          <c:spPr>
            <a:solidFill>
              <a:srgbClr val="0080C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Trends'!$AT$224:$AX$224</c:f>
              <c:numCache>
                <c:formatCode>_(* #,##0.0_);_(* \(#,##0.0\);_(* "-"??_);_(@_)</c:formatCode>
                <c:ptCount val="5"/>
              </c:numCache>
            </c:numRef>
          </c:val>
          <c:extLst>
            <c:ext xmlns:c16="http://schemas.microsoft.com/office/drawing/2014/chart" uri="{C3380CC4-5D6E-409C-BE32-E72D297353CC}">
              <c16:uniqueId val="{00000006-77EB-426D-9277-31EBA67604A9}"/>
            </c:ext>
          </c:extLst>
        </c:ser>
        <c:ser>
          <c:idx val="7"/>
          <c:order val="7"/>
          <c:tx>
            <c:strRef>
              <c:f>'IS - Business Unit Trends'!$AA$225:$AS$225</c:f>
              <c:strCache>
                <c:ptCount val="19"/>
                <c:pt idx="0">
                  <c:v>Int'l HQ</c:v>
                </c:pt>
              </c:strCache>
            </c:strRef>
          </c:tx>
          <c:spPr>
            <a:solidFill>
              <a:srgbClr val="C0C0FF"/>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Trends'!$AT$225:$AX$225</c:f>
              <c:numCache>
                <c:formatCode>_(* #,##0.0_);_(* \(#,##0.0\);_(* "-"??_);_(@_)</c:formatCode>
                <c:ptCount val="5"/>
              </c:numCache>
            </c:numRef>
          </c:val>
          <c:extLst>
            <c:ext xmlns:c16="http://schemas.microsoft.com/office/drawing/2014/chart" uri="{C3380CC4-5D6E-409C-BE32-E72D297353CC}">
              <c16:uniqueId val="{00000007-77EB-426D-9277-31EBA67604A9}"/>
            </c:ext>
          </c:extLst>
        </c:ser>
        <c:ser>
          <c:idx val="8"/>
          <c:order val="8"/>
          <c:tx>
            <c:strRef>
              <c:f>'IS - Business Unit Trends'!$AA$226:$AS$226</c:f>
              <c:strCache>
                <c:ptCount val="19"/>
                <c:pt idx="0">
                  <c:v>GPG</c:v>
                </c:pt>
              </c:strCache>
            </c:strRef>
          </c:tx>
          <c:spPr>
            <a:solidFill>
              <a:srgbClr val="00008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Trends'!$AT$226:$AX$226</c:f>
              <c:numCache>
                <c:formatCode>_(* #,##0.0_);_(* \(#,##0.0\);_(* "-"??_);_(@_)</c:formatCode>
                <c:ptCount val="5"/>
              </c:numCache>
            </c:numRef>
          </c:val>
          <c:extLst>
            <c:ext xmlns:c16="http://schemas.microsoft.com/office/drawing/2014/chart" uri="{C3380CC4-5D6E-409C-BE32-E72D297353CC}">
              <c16:uniqueId val="{00000008-77EB-426D-9277-31EBA67604A9}"/>
            </c:ext>
          </c:extLst>
        </c:ser>
        <c:ser>
          <c:idx val="9"/>
          <c:order val="9"/>
          <c:tx>
            <c:strRef>
              <c:f>'IS - Business Unit Trends'!$AA$227:$AS$227</c:f>
              <c:strCache>
                <c:ptCount val="19"/>
                <c:pt idx="0">
                  <c:v>PGG</c:v>
                </c:pt>
              </c:strCache>
            </c:strRef>
          </c:tx>
          <c:spPr>
            <a:solidFill>
              <a:srgbClr val="FF00FF"/>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Trends'!$AT$227:$AX$227</c:f>
              <c:numCache>
                <c:formatCode>_(* #,##0.0_);_(* \(#,##0.0\);_(* "-"??_);_(@_)</c:formatCode>
                <c:ptCount val="5"/>
              </c:numCache>
            </c:numRef>
          </c:val>
          <c:extLst>
            <c:ext xmlns:c16="http://schemas.microsoft.com/office/drawing/2014/chart" uri="{C3380CC4-5D6E-409C-BE32-E72D297353CC}">
              <c16:uniqueId val="{00000009-77EB-426D-9277-31EBA67604A9}"/>
            </c:ext>
          </c:extLst>
        </c:ser>
        <c:ser>
          <c:idx val="10"/>
          <c:order val="10"/>
          <c:tx>
            <c:strRef>
              <c:f>'IS - Business Unit Trends'!$AA$228:$AS$228</c:f>
              <c:strCache>
                <c:ptCount val="19"/>
                <c:pt idx="0">
                  <c:v>EGEP</c:v>
                </c:pt>
              </c:strCache>
            </c:strRef>
          </c:tx>
          <c:spPr>
            <a:solidFill>
              <a:srgbClr val="FFFF0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Trends'!$AT$228:$AX$228</c:f>
              <c:numCache>
                <c:formatCode>_(* #,##0.0_);_(* \(#,##0.0\);_(* "-"??_);_(@_)</c:formatCode>
                <c:ptCount val="5"/>
              </c:numCache>
            </c:numRef>
          </c:val>
          <c:extLst>
            <c:ext xmlns:c16="http://schemas.microsoft.com/office/drawing/2014/chart" uri="{C3380CC4-5D6E-409C-BE32-E72D297353CC}">
              <c16:uniqueId val="{0000000A-77EB-426D-9277-31EBA67604A9}"/>
            </c:ext>
          </c:extLst>
        </c:ser>
        <c:ser>
          <c:idx val="11"/>
          <c:order val="11"/>
          <c:tx>
            <c:strRef>
              <c:f>'IS - Business Unit Trends'!$AA$229:$AS$229</c:f>
              <c:strCache>
                <c:ptCount val="19"/>
                <c:pt idx="0">
                  <c:v>EREC</c:v>
                </c:pt>
              </c:strCache>
            </c:strRef>
          </c:tx>
          <c:spPr>
            <a:solidFill>
              <a:srgbClr val="00FFFF"/>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Trends'!$AT$229:$AX$229</c:f>
              <c:numCache>
                <c:formatCode>_(* #,##0.0_);_(* \(#,##0.0\);_(* "-"??_);_(@_)</c:formatCode>
                <c:ptCount val="5"/>
              </c:numCache>
            </c:numRef>
          </c:val>
          <c:extLst>
            <c:ext xmlns:c16="http://schemas.microsoft.com/office/drawing/2014/chart" uri="{C3380CC4-5D6E-409C-BE32-E72D297353CC}">
              <c16:uniqueId val="{0000000B-77EB-426D-9277-31EBA67604A9}"/>
            </c:ext>
          </c:extLst>
        </c:ser>
        <c:ser>
          <c:idx val="12"/>
          <c:order val="12"/>
          <c:tx>
            <c:strRef>
              <c:f>'IS - Business Unit Trends'!$AA$230:$AS$230</c:f>
              <c:strCache>
                <c:ptCount val="19"/>
                <c:pt idx="0">
                  <c:v>ECM</c:v>
                </c:pt>
              </c:strCache>
            </c:strRef>
          </c:tx>
          <c:spPr>
            <a:solidFill>
              <a:srgbClr val="80008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Trends'!$AT$230:$AX$230</c:f>
              <c:numCache>
                <c:formatCode>_(* #,##0.0_);_(* \(#,##0.0\);_(* "-"??_);_(@_)</c:formatCode>
                <c:ptCount val="5"/>
              </c:numCache>
            </c:numRef>
          </c:val>
          <c:extLst>
            <c:ext xmlns:c16="http://schemas.microsoft.com/office/drawing/2014/chart" uri="{C3380CC4-5D6E-409C-BE32-E72D297353CC}">
              <c16:uniqueId val="{0000000C-77EB-426D-9277-31EBA67604A9}"/>
            </c:ext>
          </c:extLst>
        </c:ser>
        <c:ser>
          <c:idx val="13"/>
          <c:order val="13"/>
          <c:tx>
            <c:strRef>
              <c:f>'IS - Business Unit Trends'!$AA$231:$AS$231</c:f>
              <c:strCache>
                <c:ptCount val="19"/>
                <c:pt idx="0">
                  <c:v>ECI</c:v>
                </c:pt>
              </c:strCache>
            </c:strRef>
          </c:tx>
          <c:spPr>
            <a:solidFill>
              <a:srgbClr val="80000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Trends'!$AT$231:$AX$231</c:f>
              <c:numCache>
                <c:formatCode>_(* #,##0.0_);_(* \(#,##0.0\);_(* "-"??_);_(@_)</c:formatCode>
                <c:ptCount val="5"/>
              </c:numCache>
            </c:numRef>
          </c:val>
          <c:extLst>
            <c:ext xmlns:c16="http://schemas.microsoft.com/office/drawing/2014/chart" uri="{C3380CC4-5D6E-409C-BE32-E72D297353CC}">
              <c16:uniqueId val="{0000000D-77EB-426D-9277-31EBA67604A9}"/>
            </c:ext>
          </c:extLst>
        </c:ser>
        <c:ser>
          <c:idx val="14"/>
          <c:order val="14"/>
          <c:tx>
            <c:strRef>
              <c:f>'IS - Business Unit Trends'!$AA$232:$AS$232</c:f>
              <c:strCache>
                <c:ptCount val="19"/>
                <c:pt idx="0">
                  <c:v>EEDC</c:v>
                </c:pt>
              </c:strCache>
            </c:strRef>
          </c:tx>
          <c:spPr>
            <a:solidFill>
              <a:srgbClr val="00808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Trends'!$AT$232:$AX$232</c:f>
              <c:numCache>
                <c:formatCode>_(* #,##0.0_);_(* \(#,##0.0\);_(* "-"??_);_(@_)</c:formatCode>
                <c:ptCount val="5"/>
              </c:numCache>
            </c:numRef>
          </c:val>
          <c:extLst>
            <c:ext xmlns:c16="http://schemas.microsoft.com/office/drawing/2014/chart" uri="{C3380CC4-5D6E-409C-BE32-E72D297353CC}">
              <c16:uniqueId val="{0000000E-77EB-426D-9277-31EBA67604A9}"/>
            </c:ext>
          </c:extLst>
        </c:ser>
        <c:ser>
          <c:idx val="15"/>
          <c:order val="15"/>
          <c:tx>
            <c:strRef>
              <c:f>'IS - Business Unit Trends'!$AA$233:$AS$233</c:f>
              <c:strCache>
                <c:ptCount val="19"/>
                <c:pt idx="0">
                  <c:v>EES</c:v>
                </c:pt>
              </c:strCache>
            </c:strRef>
          </c:tx>
          <c:spPr>
            <a:solidFill>
              <a:srgbClr val="0000FF"/>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Trends'!$AT$233:$AX$233</c:f>
              <c:numCache>
                <c:formatCode>_(* #,##0.0_);_(* \(#,##0.0\);_(* "-"??_);_(@_)</c:formatCode>
                <c:ptCount val="5"/>
              </c:numCache>
            </c:numRef>
          </c:val>
          <c:extLst>
            <c:ext xmlns:c16="http://schemas.microsoft.com/office/drawing/2014/chart" uri="{C3380CC4-5D6E-409C-BE32-E72D297353CC}">
              <c16:uniqueId val="{0000000F-77EB-426D-9277-31EBA67604A9}"/>
            </c:ext>
          </c:extLst>
        </c:ser>
        <c:ser>
          <c:idx val="16"/>
          <c:order val="16"/>
          <c:tx>
            <c:strRef>
              <c:f>'IS - Business Unit Trends'!$AA$234:$AS$234</c:f>
              <c:strCache>
                <c:ptCount val="19"/>
                <c:pt idx="0">
                  <c:v>EOG</c:v>
                </c:pt>
              </c:strCache>
            </c:strRef>
          </c:tx>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Trends'!$AT$234:$AX$234</c:f>
            </c:numRef>
          </c:val>
          <c:extLst>
            <c:ext xmlns:c16="http://schemas.microsoft.com/office/drawing/2014/chart" uri="{C3380CC4-5D6E-409C-BE32-E72D297353CC}">
              <c16:uniqueId val="{00000010-77EB-426D-9277-31EBA67604A9}"/>
            </c:ext>
          </c:extLst>
        </c:ser>
        <c:ser>
          <c:idx val="17"/>
          <c:order val="17"/>
          <c:tx>
            <c:strRef>
              <c:f>'IS - Business Unit Trends'!$AA$235:$AS$235</c:f>
              <c:strCache>
                <c:ptCount val="19"/>
                <c:pt idx="0">
                  <c:v>CORP</c:v>
                </c:pt>
              </c:strCache>
            </c:strRef>
          </c:tx>
          <c:spPr>
            <a:solidFill>
              <a:srgbClr val="69FFFF"/>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Trends'!$AT$235:$AX$235</c:f>
              <c:numCache>
                <c:formatCode>_(* #,##0.0_);_(* \(#,##0.0\);_(* "-"??_);_(@_)</c:formatCode>
                <c:ptCount val="5"/>
              </c:numCache>
            </c:numRef>
          </c:val>
          <c:extLst>
            <c:ext xmlns:c16="http://schemas.microsoft.com/office/drawing/2014/chart" uri="{C3380CC4-5D6E-409C-BE32-E72D297353CC}">
              <c16:uniqueId val="{00000011-77EB-426D-9277-31EBA67604A9}"/>
            </c:ext>
          </c:extLst>
        </c:ser>
        <c:dLbls>
          <c:showLegendKey val="0"/>
          <c:showVal val="0"/>
          <c:showCatName val="0"/>
          <c:showSerName val="0"/>
          <c:showPercent val="0"/>
          <c:showBubbleSize val="0"/>
        </c:dLbls>
        <c:gapWidth val="150"/>
        <c:overlap val="100"/>
        <c:axId val="1814447503"/>
        <c:axId val="1"/>
      </c:barChart>
      <c:catAx>
        <c:axId val="1814447503"/>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8217934982229E-2"/>
              <c:y val="0.43695014662756598"/>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14447503"/>
        <c:crosses val="autoZero"/>
        <c:crossBetween val="between"/>
      </c:valAx>
      <c:spPr>
        <a:noFill/>
        <a:ln w="25400">
          <a:noFill/>
        </a:ln>
      </c:spPr>
    </c:plotArea>
    <c:legend>
      <c:legendPos val="r"/>
      <c:layout>
        <c:manualLayout>
          <c:xMode val="edge"/>
          <c:yMode val="edge"/>
          <c:x val="0.77232227033590084"/>
          <c:y val="4.1055718475073312E-2"/>
          <c:w val="0.20758951196889819"/>
          <c:h val="0.9501466275659824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Caribbean/ Middle East</a:t>
            </a:r>
          </a:p>
        </c:rich>
      </c:tx>
      <c:layout>
        <c:manualLayout>
          <c:xMode val="edge"/>
          <c:yMode val="edge"/>
          <c:x val="0.33333406156945078"/>
          <c:y val="3.5398332061013726E-2"/>
        </c:manualLayout>
      </c:layout>
      <c:overlay val="0"/>
      <c:spPr>
        <a:noFill/>
        <a:ln w="25400">
          <a:noFill/>
        </a:ln>
      </c:spPr>
    </c:title>
    <c:autoTitleDeleted val="0"/>
    <c:plotArea>
      <c:layout>
        <c:manualLayout>
          <c:layoutTarget val="inner"/>
          <c:xMode val="edge"/>
          <c:yMode val="edge"/>
          <c:x val="0.17673416687239338"/>
          <c:y val="0.18584124332032206"/>
          <c:w val="0.57718246902629733"/>
          <c:h val="0.66961844815417637"/>
        </c:manualLayout>
      </c:layout>
      <c:barChart>
        <c:barDir val="col"/>
        <c:grouping val="stacked"/>
        <c:varyColors val="0"/>
        <c:ser>
          <c:idx val="0"/>
          <c:order val="0"/>
          <c:tx>
            <c:strRef>
              <c:f>'IS - Business Unit Trends'!$AA$241:$AS$241</c:f>
              <c:strCache>
                <c:ptCount val="19"/>
                <c:pt idx="0">
                  <c:v>N. AMER</c:v>
                </c:pt>
              </c:strCache>
            </c:strRef>
          </c:tx>
          <c:spPr>
            <a:solidFill>
              <a:srgbClr val="FF000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Trends'!$AT$241:$AX$241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82B6-4F1C-9BBD-14EB75EE71D3}"/>
            </c:ext>
          </c:extLst>
        </c:ser>
        <c:ser>
          <c:idx val="1"/>
          <c:order val="1"/>
          <c:tx>
            <c:strRef>
              <c:f>'IS - Business Unit Trends'!$AA$242:$AS$242</c:f>
              <c:strCache>
                <c:ptCount val="19"/>
                <c:pt idx="0">
                  <c:v>EUR</c:v>
                </c:pt>
              </c:strCache>
            </c:strRef>
          </c:tx>
          <c:spPr>
            <a:solidFill>
              <a:srgbClr val="FF808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Trends'!$AT$242:$AX$242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82B6-4F1C-9BBD-14EB75EE71D3}"/>
            </c:ext>
          </c:extLst>
        </c:ser>
        <c:ser>
          <c:idx val="2"/>
          <c:order val="2"/>
          <c:tx>
            <c:strRef>
              <c:f>'IS - Business Unit Trends'!$AA$243:$AS$243</c:f>
              <c:strCache>
                <c:ptCount val="19"/>
                <c:pt idx="0">
                  <c:v>S. AMER</c:v>
                </c:pt>
              </c:strCache>
            </c:strRef>
          </c:tx>
          <c:spPr>
            <a:solidFill>
              <a:srgbClr val="FFFFC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Trends'!$AT$243:$AX$243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82B6-4F1C-9BBD-14EB75EE71D3}"/>
            </c:ext>
          </c:extLst>
        </c:ser>
        <c:ser>
          <c:idx val="3"/>
          <c:order val="3"/>
          <c:tx>
            <c:strRef>
              <c:f>'IS - Business Unit Trends'!$AA$244:$AS$244</c:f>
              <c:strCache>
                <c:ptCount val="19"/>
                <c:pt idx="0">
                  <c:v>INDIA</c:v>
                </c:pt>
              </c:strCache>
            </c:strRef>
          </c:tx>
          <c:spPr>
            <a:solidFill>
              <a:srgbClr val="A0E0E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Trends'!$AT$244:$AX$244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82B6-4F1C-9BBD-14EB75EE71D3}"/>
            </c:ext>
          </c:extLst>
        </c:ser>
        <c:ser>
          <c:idx val="4"/>
          <c:order val="4"/>
          <c:tx>
            <c:strRef>
              <c:f>'IS - Business Unit Trends'!$AA$245:$AS$245</c:f>
              <c:strCache>
                <c:ptCount val="19"/>
                <c:pt idx="0">
                  <c:v>CARIB/M. EAST</c:v>
                </c:pt>
              </c:strCache>
            </c:strRef>
          </c:tx>
          <c:spPr>
            <a:solidFill>
              <a:srgbClr val="00FFFF"/>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Trends'!$AT$245:$AX$245</c:f>
              <c:numCache>
                <c:formatCode>_(* #,##0.0_);_(* \(#,##0.0\);_(* "-"??_);_(@_)</c:formatCode>
                <c:ptCount val="5"/>
                <c:pt idx="0">
                  <c:v>0</c:v>
                </c:pt>
              </c:numCache>
            </c:numRef>
          </c:val>
          <c:extLst>
            <c:ext xmlns:c16="http://schemas.microsoft.com/office/drawing/2014/chart" uri="{C3380CC4-5D6E-409C-BE32-E72D297353CC}">
              <c16:uniqueId val="{00000004-82B6-4F1C-9BBD-14EB75EE71D3}"/>
            </c:ext>
          </c:extLst>
        </c:ser>
        <c:ser>
          <c:idx val="5"/>
          <c:order val="5"/>
          <c:tx>
            <c:strRef>
              <c:f>'IS - Business Unit Trends'!$AA$246:$AS$246</c:f>
              <c:strCache>
                <c:ptCount val="19"/>
                <c:pt idx="0">
                  <c:v>ASIA/AFRICA</c:v>
                </c:pt>
              </c:strCache>
            </c:strRef>
          </c:tx>
          <c:spPr>
            <a:solidFill>
              <a:srgbClr val="00800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Trends'!$AT$246:$AX$246</c:f>
              <c:numCache>
                <c:formatCode>_(* #,##0.0_);_(* \(#,##0.0\);_(* "-"??_);_(@_)</c:formatCode>
                <c:ptCount val="5"/>
              </c:numCache>
            </c:numRef>
          </c:val>
          <c:extLst>
            <c:ext xmlns:c16="http://schemas.microsoft.com/office/drawing/2014/chart" uri="{C3380CC4-5D6E-409C-BE32-E72D297353CC}">
              <c16:uniqueId val="{00000005-82B6-4F1C-9BBD-14EB75EE71D3}"/>
            </c:ext>
          </c:extLst>
        </c:ser>
        <c:ser>
          <c:idx val="6"/>
          <c:order val="6"/>
          <c:tx>
            <c:strRef>
              <c:f>'IS - Business Unit Trends'!$AA$247:$AS$247</c:f>
              <c:strCache>
                <c:ptCount val="19"/>
                <c:pt idx="0">
                  <c:v>EECC</c:v>
                </c:pt>
              </c:strCache>
            </c:strRef>
          </c:tx>
          <c:spPr>
            <a:solidFill>
              <a:srgbClr val="0080C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Trends'!$AT$247:$AX$247</c:f>
              <c:numCache>
                <c:formatCode>_(* #,##0.0_);_(* \(#,##0.0\);_(* "-"??_);_(@_)</c:formatCode>
                <c:ptCount val="5"/>
              </c:numCache>
            </c:numRef>
          </c:val>
          <c:extLst>
            <c:ext xmlns:c16="http://schemas.microsoft.com/office/drawing/2014/chart" uri="{C3380CC4-5D6E-409C-BE32-E72D297353CC}">
              <c16:uniqueId val="{00000006-82B6-4F1C-9BBD-14EB75EE71D3}"/>
            </c:ext>
          </c:extLst>
        </c:ser>
        <c:ser>
          <c:idx val="7"/>
          <c:order val="7"/>
          <c:tx>
            <c:strRef>
              <c:f>'IS - Business Unit Trends'!$AA$248:$AS$248</c:f>
              <c:strCache>
                <c:ptCount val="19"/>
                <c:pt idx="0">
                  <c:v>Int'l HQ</c:v>
                </c:pt>
              </c:strCache>
            </c:strRef>
          </c:tx>
          <c:spPr>
            <a:solidFill>
              <a:srgbClr val="C0C0FF"/>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Trends'!$AT$248:$AX$248</c:f>
              <c:numCache>
                <c:formatCode>_(* #,##0.0_);_(* \(#,##0.0\);_(* "-"??_);_(@_)</c:formatCode>
                <c:ptCount val="5"/>
                <c:pt idx="4">
                  <c:v>-2.7</c:v>
                </c:pt>
              </c:numCache>
            </c:numRef>
          </c:val>
          <c:extLst>
            <c:ext xmlns:c16="http://schemas.microsoft.com/office/drawing/2014/chart" uri="{C3380CC4-5D6E-409C-BE32-E72D297353CC}">
              <c16:uniqueId val="{00000007-82B6-4F1C-9BBD-14EB75EE71D3}"/>
            </c:ext>
          </c:extLst>
        </c:ser>
        <c:ser>
          <c:idx val="8"/>
          <c:order val="8"/>
          <c:tx>
            <c:strRef>
              <c:f>'IS - Business Unit Trends'!$AA$249:$AS$249</c:f>
              <c:strCache>
                <c:ptCount val="19"/>
                <c:pt idx="0">
                  <c:v>GPG</c:v>
                </c:pt>
              </c:strCache>
            </c:strRef>
          </c:tx>
          <c:spPr>
            <a:solidFill>
              <a:srgbClr val="00008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Trends'!$AT$249:$AX$249</c:f>
              <c:numCache>
                <c:formatCode>_(* #,##0.0_);_(* \(#,##0.0\);_(* "-"??_);_(@_)</c:formatCode>
                <c:ptCount val="5"/>
              </c:numCache>
            </c:numRef>
          </c:val>
          <c:extLst>
            <c:ext xmlns:c16="http://schemas.microsoft.com/office/drawing/2014/chart" uri="{C3380CC4-5D6E-409C-BE32-E72D297353CC}">
              <c16:uniqueId val="{00000008-82B6-4F1C-9BBD-14EB75EE71D3}"/>
            </c:ext>
          </c:extLst>
        </c:ser>
        <c:ser>
          <c:idx val="9"/>
          <c:order val="9"/>
          <c:tx>
            <c:strRef>
              <c:f>'IS - Business Unit Trends'!$AA$250:$AS$250</c:f>
              <c:strCache>
                <c:ptCount val="19"/>
                <c:pt idx="0">
                  <c:v>PGG</c:v>
                </c:pt>
              </c:strCache>
            </c:strRef>
          </c:tx>
          <c:spPr>
            <a:solidFill>
              <a:srgbClr val="FF00FF"/>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Trends'!$AT$250:$AX$250</c:f>
              <c:numCache>
                <c:formatCode>_(* #,##0.0_);_(* \(#,##0.0\);_(* "-"??_);_(@_)</c:formatCode>
                <c:ptCount val="5"/>
              </c:numCache>
            </c:numRef>
          </c:val>
          <c:extLst>
            <c:ext xmlns:c16="http://schemas.microsoft.com/office/drawing/2014/chart" uri="{C3380CC4-5D6E-409C-BE32-E72D297353CC}">
              <c16:uniqueId val="{00000009-82B6-4F1C-9BBD-14EB75EE71D3}"/>
            </c:ext>
          </c:extLst>
        </c:ser>
        <c:ser>
          <c:idx val="10"/>
          <c:order val="10"/>
          <c:tx>
            <c:strRef>
              <c:f>'IS - Business Unit Trends'!$AA$251:$AS$251</c:f>
              <c:strCache>
                <c:ptCount val="19"/>
                <c:pt idx="0">
                  <c:v>EGEP</c:v>
                </c:pt>
              </c:strCache>
            </c:strRef>
          </c:tx>
          <c:spPr>
            <a:solidFill>
              <a:srgbClr val="FFFF0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Trends'!$AT$251:$AX$251</c:f>
              <c:numCache>
                <c:formatCode>_(* #,##0.0_);_(* \(#,##0.0\);_(* "-"??_);_(@_)</c:formatCode>
                <c:ptCount val="5"/>
              </c:numCache>
            </c:numRef>
          </c:val>
          <c:extLst>
            <c:ext xmlns:c16="http://schemas.microsoft.com/office/drawing/2014/chart" uri="{C3380CC4-5D6E-409C-BE32-E72D297353CC}">
              <c16:uniqueId val="{0000000A-82B6-4F1C-9BBD-14EB75EE71D3}"/>
            </c:ext>
          </c:extLst>
        </c:ser>
        <c:ser>
          <c:idx val="11"/>
          <c:order val="11"/>
          <c:tx>
            <c:strRef>
              <c:f>'IS - Business Unit Trends'!$AA$252:$AS$252</c:f>
              <c:strCache>
                <c:ptCount val="19"/>
                <c:pt idx="0">
                  <c:v>EREC</c:v>
                </c:pt>
              </c:strCache>
            </c:strRef>
          </c:tx>
          <c:spPr>
            <a:solidFill>
              <a:srgbClr val="00FFFF"/>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Trends'!$AT$252:$AX$252</c:f>
              <c:numCache>
                <c:formatCode>_(* #,##0.0_);_(* \(#,##0.0\);_(* "-"??_);_(@_)</c:formatCode>
                <c:ptCount val="5"/>
              </c:numCache>
            </c:numRef>
          </c:val>
          <c:extLst>
            <c:ext xmlns:c16="http://schemas.microsoft.com/office/drawing/2014/chart" uri="{C3380CC4-5D6E-409C-BE32-E72D297353CC}">
              <c16:uniqueId val="{0000000B-82B6-4F1C-9BBD-14EB75EE71D3}"/>
            </c:ext>
          </c:extLst>
        </c:ser>
        <c:ser>
          <c:idx val="12"/>
          <c:order val="12"/>
          <c:tx>
            <c:strRef>
              <c:f>'IS - Business Unit Trends'!$AA$253:$AS$253</c:f>
              <c:strCache>
                <c:ptCount val="19"/>
                <c:pt idx="0">
                  <c:v>ECM</c:v>
                </c:pt>
              </c:strCache>
            </c:strRef>
          </c:tx>
          <c:spPr>
            <a:solidFill>
              <a:srgbClr val="80008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Trends'!$AT$253:$AX$253</c:f>
              <c:numCache>
                <c:formatCode>_(* #,##0.0_);_(* \(#,##0.0\);_(* "-"??_);_(@_)</c:formatCode>
                <c:ptCount val="5"/>
                <c:pt idx="4">
                  <c:v>2.7</c:v>
                </c:pt>
              </c:numCache>
            </c:numRef>
          </c:val>
          <c:extLst>
            <c:ext xmlns:c16="http://schemas.microsoft.com/office/drawing/2014/chart" uri="{C3380CC4-5D6E-409C-BE32-E72D297353CC}">
              <c16:uniqueId val="{0000000C-82B6-4F1C-9BBD-14EB75EE71D3}"/>
            </c:ext>
          </c:extLst>
        </c:ser>
        <c:ser>
          <c:idx val="13"/>
          <c:order val="13"/>
          <c:tx>
            <c:strRef>
              <c:f>'IS - Business Unit Trends'!$AA$254:$AS$254</c:f>
              <c:strCache>
                <c:ptCount val="19"/>
                <c:pt idx="0">
                  <c:v>ECI</c:v>
                </c:pt>
              </c:strCache>
            </c:strRef>
          </c:tx>
          <c:spPr>
            <a:solidFill>
              <a:srgbClr val="80000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Trends'!$AT$254:$AX$254</c:f>
              <c:numCache>
                <c:formatCode>_(* #,##0.0_);_(* \(#,##0.0\);_(* "-"??_);_(@_)</c:formatCode>
                <c:ptCount val="5"/>
              </c:numCache>
            </c:numRef>
          </c:val>
          <c:extLst>
            <c:ext xmlns:c16="http://schemas.microsoft.com/office/drawing/2014/chart" uri="{C3380CC4-5D6E-409C-BE32-E72D297353CC}">
              <c16:uniqueId val="{0000000D-82B6-4F1C-9BBD-14EB75EE71D3}"/>
            </c:ext>
          </c:extLst>
        </c:ser>
        <c:ser>
          <c:idx val="14"/>
          <c:order val="14"/>
          <c:tx>
            <c:strRef>
              <c:f>'IS - Business Unit Trends'!$AA$255:$AS$255</c:f>
              <c:strCache>
                <c:ptCount val="19"/>
                <c:pt idx="0">
                  <c:v>EEDC</c:v>
                </c:pt>
              </c:strCache>
            </c:strRef>
          </c:tx>
          <c:spPr>
            <a:solidFill>
              <a:srgbClr val="00808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Trends'!$AT$255:$AX$255</c:f>
              <c:numCache>
                <c:formatCode>_(* #,##0.0_);_(* \(#,##0.0\);_(* "-"??_);_(@_)</c:formatCode>
                <c:ptCount val="5"/>
              </c:numCache>
            </c:numRef>
          </c:val>
          <c:extLst>
            <c:ext xmlns:c16="http://schemas.microsoft.com/office/drawing/2014/chart" uri="{C3380CC4-5D6E-409C-BE32-E72D297353CC}">
              <c16:uniqueId val="{0000000E-82B6-4F1C-9BBD-14EB75EE71D3}"/>
            </c:ext>
          </c:extLst>
        </c:ser>
        <c:ser>
          <c:idx val="15"/>
          <c:order val="15"/>
          <c:tx>
            <c:strRef>
              <c:f>'IS - Business Unit Trends'!$AA$256:$AS$256</c:f>
              <c:strCache>
                <c:ptCount val="19"/>
                <c:pt idx="0">
                  <c:v>EES</c:v>
                </c:pt>
              </c:strCache>
            </c:strRef>
          </c:tx>
          <c:spPr>
            <a:solidFill>
              <a:srgbClr val="0000FF"/>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Trends'!$AT$256:$AX$256</c:f>
              <c:numCache>
                <c:formatCode>_(* #,##0.0_);_(* \(#,##0.0\);_(* "-"??_);_(@_)</c:formatCode>
                <c:ptCount val="5"/>
              </c:numCache>
            </c:numRef>
          </c:val>
          <c:extLst>
            <c:ext xmlns:c16="http://schemas.microsoft.com/office/drawing/2014/chart" uri="{C3380CC4-5D6E-409C-BE32-E72D297353CC}">
              <c16:uniqueId val="{0000000F-82B6-4F1C-9BBD-14EB75EE71D3}"/>
            </c:ext>
          </c:extLst>
        </c:ser>
        <c:ser>
          <c:idx val="16"/>
          <c:order val="16"/>
          <c:tx>
            <c:strRef>
              <c:f>'IS - Business Unit Trends'!$AA$257:$AS$257</c:f>
              <c:strCache>
                <c:ptCount val="19"/>
                <c:pt idx="0">
                  <c:v>EOG</c:v>
                </c:pt>
              </c:strCache>
            </c:strRef>
          </c:tx>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Trends'!$AT$257:$AX$257</c:f>
            </c:numRef>
          </c:val>
          <c:extLst>
            <c:ext xmlns:c16="http://schemas.microsoft.com/office/drawing/2014/chart" uri="{C3380CC4-5D6E-409C-BE32-E72D297353CC}">
              <c16:uniqueId val="{00000010-82B6-4F1C-9BBD-14EB75EE71D3}"/>
            </c:ext>
          </c:extLst>
        </c:ser>
        <c:ser>
          <c:idx val="17"/>
          <c:order val="17"/>
          <c:tx>
            <c:strRef>
              <c:f>'IS - Business Unit Trends'!$AA$258:$AS$258</c:f>
              <c:strCache>
                <c:ptCount val="19"/>
                <c:pt idx="0">
                  <c:v>CORP</c:v>
                </c:pt>
              </c:strCache>
            </c:strRef>
          </c:tx>
          <c:spPr>
            <a:solidFill>
              <a:srgbClr val="69FFFF"/>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Trends'!$AT$258:$AX$258</c:f>
              <c:numCache>
                <c:formatCode>_(* #,##0.0_);_(* \(#,##0.0\);_(* "-"??_);_(@_)</c:formatCode>
                <c:ptCount val="5"/>
              </c:numCache>
            </c:numRef>
          </c:val>
          <c:extLst>
            <c:ext xmlns:c16="http://schemas.microsoft.com/office/drawing/2014/chart" uri="{C3380CC4-5D6E-409C-BE32-E72D297353CC}">
              <c16:uniqueId val="{00000011-82B6-4F1C-9BBD-14EB75EE71D3}"/>
            </c:ext>
          </c:extLst>
        </c:ser>
        <c:dLbls>
          <c:showLegendKey val="0"/>
          <c:showVal val="0"/>
          <c:showCatName val="0"/>
          <c:showSerName val="0"/>
          <c:showPercent val="0"/>
          <c:showBubbleSize val="0"/>
        </c:dLbls>
        <c:gapWidth val="150"/>
        <c:overlap val="100"/>
        <c:axId val="1814450383"/>
        <c:axId val="1"/>
      </c:barChart>
      <c:catAx>
        <c:axId val="1814450383"/>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557120292226586E-2"/>
              <c:y val="0.4365794287525026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14450383"/>
        <c:crosses val="autoZero"/>
        <c:crossBetween val="between"/>
      </c:valAx>
      <c:spPr>
        <a:noFill/>
        <a:ln w="25400">
          <a:noFill/>
        </a:ln>
      </c:spPr>
    </c:plotArea>
    <c:legend>
      <c:legendPos val="r"/>
      <c:layout>
        <c:manualLayout>
          <c:xMode val="edge"/>
          <c:yMode val="edge"/>
          <c:x val="0.77628804942684171"/>
          <c:y val="3.5398332061013726E-2"/>
          <c:w val="0.20805414581180484"/>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Asia/ Africa</a:t>
            </a:r>
          </a:p>
        </c:rich>
      </c:tx>
      <c:layout>
        <c:manualLayout>
          <c:xMode val="edge"/>
          <c:yMode val="edge"/>
          <c:x val="0.41610829162360968"/>
          <c:y val="3.5294168333766564E-2"/>
        </c:manualLayout>
      </c:layout>
      <c:overlay val="0"/>
      <c:spPr>
        <a:noFill/>
        <a:ln w="25400">
          <a:noFill/>
        </a:ln>
      </c:spPr>
    </c:title>
    <c:autoTitleDeleted val="0"/>
    <c:plotArea>
      <c:layout>
        <c:manualLayout>
          <c:layoutTarget val="inner"/>
          <c:xMode val="edge"/>
          <c:yMode val="edge"/>
          <c:x val="0.17673416687239338"/>
          <c:y val="0.18529438375227447"/>
          <c:w val="0.57718246902629733"/>
          <c:h val="0.67058919834156472"/>
        </c:manualLayout>
      </c:layout>
      <c:barChart>
        <c:barDir val="col"/>
        <c:grouping val="stacked"/>
        <c:varyColors val="0"/>
        <c:ser>
          <c:idx val="0"/>
          <c:order val="0"/>
          <c:tx>
            <c:strRef>
              <c:f>'IS - Business Unit Trends'!$AA$264:$AS$264</c:f>
              <c:strCache>
                <c:ptCount val="19"/>
                <c:pt idx="0">
                  <c:v>N. AMER</c:v>
                </c:pt>
              </c:strCache>
            </c:strRef>
          </c:tx>
          <c:spPr>
            <a:solidFill>
              <a:srgbClr val="FF000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Trends'!$AT$264:$AX$264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58CC-4BE1-9640-2C143244B793}"/>
            </c:ext>
          </c:extLst>
        </c:ser>
        <c:ser>
          <c:idx val="1"/>
          <c:order val="1"/>
          <c:tx>
            <c:strRef>
              <c:f>'IS - Business Unit Trends'!$AA$265:$AS$265</c:f>
              <c:strCache>
                <c:ptCount val="19"/>
                <c:pt idx="0">
                  <c:v>EUR</c:v>
                </c:pt>
              </c:strCache>
            </c:strRef>
          </c:tx>
          <c:spPr>
            <a:solidFill>
              <a:srgbClr val="FF808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Trends'!$AT$265:$AX$265</c:f>
              <c:numCache>
                <c:formatCode>_(* #,##0.0_);_(* \(#,##0.0\);_(* "-"??_);_(@_)</c:formatCode>
                <c:ptCount val="5"/>
                <c:pt idx="0">
                  <c:v>0</c:v>
                </c:pt>
                <c:pt idx="1">
                  <c:v>0</c:v>
                </c:pt>
                <c:pt idx="2">
                  <c:v>0</c:v>
                </c:pt>
                <c:pt idx="3">
                  <c:v>-3.8</c:v>
                </c:pt>
                <c:pt idx="4">
                  <c:v>0</c:v>
                </c:pt>
              </c:numCache>
            </c:numRef>
          </c:val>
          <c:extLst>
            <c:ext xmlns:c16="http://schemas.microsoft.com/office/drawing/2014/chart" uri="{C3380CC4-5D6E-409C-BE32-E72D297353CC}">
              <c16:uniqueId val="{00000001-58CC-4BE1-9640-2C143244B793}"/>
            </c:ext>
          </c:extLst>
        </c:ser>
        <c:ser>
          <c:idx val="2"/>
          <c:order val="2"/>
          <c:tx>
            <c:strRef>
              <c:f>'IS - Business Unit Trends'!$AA$266:$AS$266</c:f>
              <c:strCache>
                <c:ptCount val="19"/>
                <c:pt idx="0">
                  <c:v>S. AMER</c:v>
                </c:pt>
              </c:strCache>
            </c:strRef>
          </c:tx>
          <c:spPr>
            <a:solidFill>
              <a:srgbClr val="FFFFC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Trends'!$AT$266:$AX$266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58CC-4BE1-9640-2C143244B793}"/>
            </c:ext>
          </c:extLst>
        </c:ser>
        <c:ser>
          <c:idx val="3"/>
          <c:order val="3"/>
          <c:tx>
            <c:strRef>
              <c:f>'IS - Business Unit Trends'!$AA$267:$AS$267</c:f>
              <c:strCache>
                <c:ptCount val="19"/>
                <c:pt idx="0">
                  <c:v>INDIA</c:v>
                </c:pt>
              </c:strCache>
            </c:strRef>
          </c:tx>
          <c:spPr>
            <a:solidFill>
              <a:srgbClr val="A0E0E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Trends'!$AT$267:$AX$267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58CC-4BE1-9640-2C143244B793}"/>
            </c:ext>
          </c:extLst>
        </c:ser>
        <c:ser>
          <c:idx val="4"/>
          <c:order val="4"/>
          <c:tx>
            <c:strRef>
              <c:f>'IS - Business Unit Trends'!$AA$268:$AS$268</c:f>
              <c:strCache>
                <c:ptCount val="19"/>
                <c:pt idx="0">
                  <c:v>CARIB/M. EAST</c:v>
                </c:pt>
              </c:strCache>
            </c:strRef>
          </c:tx>
          <c:spPr>
            <a:solidFill>
              <a:srgbClr val="00FFFF"/>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Trends'!$AT$268:$AX$268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58CC-4BE1-9640-2C143244B793}"/>
            </c:ext>
          </c:extLst>
        </c:ser>
        <c:ser>
          <c:idx val="5"/>
          <c:order val="5"/>
          <c:tx>
            <c:strRef>
              <c:f>'IS - Business Unit Trends'!$AA$269:$AS$269</c:f>
              <c:strCache>
                <c:ptCount val="19"/>
                <c:pt idx="0">
                  <c:v>ASIA/AFRICA</c:v>
                </c:pt>
              </c:strCache>
            </c:strRef>
          </c:tx>
          <c:spPr>
            <a:solidFill>
              <a:srgbClr val="00800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Trends'!$AT$269:$AX$269</c:f>
              <c:numCache>
                <c:formatCode>_(* #,##0.0_);_(* \(#,##0.0\);_(* "-"??_);_(@_)</c:formatCode>
                <c:ptCount val="5"/>
                <c:pt idx="1">
                  <c:v>0</c:v>
                </c:pt>
              </c:numCache>
            </c:numRef>
          </c:val>
          <c:extLst>
            <c:ext xmlns:c16="http://schemas.microsoft.com/office/drawing/2014/chart" uri="{C3380CC4-5D6E-409C-BE32-E72D297353CC}">
              <c16:uniqueId val="{00000005-58CC-4BE1-9640-2C143244B793}"/>
            </c:ext>
          </c:extLst>
        </c:ser>
        <c:ser>
          <c:idx val="6"/>
          <c:order val="6"/>
          <c:tx>
            <c:strRef>
              <c:f>'IS - Business Unit Trends'!$AA$270:$AS$270</c:f>
              <c:strCache>
                <c:ptCount val="19"/>
                <c:pt idx="0">
                  <c:v>EECC</c:v>
                </c:pt>
              </c:strCache>
            </c:strRef>
          </c:tx>
          <c:spPr>
            <a:solidFill>
              <a:srgbClr val="0080C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Trends'!$AT$270:$AX$270</c:f>
              <c:numCache>
                <c:formatCode>_(* #,##0.0_);_(* \(#,##0.0\);_(* "-"??_);_(@_)</c:formatCode>
                <c:ptCount val="5"/>
              </c:numCache>
            </c:numRef>
          </c:val>
          <c:extLst>
            <c:ext xmlns:c16="http://schemas.microsoft.com/office/drawing/2014/chart" uri="{C3380CC4-5D6E-409C-BE32-E72D297353CC}">
              <c16:uniqueId val="{00000006-58CC-4BE1-9640-2C143244B793}"/>
            </c:ext>
          </c:extLst>
        </c:ser>
        <c:ser>
          <c:idx val="7"/>
          <c:order val="7"/>
          <c:tx>
            <c:strRef>
              <c:f>'IS - Business Unit Trends'!$AA$271:$AS$271</c:f>
              <c:strCache>
                <c:ptCount val="19"/>
                <c:pt idx="0">
                  <c:v>Int'l HQ</c:v>
                </c:pt>
              </c:strCache>
            </c:strRef>
          </c:tx>
          <c:spPr>
            <a:solidFill>
              <a:srgbClr val="C0C0FF"/>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Trends'!$AT$271:$AX$271</c:f>
              <c:numCache>
                <c:formatCode>_(* #,##0.0_);_(* \(#,##0.0\);_(* "-"??_);_(@_)</c:formatCode>
                <c:ptCount val="5"/>
              </c:numCache>
            </c:numRef>
          </c:val>
          <c:extLst>
            <c:ext xmlns:c16="http://schemas.microsoft.com/office/drawing/2014/chart" uri="{C3380CC4-5D6E-409C-BE32-E72D297353CC}">
              <c16:uniqueId val="{00000007-58CC-4BE1-9640-2C143244B793}"/>
            </c:ext>
          </c:extLst>
        </c:ser>
        <c:ser>
          <c:idx val="8"/>
          <c:order val="8"/>
          <c:tx>
            <c:strRef>
              <c:f>'IS - Business Unit Trends'!$AA$272:$AS$272</c:f>
              <c:strCache>
                <c:ptCount val="19"/>
                <c:pt idx="0">
                  <c:v>GPG</c:v>
                </c:pt>
              </c:strCache>
            </c:strRef>
          </c:tx>
          <c:spPr>
            <a:solidFill>
              <a:srgbClr val="00008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Trends'!$AT$272:$AX$272</c:f>
              <c:numCache>
                <c:formatCode>_(* #,##0.0_);_(* \(#,##0.0\);_(* "-"??_);_(@_)</c:formatCode>
                <c:ptCount val="5"/>
              </c:numCache>
            </c:numRef>
          </c:val>
          <c:extLst>
            <c:ext xmlns:c16="http://schemas.microsoft.com/office/drawing/2014/chart" uri="{C3380CC4-5D6E-409C-BE32-E72D297353CC}">
              <c16:uniqueId val="{00000008-58CC-4BE1-9640-2C143244B793}"/>
            </c:ext>
          </c:extLst>
        </c:ser>
        <c:ser>
          <c:idx val="9"/>
          <c:order val="9"/>
          <c:tx>
            <c:strRef>
              <c:f>'IS - Business Unit Trends'!$AA$273:$AS$273</c:f>
              <c:strCache>
                <c:ptCount val="19"/>
                <c:pt idx="0">
                  <c:v>PGG</c:v>
                </c:pt>
              </c:strCache>
            </c:strRef>
          </c:tx>
          <c:spPr>
            <a:solidFill>
              <a:srgbClr val="FF00FF"/>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Trends'!$AT$273:$AX$273</c:f>
              <c:numCache>
                <c:formatCode>_(* #,##0.0_);_(* \(#,##0.0\);_(* "-"??_);_(@_)</c:formatCode>
                <c:ptCount val="5"/>
              </c:numCache>
            </c:numRef>
          </c:val>
          <c:extLst>
            <c:ext xmlns:c16="http://schemas.microsoft.com/office/drawing/2014/chart" uri="{C3380CC4-5D6E-409C-BE32-E72D297353CC}">
              <c16:uniqueId val="{00000009-58CC-4BE1-9640-2C143244B793}"/>
            </c:ext>
          </c:extLst>
        </c:ser>
        <c:ser>
          <c:idx val="10"/>
          <c:order val="10"/>
          <c:tx>
            <c:strRef>
              <c:f>'IS - Business Unit Trends'!$AA$274:$AS$274</c:f>
              <c:strCache>
                <c:ptCount val="19"/>
                <c:pt idx="0">
                  <c:v>EGEP</c:v>
                </c:pt>
              </c:strCache>
            </c:strRef>
          </c:tx>
          <c:spPr>
            <a:solidFill>
              <a:srgbClr val="FFFF0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Trends'!$AT$274:$AX$274</c:f>
              <c:numCache>
                <c:formatCode>_(* #,##0.0_);_(* \(#,##0.0\);_(* "-"??_);_(@_)</c:formatCode>
                <c:ptCount val="5"/>
              </c:numCache>
            </c:numRef>
          </c:val>
          <c:extLst>
            <c:ext xmlns:c16="http://schemas.microsoft.com/office/drawing/2014/chart" uri="{C3380CC4-5D6E-409C-BE32-E72D297353CC}">
              <c16:uniqueId val="{0000000A-58CC-4BE1-9640-2C143244B793}"/>
            </c:ext>
          </c:extLst>
        </c:ser>
        <c:ser>
          <c:idx val="11"/>
          <c:order val="11"/>
          <c:tx>
            <c:strRef>
              <c:f>'IS - Business Unit Trends'!$AA$275:$AS$275</c:f>
              <c:strCache>
                <c:ptCount val="19"/>
                <c:pt idx="0">
                  <c:v>EREC</c:v>
                </c:pt>
              </c:strCache>
            </c:strRef>
          </c:tx>
          <c:spPr>
            <a:solidFill>
              <a:srgbClr val="00FFFF"/>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Trends'!$AT$275:$AX$275</c:f>
              <c:numCache>
                <c:formatCode>_(* #,##0.0_);_(* \(#,##0.0\);_(* "-"??_);_(@_)</c:formatCode>
                <c:ptCount val="5"/>
              </c:numCache>
            </c:numRef>
          </c:val>
          <c:extLst>
            <c:ext xmlns:c16="http://schemas.microsoft.com/office/drawing/2014/chart" uri="{C3380CC4-5D6E-409C-BE32-E72D297353CC}">
              <c16:uniqueId val="{0000000B-58CC-4BE1-9640-2C143244B793}"/>
            </c:ext>
          </c:extLst>
        </c:ser>
        <c:ser>
          <c:idx val="12"/>
          <c:order val="12"/>
          <c:tx>
            <c:strRef>
              <c:f>'IS - Business Unit Trends'!$AA$276:$AS$276</c:f>
              <c:strCache>
                <c:ptCount val="19"/>
                <c:pt idx="0">
                  <c:v>ECM</c:v>
                </c:pt>
              </c:strCache>
            </c:strRef>
          </c:tx>
          <c:spPr>
            <a:solidFill>
              <a:srgbClr val="80008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Trends'!$AT$276:$AX$276</c:f>
              <c:numCache>
                <c:formatCode>_(* #,##0.0_);_(* \(#,##0.0\);_(* "-"??_);_(@_)</c:formatCode>
                <c:ptCount val="5"/>
              </c:numCache>
            </c:numRef>
          </c:val>
          <c:extLst>
            <c:ext xmlns:c16="http://schemas.microsoft.com/office/drawing/2014/chart" uri="{C3380CC4-5D6E-409C-BE32-E72D297353CC}">
              <c16:uniqueId val="{0000000C-58CC-4BE1-9640-2C143244B793}"/>
            </c:ext>
          </c:extLst>
        </c:ser>
        <c:ser>
          <c:idx val="13"/>
          <c:order val="13"/>
          <c:tx>
            <c:strRef>
              <c:f>'IS - Business Unit Trends'!$AA$277:$AS$277</c:f>
              <c:strCache>
                <c:ptCount val="19"/>
                <c:pt idx="0">
                  <c:v>ECI</c:v>
                </c:pt>
              </c:strCache>
            </c:strRef>
          </c:tx>
          <c:spPr>
            <a:solidFill>
              <a:srgbClr val="80000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Trends'!$AT$277:$AX$277</c:f>
              <c:numCache>
                <c:formatCode>_(* #,##0.0_);_(* \(#,##0.0\);_(* "-"??_);_(@_)</c:formatCode>
                <c:ptCount val="5"/>
              </c:numCache>
            </c:numRef>
          </c:val>
          <c:extLst>
            <c:ext xmlns:c16="http://schemas.microsoft.com/office/drawing/2014/chart" uri="{C3380CC4-5D6E-409C-BE32-E72D297353CC}">
              <c16:uniqueId val="{0000000D-58CC-4BE1-9640-2C143244B793}"/>
            </c:ext>
          </c:extLst>
        </c:ser>
        <c:ser>
          <c:idx val="14"/>
          <c:order val="14"/>
          <c:tx>
            <c:strRef>
              <c:f>'IS - Business Unit Trends'!$AA$278:$AS$278</c:f>
              <c:strCache>
                <c:ptCount val="19"/>
                <c:pt idx="0">
                  <c:v>EEDC</c:v>
                </c:pt>
              </c:strCache>
            </c:strRef>
          </c:tx>
          <c:spPr>
            <a:solidFill>
              <a:srgbClr val="00808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Trends'!$AT$278:$AX$278</c:f>
              <c:numCache>
                <c:formatCode>_(* #,##0.0_);_(* \(#,##0.0\);_(* "-"??_);_(@_)</c:formatCode>
                <c:ptCount val="5"/>
              </c:numCache>
            </c:numRef>
          </c:val>
          <c:extLst>
            <c:ext xmlns:c16="http://schemas.microsoft.com/office/drawing/2014/chart" uri="{C3380CC4-5D6E-409C-BE32-E72D297353CC}">
              <c16:uniqueId val="{0000000E-58CC-4BE1-9640-2C143244B793}"/>
            </c:ext>
          </c:extLst>
        </c:ser>
        <c:ser>
          <c:idx val="15"/>
          <c:order val="15"/>
          <c:tx>
            <c:strRef>
              <c:f>'IS - Business Unit Trends'!$AA$279:$AS$279</c:f>
              <c:strCache>
                <c:ptCount val="19"/>
                <c:pt idx="0">
                  <c:v>EES</c:v>
                </c:pt>
              </c:strCache>
            </c:strRef>
          </c:tx>
          <c:spPr>
            <a:solidFill>
              <a:srgbClr val="0000FF"/>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Trends'!$AT$279:$AX$279</c:f>
              <c:numCache>
                <c:formatCode>_(* #,##0.0_);_(* \(#,##0.0\);_(* "-"??_);_(@_)</c:formatCode>
                <c:ptCount val="5"/>
              </c:numCache>
            </c:numRef>
          </c:val>
          <c:extLst>
            <c:ext xmlns:c16="http://schemas.microsoft.com/office/drawing/2014/chart" uri="{C3380CC4-5D6E-409C-BE32-E72D297353CC}">
              <c16:uniqueId val="{0000000F-58CC-4BE1-9640-2C143244B793}"/>
            </c:ext>
          </c:extLst>
        </c:ser>
        <c:ser>
          <c:idx val="16"/>
          <c:order val="16"/>
          <c:tx>
            <c:strRef>
              <c:f>'IS - Business Unit Trends'!$AA$280:$AS$280</c:f>
              <c:strCache>
                <c:ptCount val="19"/>
                <c:pt idx="0">
                  <c:v>EOG</c:v>
                </c:pt>
              </c:strCache>
            </c:strRef>
          </c:tx>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Trends'!$AT$280:$AX$280</c:f>
            </c:numRef>
          </c:val>
          <c:extLst>
            <c:ext xmlns:c16="http://schemas.microsoft.com/office/drawing/2014/chart" uri="{C3380CC4-5D6E-409C-BE32-E72D297353CC}">
              <c16:uniqueId val="{00000010-58CC-4BE1-9640-2C143244B793}"/>
            </c:ext>
          </c:extLst>
        </c:ser>
        <c:ser>
          <c:idx val="17"/>
          <c:order val="17"/>
          <c:tx>
            <c:strRef>
              <c:f>'IS - Business Unit Trends'!$AA$281:$AS$281</c:f>
              <c:strCache>
                <c:ptCount val="19"/>
                <c:pt idx="0">
                  <c:v>CORP</c:v>
                </c:pt>
              </c:strCache>
            </c:strRef>
          </c:tx>
          <c:spPr>
            <a:solidFill>
              <a:srgbClr val="69FFFF"/>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Trends'!$AT$281:$AX$281</c:f>
              <c:numCache>
                <c:formatCode>_(* #,##0.0_);_(* \(#,##0.0\);_(* "-"??_);_(@_)</c:formatCode>
                <c:ptCount val="5"/>
                <c:pt idx="2">
                  <c:v>2</c:v>
                </c:pt>
              </c:numCache>
            </c:numRef>
          </c:val>
          <c:extLst>
            <c:ext xmlns:c16="http://schemas.microsoft.com/office/drawing/2014/chart" uri="{C3380CC4-5D6E-409C-BE32-E72D297353CC}">
              <c16:uniqueId val="{00000011-58CC-4BE1-9640-2C143244B793}"/>
            </c:ext>
          </c:extLst>
        </c:ser>
        <c:dLbls>
          <c:showLegendKey val="0"/>
          <c:showVal val="0"/>
          <c:showCatName val="0"/>
          <c:showSerName val="0"/>
          <c:showPercent val="0"/>
          <c:showBubbleSize val="0"/>
        </c:dLbls>
        <c:gapWidth val="150"/>
        <c:overlap val="100"/>
        <c:axId val="1814447983"/>
        <c:axId val="1"/>
      </c:barChart>
      <c:catAx>
        <c:axId val="1814447983"/>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557120292226586E-2"/>
              <c:y val="0.4382359234776014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14447983"/>
        <c:crosses val="autoZero"/>
        <c:crossBetween val="between"/>
      </c:valAx>
      <c:spPr>
        <a:noFill/>
        <a:ln w="25400">
          <a:noFill/>
        </a:ln>
      </c:spPr>
    </c:plotArea>
    <c:legend>
      <c:legendPos val="r"/>
      <c:layout>
        <c:manualLayout>
          <c:xMode val="edge"/>
          <c:yMode val="edge"/>
          <c:x val="0.77628804942684171"/>
          <c:y val="3.8235349028247108E-2"/>
          <c:w val="0.20805414581180484"/>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Engineering &amp; Construction</a:t>
            </a:r>
          </a:p>
        </c:rich>
      </c:tx>
      <c:layout>
        <c:manualLayout>
          <c:xMode val="edge"/>
          <c:yMode val="edge"/>
          <c:x val="0.25669670834863756"/>
          <c:y val="3.5294168333766564E-2"/>
        </c:manualLayout>
      </c:layout>
      <c:overlay val="0"/>
      <c:spPr>
        <a:noFill/>
        <a:ln w="25400">
          <a:noFill/>
        </a:ln>
      </c:spPr>
    </c:title>
    <c:autoTitleDeleted val="0"/>
    <c:plotArea>
      <c:layout>
        <c:manualLayout>
          <c:layoutTarget val="inner"/>
          <c:xMode val="edge"/>
          <c:yMode val="edge"/>
          <c:x val="0.17410733261907591"/>
          <c:y val="0.18529438375227447"/>
          <c:w val="0.56919704894697887"/>
          <c:h val="0.67058919834156472"/>
        </c:manualLayout>
      </c:layout>
      <c:barChart>
        <c:barDir val="col"/>
        <c:grouping val="stacked"/>
        <c:varyColors val="0"/>
        <c:ser>
          <c:idx val="0"/>
          <c:order val="0"/>
          <c:tx>
            <c:strRef>
              <c:f>'IS - Business Unit Trends'!$AA$287:$AS$287</c:f>
              <c:strCache>
                <c:ptCount val="19"/>
                <c:pt idx="0">
                  <c:v>N. AMER</c:v>
                </c:pt>
              </c:strCache>
            </c:strRef>
          </c:tx>
          <c:spPr>
            <a:solidFill>
              <a:srgbClr val="FF000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Trends'!$AT$287:$AX$287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609A-4EB0-8AB4-803DAB2AA3AF}"/>
            </c:ext>
          </c:extLst>
        </c:ser>
        <c:ser>
          <c:idx val="1"/>
          <c:order val="1"/>
          <c:tx>
            <c:strRef>
              <c:f>'IS - Business Unit Trends'!$AA$288:$AS$288</c:f>
              <c:strCache>
                <c:ptCount val="19"/>
                <c:pt idx="0">
                  <c:v>EUR</c:v>
                </c:pt>
              </c:strCache>
            </c:strRef>
          </c:tx>
          <c:spPr>
            <a:solidFill>
              <a:srgbClr val="FF808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Trends'!$AT$288:$AX$288</c:f>
              <c:numCache>
                <c:formatCode>_(* #,##0.0_);_(* \(#,##0.0\);_(* "-"??_);_(@_)</c:formatCode>
                <c:ptCount val="5"/>
                <c:pt idx="0">
                  <c:v>0</c:v>
                </c:pt>
                <c:pt idx="1">
                  <c:v>0</c:v>
                </c:pt>
                <c:pt idx="2">
                  <c:v>0</c:v>
                </c:pt>
                <c:pt idx="3">
                  <c:v>0</c:v>
                </c:pt>
                <c:pt idx="4">
                  <c:v>1.1000000000000001</c:v>
                </c:pt>
              </c:numCache>
            </c:numRef>
          </c:val>
          <c:extLst>
            <c:ext xmlns:c16="http://schemas.microsoft.com/office/drawing/2014/chart" uri="{C3380CC4-5D6E-409C-BE32-E72D297353CC}">
              <c16:uniqueId val="{00000001-609A-4EB0-8AB4-803DAB2AA3AF}"/>
            </c:ext>
          </c:extLst>
        </c:ser>
        <c:ser>
          <c:idx val="2"/>
          <c:order val="2"/>
          <c:tx>
            <c:strRef>
              <c:f>'IS - Business Unit Trends'!$AA$289:$AS$289</c:f>
              <c:strCache>
                <c:ptCount val="19"/>
                <c:pt idx="0">
                  <c:v>S. AMER</c:v>
                </c:pt>
              </c:strCache>
            </c:strRef>
          </c:tx>
          <c:spPr>
            <a:solidFill>
              <a:srgbClr val="FFFFC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Trends'!$AT$289:$AX$289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609A-4EB0-8AB4-803DAB2AA3AF}"/>
            </c:ext>
          </c:extLst>
        </c:ser>
        <c:ser>
          <c:idx val="3"/>
          <c:order val="3"/>
          <c:tx>
            <c:strRef>
              <c:f>'IS - Business Unit Trends'!$AA$290:$AS$290</c:f>
              <c:strCache>
                <c:ptCount val="19"/>
                <c:pt idx="0">
                  <c:v>INDIA</c:v>
                </c:pt>
              </c:strCache>
            </c:strRef>
          </c:tx>
          <c:spPr>
            <a:solidFill>
              <a:srgbClr val="A0E0E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Trends'!$AT$290:$AX$290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609A-4EB0-8AB4-803DAB2AA3AF}"/>
            </c:ext>
          </c:extLst>
        </c:ser>
        <c:ser>
          <c:idx val="4"/>
          <c:order val="4"/>
          <c:tx>
            <c:strRef>
              <c:f>'IS - Business Unit Trends'!$AA$291:$AS$291</c:f>
              <c:strCache>
                <c:ptCount val="19"/>
                <c:pt idx="0">
                  <c:v>CARIB/M. EAST</c:v>
                </c:pt>
              </c:strCache>
            </c:strRef>
          </c:tx>
          <c:spPr>
            <a:solidFill>
              <a:srgbClr val="00FFFF"/>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Trends'!$AT$291:$AX$291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609A-4EB0-8AB4-803DAB2AA3AF}"/>
            </c:ext>
          </c:extLst>
        </c:ser>
        <c:ser>
          <c:idx val="5"/>
          <c:order val="5"/>
          <c:tx>
            <c:strRef>
              <c:f>'IS - Business Unit Trends'!$AA$292:$AS$292</c:f>
              <c:strCache>
                <c:ptCount val="19"/>
                <c:pt idx="0">
                  <c:v>ASIA/AFRICA</c:v>
                </c:pt>
              </c:strCache>
            </c:strRef>
          </c:tx>
          <c:spPr>
            <a:solidFill>
              <a:srgbClr val="00800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Trends'!$AT$292:$AX$292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609A-4EB0-8AB4-803DAB2AA3AF}"/>
            </c:ext>
          </c:extLst>
        </c:ser>
        <c:ser>
          <c:idx val="6"/>
          <c:order val="6"/>
          <c:tx>
            <c:strRef>
              <c:f>'IS - Business Unit Trends'!$AA$293:$AS$293</c:f>
              <c:strCache>
                <c:ptCount val="19"/>
                <c:pt idx="0">
                  <c:v>EECC</c:v>
                </c:pt>
              </c:strCache>
            </c:strRef>
          </c:tx>
          <c:spPr>
            <a:solidFill>
              <a:srgbClr val="0080C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Trends'!$AT$293:$AX$293</c:f>
              <c:numCache>
                <c:formatCode>_(* #,##0.0_);_(* \(#,##0.0\);_(* "-"??_);_(@_)</c:formatCode>
                <c:ptCount val="5"/>
                <c:pt idx="0">
                  <c:v>0</c:v>
                </c:pt>
              </c:numCache>
            </c:numRef>
          </c:val>
          <c:extLst>
            <c:ext xmlns:c16="http://schemas.microsoft.com/office/drawing/2014/chart" uri="{C3380CC4-5D6E-409C-BE32-E72D297353CC}">
              <c16:uniqueId val="{00000006-609A-4EB0-8AB4-803DAB2AA3AF}"/>
            </c:ext>
          </c:extLst>
        </c:ser>
        <c:ser>
          <c:idx val="7"/>
          <c:order val="7"/>
          <c:tx>
            <c:strRef>
              <c:f>'IS - Business Unit Trends'!$AA$294:$AS$294</c:f>
              <c:strCache>
                <c:ptCount val="19"/>
                <c:pt idx="0">
                  <c:v>Int'l HQ</c:v>
                </c:pt>
              </c:strCache>
            </c:strRef>
          </c:tx>
          <c:spPr>
            <a:solidFill>
              <a:srgbClr val="C0C0FF"/>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Trends'!$AT$294:$AX$294</c:f>
              <c:numCache>
                <c:formatCode>_(* #,##0.0_);_(* \(#,##0.0\);_(* "-"??_);_(@_)</c:formatCode>
                <c:ptCount val="5"/>
              </c:numCache>
            </c:numRef>
          </c:val>
          <c:extLst>
            <c:ext xmlns:c16="http://schemas.microsoft.com/office/drawing/2014/chart" uri="{C3380CC4-5D6E-409C-BE32-E72D297353CC}">
              <c16:uniqueId val="{00000007-609A-4EB0-8AB4-803DAB2AA3AF}"/>
            </c:ext>
          </c:extLst>
        </c:ser>
        <c:ser>
          <c:idx val="8"/>
          <c:order val="8"/>
          <c:tx>
            <c:strRef>
              <c:f>'IS - Business Unit Trends'!$AA$295:$AS$295</c:f>
              <c:strCache>
                <c:ptCount val="19"/>
                <c:pt idx="0">
                  <c:v>GPG</c:v>
                </c:pt>
              </c:strCache>
            </c:strRef>
          </c:tx>
          <c:spPr>
            <a:solidFill>
              <a:srgbClr val="00008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Trends'!$AT$295:$AX$295</c:f>
              <c:numCache>
                <c:formatCode>_(* #,##0.0_);_(* \(#,##0.0\);_(* "-"??_);_(@_)</c:formatCode>
                <c:ptCount val="5"/>
              </c:numCache>
            </c:numRef>
          </c:val>
          <c:extLst>
            <c:ext xmlns:c16="http://schemas.microsoft.com/office/drawing/2014/chart" uri="{C3380CC4-5D6E-409C-BE32-E72D297353CC}">
              <c16:uniqueId val="{00000008-609A-4EB0-8AB4-803DAB2AA3AF}"/>
            </c:ext>
          </c:extLst>
        </c:ser>
        <c:ser>
          <c:idx val="9"/>
          <c:order val="9"/>
          <c:tx>
            <c:strRef>
              <c:f>'IS - Business Unit Trends'!$AA$296:$AS$296</c:f>
              <c:strCache>
                <c:ptCount val="19"/>
                <c:pt idx="0">
                  <c:v>PGG</c:v>
                </c:pt>
              </c:strCache>
            </c:strRef>
          </c:tx>
          <c:spPr>
            <a:solidFill>
              <a:srgbClr val="FF00FF"/>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Trends'!$AT$296:$AX$296</c:f>
              <c:numCache>
                <c:formatCode>_(* #,##0.0_);_(* \(#,##0.0\);_(* "-"??_);_(@_)</c:formatCode>
                <c:ptCount val="5"/>
              </c:numCache>
            </c:numRef>
          </c:val>
          <c:extLst>
            <c:ext xmlns:c16="http://schemas.microsoft.com/office/drawing/2014/chart" uri="{C3380CC4-5D6E-409C-BE32-E72D297353CC}">
              <c16:uniqueId val="{00000009-609A-4EB0-8AB4-803DAB2AA3AF}"/>
            </c:ext>
          </c:extLst>
        </c:ser>
        <c:ser>
          <c:idx val="10"/>
          <c:order val="10"/>
          <c:tx>
            <c:strRef>
              <c:f>'IS - Business Unit Trends'!$AA$297:$AS$297</c:f>
              <c:strCache>
                <c:ptCount val="19"/>
                <c:pt idx="0">
                  <c:v>EGEP</c:v>
                </c:pt>
              </c:strCache>
            </c:strRef>
          </c:tx>
          <c:spPr>
            <a:solidFill>
              <a:srgbClr val="FFFF0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Trends'!$AT$297:$AX$297</c:f>
              <c:numCache>
                <c:formatCode>_(* #,##0.0_);_(* \(#,##0.0\);_(* "-"??_);_(@_)</c:formatCode>
                <c:ptCount val="5"/>
              </c:numCache>
            </c:numRef>
          </c:val>
          <c:extLst>
            <c:ext xmlns:c16="http://schemas.microsoft.com/office/drawing/2014/chart" uri="{C3380CC4-5D6E-409C-BE32-E72D297353CC}">
              <c16:uniqueId val="{0000000A-609A-4EB0-8AB4-803DAB2AA3AF}"/>
            </c:ext>
          </c:extLst>
        </c:ser>
        <c:ser>
          <c:idx val="11"/>
          <c:order val="11"/>
          <c:tx>
            <c:strRef>
              <c:f>'IS - Business Unit Trends'!$AA$298:$AS$298</c:f>
              <c:strCache>
                <c:ptCount val="19"/>
                <c:pt idx="0">
                  <c:v>EREC</c:v>
                </c:pt>
              </c:strCache>
            </c:strRef>
          </c:tx>
          <c:spPr>
            <a:solidFill>
              <a:srgbClr val="00FFFF"/>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Trends'!$AT$298:$AX$298</c:f>
              <c:numCache>
                <c:formatCode>_(* #,##0.0_);_(* \(#,##0.0\);_(* "-"??_);_(@_)</c:formatCode>
                <c:ptCount val="5"/>
              </c:numCache>
            </c:numRef>
          </c:val>
          <c:extLst>
            <c:ext xmlns:c16="http://schemas.microsoft.com/office/drawing/2014/chart" uri="{C3380CC4-5D6E-409C-BE32-E72D297353CC}">
              <c16:uniqueId val="{0000000B-609A-4EB0-8AB4-803DAB2AA3AF}"/>
            </c:ext>
          </c:extLst>
        </c:ser>
        <c:ser>
          <c:idx val="12"/>
          <c:order val="12"/>
          <c:tx>
            <c:strRef>
              <c:f>'IS - Business Unit Trends'!$AA$299:$AS$299</c:f>
              <c:strCache>
                <c:ptCount val="19"/>
                <c:pt idx="0">
                  <c:v>ECM</c:v>
                </c:pt>
              </c:strCache>
            </c:strRef>
          </c:tx>
          <c:spPr>
            <a:solidFill>
              <a:srgbClr val="80008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Trends'!$AT$299:$AX$299</c:f>
              <c:numCache>
                <c:formatCode>_(* #,##0.0_);_(* \(#,##0.0\);_(* "-"??_);_(@_)</c:formatCode>
                <c:ptCount val="5"/>
              </c:numCache>
            </c:numRef>
          </c:val>
          <c:extLst>
            <c:ext xmlns:c16="http://schemas.microsoft.com/office/drawing/2014/chart" uri="{C3380CC4-5D6E-409C-BE32-E72D297353CC}">
              <c16:uniqueId val="{0000000C-609A-4EB0-8AB4-803DAB2AA3AF}"/>
            </c:ext>
          </c:extLst>
        </c:ser>
        <c:ser>
          <c:idx val="13"/>
          <c:order val="13"/>
          <c:tx>
            <c:strRef>
              <c:f>'IS - Business Unit Trends'!$AA$300:$AS$300</c:f>
              <c:strCache>
                <c:ptCount val="19"/>
                <c:pt idx="0">
                  <c:v>ECI</c:v>
                </c:pt>
              </c:strCache>
            </c:strRef>
          </c:tx>
          <c:spPr>
            <a:solidFill>
              <a:srgbClr val="80000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Trends'!$AT$300:$AX$300</c:f>
              <c:numCache>
                <c:formatCode>_(* #,##0.0_);_(* \(#,##0.0\);_(* "-"??_);_(@_)</c:formatCode>
                <c:ptCount val="5"/>
              </c:numCache>
            </c:numRef>
          </c:val>
          <c:extLst>
            <c:ext xmlns:c16="http://schemas.microsoft.com/office/drawing/2014/chart" uri="{C3380CC4-5D6E-409C-BE32-E72D297353CC}">
              <c16:uniqueId val="{0000000D-609A-4EB0-8AB4-803DAB2AA3AF}"/>
            </c:ext>
          </c:extLst>
        </c:ser>
        <c:ser>
          <c:idx val="14"/>
          <c:order val="14"/>
          <c:tx>
            <c:strRef>
              <c:f>'IS - Business Unit Trends'!$AA$301:$AS$301</c:f>
              <c:strCache>
                <c:ptCount val="19"/>
                <c:pt idx="0">
                  <c:v>EEDC</c:v>
                </c:pt>
              </c:strCache>
            </c:strRef>
          </c:tx>
          <c:spPr>
            <a:solidFill>
              <a:srgbClr val="00808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Trends'!$AT$301:$AX$301</c:f>
              <c:numCache>
                <c:formatCode>_(* #,##0.0_);_(* \(#,##0.0\);_(* "-"??_);_(@_)</c:formatCode>
                <c:ptCount val="5"/>
              </c:numCache>
            </c:numRef>
          </c:val>
          <c:extLst>
            <c:ext xmlns:c16="http://schemas.microsoft.com/office/drawing/2014/chart" uri="{C3380CC4-5D6E-409C-BE32-E72D297353CC}">
              <c16:uniqueId val="{0000000E-609A-4EB0-8AB4-803DAB2AA3AF}"/>
            </c:ext>
          </c:extLst>
        </c:ser>
        <c:ser>
          <c:idx val="15"/>
          <c:order val="15"/>
          <c:tx>
            <c:strRef>
              <c:f>'IS - Business Unit Trends'!$AA$302:$AS$302</c:f>
              <c:strCache>
                <c:ptCount val="19"/>
                <c:pt idx="0">
                  <c:v>EES</c:v>
                </c:pt>
              </c:strCache>
            </c:strRef>
          </c:tx>
          <c:spPr>
            <a:solidFill>
              <a:srgbClr val="0000FF"/>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Trends'!$AT$302:$AX$302</c:f>
              <c:numCache>
                <c:formatCode>_(* #,##0.0_);_(* \(#,##0.0\);_(* "-"??_);_(@_)</c:formatCode>
                <c:ptCount val="5"/>
              </c:numCache>
            </c:numRef>
          </c:val>
          <c:extLst>
            <c:ext xmlns:c16="http://schemas.microsoft.com/office/drawing/2014/chart" uri="{C3380CC4-5D6E-409C-BE32-E72D297353CC}">
              <c16:uniqueId val="{0000000F-609A-4EB0-8AB4-803DAB2AA3AF}"/>
            </c:ext>
          </c:extLst>
        </c:ser>
        <c:ser>
          <c:idx val="16"/>
          <c:order val="16"/>
          <c:tx>
            <c:strRef>
              <c:f>'IS - Business Unit Trends'!$AA$303:$AS$303</c:f>
              <c:strCache>
                <c:ptCount val="19"/>
                <c:pt idx="0">
                  <c:v>EOG</c:v>
                </c:pt>
              </c:strCache>
            </c:strRef>
          </c:tx>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Trends'!$AT$303:$AX$303</c:f>
            </c:numRef>
          </c:val>
          <c:extLst>
            <c:ext xmlns:c16="http://schemas.microsoft.com/office/drawing/2014/chart" uri="{C3380CC4-5D6E-409C-BE32-E72D297353CC}">
              <c16:uniqueId val="{00000010-609A-4EB0-8AB4-803DAB2AA3AF}"/>
            </c:ext>
          </c:extLst>
        </c:ser>
        <c:ser>
          <c:idx val="17"/>
          <c:order val="17"/>
          <c:tx>
            <c:strRef>
              <c:f>'IS - Business Unit Trends'!$AA$304:$AS$304</c:f>
              <c:strCache>
                <c:ptCount val="19"/>
                <c:pt idx="0">
                  <c:v>CORP</c:v>
                </c:pt>
              </c:strCache>
            </c:strRef>
          </c:tx>
          <c:spPr>
            <a:solidFill>
              <a:srgbClr val="69FFFF"/>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Trends'!$AT$304:$AX$304</c:f>
              <c:numCache>
                <c:formatCode>_(* #,##0.0_);_(* \(#,##0.0\);_(* "-"??_);_(@_)</c:formatCode>
                <c:ptCount val="5"/>
              </c:numCache>
            </c:numRef>
          </c:val>
          <c:extLst>
            <c:ext xmlns:c16="http://schemas.microsoft.com/office/drawing/2014/chart" uri="{C3380CC4-5D6E-409C-BE32-E72D297353CC}">
              <c16:uniqueId val="{00000011-609A-4EB0-8AB4-803DAB2AA3AF}"/>
            </c:ext>
          </c:extLst>
        </c:ser>
        <c:dLbls>
          <c:showLegendKey val="0"/>
          <c:showVal val="0"/>
          <c:showCatName val="0"/>
          <c:showSerName val="0"/>
          <c:showPercent val="0"/>
          <c:showBubbleSize val="0"/>
        </c:dLbls>
        <c:gapWidth val="150"/>
        <c:overlap val="100"/>
        <c:axId val="1814445103"/>
        <c:axId val="1"/>
      </c:barChart>
      <c:catAx>
        <c:axId val="1814445103"/>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1250034059834134E-2"/>
              <c:y val="0.4382359234776014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14445103"/>
        <c:crosses val="autoZero"/>
        <c:crossBetween val="between"/>
      </c:valAx>
      <c:spPr>
        <a:noFill/>
        <a:ln w="25400">
          <a:noFill/>
        </a:ln>
      </c:spPr>
    </c:plotArea>
    <c:legend>
      <c:legendPos val="r"/>
      <c:layout>
        <c:manualLayout>
          <c:xMode val="edge"/>
          <c:yMode val="edge"/>
          <c:x val="0.77232227033590084"/>
          <c:y val="3.8235349028247108E-2"/>
          <c:w val="0.20758951196889819"/>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International Headquarters</a:t>
            </a:r>
          </a:p>
        </c:rich>
      </c:tx>
      <c:layout>
        <c:manualLayout>
          <c:xMode val="edge"/>
          <c:yMode val="edge"/>
          <c:x val="0.30734966592427615"/>
          <c:y val="3.5294168333766564E-2"/>
        </c:manualLayout>
      </c:layout>
      <c:overlay val="0"/>
      <c:spPr>
        <a:noFill/>
        <a:ln w="25400">
          <a:noFill/>
        </a:ln>
      </c:spPr>
    </c:title>
    <c:autoTitleDeleted val="0"/>
    <c:plotArea>
      <c:layout>
        <c:manualLayout>
          <c:layoutTarget val="inner"/>
          <c:xMode val="edge"/>
          <c:yMode val="edge"/>
          <c:x val="0.17594654788418709"/>
          <c:y val="0.18529438375227447"/>
          <c:w val="0.57683741648106901"/>
          <c:h val="0.67058919834156472"/>
        </c:manualLayout>
      </c:layout>
      <c:barChart>
        <c:barDir val="col"/>
        <c:grouping val="stacked"/>
        <c:varyColors val="0"/>
        <c:ser>
          <c:idx val="0"/>
          <c:order val="0"/>
          <c:tx>
            <c:strRef>
              <c:f>'IS - Business Unit Trends'!$AA$310</c:f>
              <c:strCache>
                <c:ptCount val="1"/>
                <c:pt idx="0">
                  <c:v>N. AMER</c:v>
                </c:pt>
              </c:strCache>
            </c:strRef>
          </c:tx>
          <c:spPr>
            <a:solidFill>
              <a:srgbClr val="FF000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Trends'!$AB$310:$AX$310</c:f>
              <c:numCache>
                <c:formatCode>_(* #,##0.0_);_(* \(#,##0.0\);_(* "-"??_);_(@_)</c:formatCode>
                <c:ptCount val="5"/>
                <c:pt idx="0">
                  <c:v>0</c:v>
                </c:pt>
                <c:pt idx="1">
                  <c:v>0</c:v>
                </c:pt>
                <c:pt idx="2">
                  <c:v>0</c:v>
                </c:pt>
                <c:pt idx="3">
                  <c:v>1.3</c:v>
                </c:pt>
                <c:pt idx="4">
                  <c:v>0</c:v>
                </c:pt>
              </c:numCache>
            </c:numRef>
          </c:val>
          <c:extLst>
            <c:ext xmlns:c16="http://schemas.microsoft.com/office/drawing/2014/chart" uri="{C3380CC4-5D6E-409C-BE32-E72D297353CC}">
              <c16:uniqueId val="{00000000-C769-4ADA-AC8C-5FACD5BE3AFA}"/>
            </c:ext>
          </c:extLst>
        </c:ser>
        <c:ser>
          <c:idx val="1"/>
          <c:order val="1"/>
          <c:tx>
            <c:strRef>
              <c:f>'IS - Business Unit Trends'!$AA$311</c:f>
              <c:strCache>
                <c:ptCount val="1"/>
                <c:pt idx="0">
                  <c:v>EUR</c:v>
                </c:pt>
              </c:strCache>
            </c:strRef>
          </c:tx>
          <c:spPr>
            <a:solidFill>
              <a:srgbClr val="FF808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Trends'!$AB$311:$AX$311</c:f>
              <c:numCache>
                <c:formatCode>_(* #,##0.0_);_(* \(#,##0.0\);_(* "-"??_);_(@_)</c:formatCode>
                <c:ptCount val="5"/>
                <c:pt idx="0">
                  <c:v>0</c:v>
                </c:pt>
                <c:pt idx="1">
                  <c:v>0</c:v>
                </c:pt>
                <c:pt idx="2">
                  <c:v>0</c:v>
                </c:pt>
                <c:pt idx="3">
                  <c:v>0</c:v>
                </c:pt>
                <c:pt idx="4">
                  <c:v>-0.7</c:v>
                </c:pt>
              </c:numCache>
            </c:numRef>
          </c:val>
          <c:extLst>
            <c:ext xmlns:c16="http://schemas.microsoft.com/office/drawing/2014/chart" uri="{C3380CC4-5D6E-409C-BE32-E72D297353CC}">
              <c16:uniqueId val="{00000001-C769-4ADA-AC8C-5FACD5BE3AFA}"/>
            </c:ext>
          </c:extLst>
        </c:ser>
        <c:ser>
          <c:idx val="2"/>
          <c:order val="2"/>
          <c:tx>
            <c:strRef>
              <c:f>'IS - Business Unit Trends'!$AA$312</c:f>
              <c:strCache>
                <c:ptCount val="1"/>
                <c:pt idx="0">
                  <c:v>S. AMER</c:v>
                </c:pt>
              </c:strCache>
            </c:strRef>
          </c:tx>
          <c:spPr>
            <a:solidFill>
              <a:srgbClr val="FFFFC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Trends'!$AB$312:$AX$312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C769-4ADA-AC8C-5FACD5BE3AFA}"/>
            </c:ext>
          </c:extLst>
        </c:ser>
        <c:ser>
          <c:idx val="3"/>
          <c:order val="3"/>
          <c:tx>
            <c:strRef>
              <c:f>'IS - Business Unit Trends'!$AA$313</c:f>
              <c:strCache>
                <c:ptCount val="1"/>
                <c:pt idx="0">
                  <c:v>INDIA</c:v>
                </c:pt>
              </c:strCache>
            </c:strRef>
          </c:tx>
          <c:spPr>
            <a:solidFill>
              <a:srgbClr val="A0E0E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Trends'!$AB$313:$AX$313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C769-4ADA-AC8C-5FACD5BE3AFA}"/>
            </c:ext>
          </c:extLst>
        </c:ser>
        <c:ser>
          <c:idx val="4"/>
          <c:order val="4"/>
          <c:tx>
            <c:strRef>
              <c:f>'IS - Business Unit Trends'!$AA$314</c:f>
              <c:strCache>
                <c:ptCount val="1"/>
                <c:pt idx="0">
                  <c:v>CARIB/M. EAST</c:v>
                </c:pt>
              </c:strCache>
            </c:strRef>
          </c:tx>
          <c:spPr>
            <a:solidFill>
              <a:srgbClr val="00FFFF"/>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Trends'!$AB$314:$AX$314</c:f>
              <c:numCache>
                <c:formatCode>_(* #,##0.0_);_(* \(#,##0.0\);_(* "-"??_);_(@_)</c:formatCode>
                <c:ptCount val="5"/>
                <c:pt idx="0">
                  <c:v>0</c:v>
                </c:pt>
                <c:pt idx="1">
                  <c:v>0</c:v>
                </c:pt>
                <c:pt idx="2">
                  <c:v>0</c:v>
                </c:pt>
                <c:pt idx="3">
                  <c:v>0</c:v>
                </c:pt>
                <c:pt idx="4">
                  <c:v>-2.7</c:v>
                </c:pt>
              </c:numCache>
            </c:numRef>
          </c:val>
          <c:extLst>
            <c:ext xmlns:c16="http://schemas.microsoft.com/office/drawing/2014/chart" uri="{C3380CC4-5D6E-409C-BE32-E72D297353CC}">
              <c16:uniqueId val="{00000004-C769-4ADA-AC8C-5FACD5BE3AFA}"/>
            </c:ext>
          </c:extLst>
        </c:ser>
        <c:ser>
          <c:idx val="5"/>
          <c:order val="5"/>
          <c:tx>
            <c:strRef>
              <c:f>'IS - Business Unit Trends'!$AA$315</c:f>
              <c:strCache>
                <c:ptCount val="1"/>
                <c:pt idx="0">
                  <c:v>ASIA/AFRICA</c:v>
                </c:pt>
              </c:strCache>
            </c:strRef>
          </c:tx>
          <c:spPr>
            <a:solidFill>
              <a:srgbClr val="00800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Trends'!$AB$315:$AX$315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C769-4ADA-AC8C-5FACD5BE3AFA}"/>
            </c:ext>
          </c:extLst>
        </c:ser>
        <c:ser>
          <c:idx val="6"/>
          <c:order val="6"/>
          <c:tx>
            <c:strRef>
              <c:f>'IS - Business Unit Trends'!$AA$316</c:f>
              <c:strCache>
                <c:ptCount val="1"/>
                <c:pt idx="0">
                  <c:v>EECC</c:v>
                </c:pt>
              </c:strCache>
            </c:strRef>
          </c:tx>
          <c:spPr>
            <a:solidFill>
              <a:srgbClr val="0080C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Trends'!$AB$316:$AX$316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C769-4ADA-AC8C-5FACD5BE3AFA}"/>
            </c:ext>
          </c:extLst>
        </c:ser>
        <c:ser>
          <c:idx val="7"/>
          <c:order val="7"/>
          <c:tx>
            <c:strRef>
              <c:f>'IS - Business Unit Trends'!$AA$317</c:f>
              <c:strCache>
                <c:ptCount val="1"/>
                <c:pt idx="0">
                  <c:v>Int'l HQ</c:v>
                </c:pt>
              </c:strCache>
            </c:strRef>
          </c:tx>
          <c:spPr>
            <a:solidFill>
              <a:srgbClr val="C0C0FF"/>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Trends'!$AB$317:$AX$317</c:f>
              <c:numCache>
                <c:formatCode>_(* #,##0.0_);_(* \(#,##0.0\);_(* "-"??_);_(@_)</c:formatCode>
                <c:ptCount val="5"/>
              </c:numCache>
            </c:numRef>
          </c:val>
          <c:extLst>
            <c:ext xmlns:c16="http://schemas.microsoft.com/office/drawing/2014/chart" uri="{C3380CC4-5D6E-409C-BE32-E72D297353CC}">
              <c16:uniqueId val="{00000007-C769-4ADA-AC8C-5FACD5BE3AFA}"/>
            </c:ext>
          </c:extLst>
        </c:ser>
        <c:ser>
          <c:idx val="8"/>
          <c:order val="8"/>
          <c:tx>
            <c:strRef>
              <c:f>'IS - Business Unit Trends'!$AA$318</c:f>
              <c:strCache>
                <c:ptCount val="1"/>
                <c:pt idx="0">
                  <c:v>GPG</c:v>
                </c:pt>
              </c:strCache>
            </c:strRef>
          </c:tx>
          <c:spPr>
            <a:solidFill>
              <a:srgbClr val="00008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Trends'!$AB$318:$AX$318</c:f>
              <c:numCache>
                <c:formatCode>_(* #,##0.0_);_(* \(#,##0.0\);_(* "-"??_);_(@_)</c:formatCode>
                <c:ptCount val="5"/>
              </c:numCache>
            </c:numRef>
          </c:val>
          <c:extLst>
            <c:ext xmlns:c16="http://schemas.microsoft.com/office/drawing/2014/chart" uri="{C3380CC4-5D6E-409C-BE32-E72D297353CC}">
              <c16:uniqueId val="{00000008-C769-4ADA-AC8C-5FACD5BE3AFA}"/>
            </c:ext>
          </c:extLst>
        </c:ser>
        <c:ser>
          <c:idx val="9"/>
          <c:order val="9"/>
          <c:tx>
            <c:strRef>
              <c:f>'IS - Business Unit Trends'!$AA$319</c:f>
              <c:strCache>
                <c:ptCount val="1"/>
                <c:pt idx="0">
                  <c:v>PGG</c:v>
                </c:pt>
              </c:strCache>
            </c:strRef>
          </c:tx>
          <c:spPr>
            <a:solidFill>
              <a:srgbClr val="FF00FF"/>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Trends'!$AB$319:$AX$319</c:f>
              <c:numCache>
                <c:formatCode>_(* #,##0.0_);_(* \(#,##0.0\);_(* "-"??_);_(@_)</c:formatCode>
                <c:ptCount val="5"/>
              </c:numCache>
            </c:numRef>
          </c:val>
          <c:extLst>
            <c:ext xmlns:c16="http://schemas.microsoft.com/office/drawing/2014/chart" uri="{C3380CC4-5D6E-409C-BE32-E72D297353CC}">
              <c16:uniqueId val="{00000009-C769-4ADA-AC8C-5FACD5BE3AFA}"/>
            </c:ext>
          </c:extLst>
        </c:ser>
        <c:ser>
          <c:idx val="10"/>
          <c:order val="10"/>
          <c:tx>
            <c:strRef>
              <c:f>'IS - Business Unit Trends'!$AA$320</c:f>
              <c:strCache>
                <c:ptCount val="1"/>
                <c:pt idx="0">
                  <c:v>EGEP</c:v>
                </c:pt>
              </c:strCache>
            </c:strRef>
          </c:tx>
          <c:spPr>
            <a:solidFill>
              <a:srgbClr val="FFFF0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Trends'!$AB$320:$AX$320</c:f>
              <c:numCache>
                <c:formatCode>_(* #,##0.0_);_(* \(#,##0.0\);_(* "-"??_);_(@_)</c:formatCode>
                <c:ptCount val="5"/>
              </c:numCache>
            </c:numRef>
          </c:val>
          <c:extLst>
            <c:ext xmlns:c16="http://schemas.microsoft.com/office/drawing/2014/chart" uri="{C3380CC4-5D6E-409C-BE32-E72D297353CC}">
              <c16:uniqueId val="{0000000A-C769-4ADA-AC8C-5FACD5BE3AFA}"/>
            </c:ext>
          </c:extLst>
        </c:ser>
        <c:ser>
          <c:idx val="11"/>
          <c:order val="11"/>
          <c:tx>
            <c:strRef>
              <c:f>'IS - Business Unit Trends'!$AA$321</c:f>
              <c:strCache>
                <c:ptCount val="1"/>
                <c:pt idx="0">
                  <c:v>EREC</c:v>
                </c:pt>
              </c:strCache>
            </c:strRef>
          </c:tx>
          <c:spPr>
            <a:solidFill>
              <a:srgbClr val="00FFFF"/>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Trends'!$AB$321:$AX$321</c:f>
              <c:numCache>
                <c:formatCode>_(* #,##0.0_);_(* \(#,##0.0\);_(* "-"??_);_(@_)</c:formatCode>
                <c:ptCount val="5"/>
              </c:numCache>
            </c:numRef>
          </c:val>
          <c:extLst>
            <c:ext xmlns:c16="http://schemas.microsoft.com/office/drawing/2014/chart" uri="{C3380CC4-5D6E-409C-BE32-E72D297353CC}">
              <c16:uniqueId val="{0000000B-C769-4ADA-AC8C-5FACD5BE3AFA}"/>
            </c:ext>
          </c:extLst>
        </c:ser>
        <c:ser>
          <c:idx val="12"/>
          <c:order val="12"/>
          <c:tx>
            <c:strRef>
              <c:f>'IS - Business Unit Trends'!$AA$322</c:f>
              <c:strCache>
                <c:ptCount val="1"/>
                <c:pt idx="0">
                  <c:v>ECM</c:v>
                </c:pt>
              </c:strCache>
            </c:strRef>
          </c:tx>
          <c:spPr>
            <a:solidFill>
              <a:srgbClr val="80008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Trends'!$AB$322:$AX$322</c:f>
              <c:numCache>
                <c:formatCode>_(* #,##0.0_);_(* \(#,##0.0\);_(* "-"??_);_(@_)</c:formatCode>
                <c:ptCount val="5"/>
              </c:numCache>
            </c:numRef>
          </c:val>
          <c:extLst>
            <c:ext xmlns:c16="http://schemas.microsoft.com/office/drawing/2014/chart" uri="{C3380CC4-5D6E-409C-BE32-E72D297353CC}">
              <c16:uniqueId val="{0000000C-C769-4ADA-AC8C-5FACD5BE3AFA}"/>
            </c:ext>
          </c:extLst>
        </c:ser>
        <c:ser>
          <c:idx val="13"/>
          <c:order val="13"/>
          <c:tx>
            <c:strRef>
              <c:f>'IS - Business Unit Trends'!$AA$323</c:f>
              <c:strCache>
                <c:ptCount val="1"/>
                <c:pt idx="0">
                  <c:v>ECI</c:v>
                </c:pt>
              </c:strCache>
            </c:strRef>
          </c:tx>
          <c:spPr>
            <a:solidFill>
              <a:srgbClr val="80000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Trends'!$AB$323:$AX$323</c:f>
              <c:numCache>
                <c:formatCode>_(* #,##0.0_);_(* \(#,##0.0\);_(* "-"??_);_(@_)</c:formatCode>
                <c:ptCount val="5"/>
              </c:numCache>
            </c:numRef>
          </c:val>
          <c:extLst>
            <c:ext xmlns:c16="http://schemas.microsoft.com/office/drawing/2014/chart" uri="{C3380CC4-5D6E-409C-BE32-E72D297353CC}">
              <c16:uniqueId val="{0000000D-C769-4ADA-AC8C-5FACD5BE3AFA}"/>
            </c:ext>
          </c:extLst>
        </c:ser>
        <c:ser>
          <c:idx val="14"/>
          <c:order val="14"/>
          <c:tx>
            <c:strRef>
              <c:f>'IS - Business Unit Trends'!$AA$324</c:f>
              <c:strCache>
                <c:ptCount val="1"/>
                <c:pt idx="0">
                  <c:v>EEDC</c:v>
                </c:pt>
              </c:strCache>
            </c:strRef>
          </c:tx>
          <c:spPr>
            <a:solidFill>
              <a:srgbClr val="00808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Trends'!$AB$324:$AX$324</c:f>
              <c:numCache>
                <c:formatCode>_(* #,##0.0_);_(* \(#,##0.0\);_(* "-"??_);_(@_)</c:formatCode>
                <c:ptCount val="5"/>
              </c:numCache>
            </c:numRef>
          </c:val>
          <c:extLst>
            <c:ext xmlns:c16="http://schemas.microsoft.com/office/drawing/2014/chart" uri="{C3380CC4-5D6E-409C-BE32-E72D297353CC}">
              <c16:uniqueId val="{0000000E-C769-4ADA-AC8C-5FACD5BE3AFA}"/>
            </c:ext>
          </c:extLst>
        </c:ser>
        <c:ser>
          <c:idx val="15"/>
          <c:order val="15"/>
          <c:tx>
            <c:strRef>
              <c:f>'IS - Business Unit Trends'!$AA$325</c:f>
              <c:strCache>
                <c:ptCount val="1"/>
                <c:pt idx="0">
                  <c:v>EES</c:v>
                </c:pt>
              </c:strCache>
            </c:strRef>
          </c:tx>
          <c:spPr>
            <a:solidFill>
              <a:srgbClr val="0000FF"/>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Trends'!$AB$325:$AX$325</c:f>
              <c:numCache>
                <c:formatCode>_(* #,##0.0_);_(* \(#,##0.0\);_(* "-"??_);_(@_)</c:formatCode>
                <c:ptCount val="5"/>
              </c:numCache>
            </c:numRef>
          </c:val>
          <c:extLst>
            <c:ext xmlns:c16="http://schemas.microsoft.com/office/drawing/2014/chart" uri="{C3380CC4-5D6E-409C-BE32-E72D297353CC}">
              <c16:uniqueId val="{0000000F-C769-4ADA-AC8C-5FACD5BE3AFA}"/>
            </c:ext>
          </c:extLst>
        </c:ser>
        <c:ser>
          <c:idx val="16"/>
          <c:order val="16"/>
          <c:tx>
            <c:strRef>
              <c:f>'IS - Business Unit Trends'!$AA$326</c:f>
              <c:strCache>
                <c:ptCount val="1"/>
                <c:pt idx="0">
                  <c:v>EOG</c:v>
                </c:pt>
              </c:strCache>
            </c:strRef>
          </c:tx>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Trends'!$AB$326:$AX$326</c:f>
            </c:numRef>
          </c:val>
          <c:extLst>
            <c:ext xmlns:c16="http://schemas.microsoft.com/office/drawing/2014/chart" uri="{C3380CC4-5D6E-409C-BE32-E72D297353CC}">
              <c16:uniqueId val="{00000010-C769-4ADA-AC8C-5FACD5BE3AFA}"/>
            </c:ext>
          </c:extLst>
        </c:ser>
        <c:ser>
          <c:idx val="17"/>
          <c:order val="17"/>
          <c:tx>
            <c:strRef>
              <c:f>'IS - Business Unit Trends'!$AA$327</c:f>
              <c:strCache>
                <c:ptCount val="1"/>
                <c:pt idx="0">
                  <c:v>CORP</c:v>
                </c:pt>
              </c:strCache>
            </c:strRef>
          </c:tx>
          <c:spPr>
            <a:solidFill>
              <a:srgbClr val="69FFFF"/>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Trends'!$AB$327:$AX$327</c:f>
              <c:numCache>
                <c:formatCode>_(* #,##0.0_);_(* \(#,##0.0\);_(* "-"??_);_(@_)</c:formatCode>
                <c:ptCount val="5"/>
              </c:numCache>
            </c:numRef>
          </c:val>
          <c:extLst>
            <c:ext xmlns:c16="http://schemas.microsoft.com/office/drawing/2014/chart" uri="{C3380CC4-5D6E-409C-BE32-E72D297353CC}">
              <c16:uniqueId val="{00000011-C769-4ADA-AC8C-5FACD5BE3AFA}"/>
            </c:ext>
          </c:extLst>
        </c:ser>
        <c:dLbls>
          <c:showLegendKey val="0"/>
          <c:showVal val="0"/>
          <c:showCatName val="0"/>
          <c:showSerName val="0"/>
          <c:showPercent val="0"/>
          <c:showBubbleSize val="0"/>
        </c:dLbls>
        <c:gapWidth val="150"/>
        <c:overlap val="100"/>
        <c:axId val="1814446063"/>
        <c:axId val="1"/>
      </c:barChart>
      <c:catAx>
        <c:axId val="1814446063"/>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34075723830735E-2"/>
              <c:y val="0.4382359234776014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14446063"/>
        <c:crosses val="autoZero"/>
        <c:crossBetween val="between"/>
      </c:valAx>
      <c:spPr>
        <a:noFill/>
        <a:ln w="25400">
          <a:noFill/>
        </a:ln>
      </c:spPr>
    </c:plotArea>
    <c:legend>
      <c:legendPos val="r"/>
      <c:layout>
        <c:manualLayout>
          <c:xMode val="edge"/>
          <c:yMode val="edge"/>
          <c:x val="0.77505567928730512"/>
          <c:y val="3.8235349028247108E-2"/>
          <c:w val="0.20712694877505569"/>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Gas Pipeline Group</a:t>
            </a:r>
          </a:p>
        </c:rich>
      </c:tx>
      <c:layout>
        <c:manualLayout>
          <c:xMode val="edge"/>
          <c:yMode val="edge"/>
          <c:x val="0.35714324639810441"/>
          <c:y val="3.5398332061013726E-2"/>
        </c:manualLayout>
      </c:layout>
      <c:overlay val="0"/>
      <c:spPr>
        <a:noFill/>
        <a:ln w="25400">
          <a:noFill/>
        </a:ln>
      </c:spPr>
    </c:title>
    <c:autoTitleDeleted val="0"/>
    <c:plotArea>
      <c:layout>
        <c:manualLayout>
          <c:layoutTarget val="inner"/>
          <c:xMode val="edge"/>
          <c:yMode val="edge"/>
          <c:x val="0.17410733261907591"/>
          <c:y val="0.18879110432540655"/>
          <c:w val="0.56919704894697887"/>
          <c:h val="0.66666858714909183"/>
        </c:manualLayout>
      </c:layout>
      <c:barChart>
        <c:barDir val="col"/>
        <c:grouping val="stacked"/>
        <c:varyColors val="0"/>
        <c:ser>
          <c:idx val="0"/>
          <c:order val="0"/>
          <c:tx>
            <c:strRef>
              <c:f>'IS - Business Unit Trends'!$AA$333</c:f>
              <c:strCache>
                <c:ptCount val="1"/>
                <c:pt idx="0">
                  <c:v>N. AMER</c:v>
                </c:pt>
              </c:strCache>
            </c:strRef>
          </c:tx>
          <c:spPr>
            <a:solidFill>
              <a:srgbClr val="FF000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Trends'!$AB$333:$AX$333</c:f>
              <c:numCache>
                <c:formatCode>_(* #,##0.0_);_(* \(#,##0.0\);_(* "-"??_);_(@_)</c:formatCode>
                <c:ptCount val="5"/>
                <c:pt idx="0">
                  <c:v>-1.5</c:v>
                </c:pt>
                <c:pt idx="1">
                  <c:v>-1.6</c:v>
                </c:pt>
                <c:pt idx="2">
                  <c:v>0</c:v>
                </c:pt>
                <c:pt idx="3">
                  <c:v>0</c:v>
                </c:pt>
                <c:pt idx="4">
                  <c:v>0</c:v>
                </c:pt>
              </c:numCache>
            </c:numRef>
          </c:val>
          <c:extLst>
            <c:ext xmlns:c16="http://schemas.microsoft.com/office/drawing/2014/chart" uri="{C3380CC4-5D6E-409C-BE32-E72D297353CC}">
              <c16:uniqueId val="{00000000-9E83-43A4-B7F4-EA829D767C03}"/>
            </c:ext>
          </c:extLst>
        </c:ser>
        <c:ser>
          <c:idx val="1"/>
          <c:order val="1"/>
          <c:tx>
            <c:strRef>
              <c:f>'IS - Business Unit Trends'!$AA$334</c:f>
              <c:strCache>
                <c:ptCount val="1"/>
                <c:pt idx="0">
                  <c:v>EUR</c:v>
                </c:pt>
              </c:strCache>
            </c:strRef>
          </c:tx>
          <c:spPr>
            <a:solidFill>
              <a:srgbClr val="FF808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Trends'!$AB$334:$AX$334</c:f>
              <c:numCache>
                <c:formatCode>_(* #,##0.0_);_(* \(#,##0.0\);_(* "-"??_);_(@_)</c:formatCode>
                <c:ptCount val="5"/>
                <c:pt idx="0">
                  <c:v>0</c:v>
                </c:pt>
                <c:pt idx="1">
                  <c:v>-4.5999999999999996</c:v>
                </c:pt>
                <c:pt idx="2">
                  <c:v>0</c:v>
                </c:pt>
                <c:pt idx="3">
                  <c:v>0</c:v>
                </c:pt>
                <c:pt idx="4">
                  <c:v>0</c:v>
                </c:pt>
              </c:numCache>
            </c:numRef>
          </c:val>
          <c:extLst>
            <c:ext xmlns:c16="http://schemas.microsoft.com/office/drawing/2014/chart" uri="{C3380CC4-5D6E-409C-BE32-E72D297353CC}">
              <c16:uniqueId val="{00000001-9E83-43A4-B7F4-EA829D767C03}"/>
            </c:ext>
          </c:extLst>
        </c:ser>
        <c:ser>
          <c:idx val="2"/>
          <c:order val="2"/>
          <c:tx>
            <c:strRef>
              <c:f>'IS - Business Unit Trends'!$AA$335</c:f>
              <c:strCache>
                <c:ptCount val="1"/>
                <c:pt idx="0">
                  <c:v>S. AMER</c:v>
                </c:pt>
              </c:strCache>
            </c:strRef>
          </c:tx>
          <c:spPr>
            <a:solidFill>
              <a:srgbClr val="FFFFC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Trends'!$AB$335:$AX$335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9E83-43A4-B7F4-EA829D767C03}"/>
            </c:ext>
          </c:extLst>
        </c:ser>
        <c:ser>
          <c:idx val="3"/>
          <c:order val="3"/>
          <c:tx>
            <c:strRef>
              <c:f>'IS - Business Unit Trends'!$AA$336</c:f>
              <c:strCache>
                <c:ptCount val="1"/>
                <c:pt idx="0">
                  <c:v>INDIA</c:v>
                </c:pt>
              </c:strCache>
            </c:strRef>
          </c:tx>
          <c:spPr>
            <a:solidFill>
              <a:srgbClr val="A0E0E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Trends'!$AB$336:$AX$336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9E83-43A4-B7F4-EA829D767C03}"/>
            </c:ext>
          </c:extLst>
        </c:ser>
        <c:ser>
          <c:idx val="4"/>
          <c:order val="4"/>
          <c:tx>
            <c:strRef>
              <c:f>'IS - Business Unit Trends'!$AA$337</c:f>
              <c:strCache>
                <c:ptCount val="1"/>
                <c:pt idx="0">
                  <c:v>CARIB/M. EAST</c:v>
                </c:pt>
              </c:strCache>
            </c:strRef>
          </c:tx>
          <c:spPr>
            <a:solidFill>
              <a:srgbClr val="00FFFF"/>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Trends'!$AB$337:$AX$337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9E83-43A4-B7F4-EA829D767C03}"/>
            </c:ext>
          </c:extLst>
        </c:ser>
        <c:ser>
          <c:idx val="5"/>
          <c:order val="5"/>
          <c:tx>
            <c:strRef>
              <c:f>'IS - Business Unit Trends'!$AA$338</c:f>
              <c:strCache>
                <c:ptCount val="1"/>
                <c:pt idx="0">
                  <c:v>ASIA/AFRICA</c:v>
                </c:pt>
              </c:strCache>
            </c:strRef>
          </c:tx>
          <c:spPr>
            <a:solidFill>
              <a:srgbClr val="00800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Trends'!$AB$338:$AX$338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9E83-43A4-B7F4-EA829D767C03}"/>
            </c:ext>
          </c:extLst>
        </c:ser>
        <c:ser>
          <c:idx val="6"/>
          <c:order val="6"/>
          <c:tx>
            <c:strRef>
              <c:f>'IS - Business Unit Trends'!$AA$339</c:f>
              <c:strCache>
                <c:ptCount val="1"/>
                <c:pt idx="0">
                  <c:v>EECC</c:v>
                </c:pt>
              </c:strCache>
            </c:strRef>
          </c:tx>
          <c:spPr>
            <a:solidFill>
              <a:srgbClr val="0080C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Trends'!$AB$339:$AX$339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9E83-43A4-B7F4-EA829D767C03}"/>
            </c:ext>
          </c:extLst>
        </c:ser>
        <c:ser>
          <c:idx val="7"/>
          <c:order val="7"/>
          <c:tx>
            <c:strRef>
              <c:f>'IS - Business Unit Trends'!$AA$340</c:f>
              <c:strCache>
                <c:ptCount val="1"/>
                <c:pt idx="0">
                  <c:v>Int'l HQ</c:v>
                </c:pt>
              </c:strCache>
            </c:strRef>
          </c:tx>
          <c:spPr>
            <a:solidFill>
              <a:srgbClr val="C0C0FF"/>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Trends'!$AB$340:$AX$340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9E83-43A4-B7F4-EA829D767C03}"/>
            </c:ext>
          </c:extLst>
        </c:ser>
        <c:ser>
          <c:idx val="8"/>
          <c:order val="8"/>
          <c:tx>
            <c:strRef>
              <c:f>'IS - Business Unit Trends'!$AA$341</c:f>
              <c:strCache>
                <c:ptCount val="1"/>
                <c:pt idx="0">
                  <c:v>GPG</c:v>
                </c:pt>
              </c:strCache>
            </c:strRef>
          </c:tx>
          <c:spPr>
            <a:solidFill>
              <a:srgbClr val="00008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Trends'!$AB$341:$AX$341</c:f>
              <c:numCache>
                <c:formatCode>_(* #,##0.0_);_(* \(#,##0.0\);_(* "-"??_);_(@_)</c:formatCode>
                <c:ptCount val="5"/>
              </c:numCache>
            </c:numRef>
          </c:val>
          <c:extLst>
            <c:ext xmlns:c16="http://schemas.microsoft.com/office/drawing/2014/chart" uri="{C3380CC4-5D6E-409C-BE32-E72D297353CC}">
              <c16:uniqueId val="{00000008-9E83-43A4-B7F4-EA829D767C03}"/>
            </c:ext>
          </c:extLst>
        </c:ser>
        <c:ser>
          <c:idx val="9"/>
          <c:order val="9"/>
          <c:tx>
            <c:strRef>
              <c:f>'IS - Business Unit Trends'!$AA$342</c:f>
              <c:strCache>
                <c:ptCount val="1"/>
                <c:pt idx="0">
                  <c:v>PGG</c:v>
                </c:pt>
              </c:strCache>
            </c:strRef>
          </c:tx>
          <c:spPr>
            <a:solidFill>
              <a:srgbClr val="FF00FF"/>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Trends'!$AB$342:$AX$342</c:f>
              <c:numCache>
                <c:formatCode>_(* #,##0.0_);_(* \(#,##0.0\);_(* "-"??_);_(@_)</c:formatCode>
                <c:ptCount val="5"/>
              </c:numCache>
            </c:numRef>
          </c:val>
          <c:extLst>
            <c:ext xmlns:c16="http://schemas.microsoft.com/office/drawing/2014/chart" uri="{C3380CC4-5D6E-409C-BE32-E72D297353CC}">
              <c16:uniqueId val="{00000009-9E83-43A4-B7F4-EA829D767C03}"/>
            </c:ext>
          </c:extLst>
        </c:ser>
        <c:ser>
          <c:idx val="10"/>
          <c:order val="10"/>
          <c:tx>
            <c:strRef>
              <c:f>'IS - Business Unit Trends'!$AA$343</c:f>
              <c:strCache>
                <c:ptCount val="1"/>
                <c:pt idx="0">
                  <c:v>EGEP</c:v>
                </c:pt>
              </c:strCache>
            </c:strRef>
          </c:tx>
          <c:spPr>
            <a:solidFill>
              <a:srgbClr val="FFFF0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Trends'!$AB$343:$AX$343</c:f>
              <c:numCache>
                <c:formatCode>_(* #,##0.0_);_(* \(#,##0.0\);_(* "-"??_);_(@_)</c:formatCode>
                <c:ptCount val="5"/>
              </c:numCache>
            </c:numRef>
          </c:val>
          <c:extLst>
            <c:ext xmlns:c16="http://schemas.microsoft.com/office/drawing/2014/chart" uri="{C3380CC4-5D6E-409C-BE32-E72D297353CC}">
              <c16:uniqueId val="{0000000A-9E83-43A4-B7F4-EA829D767C03}"/>
            </c:ext>
          </c:extLst>
        </c:ser>
        <c:ser>
          <c:idx val="11"/>
          <c:order val="11"/>
          <c:tx>
            <c:strRef>
              <c:f>'IS - Business Unit Trends'!$AA$344</c:f>
              <c:strCache>
                <c:ptCount val="1"/>
                <c:pt idx="0">
                  <c:v>EREC</c:v>
                </c:pt>
              </c:strCache>
            </c:strRef>
          </c:tx>
          <c:spPr>
            <a:solidFill>
              <a:srgbClr val="00FFFF"/>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Trends'!$AB$344:$AX$344</c:f>
              <c:numCache>
                <c:formatCode>_(* #,##0.0_);_(* \(#,##0.0\);_(* "-"??_);_(@_)</c:formatCode>
                <c:ptCount val="5"/>
              </c:numCache>
            </c:numRef>
          </c:val>
          <c:extLst>
            <c:ext xmlns:c16="http://schemas.microsoft.com/office/drawing/2014/chart" uri="{C3380CC4-5D6E-409C-BE32-E72D297353CC}">
              <c16:uniqueId val="{0000000B-9E83-43A4-B7F4-EA829D767C03}"/>
            </c:ext>
          </c:extLst>
        </c:ser>
        <c:ser>
          <c:idx val="12"/>
          <c:order val="12"/>
          <c:tx>
            <c:strRef>
              <c:f>'IS - Business Unit Trends'!$AA$345</c:f>
              <c:strCache>
                <c:ptCount val="1"/>
                <c:pt idx="0">
                  <c:v>ECM</c:v>
                </c:pt>
              </c:strCache>
            </c:strRef>
          </c:tx>
          <c:spPr>
            <a:solidFill>
              <a:srgbClr val="80008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Trends'!$AB$345:$AX$345</c:f>
              <c:numCache>
                <c:formatCode>_(* #,##0.0_);_(* \(#,##0.0\);_(* "-"??_);_(@_)</c:formatCode>
                <c:ptCount val="5"/>
              </c:numCache>
            </c:numRef>
          </c:val>
          <c:extLst>
            <c:ext xmlns:c16="http://schemas.microsoft.com/office/drawing/2014/chart" uri="{C3380CC4-5D6E-409C-BE32-E72D297353CC}">
              <c16:uniqueId val="{0000000C-9E83-43A4-B7F4-EA829D767C03}"/>
            </c:ext>
          </c:extLst>
        </c:ser>
        <c:ser>
          <c:idx val="13"/>
          <c:order val="13"/>
          <c:tx>
            <c:strRef>
              <c:f>'IS - Business Unit Trends'!$AA$346</c:f>
              <c:strCache>
                <c:ptCount val="1"/>
                <c:pt idx="0">
                  <c:v>ECI</c:v>
                </c:pt>
              </c:strCache>
            </c:strRef>
          </c:tx>
          <c:spPr>
            <a:solidFill>
              <a:srgbClr val="80000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Trends'!$AB$346:$AX$346</c:f>
              <c:numCache>
                <c:formatCode>_(* #,##0.0_);_(* \(#,##0.0\);_(* "-"??_);_(@_)</c:formatCode>
                <c:ptCount val="5"/>
              </c:numCache>
            </c:numRef>
          </c:val>
          <c:extLst>
            <c:ext xmlns:c16="http://schemas.microsoft.com/office/drawing/2014/chart" uri="{C3380CC4-5D6E-409C-BE32-E72D297353CC}">
              <c16:uniqueId val="{0000000D-9E83-43A4-B7F4-EA829D767C03}"/>
            </c:ext>
          </c:extLst>
        </c:ser>
        <c:ser>
          <c:idx val="14"/>
          <c:order val="14"/>
          <c:tx>
            <c:strRef>
              <c:f>'IS - Business Unit Trends'!$AA$347</c:f>
              <c:strCache>
                <c:ptCount val="1"/>
                <c:pt idx="0">
                  <c:v>EEDC</c:v>
                </c:pt>
              </c:strCache>
            </c:strRef>
          </c:tx>
          <c:spPr>
            <a:solidFill>
              <a:srgbClr val="00808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Trends'!$AB$347:$AX$347</c:f>
              <c:numCache>
                <c:formatCode>_(* #,##0.0_);_(* \(#,##0.0\);_(* "-"??_);_(@_)</c:formatCode>
                <c:ptCount val="5"/>
              </c:numCache>
            </c:numRef>
          </c:val>
          <c:extLst>
            <c:ext xmlns:c16="http://schemas.microsoft.com/office/drawing/2014/chart" uri="{C3380CC4-5D6E-409C-BE32-E72D297353CC}">
              <c16:uniqueId val="{0000000E-9E83-43A4-B7F4-EA829D767C03}"/>
            </c:ext>
          </c:extLst>
        </c:ser>
        <c:ser>
          <c:idx val="15"/>
          <c:order val="15"/>
          <c:tx>
            <c:strRef>
              <c:f>'IS - Business Unit Trends'!$AA$348</c:f>
              <c:strCache>
                <c:ptCount val="1"/>
                <c:pt idx="0">
                  <c:v>EES</c:v>
                </c:pt>
              </c:strCache>
            </c:strRef>
          </c:tx>
          <c:spPr>
            <a:solidFill>
              <a:srgbClr val="0000FF"/>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Trends'!$AB$348:$AX$348</c:f>
              <c:numCache>
                <c:formatCode>_(* #,##0.0_);_(* \(#,##0.0\);_(* "-"??_);_(@_)</c:formatCode>
                <c:ptCount val="5"/>
              </c:numCache>
            </c:numRef>
          </c:val>
          <c:extLst>
            <c:ext xmlns:c16="http://schemas.microsoft.com/office/drawing/2014/chart" uri="{C3380CC4-5D6E-409C-BE32-E72D297353CC}">
              <c16:uniqueId val="{0000000F-9E83-43A4-B7F4-EA829D767C03}"/>
            </c:ext>
          </c:extLst>
        </c:ser>
        <c:ser>
          <c:idx val="16"/>
          <c:order val="16"/>
          <c:tx>
            <c:strRef>
              <c:f>'IS - Business Unit Trends'!$AA$349</c:f>
              <c:strCache>
                <c:ptCount val="1"/>
                <c:pt idx="0">
                  <c:v>EOG</c:v>
                </c:pt>
              </c:strCache>
            </c:strRef>
          </c:tx>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Trends'!$AB$349:$AX$349</c:f>
            </c:numRef>
          </c:val>
          <c:extLst>
            <c:ext xmlns:c16="http://schemas.microsoft.com/office/drawing/2014/chart" uri="{C3380CC4-5D6E-409C-BE32-E72D297353CC}">
              <c16:uniqueId val="{00000010-9E83-43A4-B7F4-EA829D767C03}"/>
            </c:ext>
          </c:extLst>
        </c:ser>
        <c:ser>
          <c:idx val="17"/>
          <c:order val="17"/>
          <c:tx>
            <c:strRef>
              <c:f>'IS - Business Unit Trends'!$AA$350</c:f>
              <c:strCache>
                <c:ptCount val="1"/>
                <c:pt idx="0">
                  <c:v>CORP</c:v>
                </c:pt>
              </c:strCache>
            </c:strRef>
          </c:tx>
          <c:spPr>
            <a:solidFill>
              <a:srgbClr val="69FFFF"/>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Trends'!$AB$350:$AX$350</c:f>
              <c:numCache>
                <c:formatCode>_(* #,##0.0_);_(* \(#,##0.0\);_(* "-"??_);_(@_)</c:formatCode>
                <c:ptCount val="5"/>
              </c:numCache>
            </c:numRef>
          </c:val>
          <c:extLst>
            <c:ext xmlns:c16="http://schemas.microsoft.com/office/drawing/2014/chart" uri="{C3380CC4-5D6E-409C-BE32-E72D297353CC}">
              <c16:uniqueId val="{00000011-9E83-43A4-B7F4-EA829D767C03}"/>
            </c:ext>
          </c:extLst>
        </c:ser>
        <c:dLbls>
          <c:showLegendKey val="0"/>
          <c:showVal val="0"/>
          <c:showCatName val="0"/>
          <c:showSerName val="0"/>
          <c:showPercent val="0"/>
          <c:showBubbleSize val="0"/>
        </c:dLbls>
        <c:gapWidth val="150"/>
        <c:overlap val="100"/>
        <c:axId val="1814449903"/>
        <c:axId val="1"/>
      </c:barChart>
      <c:catAx>
        <c:axId val="1814449903"/>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1250034059834134E-2"/>
              <c:y val="0.4395292897575870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14449903"/>
        <c:crosses val="autoZero"/>
        <c:crossBetween val="between"/>
      </c:valAx>
      <c:spPr>
        <a:noFill/>
        <a:ln w="25400">
          <a:noFill/>
        </a:ln>
      </c:spPr>
    </c:plotArea>
    <c:legend>
      <c:legendPos val="r"/>
      <c:layout>
        <c:manualLayout>
          <c:xMode val="edge"/>
          <c:yMode val="edge"/>
          <c:x val="0.77232227033590084"/>
          <c:y val="3.5398332061013726E-2"/>
          <c:w val="0.20758951196889819"/>
          <c:h val="0.9557549656473706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Portland General</a:t>
            </a:r>
          </a:p>
        </c:rich>
      </c:tx>
      <c:layout>
        <c:manualLayout>
          <c:xMode val="edge"/>
          <c:yMode val="edge"/>
          <c:x val="0.37583974727293779"/>
          <c:y val="3.5294168333766564E-2"/>
        </c:manualLayout>
      </c:layout>
      <c:overlay val="0"/>
      <c:spPr>
        <a:noFill/>
        <a:ln w="25400">
          <a:noFill/>
        </a:ln>
      </c:spPr>
    </c:title>
    <c:autoTitleDeleted val="0"/>
    <c:plotArea>
      <c:layout>
        <c:manualLayout>
          <c:layoutTarget val="inner"/>
          <c:xMode val="edge"/>
          <c:yMode val="edge"/>
          <c:x val="0.147651329285797"/>
          <c:y val="0.17352966097435227"/>
          <c:w val="0.62639957878822972"/>
          <c:h val="0.68235392111948689"/>
        </c:manualLayout>
      </c:layout>
      <c:barChart>
        <c:barDir val="col"/>
        <c:grouping val="stacked"/>
        <c:varyColors val="0"/>
        <c:ser>
          <c:idx val="0"/>
          <c:order val="0"/>
          <c:tx>
            <c:strRef>
              <c:f>'IS - Business Unit Trends'!$AA$356</c:f>
              <c:strCache>
                <c:ptCount val="1"/>
                <c:pt idx="0">
                  <c:v>N. AMER</c:v>
                </c:pt>
              </c:strCache>
            </c:strRef>
          </c:tx>
          <c:spPr>
            <a:solidFill>
              <a:srgbClr val="FF000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Trends'!$AB$356:$AX$356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29AA-4D5F-B6D0-1CAC887D9D60}"/>
            </c:ext>
          </c:extLst>
        </c:ser>
        <c:ser>
          <c:idx val="1"/>
          <c:order val="1"/>
          <c:tx>
            <c:strRef>
              <c:f>'IS - Business Unit Trends'!$AA$357</c:f>
              <c:strCache>
                <c:ptCount val="1"/>
                <c:pt idx="0">
                  <c:v>EUR</c:v>
                </c:pt>
              </c:strCache>
            </c:strRef>
          </c:tx>
          <c:spPr>
            <a:solidFill>
              <a:srgbClr val="FF808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Trends'!$AB$357:$AX$357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29AA-4D5F-B6D0-1CAC887D9D60}"/>
            </c:ext>
          </c:extLst>
        </c:ser>
        <c:ser>
          <c:idx val="2"/>
          <c:order val="2"/>
          <c:tx>
            <c:strRef>
              <c:f>'IS - Business Unit Trends'!$AA$358</c:f>
              <c:strCache>
                <c:ptCount val="1"/>
                <c:pt idx="0">
                  <c:v>S. AMER</c:v>
                </c:pt>
              </c:strCache>
            </c:strRef>
          </c:tx>
          <c:spPr>
            <a:solidFill>
              <a:srgbClr val="FFFFC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Trends'!$AB$358:$AX$358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29AA-4D5F-B6D0-1CAC887D9D60}"/>
            </c:ext>
          </c:extLst>
        </c:ser>
        <c:ser>
          <c:idx val="3"/>
          <c:order val="3"/>
          <c:tx>
            <c:strRef>
              <c:f>'IS - Business Unit Trends'!$AA$359</c:f>
              <c:strCache>
                <c:ptCount val="1"/>
                <c:pt idx="0">
                  <c:v>INDIA</c:v>
                </c:pt>
              </c:strCache>
            </c:strRef>
          </c:tx>
          <c:spPr>
            <a:solidFill>
              <a:srgbClr val="A0E0E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Trends'!$AB$359:$AX$359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29AA-4D5F-B6D0-1CAC887D9D60}"/>
            </c:ext>
          </c:extLst>
        </c:ser>
        <c:ser>
          <c:idx val="4"/>
          <c:order val="4"/>
          <c:tx>
            <c:strRef>
              <c:f>'IS - Business Unit Trends'!$AA$360</c:f>
              <c:strCache>
                <c:ptCount val="1"/>
                <c:pt idx="0">
                  <c:v>CARIB/M. EAST</c:v>
                </c:pt>
              </c:strCache>
            </c:strRef>
          </c:tx>
          <c:spPr>
            <a:solidFill>
              <a:srgbClr val="00FFFF"/>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Trends'!$AB$360:$AX$360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29AA-4D5F-B6D0-1CAC887D9D60}"/>
            </c:ext>
          </c:extLst>
        </c:ser>
        <c:ser>
          <c:idx val="5"/>
          <c:order val="5"/>
          <c:tx>
            <c:strRef>
              <c:f>'IS - Business Unit Trends'!$AA$361</c:f>
              <c:strCache>
                <c:ptCount val="1"/>
                <c:pt idx="0">
                  <c:v>ASIA/AFRICA</c:v>
                </c:pt>
              </c:strCache>
            </c:strRef>
          </c:tx>
          <c:spPr>
            <a:solidFill>
              <a:srgbClr val="00800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Trends'!$AB$361:$AX$361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29AA-4D5F-B6D0-1CAC887D9D60}"/>
            </c:ext>
          </c:extLst>
        </c:ser>
        <c:ser>
          <c:idx val="6"/>
          <c:order val="6"/>
          <c:tx>
            <c:strRef>
              <c:f>'IS - Business Unit Trends'!$AA$362</c:f>
              <c:strCache>
                <c:ptCount val="1"/>
                <c:pt idx="0">
                  <c:v>EECC</c:v>
                </c:pt>
              </c:strCache>
            </c:strRef>
          </c:tx>
          <c:spPr>
            <a:solidFill>
              <a:srgbClr val="0080C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Trends'!$AB$362:$AX$362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29AA-4D5F-B6D0-1CAC887D9D60}"/>
            </c:ext>
          </c:extLst>
        </c:ser>
        <c:ser>
          <c:idx val="7"/>
          <c:order val="7"/>
          <c:tx>
            <c:strRef>
              <c:f>'IS - Business Unit Trends'!$AA$363</c:f>
              <c:strCache>
                <c:ptCount val="1"/>
                <c:pt idx="0">
                  <c:v>Int'l HQ</c:v>
                </c:pt>
              </c:strCache>
            </c:strRef>
          </c:tx>
          <c:spPr>
            <a:solidFill>
              <a:srgbClr val="C0C0FF"/>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Trends'!$AB$363:$AX$363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29AA-4D5F-B6D0-1CAC887D9D60}"/>
            </c:ext>
          </c:extLst>
        </c:ser>
        <c:ser>
          <c:idx val="8"/>
          <c:order val="8"/>
          <c:tx>
            <c:strRef>
              <c:f>'IS - Business Unit Trends'!$AA$364</c:f>
              <c:strCache>
                <c:ptCount val="1"/>
                <c:pt idx="0">
                  <c:v>GPG</c:v>
                </c:pt>
              </c:strCache>
            </c:strRef>
          </c:tx>
          <c:spPr>
            <a:solidFill>
              <a:srgbClr val="00008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Trends'!$AB$364:$AX$364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29AA-4D5F-B6D0-1CAC887D9D60}"/>
            </c:ext>
          </c:extLst>
        </c:ser>
        <c:ser>
          <c:idx val="9"/>
          <c:order val="9"/>
          <c:tx>
            <c:strRef>
              <c:f>'IS - Business Unit Trends'!$AA$365</c:f>
              <c:strCache>
                <c:ptCount val="1"/>
                <c:pt idx="0">
                  <c:v>PGG</c:v>
                </c:pt>
              </c:strCache>
            </c:strRef>
          </c:tx>
          <c:spPr>
            <a:solidFill>
              <a:srgbClr val="FF00FF"/>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Trends'!$AB$365:$AX$365</c:f>
              <c:numCache>
                <c:formatCode>_(* #,##0.0_);_(* \(#,##0.0\);_(* "-"??_);_(@_)</c:formatCode>
                <c:ptCount val="5"/>
              </c:numCache>
            </c:numRef>
          </c:val>
          <c:extLst>
            <c:ext xmlns:c16="http://schemas.microsoft.com/office/drawing/2014/chart" uri="{C3380CC4-5D6E-409C-BE32-E72D297353CC}">
              <c16:uniqueId val="{00000009-29AA-4D5F-B6D0-1CAC887D9D60}"/>
            </c:ext>
          </c:extLst>
        </c:ser>
        <c:ser>
          <c:idx val="10"/>
          <c:order val="10"/>
          <c:tx>
            <c:strRef>
              <c:f>'IS - Business Unit Trends'!$AA$366</c:f>
              <c:strCache>
                <c:ptCount val="1"/>
                <c:pt idx="0">
                  <c:v>EGEP</c:v>
                </c:pt>
              </c:strCache>
            </c:strRef>
          </c:tx>
          <c:spPr>
            <a:solidFill>
              <a:srgbClr val="FFFF0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Trends'!$AB$366:$AX$366</c:f>
              <c:numCache>
                <c:formatCode>_(* #,##0.0_);_(* \(#,##0.0\);_(* "-"??_);_(@_)</c:formatCode>
                <c:ptCount val="5"/>
              </c:numCache>
            </c:numRef>
          </c:val>
          <c:extLst>
            <c:ext xmlns:c16="http://schemas.microsoft.com/office/drawing/2014/chart" uri="{C3380CC4-5D6E-409C-BE32-E72D297353CC}">
              <c16:uniqueId val="{0000000A-29AA-4D5F-B6D0-1CAC887D9D60}"/>
            </c:ext>
          </c:extLst>
        </c:ser>
        <c:ser>
          <c:idx val="11"/>
          <c:order val="11"/>
          <c:tx>
            <c:strRef>
              <c:f>'IS - Business Unit Trends'!$AA$367</c:f>
              <c:strCache>
                <c:ptCount val="1"/>
                <c:pt idx="0">
                  <c:v>EREC</c:v>
                </c:pt>
              </c:strCache>
            </c:strRef>
          </c:tx>
          <c:spPr>
            <a:solidFill>
              <a:srgbClr val="00FFFF"/>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Trends'!$AB$367:$AX$367</c:f>
              <c:numCache>
                <c:formatCode>_(* #,##0.0_);_(* \(#,##0.0\);_(* "-"??_);_(@_)</c:formatCode>
                <c:ptCount val="5"/>
              </c:numCache>
            </c:numRef>
          </c:val>
          <c:extLst>
            <c:ext xmlns:c16="http://schemas.microsoft.com/office/drawing/2014/chart" uri="{C3380CC4-5D6E-409C-BE32-E72D297353CC}">
              <c16:uniqueId val="{0000000B-29AA-4D5F-B6D0-1CAC887D9D60}"/>
            </c:ext>
          </c:extLst>
        </c:ser>
        <c:ser>
          <c:idx val="12"/>
          <c:order val="12"/>
          <c:tx>
            <c:strRef>
              <c:f>'IS - Business Unit Trends'!$AA$368</c:f>
              <c:strCache>
                <c:ptCount val="1"/>
                <c:pt idx="0">
                  <c:v>ECM</c:v>
                </c:pt>
              </c:strCache>
            </c:strRef>
          </c:tx>
          <c:spPr>
            <a:solidFill>
              <a:srgbClr val="80008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Trends'!$AB$368:$AX$368</c:f>
              <c:numCache>
                <c:formatCode>_(* #,##0.0_);_(* \(#,##0.0\);_(* "-"??_);_(@_)</c:formatCode>
                <c:ptCount val="5"/>
              </c:numCache>
            </c:numRef>
          </c:val>
          <c:extLst>
            <c:ext xmlns:c16="http://schemas.microsoft.com/office/drawing/2014/chart" uri="{C3380CC4-5D6E-409C-BE32-E72D297353CC}">
              <c16:uniqueId val="{0000000C-29AA-4D5F-B6D0-1CAC887D9D60}"/>
            </c:ext>
          </c:extLst>
        </c:ser>
        <c:ser>
          <c:idx val="13"/>
          <c:order val="13"/>
          <c:tx>
            <c:strRef>
              <c:f>'IS - Business Unit Trends'!$AA$369</c:f>
              <c:strCache>
                <c:ptCount val="1"/>
                <c:pt idx="0">
                  <c:v>ECI</c:v>
                </c:pt>
              </c:strCache>
            </c:strRef>
          </c:tx>
          <c:spPr>
            <a:solidFill>
              <a:srgbClr val="80000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Trends'!$AB$369:$AX$369</c:f>
              <c:numCache>
                <c:formatCode>_(* #,##0.0_);_(* \(#,##0.0\);_(* "-"??_);_(@_)</c:formatCode>
                <c:ptCount val="5"/>
              </c:numCache>
            </c:numRef>
          </c:val>
          <c:extLst>
            <c:ext xmlns:c16="http://schemas.microsoft.com/office/drawing/2014/chart" uri="{C3380CC4-5D6E-409C-BE32-E72D297353CC}">
              <c16:uniqueId val="{0000000D-29AA-4D5F-B6D0-1CAC887D9D60}"/>
            </c:ext>
          </c:extLst>
        </c:ser>
        <c:ser>
          <c:idx val="14"/>
          <c:order val="14"/>
          <c:tx>
            <c:strRef>
              <c:f>'IS - Business Unit Trends'!$AA$370</c:f>
              <c:strCache>
                <c:ptCount val="1"/>
                <c:pt idx="0">
                  <c:v>EEDC</c:v>
                </c:pt>
              </c:strCache>
            </c:strRef>
          </c:tx>
          <c:spPr>
            <a:solidFill>
              <a:srgbClr val="00808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Trends'!$AB$370:$AX$370</c:f>
              <c:numCache>
                <c:formatCode>_(* #,##0.0_);_(* \(#,##0.0\);_(* "-"??_);_(@_)</c:formatCode>
                <c:ptCount val="5"/>
              </c:numCache>
            </c:numRef>
          </c:val>
          <c:extLst>
            <c:ext xmlns:c16="http://schemas.microsoft.com/office/drawing/2014/chart" uri="{C3380CC4-5D6E-409C-BE32-E72D297353CC}">
              <c16:uniqueId val="{0000000E-29AA-4D5F-B6D0-1CAC887D9D60}"/>
            </c:ext>
          </c:extLst>
        </c:ser>
        <c:ser>
          <c:idx val="15"/>
          <c:order val="15"/>
          <c:tx>
            <c:strRef>
              <c:f>'IS - Business Unit Trends'!$AA$371</c:f>
              <c:strCache>
                <c:ptCount val="1"/>
                <c:pt idx="0">
                  <c:v>EES</c:v>
                </c:pt>
              </c:strCache>
            </c:strRef>
          </c:tx>
          <c:spPr>
            <a:solidFill>
              <a:srgbClr val="0000FF"/>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Trends'!$AB$371:$AX$371</c:f>
              <c:numCache>
                <c:formatCode>_(* #,##0.0_);_(* \(#,##0.0\);_(* "-"??_);_(@_)</c:formatCode>
                <c:ptCount val="5"/>
              </c:numCache>
            </c:numRef>
          </c:val>
          <c:extLst>
            <c:ext xmlns:c16="http://schemas.microsoft.com/office/drawing/2014/chart" uri="{C3380CC4-5D6E-409C-BE32-E72D297353CC}">
              <c16:uniqueId val="{0000000F-29AA-4D5F-B6D0-1CAC887D9D60}"/>
            </c:ext>
          </c:extLst>
        </c:ser>
        <c:ser>
          <c:idx val="16"/>
          <c:order val="16"/>
          <c:tx>
            <c:strRef>
              <c:f>'IS - Business Unit Trends'!$AA$372</c:f>
              <c:strCache>
                <c:ptCount val="1"/>
                <c:pt idx="0">
                  <c:v>EOG</c:v>
                </c:pt>
              </c:strCache>
            </c:strRef>
          </c:tx>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Trends'!$AB$372:$AX$372</c:f>
            </c:numRef>
          </c:val>
          <c:extLst>
            <c:ext xmlns:c16="http://schemas.microsoft.com/office/drawing/2014/chart" uri="{C3380CC4-5D6E-409C-BE32-E72D297353CC}">
              <c16:uniqueId val="{00000010-29AA-4D5F-B6D0-1CAC887D9D60}"/>
            </c:ext>
          </c:extLst>
        </c:ser>
        <c:ser>
          <c:idx val="17"/>
          <c:order val="17"/>
          <c:tx>
            <c:strRef>
              <c:f>'IS - Business Unit Trends'!$AA$373</c:f>
              <c:strCache>
                <c:ptCount val="1"/>
                <c:pt idx="0">
                  <c:v>CORP</c:v>
                </c:pt>
              </c:strCache>
            </c:strRef>
          </c:tx>
          <c:spPr>
            <a:solidFill>
              <a:srgbClr val="69FFFF"/>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Trends'!$AB$373:$AX$373</c:f>
              <c:numCache>
                <c:formatCode>_(* #,##0.0_);_(* \(#,##0.0\);_(* "-"??_);_(@_)</c:formatCode>
                <c:ptCount val="5"/>
              </c:numCache>
            </c:numRef>
          </c:val>
          <c:extLst>
            <c:ext xmlns:c16="http://schemas.microsoft.com/office/drawing/2014/chart" uri="{C3380CC4-5D6E-409C-BE32-E72D297353CC}">
              <c16:uniqueId val="{00000011-29AA-4D5F-B6D0-1CAC887D9D60}"/>
            </c:ext>
          </c:extLst>
        </c:ser>
        <c:dLbls>
          <c:showLegendKey val="0"/>
          <c:showVal val="0"/>
          <c:showCatName val="0"/>
          <c:showSerName val="0"/>
          <c:showPercent val="0"/>
          <c:showBubbleSize val="0"/>
        </c:dLbls>
        <c:gapWidth val="150"/>
        <c:overlap val="100"/>
        <c:axId val="1814446543"/>
        <c:axId val="1"/>
      </c:barChart>
      <c:catAx>
        <c:axId val="1814446543"/>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118570676407553E-2"/>
              <c:y val="0.4323535620886404"/>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14446543"/>
        <c:crosses val="autoZero"/>
        <c:crossBetween val="between"/>
      </c:valAx>
      <c:spPr>
        <a:noFill/>
        <a:ln w="25400">
          <a:noFill/>
        </a:ln>
      </c:spPr>
    </c:plotArea>
    <c:legend>
      <c:legendPos val="r"/>
      <c:layout>
        <c:manualLayout>
          <c:xMode val="edge"/>
          <c:yMode val="edge"/>
          <c:x val="0.78299947348528709"/>
          <c:y val="1.4705903472402734E-2"/>
          <c:w val="0.20805414581180484"/>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Global Exploration &amp; Production</a:t>
            </a:r>
          </a:p>
        </c:rich>
      </c:tx>
      <c:layout>
        <c:manualLayout>
          <c:xMode val="edge"/>
          <c:yMode val="edge"/>
          <c:x val="0.22098238370882711"/>
          <c:y val="3.519061583577713E-2"/>
        </c:manualLayout>
      </c:layout>
      <c:overlay val="0"/>
      <c:spPr>
        <a:noFill/>
        <a:ln w="25400">
          <a:noFill/>
        </a:ln>
      </c:spPr>
    </c:title>
    <c:autoTitleDeleted val="0"/>
    <c:plotArea>
      <c:layout>
        <c:manualLayout>
          <c:layoutTarget val="inner"/>
          <c:xMode val="edge"/>
          <c:yMode val="edge"/>
          <c:x val="0.14732158913921808"/>
          <c:y val="0.17302052785923755"/>
          <c:w val="0.61607210003673007"/>
          <c:h val="0.68328445747800581"/>
        </c:manualLayout>
      </c:layout>
      <c:barChart>
        <c:barDir val="col"/>
        <c:grouping val="stacked"/>
        <c:varyColors val="0"/>
        <c:ser>
          <c:idx val="0"/>
          <c:order val="0"/>
          <c:tx>
            <c:strRef>
              <c:f>'IS - Business Unit Trends'!$AA$379</c:f>
              <c:strCache>
                <c:ptCount val="1"/>
                <c:pt idx="0">
                  <c:v>N. AMER</c:v>
                </c:pt>
              </c:strCache>
            </c:strRef>
          </c:tx>
          <c:spPr>
            <a:solidFill>
              <a:srgbClr val="FF000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Trends'!$AB$379:$AX$379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E911-49CC-B6DC-F9F2513EB0F5}"/>
            </c:ext>
          </c:extLst>
        </c:ser>
        <c:ser>
          <c:idx val="1"/>
          <c:order val="1"/>
          <c:tx>
            <c:strRef>
              <c:f>'IS - Business Unit Trends'!$AA$380</c:f>
              <c:strCache>
                <c:ptCount val="1"/>
                <c:pt idx="0">
                  <c:v>EUR</c:v>
                </c:pt>
              </c:strCache>
            </c:strRef>
          </c:tx>
          <c:spPr>
            <a:solidFill>
              <a:srgbClr val="FF808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Trends'!$AB$380:$AX$380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E911-49CC-B6DC-F9F2513EB0F5}"/>
            </c:ext>
          </c:extLst>
        </c:ser>
        <c:ser>
          <c:idx val="2"/>
          <c:order val="2"/>
          <c:tx>
            <c:strRef>
              <c:f>'IS - Business Unit Trends'!$AA$381</c:f>
              <c:strCache>
                <c:ptCount val="1"/>
                <c:pt idx="0">
                  <c:v>S. AMER</c:v>
                </c:pt>
              </c:strCache>
            </c:strRef>
          </c:tx>
          <c:spPr>
            <a:solidFill>
              <a:srgbClr val="FFFFC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Trends'!$AB$381:$AX$381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E911-49CC-B6DC-F9F2513EB0F5}"/>
            </c:ext>
          </c:extLst>
        </c:ser>
        <c:ser>
          <c:idx val="3"/>
          <c:order val="3"/>
          <c:tx>
            <c:strRef>
              <c:f>'IS - Business Unit Trends'!$AA$382</c:f>
              <c:strCache>
                <c:ptCount val="1"/>
                <c:pt idx="0">
                  <c:v>INDIA</c:v>
                </c:pt>
              </c:strCache>
            </c:strRef>
          </c:tx>
          <c:spPr>
            <a:solidFill>
              <a:srgbClr val="A0E0E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Trends'!$AB$382:$AX$382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E911-49CC-B6DC-F9F2513EB0F5}"/>
            </c:ext>
          </c:extLst>
        </c:ser>
        <c:ser>
          <c:idx val="4"/>
          <c:order val="4"/>
          <c:tx>
            <c:strRef>
              <c:f>'IS - Business Unit Trends'!$AA$383</c:f>
              <c:strCache>
                <c:ptCount val="1"/>
                <c:pt idx="0">
                  <c:v>CARIB/M. EAST</c:v>
                </c:pt>
              </c:strCache>
            </c:strRef>
          </c:tx>
          <c:spPr>
            <a:solidFill>
              <a:srgbClr val="00FFFF"/>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Trends'!$AB$383:$AX$383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E911-49CC-B6DC-F9F2513EB0F5}"/>
            </c:ext>
          </c:extLst>
        </c:ser>
        <c:ser>
          <c:idx val="5"/>
          <c:order val="5"/>
          <c:tx>
            <c:strRef>
              <c:f>'IS - Business Unit Trends'!$AA$384</c:f>
              <c:strCache>
                <c:ptCount val="1"/>
                <c:pt idx="0">
                  <c:v>ASIA/AFRICA</c:v>
                </c:pt>
              </c:strCache>
            </c:strRef>
          </c:tx>
          <c:spPr>
            <a:solidFill>
              <a:srgbClr val="00800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Trends'!$AB$384:$AX$384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E911-49CC-B6DC-F9F2513EB0F5}"/>
            </c:ext>
          </c:extLst>
        </c:ser>
        <c:ser>
          <c:idx val="6"/>
          <c:order val="6"/>
          <c:tx>
            <c:strRef>
              <c:f>'IS - Business Unit Trends'!$AA$385</c:f>
              <c:strCache>
                <c:ptCount val="1"/>
                <c:pt idx="0">
                  <c:v>EECC</c:v>
                </c:pt>
              </c:strCache>
            </c:strRef>
          </c:tx>
          <c:spPr>
            <a:solidFill>
              <a:srgbClr val="0080C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Trends'!$AB$385:$AX$385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E911-49CC-B6DC-F9F2513EB0F5}"/>
            </c:ext>
          </c:extLst>
        </c:ser>
        <c:ser>
          <c:idx val="7"/>
          <c:order val="7"/>
          <c:tx>
            <c:strRef>
              <c:f>'IS - Business Unit Trends'!$AA$386</c:f>
              <c:strCache>
                <c:ptCount val="1"/>
                <c:pt idx="0">
                  <c:v>Int'l HQ</c:v>
                </c:pt>
              </c:strCache>
            </c:strRef>
          </c:tx>
          <c:spPr>
            <a:solidFill>
              <a:srgbClr val="C0C0FF"/>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Trends'!$AB$386:$AX$386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E911-49CC-B6DC-F9F2513EB0F5}"/>
            </c:ext>
          </c:extLst>
        </c:ser>
        <c:ser>
          <c:idx val="8"/>
          <c:order val="8"/>
          <c:tx>
            <c:strRef>
              <c:f>'IS - Business Unit Trends'!$AA$387</c:f>
              <c:strCache>
                <c:ptCount val="1"/>
                <c:pt idx="0">
                  <c:v>GPG</c:v>
                </c:pt>
              </c:strCache>
            </c:strRef>
          </c:tx>
          <c:spPr>
            <a:solidFill>
              <a:srgbClr val="00008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Trends'!$AB$387:$AX$387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E911-49CC-B6DC-F9F2513EB0F5}"/>
            </c:ext>
          </c:extLst>
        </c:ser>
        <c:ser>
          <c:idx val="9"/>
          <c:order val="9"/>
          <c:tx>
            <c:strRef>
              <c:f>'IS - Business Unit Trends'!$AA$388</c:f>
              <c:strCache>
                <c:ptCount val="1"/>
                <c:pt idx="0">
                  <c:v>PGG</c:v>
                </c:pt>
              </c:strCache>
            </c:strRef>
          </c:tx>
          <c:spPr>
            <a:solidFill>
              <a:srgbClr val="FF00FF"/>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Trends'!$AB$388:$AX$388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E911-49CC-B6DC-F9F2513EB0F5}"/>
            </c:ext>
          </c:extLst>
        </c:ser>
        <c:ser>
          <c:idx val="10"/>
          <c:order val="10"/>
          <c:tx>
            <c:strRef>
              <c:f>'IS - Business Unit Trends'!$AA$389</c:f>
              <c:strCache>
                <c:ptCount val="1"/>
                <c:pt idx="0">
                  <c:v>EGEP</c:v>
                </c:pt>
              </c:strCache>
            </c:strRef>
          </c:tx>
          <c:spPr>
            <a:solidFill>
              <a:srgbClr val="FFFF0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Trends'!$AB$389:$AX$389</c:f>
              <c:numCache>
                <c:formatCode>_(* #,##0.0_);_(* \(#,##0.0\);_(* "-"??_);_(@_)</c:formatCode>
                <c:ptCount val="5"/>
                <c:pt idx="0">
                  <c:v>0</c:v>
                </c:pt>
              </c:numCache>
            </c:numRef>
          </c:val>
          <c:extLst>
            <c:ext xmlns:c16="http://schemas.microsoft.com/office/drawing/2014/chart" uri="{C3380CC4-5D6E-409C-BE32-E72D297353CC}">
              <c16:uniqueId val="{0000000A-E911-49CC-B6DC-F9F2513EB0F5}"/>
            </c:ext>
          </c:extLst>
        </c:ser>
        <c:ser>
          <c:idx val="11"/>
          <c:order val="11"/>
          <c:tx>
            <c:strRef>
              <c:f>'IS - Business Unit Trends'!$AA$390</c:f>
              <c:strCache>
                <c:ptCount val="1"/>
                <c:pt idx="0">
                  <c:v>EREC</c:v>
                </c:pt>
              </c:strCache>
            </c:strRef>
          </c:tx>
          <c:spPr>
            <a:solidFill>
              <a:srgbClr val="00FFFF"/>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Trends'!$AB$390:$AX$390</c:f>
              <c:numCache>
                <c:formatCode>_(* #,##0.0_);_(* \(#,##0.0\);_(* "-"??_);_(@_)</c:formatCode>
                <c:ptCount val="5"/>
              </c:numCache>
            </c:numRef>
          </c:val>
          <c:extLst>
            <c:ext xmlns:c16="http://schemas.microsoft.com/office/drawing/2014/chart" uri="{C3380CC4-5D6E-409C-BE32-E72D297353CC}">
              <c16:uniqueId val="{0000000B-E911-49CC-B6DC-F9F2513EB0F5}"/>
            </c:ext>
          </c:extLst>
        </c:ser>
        <c:ser>
          <c:idx val="12"/>
          <c:order val="12"/>
          <c:tx>
            <c:strRef>
              <c:f>'IS - Business Unit Trends'!$AA$391</c:f>
              <c:strCache>
                <c:ptCount val="1"/>
                <c:pt idx="0">
                  <c:v>ECM</c:v>
                </c:pt>
              </c:strCache>
            </c:strRef>
          </c:tx>
          <c:spPr>
            <a:solidFill>
              <a:srgbClr val="80008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Trends'!$AB$391:$AX$391</c:f>
              <c:numCache>
                <c:formatCode>_(* #,##0.0_);_(* \(#,##0.0\);_(* "-"??_);_(@_)</c:formatCode>
                <c:ptCount val="5"/>
              </c:numCache>
            </c:numRef>
          </c:val>
          <c:extLst>
            <c:ext xmlns:c16="http://schemas.microsoft.com/office/drawing/2014/chart" uri="{C3380CC4-5D6E-409C-BE32-E72D297353CC}">
              <c16:uniqueId val="{0000000C-E911-49CC-B6DC-F9F2513EB0F5}"/>
            </c:ext>
          </c:extLst>
        </c:ser>
        <c:ser>
          <c:idx val="13"/>
          <c:order val="13"/>
          <c:tx>
            <c:strRef>
              <c:f>'IS - Business Unit Trends'!$AA$392</c:f>
              <c:strCache>
                <c:ptCount val="1"/>
                <c:pt idx="0">
                  <c:v>ECI</c:v>
                </c:pt>
              </c:strCache>
            </c:strRef>
          </c:tx>
          <c:spPr>
            <a:solidFill>
              <a:srgbClr val="80000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Trends'!$AB$392:$AX$392</c:f>
              <c:numCache>
                <c:formatCode>_(* #,##0.0_);_(* \(#,##0.0\);_(* "-"??_);_(@_)</c:formatCode>
                <c:ptCount val="5"/>
              </c:numCache>
            </c:numRef>
          </c:val>
          <c:extLst>
            <c:ext xmlns:c16="http://schemas.microsoft.com/office/drawing/2014/chart" uri="{C3380CC4-5D6E-409C-BE32-E72D297353CC}">
              <c16:uniqueId val="{0000000D-E911-49CC-B6DC-F9F2513EB0F5}"/>
            </c:ext>
          </c:extLst>
        </c:ser>
        <c:ser>
          <c:idx val="14"/>
          <c:order val="14"/>
          <c:tx>
            <c:strRef>
              <c:f>'IS - Business Unit Trends'!$AA$393</c:f>
              <c:strCache>
                <c:ptCount val="1"/>
                <c:pt idx="0">
                  <c:v>EEDC</c:v>
                </c:pt>
              </c:strCache>
            </c:strRef>
          </c:tx>
          <c:spPr>
            <a:solidFill>
              <a:srgbClr val="00808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Trends'!$AB$393:$AX$393</c:f>
              <c:numCache>
                <c:formatCode>_(* #,##0.0_);_(* \(#,##0.0\);_(* "-"??_);_(@_)</c:formatCode>
                <c:ptCount val="5"/>
              </c:numCache>
            </c:numRef>
          </c:val>
          <c:extLst>
            <c:ext xmlns:c16="http://schemas.microsoft.com/office/drawing/2014/chart" uri="{C3380CC4-5D6E-409C-BE32-E72D297353CC}">
              <c16:uniqueId val="{0000000E-E911-49CC-B6DC-F9F2513EB0F5}"/>
            </c:ext>
          </c:extLst>
        </c:ser>
        <c:ser>
          <c:idx val="15"/>
          <c:order val="15"/>
          <c:tx>
            <c:strRef>
              <c:f>'IS - Business Unit Trends'!$AA$394</c:f>
              <c:strCache>
                <c:ptCount val="1"/>
                <c:pt idx="0">
                  <c:v>EES</c:v>
                </c:pt>
              </c:strCache>
            </c:strRef>
          </c:tx>
          <c:spPr>
            <a:solidFill>
              <a:srgbClr val="0000FF"/>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Trends'!$AB$394:$AX$394</c:f>
              <c:numCache>
                <c:formatCode>_(* #,##0.0_);_(* \(#,##0.0\);_(* "-"??_);_(@_)</c:formatCode>
                <c:ptCount val="5"/>
              </c:numCache>
            </c:numRef>
          </c:val>
          <c:extLst>
            <c:ext xmlns:c16="http://schemas.microsoft.com/office/drawing/2014/chart" uri="{C3380CC4-5D6E-409C-BE32-E72D297353CC}">
              <c16:uniqueId val="{0000000F-E911-49CC-B6DC-F9F2513EB0F5}"/>
            </c:ext>
          </c:extLst>
        </c:ser>
        <c:ser>
          <c:idx val="16"/>
          <c:order val="16"/>
          <c:tx>
            <c:strRef>
              <c:f>'IS - Business Unit Trends'!$AA$395</c:f>
              <c:strCache>
                <c:ptCount val="1"/>
                <c:pt idx="0">
                  <c:v>EOG</c:v>
                </c:pt>
              </c:strCache>
            </c:strRef>
          </c:tx>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Trends'!$AB$395:$AX$395</c:f>
            </c:numRef>
          </c:val>
          <c:extLst>
            <c:ext xmlns:c16="http://schemas.microsoft.com/office/drawing/2014/chart" uri="{C3380CC4-5D6E-409C-BE32-E72D297353CC}">
              <c16:uniqueId val="{00000010-E911-49CC-B6DC-F9F2513EB0F5}"/>
            </c:ext>
          </c:extLst>
        </c:ser>
        <c:ser>
          <c:idx val="17"/>
          <c:order val="17"/>
          <c:tx>
            <c:strRef>
              <c:f>'IS - Business Unit Trends'!$AA$396</c:f>
              <c:strCache>
                <c:ptCount val="1"/>
                <c:pt idx="0">
                  <c:v>CORP</c:v>
                </c:pt>
              </c:strCache>
            </c:strRef>
          </c:tx>
          <c:spPr>
            <a:solidFill>
              <a:srgbClr val="69FFFF"/>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Trends'!$AB$396:$AX$396</c:f>
              <c:numCache>
                <c:formatCode>_(* #,##0.0_);_(* \(#,##0.0\);_(* "-"??_);_(@_)</c:formatCode>
                <c:ptCount val="5"/>
              </c:numCache>
            </c:numRef>
          </c:val>
          <c:extLst>
            <c:ext xmlns:c16="http://schemas.microsoft.com/office/drawing/2014/chart" uri="{C3380CC4-5D6E-409C-BE32-E72D297353CC}">
              <c16:uniqueId val="{00000011-E911-49CC-B6DC-F9F2513EB0F5}"/>
            </c:ext>
          </c:extLst>
        </c:ser>
        <c:dLbls>
          <c:showLegendKey val="0"/>
          <c:showVal val="0"/>
          <c:showCatName val="0"/>
          <c:showSerName val="0"/>
          <c:showPercent val="0"/>
          <c:showBubbleSize val="0"/>
        </c:dLbls>
        <c:gapWidth val="150"/>
        <c:overlap val="100"/>
        <c:axId val="1814453263"/>
        <c:axId val="1"/>
      </c:barChart>
      <c:catAx>
        <c:axId val="1814453263"/>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1160726449940763E-2"/>
              <c:y val="0.4310850439882698"/>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14453263"/>
        <c:crosses val="autoZero"/>
        <c:crossBetween val="between"/>
      </c:valAx>
      <c:spPr>
        <a:noFill/>
        <a:ln w="25400">
          <a:noFill/>
        </a:ln>
      </c:spPr>
    </c:plotArea>
    <c:legend>
      <c:legendPos val="r"/>
      <c:layout>
        <c:manualLayout>
          <c:xMode val="edge"/>
          <c:yMode val="edge"/>
          <c:x val="0.77901870620586522"/>
          <c:y val="4.1055718475073312E-2"/>
          <c:w val="0.20758951196889819"/>
          <c:h val="0.9501466275659824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Renewables Energy Corp</a:t>
            </a:r>
          </a:p>
        </c:rich>
      </c:tx>
      <c:layout>
        <c:manualLayout>
          <c:xMode val="edge"/>
          <c:yMode val="edge"/>
          <c:x val="0.2729312450434429"/>
          <c:y val="3.5087819489616139E-2"/>
        </c:manualLayout>
      </c:layout>
      <c:overlay val="0"/>
      <c:spPr>
        <a:noFill/>
        <a:ln w="25400">
          <a:noFill/>
        </a:ln>
      </c:spPr>
    </c:title>
    <c:autoTitleDeleted val="0"/>
    <c:plotArea>
      <c:layout>
        <c:manualLayout>
          <c:layoutTarget val="inner"/>
          <c:xMode val="edge"/>
          <c:yMode val="edge"/>
          <c:x val="0.147651329285797"/>
          <c:y val="0.17251511249061269"/>
          <c:w val="0.62639957878822972"/>
          <c:h val="0.68421248004751478"/>
        </c:manualLayout>
      </c:layout>
      <c:barChart>
        <c:barDir val="col"/>
        <c:grouping val="stacked"/>
        <c:varyColors val="0"/>
        <c:ser>
          <c:idx val="0"/>
          <c:order val="0"/>
          <c:tx>
            <c:strRef>
              <c:f>'IS - Business Unit Trends'!$AA$402</c:f>
              <c:strCache>
                <c:ptCount val="1"/>
                <c:pt idx="0">
                  <c:v>N. AMER</c:v>
                </c:pt>
              </c:strCache>
            </c:strRef>
          </c:tx>
          <c:spPr>
            <a:solidFill>
              <a:srgbClr val="FF000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Trends'!$AB$402:$AX$402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DB55-4598-9401-4ECAAD4950D4}"/>
            </c:ext>
          </c:extLst>
        </c:ser>
        <c:ser>
          <c:idx val="1"/>
          <c:order val="1"/>
          <c:tx>
            <c:strRef>
              <c:f>'IS - Business Unit Trends'!$AA$403</c:f>
              <c:strCache>
                <c:ptCount val="1"/>
                <c:pt idx="0">
                  <c:v>EUR</c:v>
                </c:pt>
              </c:strCache>
            </c:strRef>
          </c:tx>
          <c:spPr>
            <a:solidFill>
              <a:srgbClr val="FF808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Trends'!$AB$403:$AX$403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DB55-4598-9401-4ECAAD4950D4}"/>
            </c:ext>
          </c:extLst>
        </c:ser>
        <c:ser>
          <c:idx val="2"/>
          <c:order val="2"/>
          <c:tx>
            <c:strRef>
              <c:f>'IS - Business Unit Trends'!$AA$404</c:f>
              <c:strCache>
                <c:ptCount val="1"/>
                <c:pt idx="0">
                  <c:v>S. AMER</c:v>
                </c:pt>
              </c:strCache>
            </c:strRef>
          </c:tx>
          <c:spPr>
            <a:solidFill>
              <a:srgbClr val="FFFFC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Trends'!$AB$404:$AX$404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DB55-4598-9401-4ECAAD4950D4}"/>
            </c:ext>
          </c:extLst>
        </c:ser>
        <c:ser>
          <c:idx val="3"/>
          <c:order val="3"/>
          <c:tx>
            <c:strRef>
              <c:f>'IS - Business Unit Trends'!$AA$405</c:f>
              <c:strCache>
                <c:ptCount val="1"/>
                <c:pt idx="0">
                  <c:v>INDIA</c:v>
                </c:pt>
              </c:strCache>
            </c:strRef>
          </c:tx>
          <c:spPr>
            <a:solidFill>
              <a:srgbClr val="A0E0E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Trends'!$AB$405:$AX$405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DB55-4598-9401-4ECAAD4950D4}"/>
            </c:ext>
          </c:extLst>
        </c:ser>
        <c:ser>
          <c:idx val="4"/>
          <c:order val="4"/>
          <c:tx>
            <c:strRef>
              <c:f>'IS - Business Unit Trends'!$AA$406</c:f>
              <c:strCache>
                <c:ptCount val="1"/>
                <c:pt idx="0">
                  <c:v>CARIB/M. EAST</c:v>
                </c:pt>
              </c:strCache>
            </c:strRef>
          </c:tx>
          <c:spPr>
            <a:solidFill>
              <a:srgbClr val="00FFFF"/>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Trends'!$AB$406:$AX$406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DB55-4598-9401-4ECAAD4950D4}"/>
            </c:ext>
          </c:extLst>
        </c:ser>
        <c:ser>
          <c:idx val="5"/>
          <c:order val="5"/>
          <c:tx>
            <c:strRef>
              <c:f>'IS - Business Unit Trends'!$AA$407</c:f>
              <c:strCache>
                <c:ptCount val="1"/>
                <c:pt idx="0">
                  <c:v>ASIA/AFRICA</c:v>
                </c:pt>
              </c:strCache>
            </c:strRef>
          </c:tx>
          <c:spPr>
            <a:solidFill>
              <a:srgbClr val="00800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Trends'!$AB$407:$AX$407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DB55-4598-9401-4ECAAD4950D4}"/>
            </c:ext>
          </c:extLst>
        </c:ser>
        <c:ser>
          <c:idx val="6"/>
          <c:order val="6"/>
          <c:tx>
            <c:strRef>
              <c:f>'IS - Business Unit Trends'!$AA$408</c:f>
              <c:strCache>
                <c:ptCount val="1"/>
                <c:pt idx="0">
                  <c:v>EECC</c:v>
                </c:pt>
              </c:strCache>
            </c:strRef>
          </c:tx>
          <c:spPr>
            <a:solidFill>
              <a:srgbClr val="0080C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Trends'!$AB$408:$AX$408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DB55-4598-9401-4ECAAD4950D4}"/>
            </c:ext>
          </c:extLst>
        </c:ser>
        <c:ser>
          <c:idx val="7"/>
          <c:order val="7"/>
          <c:tx>
            <c:strRef>
              <c:f>'IS - Business Unit Trends'!$AA$409</c:f>
              <c:strCache>
                <c:ptCount val="1"/>
                <c:pt idx="0">
                  <c:v>Int'l HQ</c:v>
                </c:pt>
              </c:strCache>
            </c:strRef>
          </c:tx>
          <c:spPr>
            <a:solidFill>
              <a:srgbClr val="C0C0FF"/>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Trends'!$AB$409:$AX$409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DB55-4598-9401-4ECAAD4950D4}"/>
            </c:ext>
          </c:extLst>
        </c:ser>
        <c:ser>
          <c:idx val="8"/>
          <c:order val="8"/>
          <c:tx>
            <c:strRef>
              <c:f>'IS - Business Unit Trends'!$AA$410</c:f>
              <c:strCache>
                <c:ptCount val="1"/>
                <c:pt idx="0">
                  <c:v>GPG</c:v>
                </c:pt>
              </c:strCache>
            </c:strRef>
          </c:tx>
          <c:spPr>
            <a:solidFill>
              <a:srgbClr val="00008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Trends'!$AB$410:$AX$410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DB55-4598-9401-4ECAAD4950D4}"/>
            </c:ext>
          </c:extLst>
        </c:ser>
        <c:ser>
          <c:idx val="9"/>
          <c:order val="9"/>
          <c:tx>
            <c:strRef>
              <c:f>'IS - Business Unit Trends'!$AA$411</c:f>
              <c:strCache>
                <c:ptCount val="1"/>
                <c:pt idx="0">
                  <c:v>PGG</c:v>
                </c:pt>
              </c:strCache>
            </c:strRef>
          </c:tx>
          <c:spPr>
            <a:solidFill>
              <a:srgbClr val="FF00FF"/>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Trends'!$AB$411:$AX$411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DB55-4598-9401-4ECAAD4950D4}"/>
            </c:ext>
          </c:extLst>
        </c:ser>
        <c:ser>
          <c:idx val="10"/>
          <c:order val="10"/>
          <c:tx>
            <c:strRef>
              <c:f>'IS - Business Unit Trends'!$AA$412</c:f>
              <c:strCache>
                <c:ptCount val="1"/>
                <c:pt idx="0">
                  <c:v>EGEP</c:v>
                </c:pt>
              </c:strCache>
            </c:strRef>
          </c:tx>
          <c:spPr>
            <a:solidFill>
              <a:srgbClr val="FFFF0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Trends'!$AB$412:$AX$412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DB55-4598-9401-4ECAAD4950D4}"/>
            </c:ext>
          </c:extLst>
        </c:ser>
        <c:ser>
          <c:idx val="11"/>
          <c:order val="11"/>
          <c:tx>
            <c:strRef>
              <c:f>'IS - Business Unit Trends'!$AA$413</c:f>
              <c:strCache>
                <c:ptCount val="1"/>
                <c:pt idx="0">
                  <c:v>EREC</c:v>
                </c:pt>
              </c:strCache>
            </c:strRef>
          </c:tx>
          <c:spPr>
            <a:solidFill>
              <a:srgbClr val="00FFFF"/>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Trends'!$AB$413:$AX$413</c:f>
              <c:numCache>
                <c:formatCode>_(* #,##0.0_);_(* \(#,##0.0\);_(* "-"??_);_(@_)</c:formatCode>
                <c:ptCount val="5"/>
              </c:numCache>
            </c:numRef>
          </c:val>
          <c:extLst>
            <c:ext xmlns:c16="http://schemas.microsoft.com/office/drawing/2014/chart" uri="{C3380CC4-5D6E-409C-BE32-E72D297353CC}">
              <c16:uniqueId val="{0000000B-DB55-4598-9401-4ECAAD4950D4}"/>
            </c:ext>
          </c:extLst>
        </c:ser>
        <c:ser>
          <c:idx val="12"/>
          <c:order val="12"/>
          <c:tx>
            <c:strRef>
              <c:f>'IS - Business Unit Trends'!$AA$414</c:f>
              <c:strCache>
                <c:ptCount val="1"/>
                <c:pt idx="0">
                  <c:v>ECM</c:v>
                </c:pt>
              </c:strCache>
            </c:strRef>
          </c:tx>
          <c:spPr>
            <a:solidFill>
              <a:srgbClr val="80008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Trends'!$AB$414:$AX$414</c:f>
              <c:numCache>
                <c:formatCode>_(* #,##0.0_);_(* \(#,##0.0\);_(* "-"??_);_(@_)</c:formatCode>
                <c:ptCount val="5"/>
              </c:numCache>
            </c:numRef>
          </c:val>
          <c:extLst>
            <c:ext xmlns:c16="http://schemas.microsoft.com/office/drawing/2014/chart" uri="{C3380CC4-5D6E-409C-BE32-E72D297353CC}">
              <c16:uniqueId val="{0000000C-DB55-4598-9401-4ECAAD4950D4}"/>
            </c:ext>
          </c:extLst>
        </c:ser>
        <c:ser>
          <c:idx val="13"/>
          <c:order val="13"/>
          <c:tx>
            <c:strRef>
              <c:f>'IS - Business Unit Trends'!$AA$415</c:f>
              <c:strCache>
                <c:ptCount val="1"/>
                <c:pt idx="0">
                  <c:v>ECI</c:v>
                </c:pt>
              </c:strCache>
            </c:strRef>
          </c:tx>
          <c:spPr>
            <a:solidFill>
              <a:srgbClr val="80000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Trends'!$AB$415:$AX$415</c:f>
              <c:numCache>
                <c:formatCode>_(* #,##0.0_);_(* \(#,##0.0\);_(* "-"??_);_(@_)</c:formatCode>
                <c:ptCount val="5"/>
              </c:numCache>
            </c:numRef>
          </c:val>
          <c:extLst>
            <c:ext xmlns:c16="http://schemas.microsoft.com/office/drawing/2014/chart" uri="{C3380CC4-5D6E-409C-BE32-E72D297353CC}">
              <c16:uniqueId val="{0000000D-DB55-4598-9401-4ECAAD4950D4}"/>
            </c:ext>
          </c:extLst>
        </c:ser>
        <c:ser>
          <c:idx val="14"/>
          <c:order val="14"/>
          <c:tx>
            <c:strRef>
              <c:f>'IS - Business Unit Trends'!$AA$416</c:f>
              <c:strCache>
                <c:ptCount val="1"/>
                <c:pt idx="0">
                  <c:v>EEDC</c:v>
                </c:pt>
              </c:strCache>
            </c:strRef>
          </c:tx>
          <c:spPr>
            <a:solidFill>
              <a:srgbClr val="00808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Trends'!$AB$416:$AX$416</c:f>
              <c:numCache>
                <c:formatCode>_(* #,##0.0_);_(* \(#,##0.0\);_(* "-"??_);_(@_)</c:formatCode>
                <c:ptCount val="5"/>
              </c:numCache>
            </c:numRef>
          </c:val>
          <c:extLst>
            <c:ext xmlns:c16="http://schemas.microsoft.com/office/drawing/2014/chart" uri="{C3380CC4-5D6E-409C-BE32-E72D297353CC}">
              <c16:uniqueId val="{0000000E-DB55-4598-9401-4ECAAD4950D4}"/>
            </c:ext>
          </c:extLst>
        </c:ser>
        <c:ser>
          <c:idx val="15"/>
          <c:order val="15"/>
          <c:tx>
            <c:strRef>
              <c:f>'IS - Business Unit Trends'!$AA$417</c:f>
              <c:strCache>
                <c:ptCount val="1"/>
                <c:pt idx="0">
                  <c:v>EES</c:v>
                </c:pt>
              </c:strCache>
            </c:strRef>
          </c:tx>
          <c:spPr>
            <a:solidFill>
              <a:srgbClr val="0000FF"/>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Trends'!$AB$417:$AX$417</c:f>
              <c:numCache>
                <c:formatCode>_(* #,##0.0_);_(* \(#,##0.0\);_(* "-"??_);_(@_)</c:formatCode>
                <c:ptCount val="5"/>
              </c:numCache>
            </c:numRef>
          </c:val>
          <c:extLst>
            <c:ext xmlns:c16="http://schemas.microsoft.com/office/drawing/2014/chart" uri="{C3380CC4-5D6E-409C-BE32-E72D297353CC}">
              <c16:uniqueId val="{0000000F-DB55-4598-9401-4ECAAD4950D4}"/>
            </c:ext>
          </c:extLst>
        </c:ser>
        <c:ser>
          <c:idx val="16"/>
          <c:order val="16"/>
          <c:tx>
            <c:strRef>
              <c:f>'IS - Business Unit Trends'!$AA$418</c:f>
              <c:strCache>
                <c:ptCount val="1"/>
                <c:pt idx="0">
                  <c:v>EOG</c:v>
                </c:pt>
              </c:strCache>
            </c:strRef>
          </c:tx>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Trends'!$AB$418:$AX$418</c:f>
            </c:numRef>
          </c:val>
          <c:extLst>
            <c:ext xmlns:c16="http://schemas.microsoft.com/office/drawing/2014/chart" uri="{C3380CC4-5D6E-409C-BE32-E72D297353CC}">
              <c16:uniqueId val="{00000010-DB55-4598-9401-4ECAAD4950D4}"/>
            </c:ext>
          </c:extLst>
        </c:ser>
        <c:ser>
          <c:idx val="17"/>
          <c:order val="17"/>
          <c:tx>
            <c:strRef>
              <c:f>'IS - Business Unit Trends'!$AA$419</c:f>
              <c:strCache>
                <c:ptCount val="1"/>
                <c:pt idx="0">
                  <c:v>CORP</c:v>
                </c:pt>
              </c:strCache>
            </c:strRef>
          </c:tx>
          <c:spPr>
            <a:solidFill>
              <a:srgbClr val="69FFFF"/>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Trends'!$AB$419:$AX$419</c:f>
              <c:numCache>
                <c:formatCode>_(* #,##0.0_);_(* \(#,##0.0\);_(* "-"??_);_(@_)</c:formatCode>
                <c:ptCount val="5"/>
              </c:numCache>
            </c:numRef>
          </c:val>
          <c:extLst>
            <c:ext xmlns:c16="http://schemas.microsoft.com/office/drawing/2014/chart" uri="{C3380CC4-5D6E-409C-BE32-E72D297353CC}">
              <c16:uniqueId val="{00000011-DB55-4598-9401-4ECAAD4950D4}"/>
            </c:ext>
          </c:extLst>
        </c:ser>
        <c:dLbls>
          <c:showLegendKey val="0"/>
          <c:showVal val="0"/>
          <c:showCatName val="0"/>
          <c:showSerName val="0"/>
          <c:showPercent val="0"/>
          <c:showBubbleSize val="0"/>
        </c:dLbls>
        <c:gapWidth val="150"/>
        <c:overlap val="100"/>
        <c:axId val="1814454703"/>
        <c:axId val="1"/>
      </c:barChart>
      <c:catAx>
        <c:axId val="1814454703"/>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118570676407553E-2"/>
              <c:y val="0.43274977370526574"/>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14454703"/>
        <c:crosses val="autoZero"/>
        <c:crossBetween val="between"/>
      </c:valAx>
      <c:spPr>
        <a:noFill/>
        <a:ln w="25400">
          <a:noFill/>
        </a:ln>
      </c:spPr>
    </c:plotArea>
    <c:legend>
      <c:legendPos val="r"/>
      <c:layout>
        <c:manualLayout>
          <c:xMode val="edge"/>
          <c:yMode val="edge"/>
          <c:x val="0.78299947348528709"/>
          <c:y val="4.3859774362020175E-2"/>
          <c:w val="0.20805414581180484"/>
          <c:h val="0.9473711262196358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Capital Management</a:t>
            </a:r>
          </a:p>
        </c:rich>
      </c:tx>
      <c:layout>
        <c:manualLayout>
          <c:xMode val="edge"/>
          <c:yMode val="edge"/>
          <c:x val="0.30512249443207129"/>
          <c:y val="3.5294168333766564E-2"/>
        </c:manualLayout>
      </c:layout>
      <c:overlay val="0"/>
      <c:spPr>
        <a:noFill/>
        <a:ln w="25400">
          <a:noFill/>
        </a:ln>
      </c:spPr>
    </c:title>
    <c:autoTitleDeleted val="0"/>
    <c:plotArea>
      <c:layout>
        <c:manualLayout>
          <c:layoutTarget val="inner"/>
          <c:xMode val="edge"/>
          <c:yMode val="edge"/>
          <c:x val="0.14699331848552338"/>
          <c:y val="0.17352966097435227"/>
          <c:w val="0.62583518930957682"/>
          <c:h val="0.68235392111948689"/>
        </c:manualLayout>
      </c:layout>
      <c:barChart>
        <c:barDir val="col"/>
        <c:grouping val="stacked"/>
        <c:varyColors val="0"/>
        <c:ser>
          <c:idx val="0"/>
          <c:order val="0"/>
          <c:tx>
            <c:strRef>
              <c:f>'IS - Business Unit Trends'!$AA$425</c:f>
              <c:strCache>
                <c:ptCount val="1"/>
                <c:pt idx="0">
                  <c:v>N. AMER</c:v>
                </c:pt>
              </c:strCache>
            </c:strRef>
          </c:tx>
          <c:spPr>
            <a:solidFill>
              <a:srgbClr val="FF000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Trends'!$AB$425:$AX$425</c:f>
              <c:numCache>
                <c:formatCode>_(* #,##0.0_);_(* \(#,##0.0\);_(* "-"??_);_(@_)</c:formatCode>
                <c:ptCount val="5"/>
                <c:pt idx="0">
                  <c:v>3.9</c:v>
                </c:pt>
                <c:pt idx="1">
                  <c:v>0</c:v>
                </c:pt>
                <c:pt idx="2">
                  <c:v>0</c:v>
                </c:pt>
                <c:pt idx="3">
                  <c:v>0</c:v>
                </c:pt>
                <c:pt idx="4">
                  <c:v>0</c:v>
                </c:pt>
              </c:numCache>
            </c:numRef>
          </c:val>
          <c:extLst>
            <c:ext xmlns:c16="http://schemas.microsoft.com/office/drawing/2014/chart" uri="{C3380CC4-5D6E-409C-BE32-E72D297353CC}">
              <c16:uniqueId val="{00000000-93C1-41CF-97A0-D77445370FD8}"/>
            </c:ext>
          </c:extLst>
        </c:ser>
        <c:ser>
          <c:idx val="1"/>
          <c:order val="1"/>
          <c:tx>
            <c:strRef>
              <c:f>'IS - Business Unit Trends'!$AA$426</c:f>
              <c:strCache>
                <c:ptCount val="1"/>
                <c:pt idx="0">
                  <c:v>EUR</c:v>
                </c:pt>
              </c:strCache>
            </c:strRef>
          </c:tx>
          <c:spPr>
            <a:solidFill>
              <a:srgbClr val="FF808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Trends'!$AB$426:$AX$426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93C1-41CF-97A0-D77445370FD8}"/>
            </c:ext>
          </c:extLst>
        </c:ser>
        <c:ser>
          <c:idx val="2"/>
          <c:order val="2"/>
          <c:tx>
            <c:strRef>
              <c:f>'IS - Business Unit Trends'!$AA$427</c:f>
              <c:strCache>
                <c:ptCount val="1"/>
                <c:pt idx="0">
                  <c:v>S. AMER</c:v>
                </c:pt>
              </c:strCache>
            </c:strRef>
          </c:tx>
          <c:spPr>
            <a:solidFill>
              <a:srgbClr val="FFFFC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Trends'!$AB$427:$AX$427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93C1-41CF-97A0-D77445370FD8}"/>
            </c:ext>
          </c:extLst>
        </c:ser>
        <c:ser>
          <c:idx val="3"/>
          <c:order val="3"/>
          <c:tx>
            <c:strRef>
              <c:f>'IS - Business Unit Trends'!$AA$428</c:f>
              <c:strCache>
                <c:ptCount val="1"/>
                <c:pt idx="0">
                  <c:v>INDIA</c:v>
                </c:pt>
              </c:strCache>
            </c:strRef>
          </c:tx>
          <c:spPr>
            <a:solidFill>
              <a:srgbClr val="A0E0E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Trends'!$AB$428:$AX$428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93C1-41CF-97A0-D77445370FD8}"/>
            </c:ext>
          </c:extLst>
        </c:ser>
        <c:ser>
          <c:idx val="4"/>
          <c:order val="4"/>
          <c:tx>
            <c:strRef>
              <c:f>'IS - Business Unit Trends'!$AA$429</c:f>
              <c:strCache>
                <c:ptCount val="1"/>
                <c:pt idx="0">
                  <c:v>CARIB/M. EAST</c:v>
                </c:pt>
              </c:strCache>
            </c:strRef>
          </c:tx>
          <c:spPr>
            <a:solidFill>
              <a:srgbClr val="00FFFF"/>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Trends'!$AB$429:$AX$429</c:f>
              <c:numCache>
                <c:formatCode>_(* #,##0.0_);_(* \(#,##0.0\);_(* "-"??_);_(@_)</c:formatCode>
                <c:ptCount val="5"/>
                <c:pt idx="0">
                  <c:v>0</c:v>
                </c:pt>
                <c:pt idx="1">
                  <c:v>0</c:v>
                </c:pt>
                <c:pt idx="2">
                  <c:v>0</c:v>
                </c:pt>
                <c:pt idx="3">
                  <c:v>0</c:v>
                </c:pt>
                <c:pt idx="4">
                  <c:v>2.7</c:v>
                </c:pt>
              </c:numCache>
            </c:numRef>
          </c:val>
          <c:extLst>
            <c:ext xmlns:c16="http://schemas.microsoft.com/office/drawing/2014/chart" uri="{C3380CC4-5D6E-409C-BE32-E72D297353CC}">
              <c16:uniqueId val="{00000004-93C1-41CF-97A0-D77445370FD8}"/>
            </c:ext>
          </c:extLst>
        </c:ser>
        <c:ser>
          <c:idx val="5"/>
          <c:order val="5"/>
          <c:tx>
            <c:strRef>
              <c:f>'IS - Business Unit Trends'!$AA$430</c:f>
              <c:strCache>
                <c:ptCount val="1"/>
                <c:pt idx="0">
                  <c:v>ASIA/AFRICA</c:v>
                </c:pt>
              </c:strCache>
            </c:strRef>
          </c:tx>
          <c:spPr>
            <a:solidFill>
              <a:srgbClr val="00800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Trends'!$AB$430:$AX$430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93C1-41CF-97A0-D77445370FD8}"/>
            </c:ext>
          </c:extLst>
        </c:ser>
        <c:ser>
          <c:idx val="6"/>
          <c:order val="6"/>
          <c:tx>
            <c:strRef>
              <c:f>'IS - Business Unit Trends'!$AA$431</c:f>
              <c:strCache>
                <c:ptCount val="1"/>
                <c:pt idx="0">
                  <c:v>EECC</c:v>
                </c:pt>
              </c:strCache>
            </c:strRef>
          </c:tx>
          <c:spPr>
            <a:solidFill>
              <a:srgbClr val="0080C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Trends'!$AB$431:$AX$431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93C1-41CF-97A0-D77445370FD8}"/>
            </c:ext>
          </c:extLst>
        </c:ser>
        <c:ser>
          <c:idx val="7"/>
          <c:order val="7"/>
          <c:tx>
            <c:strRef>
              <c:f>'IS - Business Unit Trends'!$AA$432</c:f>
              <c:strCache>
                <c:ptCount val="1"/>
                <c:pt idx="0">
                  <c:v>Int'l HQ</c:v>
                </c:pt>
              </c:strCache>
            </c:strRef>
          </c:tx>
          <c:spPr>
            <a:solidFill>
              <a:srgbClr val="C0C0FF"/>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Trends'!$AB$432:$AX$432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93C1-41CF-97A0-D77445370FD8}"/>
            </c:ext>
          </c:extLst>
        </c:ser>
        <c:ser>
          <c:idx val="8"/>
          <c:order val="8"/>
          <c:tx>
            <c:strRef>
              <c:f>'IS - Business Unit Trends'!$AA$433</c:f>
              <c:strCache>
                <c:ptCount val="1"/>
                <c:pt idx="0">
                  <c:v>GPG</c:v>
                </c:pt>
              </c:strCache>
            </c:strRef>
          </c:tx>
          <c:spPr>
            <a:solidFill>
              <a:srgbClr val="00008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Trends'!$AB$433:$AX$433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93C1-41CF-97A0-D77445370FD8}"/>
            </c:ext>
          </c:extLst>
        </c:ser>
        <c:ser>
          <c:idx val="9"/>
          <c:order val="9"/>
          <c:tx>
            <c:strRef>
              <c:f>'IS - Business Unit Trends'!$AA$434</c:f>
              <c:strCache>
                <c:ptCount val="1"/>
                <c:pt idx="0">
                  <c:v>PGG</c:v>
                </c:pt>
              </c:strCache>
            </c:strRef>
          </c:tx>
          <c:spPr>
            <a:solidFill>
              <a:srgbClr val="FF00FF"/>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Trends'!$AB$434:$AX$434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93C1-41CF-97A0-D77445370FD8}"/>
            </c:ext>
          </c:extLst>
        </c:ser>
        <c:ser>
          <c:idx val="10"/>
          <c:order val="10"/>
          <c:tx>
            <c:strRef>
              <c:f>'IS - Business Unit Trends'!$AA$435</c:f>
              <c:strCache>
                <c:ptCount val="1"/>
                <c:pt idx="0">
                  <c:v>EGEP</c:v>
                </c:pt>
              </c:strCache>
            </c:strRef>
          </c:tx>
          <c:spPr>
            <a:solidFill>
              <a:srgbClr val="FFFF0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Trends'!$AB$435:$AX$435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93C1-41CF-97A0-D77445370FD8}"/>
            </c:ext>
          </c:extLst>
        </c:ser>
        <c:ser>
          <c:idx val="11"/>
          <c:order val="11"/>
          <c:tx>
            <c:strRef>
              <c:f>'IS - Business Unit Trends'!$AA$436</c:f>
              <c:strCache>
                <c:ptCount val="1"/>
                <c:pt idx="0">
                  <c:v>EREC</c:v>
                </c:pt>
              </c:strCache>
            </c:strRef>
          </c:tx>
          <c:spPr>
            <a:solidFill>
              <a:srgbClr val="00FFFF"/>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Trends'!$AB$436:$AX$436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B-93C1-41CF-97A0-D77445370FD8}"/>
            </c:ext>
          </c:extLst>
        </c:ser>
        <c:ser>
          <c:idx val="12"/>
          <c:order val="12"/>
          <c:tx>
            <c:strRef>
              <c:f>'IS - Business Unit Trends'!$AA$437</c:f>
              <c:strCache>
                <c:ptCount val="1"/>
                <c:pt idx="0">
                  <c:v>ECM</c:v>
                </c:pt>
              </c:strCache>
            </c:strRef>
          </c:tx>
          <c:spPr>
            <a:solidFill>
              <a:srgbClr val="80008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Trends'!$AB$437:$AX$437</c:f>
              <c:numCache>
                <c:formatCode>_(* #,##0.0_);_(* \(#,##0.0\);_(* "-"??_);_(@_)</c:formatCode>
                <c:ptCount val="5"/>
                <c:pt idx="3">
                  <c:v>2.4</c:v>
                </c:pt>
              </c:numCache>
            </c:numRef>
          </c:val>
          <c:extLst>
            <c:ext xmlns:c16="http://schemas.microsoft.com/office/drawing/2014/chart" uri="{C3380CC4-5D6E-409C-BE32-E72D297353CC}">
              <c16:uniqueId val="{0000000C-93C1-41CF-97A0-D77445370FD8}"/>
            </c:ext>
          </c:extLst>
        </c:ser>
        <c:ser>
          <c:idx val="13"/>
          <c:order val="13"/>
          <c:tx>
            <c:strRef>
              <c:f>'IS - Business Unit Trends'!$AA$438</c:f>
              <c:strCache>
                <c:ptCount val="1"/>
                <c:pt idx="0">
                  <c:v>ECI</c:v>
                </c:pt>
              </c:strCache>
            </c:strRef>
          </c:tx>
          <c:spPr>
            <a:solidFill>
              <a:srgbClr val="80000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Trends'!$AB$438:$AX$438</c:f>
              <c:numCache>
                <c:formatCode>_(* #,##0.0_);_(* \(#,##0.0\);_(* "-"??_);_(@_)</c:formatCode>
                <c:ptCount val="5"/>
              </c:numCache>
            </c:numRef>
          </c:val>
          <c:extLst>
            <c:ext xmlns:c16="http://schemas.microsoft.com/office/drawing/2014/chart" uri="{C3380CC4-5D6E-409C-BE32-E72D297353CC}">
              <c16:uniqueId val="{0000000D-93C1-41CF-97A0-D77445370FD8}"/>
            </c:ext>
          </c:extLst>
        </c:ser>
        <c:ser>
          <c:idx val="14"/>
          <c:order val="14"/>
          <c:tx>
            <c:strRef>
              <c:f>'IS - Business Unit Trends'!$AA$439</c:f>
              <c:strCache>
                <c:ptCount val="1"/>
                <c:pt idx="0">
                  <c:v>EEDC</c:v>
                </c:pt>
              </c:strCache>
            </c:strRef>
          </c:tx>
          <c:spPr>
            <a:solidFill>
              <a:srgbClr val="00808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Trends'!$AB$439:$AX$439</c:f>
              <c:numCache>
                <c:formatCode>_(* #,##0.0_);_(* \(#,##0.0\);_(* "-"??_);_(@_)</c:formatCode>
                <c:ptCount val="5"/>
              </c:numCache>
            </c:numRef>
          </c:val>
          <c:extLst>
            <c:ext xmlns:c16="http://schemas.microsoft.com/office/drawing/2014/chart" uri="{C3380CC4-5D6E-409C-BE32-E72D297353CC}">
              <c16:uniqueId val="{0000000E-93C1-41CF-97A0-D77445370FD8}"/>
            </c:ext>
          </c:extLst>
        </c:ser>
        <c:ser>
          <c:idx val="15"/>
          <c:order val="15"/>
          <c:tx>
            <c:strRef>
              <c:f>'IS - Business Unit Trends'!$AA$440</c:f>
              <c:strCache>
                <c:ptCount val="1"/>
                <c:pt idx="0">
                  <c:v>EES</c:v>
                </c:pt>
              </c:strCache>
            </c:strRef>
          </c:tx>
          <c:spPr>
            <a:solidFill>
              <a:srgbClr val="0000FF"/>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Trends'!$AB$440:$AX$440</c:f>
              <c:numCache>
                <c:formatCode>_(* #,##0.0_);_(* \(#,##0.0\);_(* "-"??_);_(@_)</c:formatCode>
                <c:ptCount val="5"/>
              </c:numCache>
            </c:numRef>
          </c:val>
          <c:extLst>
            <c:ext xmlns:c16="http://schemas.microsoft.com/office/drawing/2014/chart" uri="{C3380CC4-5D6E-409C-BE32-E72D297353CC}">
              <c16:uniqueId val="{0000000F-93C1-41CF-97A0-D77445370FD8}"/>
            </c:ext>
          </c:extLst>
        </c:ser>
        <c:ser>
          <c:idx val="16"/>
          <c:order val="16"/>
          <c:tx>
            <c:strRef>
              <c:f>'IS - Business Unit Trends'!$AA$441</c:f>
              <c:strCache>
                <c:ptCount val="1"/>
                <c:pt idx="0">
                  <c:v>EOG</c:v>
                </c:pt>
              </c:strCache>
            </c:strRef>
          </c:tx>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Trends'!$AB$441:$AX$441</c:f>
            </c:numRef>
          </c:val>
          <c:extLst>
            <c:ext xmlns:c16="http://schemas.microsoft.com/office/drawing/2014/chart" uri="{C3380CC4-5D6E-409C-BE32-E72D297353CC}">
              <c16:uniqueId val="{00000010-93C1-41CF-97A0-D77445370FD8}"/>
            </c:ext>
          </c:extLst>
        </c:ser>
        <c:ser>
          <c:idx val="17"/>
          <c:order val="17"/>
          <c:tx>
            <c:strRef>
              <c:f>'IS - Business Unit Trends'!$AA$442</c:f>
              <c:strCache>
                <c:ptCount val="1"/>
                <c:pt idx="0">
                  <c:v>CORP</c:v>
                </c:pt>
              </c:strCache>
            </c:strRef>
          </c:tx>
          <c:spPr>
            <a:solidFill>
              <a:srgbClr val="69FFFF"/>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Trends'!$AB$442:$AX$442</c:f>
              <c:numCache>
                <c:formatCode>_(* #,##0.0_);_(* \(#,##0.0\);_(* "-"??_);_(@_)</c:formatCode>
                <c:ptCount val="5"/>
              </c:numCache>
            </c:numRef>
          </c:val>
          <c:extLst>
            <c:ext xmlns:c16="http://schemas.microsoft.com/office/drawing/2014/chart" uri="{C3380CC4-5D6E-409C-BE32-E72D297353CC}">
              <c16:uniqueId val="{00000011-93C1-41CF-97A0-D77445370FD8}"/>
            </c:ext>
          </c:extLst>
        </c:ser>
        <c:dLbls>
          <c:showLegendKey val="0"/>
          <c:showVal val="0"/>
          <c:showCatName val="0"/>
          <c:showSerName val="0"/>
          <c:showPercent val="0"/>
          <c:showBubbleSize val="0"/>
        </c:dLbls>
        <c:gapWidth val="150"/>
        <c:overlap val="100"/>
        <c:axId val="1862611535"/>
        <c:axId val="1"/>
      </c:barChart>
      <c:catAx>
        <c:axId val="1862611535"/>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1135857461024499E-2"/>
              <c:y val="0.4323535620886404"/>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62611535"/>
        <c:crosses val="autoZero"/>
        <c:crossBetween val="between"/>
      </c:valAx>
      <c:spPr>
        <a:noFill/>
        <a:ln w="25400">
          <a:noFill/>
        </a:ln>
      </c:spPr>
    </c:plotArea>
    <c:legend>
      <c:legendPos val="r"/>
      <c:layout>
        <c:manualLayout>
          <c:xMode val="edge"/>
          <c:yMode val="edge"/>
          <c:x val="0.78396436525612467"/>
          <c:y val="3.8235349028247108E-2"/>
          <c:w val="0.20712694877505569"/>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North America</a:t>
            </a:r>
          </a:p>
        </c:rich>
      </c:tx>
      <c:layout>
        <c:manualLayout>
          <c:xMode val="edge"/>
          <c:yMode val="edge"/>
          <c:x val="0.39508971632790302"/>
          <c:y val="3.5294168333766564E-2"/>
        </c:manualLayout>
      </c:layout>
      <c:overlay val="0"/>
      <c:spPr>
        <a:noFill/>
        <a:ln w="25400">
          <a:noFill/>
        </a:ln>
      </c:spPr>
    </c:title>
    <c:autoTitleDeleted val="0"/>
    <c:plotArea>
      <c:layout>
        <c:manualLayout>
          <c:layoutTarget val="inner"/>
          <c:xMode val="edge"/>
          <c:yMode val="edge"/>
          <c:x val="0.1785716231990522"/>
          <c:y val="0.1823532030577939"/>
          <c:w val="0.65848286054650507"/>
          <c:h val="0.57058905472922616"/>
        </c:manualLayout>
      </c:layout>
      <c:barChart>
        <c:barDir val="col"/>
        <c:grouping val="clustered"/>
        <c:varyColors val="0"/>
        <c:ser>
          <c:idx val="1"/>
          <c:order val="0"/>
          <c:tx>
            <c:strRef>
              <c:f>'Abs Value &amp; Count'!$W$149</c:f>
              <c:strCache>
                <c:ptCount val="1"/>
                <c:pt idx="0">
                  <c:v> Absolute Value </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Count'!$AE$148:$AT$148</c:f>
              <c:numCache>
                <c:formatCode>mmm\ yy</c:formatCode>
                <c:ptCount val="5"/>
                <c:pt idx="0">
                  <c:v>36312</c:v>
                </c:pt>
                <c:pt idx="1">
                  <c:v>36342</c:v>
                </c:pt>
                <c:pt idx="2">
                  <c:v>36373</c:v>
                </c:pt>
                <c:pt idx="3">
                  <c:v>36404</c:v>
                </c:pt>
                <c:pt idx="4">
                  <c:v>36434</c:v>
                </c:pt>
              </c:numCache>
            </c:numRef>
          </c:cat>
          <c:val>
            <c:numRef>
              <c:f>'Abs Value &amp; Count'!$AE$149:$AT$149</c:f>
              <c:numCache>
                <c:formatCode>_(* #,##0.0_);_(* \(#,##0.0\);_(* "-"??_);_(@_)</c:formatCode>
                <c:ptCount val="5"/>
                <c:pt idx="0">
                  <c:v>163.69999999999999</c:v>
                </c:pt>
                <c:pt idx="1">
                  <c:v>151.30000000000001</c:v>
                </c:pt>
                <c:pt idx="2">
                  <c:v>119.181315</c:v>
                </c:pt>
                <c:pt idx="3">
                  <c:v>85.745933000000008</c:v>
                </c:pt>
                <c:pt idx="4">
                  <c:v>258.991694</c:v>
                </c:pt>
              </c:numCache>
            </c:numRef>
          </c:val>
          <c:extLst>
            <c:ext xmlns:c16="http://schemas.microsoft.com/office/drawing/2014/chart" uri="{C3380CC4-5D6E-409C-BE32-E72D297353CC}">
              <c16:uniqueId val="{00000000-2D1A-489E-A26A-3836CDAC35FF}"/>
            </c:ext>
          </c:extLst>
        </c:ser>
        <c:dLbls>
          <c:showLegendKey val="0"/>
          <c:showVal val="1"/>
          <c:showCatName val="0"/>
          <c:showSerName val="0"/>
          <c:showPercent val="0"/>
          <c:showBubbleSize val="0"/>
        </c:dLbls>
        <c:gapWidth val="150"/>
        <c:axId val="1851860799"/>
        <c:axId val="1"/>
      </c:barChart>
      <c:lineChart>
        <c:grouping val="standard"/>
        <c:varyColors val="0"/>
        <c:ser>
          <c:idx val="0"/>
          <c:order val="1"/>
          <c:tx>
            <c:strRef>
              <c:f>'Abs Value &amp; Count'!$W$150</c:f>
              <c:strCache>
                <c:ptCount val="1"/>
                <c:pt idx="0">
                  <c:v> Count </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Count'!$AE$148:$AT$148</c:f>
              <c:numCache>
                <c:formatCode>mmm\ yy</c:formatCode>
                <c:ptCount val="5"/>
                <c:pt idx="0">
                  <c:v>36312</c:v>
                </c:pt>
                <c:pt idx="1">
                  <c:v>36342</c:v>
                </c:pt>
                <c:pt idx="2">
                  <c:v>36373</c:v>
                </c:pt>
                <c:pt idx="3">
                  <c:v>36404</c:v>
                </c:pt>
                <c:pt idx="4">
                  <c:v>36434</c:v>
                </c:pt>
              </c:numCache>
            </c:numRef>
          </c:cat>
          <c:val>
            <c:numRef>
              <c:f>'Abs Value &amp; Count'!$AE$150:$AT$150</c:f>
              <c:numCache>
                <c:formatCode>_(* #,##0_);_(* \(#,##0\);_(* "-"??_);_(@_)</c:formatCode>
                <c:ptCount val="5"/>
                <c:pt idx="0">
                  <c:v>161</c:v>
                </c:pt>
                <c:pt idx="1">
                  <c:v>186</c:v>
                </c:pt>
                <c:pt idx="2">
                  <c:v>196</c:v>
                </c:pt>
                <c:pt idx="3">
                  <c:v>207</c:v>
                </c:pt>
                <c:pt idx="4">
                  <c:v>245</c:v>
                </c:pt>
              </c:numCache>
            </c:numRef>
          </c:val>
          <c:smooth val="0"/>
          <c:extLst>
            <c:ext xmlns:c16="http://schemas.microsoft.com/office/drawing/2014/chart" uri="{C3380CC4-5D6E-409C-BE32-E72D297353CC}">
              <c16:uniqueId val="{00000001-2D1A-489E-A26A-3836CDAC35FF}"/>
            </c:ext>
          </c:extLst>
        </c:ser>
        <c:dLbls>
          <c:showLegendKey val="0"/>
          <c:showVal val="1"/>
          <c:showCatName val="0"/>
          <c:showSerName val="0"/>
          <c:showPercent val="0"/>
          <c:showBubbleSize val="0"/>
        </c:dLbls>
        <c:marker val="1"/>
        <c:smooth val="0"/>
        <c:axId val="3"/>
        <c:axId val="4"/>
      </c:lineChart>
      <c:catAx>
        <c:axId val="1851860799"/>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1250034059834134E-2"/>
              <c:y val="0.39117703236591272"/>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1860799"/>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1741171418513068"/>
              <c:y val="0.41470647792175713"/>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0803605001836504"/>
          <c:y val="0.91176601528896961"/>
          <c:w val="0.39508971632790302"/>
          <c:h val="6.4705975278572039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Communications Inc.</a:t>
            </a:r>
          </a:p>
        </c:rich>
      </c:tx>
      <c:layout>
        <c:manualLayout>
          <c:xMode val="edge"/>
          <c:yMode val="edge"/>
          <c:x val="0.30201408263003932"/>
          <c:y val="3.5087819489616139E-2"/>
        </c:manualLayout>
      </c:layout>
      <c:overlay val="0"/>
      <c:spPr>
        <a:noFill/>
        <a:ln w="25400">
          <a:noFill/>
        </a:ln>
      </c:spPr>
    </c:title>
    <c:autoTitleDeleted val="0"/>
    <c:plotArea>
      <c:layout>
        <c:manualLayout>
          <c:layoutTarget val="inner"/>
          <c:xMode val="edge"/>
          <c:yMode val="edge"/>
          <c:x val="0.147651329285797"/>
          <c:y val="0.17251511249061269"/>
          <c:w val="0.62639957878822972"/>
          <c:h val="0.68421248004751478"/>
        </c:manualLayout>
      </c:layout>
      <c:barChart>
        <c:barDir val="col"/>
        <c:grouping val="stacked"/>
        <c:varyColors val="0"/>
        <c:ser>
          <c:idx val="0"/>
          <c:order val="0"/>
          <c:tx>
            <c:strRef>
              <c:f>'IS - Business Unit Trends'!$AA$448</c:f>
              <c:strCache>
                <c:ptCount val="1"/>
                <c:pt idx="0">
                  <c:v>N. AMER</c:v>
                </c:pt>
              </c:strCache>
            </c:strRef>
          </c:tx>
          <c:spPr>
            <a:solidFill>
              <a:srgbClr val="FF000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Trends'!$AB$448:$AX$448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37C6-46E3-8637-7BE8CFDE687B}"/>
            </c:ext>
          </c:extLst>
        </c:ser>
        <c:ser>
          <c:idx val="1"/>
          <c:order val="1"/>
          <c:tx>
            <c:strRef>
              <c:f>'IS - Business Unit Trends'!$AA$449</c:f>
              <c:strCache>
                <c:ptCount val="1"/>
                <c:pt idx="0">
                  <c:v>EUR</c:v>
                </c:pt>
              </c:strCache>
            </c:strRef>
          </c:tx>
          <c:spPr>
            <a:solidFill>
              <a:srgbClr val="FF808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Trends'!$AB$449:$AX$449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37C6-46E3-8637-7BE8CFDE687B}"/>
            </c:ext>
          </c:extLst>
        </c:ser>
        <c:ser>
          <c:idx val="2"/>
          <c:order val="2"/>
          <c:tx>
            <c:strRef>
              <c:f>'IS - Business Unit Trends'!$AA$450</c:f>
              <c:strCache>
                <c:ptCount val="1"/>
                <c:pt idx="0">
                  <c:v>S. AMER</c:v>
                </c:pt>
              </c:strCache>
            </c:strRef>
          </c:tx>
          <c:spPr>
            <a:solidFill>
              <a:srgbClr val="FFFFC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Trends'!$AB$450:$AX$450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37C6-46E3-8637-7BE8CFDE687B}"/>
            </c:ext>
          </c:extLst>
        </c:ser>
        <c:ser>
          <c:idx val="3"/>
          <c:order val="3"/>
          <c:tx>
            <c:strRef>
              <c:f>'IS - Business Unit Trends'!$AA$451</c:f>
              <c:strCache>
                <c:ptCount val="1"/>
                <c:pt idx="0">
                  <c:v>INDIA</c:v>
                </c:pt>
              </c:strCache>
            </c:strRef>
          </c:tx>
          <c:spPr>
            <a:solidFill>
              <a:srgbClr val="A0E0E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Trends'!$AB$451:$AX$451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37C6-46E3-8637-7BE8CFDE687B}"/>
            </c:ext>
          </c:extLst>
        </c:ser>
        <c:ser>
          <c:idx val="4"/>
          <c:order val="4"/>
          <c:tx>
            <c:strRef>
              <c:f>'IS - Business Unit Trends'!$AA$452</c:f>
              <c:strCache>
                <c:ptCount val="1"/>
                <c:pt idx="0">
                  <c:v>CARIB/M. EAST</c:v>
                </c:pt>
              </c:strCache>
            </c:strRef>
          </c:tx>
          <c:spPr>
            <a:solidFill>
              <a:srgbClr val="00FFFF"/>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Trends'!$AB$452:$AX$452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37C6-46E3-8637-7BE8CFDE687B}"/>
            </c:ext>
          </c:extLst>
        </c:ser>
        <c:ser>
          <c:idx val="5"/>
          <c:order val="5"/>
          <c:tx>
            <c:strRef>
              <c:f>'IS - Business Unit Trends'!$AA$453</c:f>
              <c:strCache>
                <c:ptCount val="1"/>
                <c:pt idx="0">
                  <c:v>ASIA/AFRICA</c:v>
                </c:pt>
              </c:strCache>
            </c:strRef>
          </c:tx>
          <c:spPr>
            <a:solidFill>
              <a:srgbClr val="00800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Trends'!$AB$453:$AX$453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37C6-46E3-8637-7BE8CFDE687B}"/>
            </c:ext>
          </c:extLst>
        </c:ser>
        <c:ser>
          <c:idx val="6"/>
          <c:order val="6"/>
          <c:tx>
            <c:strRef>
              <c:f>'IS - Business Unit Trends'!$AA$454</c:f>
              <c:strCache>
                <c:ptCount val="1"/>
                <c:pt idx="0">
                  <c:v>EECC</c:v>
                </c:pt>
              </c:strCache>
            </c:strRef>
          </c:tx>
          <c:spPr>
            <a:solidFill>
              <a:srgbClr val="0080C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Trends'!$AB$454:$AX$454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37C6-46E3-8637-7BE8CFDE687B}"/>
            </c:ext>
          </c:extLst>
        </c:ser>
        <c:ser>
          <c:idx val="7"/>
          <c:order val="7"/>
          <c:tx>
            <c:strRef>
              <c:f>'IS - Business Unit Trends'!$AA$455</c:f>
              <c:strCache>
                <c:ptCount val="1"/>
                <c:pt idx="0">
                  <c:v>Int'l HQ</c:v>
                </c:pt>
              </c:strCache>
            </c:strRef>
          </c:tx>
          <c:spPr>
            <a:solidFill>
              <a:srgbClr val="C0C0FF"/>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Trends'!$AB$455:$AX$455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37C6-46E3-8637-7BE8CFDE687B}"/>
            </c:ext>
          </c:extLst>
        </c:ser>
        <c:ser>
          <c:idx val="8"/>
          <c:order val="8"/>
          <c:tx>
            <c:strRef>
              <c:f>'IS - Business Unit Trends'!$AA$456</c:f>
              <c:strCache>
                <c:ptCount val="1"/>
                <c:pt idx="0">
                  <c:v>GPG</c:v>
                </c:pt>
              </c:strCache>
            </c:strRef>
          </c:tx>
          <c:spPr>
            <a:solidFill>
              <a:srgbClr val="00008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Trends'!$AB$456:$AX$456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37C6-46E3-8637-7BE8CFDE687B}"/>
            </c:ext>
          </c:extLst>
        </c:ser>
        <c:ser>
          <c:idx val="9"/>
          <c:order val="9"/>
          <c:tx>
            <c:strRef>
              <c:f>'IS - Business Unit Trends'!$AA$457</c:f>
              <c:strCache>
                <c:ptCount val="1"/>
                <c:pt idx="0">
                  <c:v>PGG</c:v>
                </c:pt>
              </c:strCache>
            </c:strRef>
          </c:tx>
          <c:spPr>
            <a:solidFill>
              <a:srgbClr val="FF00FF"/>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Trends'!$AB$457:$AX$457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37C6-46E3-8637-7BE8CFDE687B}"/>
            </c:ext>
          </c:extLst>
        </c:ser>
        <c:ser>
          <c:idx val="10"/>
          <c:order val="10"/>
          <c:tx>
            <c:strRef>
              <c:f>'IS - Business Unit Trends'!$AA$458</c:f>
              <c:strCache>
                <c:ptCount val="1"/>
                <c:pt idx="0">
                  <c:v>EGEP</c:v>
                </c:pt>
              </c:strCache>
            </c:strRef>
          </c:tx>
          <c:spPr>
            <a:solidFill>
              <a:srgbClr val="FFFF0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Trends'!$AB$458:$AX$458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37C6-46E3-8637-7BE8CFDE687B}"/>
            </c:ext>
          </c:extLst>
        </c:ser>
        <c:ser>
          <c:idx val="11"/>
          <c:order val="11"/>
          <c:tx>
            <c:strRef>
              <c:f>'IS - Business Unit Trends'!$AA$459</c:f>
              <c:strCache>
                <c:ptCount val="1"/>
                <c:pt idx="0">
                  <c:v>EREC</c:v>
                </c:pt>
              </c:strCache>
            </c:strRef>
          </c:tx>
          <c:spPr>
            <a:solidFill>
              <a:srgbClr val="00FFFF"/>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Trends'!$AB$459:$AX$459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B-37C6-46E3-8637-7BE8CFDE687B}"/>
            </c:ext>
          </c:extLst>
        </c:ser>
        <c:ser>
          <c:idx val="12"/>
          <c:order val="12"/>
          <c:tx>
            <c:strRef>
              <c:f>'IS - Business Unit Trends'!$AA$460</c:f>
              <c:strCache>
                <c:ptCount val="1"/>
                <c:pt idx="0">
                  <c:v>ECM</c:v>
                </c:pt>
              </c:strCache>
            </c:strRef>
          </c:tx>
          <c:spPr>
            <a:solidFill>
              <a:srgbClr val="80008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Trends'!$AB$460:$AX$460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C-37C6-46E3-8637-7BE8CFDE687B}"/>
            </c:ext>
          </c:extLst>
        </c:ser>
        <c:ser>
          <c:idx val="13"/>
          <c:order val="13"/>
          <c:tx>
            <c:strRef>
              <c:f>'IS - Business Unit Trends'!$AA$461</c:f>
              <c:strCache>
                <c:ptCount val="1"/>
                <c:pt idx="0">
                  <c:v>ECI</c:v>
                </c:pt>
              </c:strCache>
            </c:strRef>
          </c:tx>
          <c:spPr>
            <a:solidFill>
              <a:srgbClr val="80000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Trends'!$AB$461:$AX$461</c:f>
              <c:numCache>
                <c:formatCode>_(* #,##0.0_);_(* \(#,##0.0\);_(* "-"??_);_(@_)</c:formatCode>
                <c:ptCount val="5"/>
              </c:numCache>
            </c:numRef>
          </c:val>
          <c:extLst>
            <c:ext xmlns:c16="http://schemas.microsoft.com/office/drawing/2014/chart" uri="{C3380CC4-5D6E-409C-BE32-E72D297353CC}">
              <c16:uniqueId val="{0000000D-37C6-46E3-8637-7BE8CFDE687B}"/>
            </c:ext>
          </c:extLst>
        </c:ser>
        <c:ser>
          <c:idx val="14"/>
          <c:order val="14"/>
          <c:tx>
            <c:strRef>
              <c:f>'IS - Business Unit Trends'!$AA$462</c:f>
              <c:strCache>
                <c:ptCount val="1"/>
                <c:pt idx="0">
                  <c:v>EEDC</c:v>
                </c:pt>
              </c:strCache>
            </c:strRef>
          </c:tx>
          <c:spPr>
            <a:solidFill>
              <a:srgbClr val="00808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Trends'!$AB$462:$AX$462</c:f>
              <c:numCache>
                <c:formatCode>_(* #,##0.0_);_(* \(#,##0.0\);_(* "-"??_);_(@_)</c:formatCode>
                <c:ptCount val="5"/>
              </c:numCache>
            </c:numRef>
          </c:val>
          <c:extLst>
            <c:ext xmlns:c16="http://schemas.microsoft.com/office/drawing/2014/chart" uri="{C3380CC4-5D6E-409C-BE32-E72D297353CC}">
              <c16:uniqueId val="{0000000E-37C6-46E3-8637-7BE8CFDE687B}"/>
            </c:ext>
          </c:extLst>
        </c:ser>
        <c:ser>
          <c:idx val="15"/>
          <c:order val="15"/>
          <c:tx>
            <c:strRef>
              <c:f>'IS - Business Unit Trends'!$AA$463</c:f>
              <c:strCache>
                <c:ptCount val="1"/>
                <c:pt idx="0">
                  <c:v>EES</c:v>
                </c:pt>
              </c:strCache>
            </c:strRef>
          </c:tx>
          <c:spPr>
            <a:solidFill>
              <a:srgbClr val="0000FF"/>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Trends'!$AB$463:$AX$463</c:f>
              <c:numCache>
                <c:formatCode>_(* #,##0.0_);_(* \(#,##0.0\);_(* "-"??_);_(@_)</c:formatCode>
                <c:ptCount val="5"/>
              </c:numCache>
            </c:numRef>
          </c:val>
          <c:extLst>
            <c:ext xmlns:c16="http://schemas.microsoft.com/office/drawing/2014/chart" uri="{C3380CC4-5D6E-409C-BE32-E72D297353CC}">
              <c16:uniqueId val="{0000000F-37C6-46E3-8637-7BE8CFDE687B}"/>
            </c:ext>
          </c:extLst>
        </c:ser>
        <c:ser>
          <c:idx val="16"/>
          <c:order val="16"/>
          <c:tx>
            <c:strRef>
              <c:f>'IS - Business Unit Trends'!$AA$464</c:f>
              <c:strCache>
                <c:ptCount val="1"/>
                <c:pt idx="0">
                  <c:v>EOG</c:v>
                </c:pt>
              </c:strCache>
            </c:strRef>
          </c:tx>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Trends'!$AB$464:$AX$464</c:f>
            </c:numRef>
          </c:val>
          <c:extLst>
            <c:ext xmlns:c16="http://schemas.microsoft.com/office/drawing/2014/chart" uri="{C3380CC4-5D6E-409C-BE32-E72D297353CC}">
              <c16:uniqueId val="{00000010-37C6-46E3-8637-7BE8CFDE687B}"/>
            </c:ext>
          </c:extLst>
        </c:ser>
        <c:ser>
          <c:idx val="17"/>
          <c:order val="17"/>
          <c:tx>
            <c:strRef>
              <c:f>'IS - Business Unit Trends'!$AA$465</c:f>
              <c:strCache>
                <c:ptCount val="1"/>
                <c:pt idx="0">
                  <c:v>CORP</c:v>
                </c:pt>
              </c:strCache>
            </c:strRef>
          </c:tx>
          <c:spPr>
            <a:solidFill>
              <a:srgbClr val="69FFFF"/>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Trends'!$AB$465:$AX$465</c:f>
              <c:numCache>
                <c:formatCode>_(* #,##0.0_);_(* \(#,##0.0\);_(* "-"??_);_(@_)</c:formatCode>
                <c:ptCount val="5"/>
              </c:numCache>
            </c:numRef>
          </c:val>
          <c:extLst>
            <c:ext xmlns:c16="http://schemas.microsoft.com/office/drawing/2014/chart" uri="{C3380CC4-5D6E-409C-BE32-E72D297353CC}">
              <c16:uniqueId val="{00000011-37C6-46E3-8637-7BE8CFDE687B}"/>
            </c:ext>
          </c:extLst>
        </c:ser>
        <c:dLbls>
          <c:showLegendKey val="0"/>
          <c:showVal val="0"/>
          <c:showCatName val="0"/>
          <c:showSerName val="0"/>
          <c:showPercent val="0"/>
          <c:showBubbleSize val="0"/>
        </c:dLbls>
        <c:gapWidth val="150"/>
        <c:overlap val="100"/>
        <c:axId val="1862616335"/>
        <c:axId val="1"/>
      </c:barChart>
      <c:catAx>
        <c:axId val="1862616335"/>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118570676407553E-2"/>
              <c:y val="0.43274977370526574"/>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62616335"/>
        <c:crosses val="autoZero"/>
        <c:crossBetween val="between"/>
      </c:valAx>
      <c:spPr>
        <a:noFill/>
        <a:ln w="25400">
          <a:noFill/>
        </a:ln>
      </c:spPr>
    </c:plotArea>
    <c:legend>
      <c:legendPos val="r"/>
      <c:layout>
        <c:manualLayout>
          <c:xMode val="edge"/>
          <c:yMode val="edge"/>
          <c:x val="0.78299947348528709"/>
          <c:y val="4.3859774362020175E-2"/>
          <c:w val="0.20805414581180484"/>
          <c:h val="0.9473711262196358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Economic Development Corp</a:t>
            </a:r>
          </a:p>
        </c:rich>
      </c:tx>
      <c:layout>
        <c:manualLayout>
          <c:xMode val="edge"/>
          <c:yMode val="edge"/>
          <c:x val="0.2455359818986968"/>
          <c:y val="3.5294168333766564E-2"/>
        </c:manualLayout>
      </c:layout>
      <c:overlay val="0"/>
      <c:spPr>
        <a:noFill/>
        <a:ln w="25400">
          <a:noFill/>
        </a:ln>
      </c:spPr>
    </c:title>
    <c:autoTitleDeleted val="0"/>
    <c:plotArea>
      <c:layout>
        <c:manualLayout>
          <c:layoutTarget val="inner"/>
          <c:xMode val="edge"/>
          <c:yMode val="edge"/>
          <c:x val="0.14732158913921808"/>
          <c:y val="0.17352966097435227"/>
          <c:w val="0.61607210003673007"/>
          <c:h val="0.68235392111948689"/>
        </c:manualLayout>
      </c:layout>
      <c:barChart>
        <c:barDir val="col"/>
        <c:grouping val="stacked"/>
        <c:varyColors val="0"/>
        <c:ser>
          <c:idx val="0"/>
          <c:order val="0"/>
          <c:tx>
            <c:strRef>
              <c:f>'IS - Business Unit Trends'!$AA$471</c:f>
              <c:strCache>
                <c:ptCount val="1"/>
                <c:pt idx="0">
                  <c:v>N. AMER</c:v>
                </c:pt>
              </c:strCache>
            </c:strRef>
          </c:tx>
          <c:spPr>
            <a:solidFill>
              <a:srgbClr val="FF000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Trends'!$AB$471:$AX$471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E638-48E7-9E37-DE9352266C3A}"/>
            </c:ext>
          </c:extLst>
        </c:ser>
        <c:ser>
          <c:idx val="1"/>
          <c:order val="1"/>
          <c:tx>
            <c:strRef>
              <c:f>'IS - Business Unit Trends'!$AA$472</c:f>
              <c:strCache>
                <c:ptCount val="1"/>
                <c:pt idx="0">
                  <c:v>EUR</c:v>
                </c:pt>
              </c:strCache>
            </c:strRef>
          </c:tx>
          <c:spPr>
            <a:solidFill>
              <a:srgbClr val="FF808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Trends'!$AB$472:$AX$472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E638-48E7-9E37-DE9352266C3A}"/>
            </c:ext>
          </c:extLst>
        </c:ser>
        <c:ser>
          <c:idx val="2"/>
          <c:order val="2"/>
          <c:tx>
            <c:strRef>
              <c:f>'IS - Business Unit Trends'!$AA$473</c:f>
              <c:strCache>
                <c:ptCount val="1"/>
                <c:pt idx="0">
                  <c:v>S. AMER</c:v>
                </c:pt>
              </c:strCache>
            </c:strRef>
          </c:tx>
          <c:spPr>
            <a:solidFill>
              <a:srgbClr val="FFFFC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Trends'!$AB$473:$AX$473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E638-48E7-9E37-DE9352266C3A}"/>
            </c:ext>
          </c:extLst>
        </c:ser>
        <c:ser>
          <c:idx val="3"/>
          <c:order val="3"/>
          <c:tx>
            <c:strRef>
              <c:f>'IS - Business Unit Trends'!$AA$474</c:f>
              <c:strCache>
                <c:ptCount val="1"/>
                <c:pt idx="0">
                  <c:v>INDIA</c:v>
                </c:pt>
              </c:strCache>
            </c:strRef>
          </c:tx>
          <c:spPr>
            <a:solidFill>
              <a:srgbClr val="A0E0E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Trends'!$AB$474:$AX$474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E638-48E7-9E37-DE9352266C3A}"/>
            </c:ext>
          </c:extLst>
        </c:ser>
        <c:ser>
          <c:idx val="4"/>
          <c:order val="4"/>
          <c:tx>
            <c:strRef>
              <c:f>'IS - Business Unit Trends'!$AA$475</c:f>
              <c:strCache>
                <c:ptCount val="1"/>
                <c:pt idx="0">
                  <c:v>CARIB/M. EAST</c:v>
                </c:pt>
              </c:strCache>
            </c:strRef>
          </c:tx>
          <c:spPr>
            <a:solidFill>
              <a:srgbClr val="00FFFF"/>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Trends'!$AB$475:$AX$475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E638-48E7-9E37-DE9352266C3A}"/>
            </c:ext>
          </c:extLst>
        </c:ser>
        <c:ser>
          <c:idx val="5"/>
          <c:order val="5"/>
          <c:tx>
            <c:strRef>
              <c:f>'IS - Business Unit Trends'!$AA$476</c:f>
              <c:strCache>
                <c:ptCount val="1"/>
                <c:pt idx="0">
                  <c:v>ASIA/AFRICA</c:v>
                </c:pt>
              </c:strCache>
            </c:strRef>
          </c:tx>
          <c:spPr>
            <a:solidFill>
              <a:srgbClr val="00800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Trends'!$AB$476:$AX$476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E638-48E7-9E37-DE9352266C3A}"/>
            </c:ext>
          </c:extLst>
        </c:ser>
        <c:ser>
          <c:idx val="6"/>
          <c:order val="6"/>
          <c:tx>
            <c:strRef>
              <c:f>'IS - Business Unit Trends'!$AA$477</c:f>
              <c:strCache>
                <c:ptCount val="1"/>
                <c:pt idx="0">
                  <c:v>EECC</c:v>
                </c:pt>
              </c:strCache>
            </c:strRef>
          </c:tx>
          <c:spPr>
            <a:solidFill>
              <a:srgbClr val="0080C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Trends'!$AB$477:$AX$477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E638-48E7-9E37-DE9352266C3A}"/>
            </c:ext>
          </c:extLst>
        </c:ser>
        <c:ser>
          <c:idx val="7"/>
          <c:order val="7"/>
          <c:tx>
            <c:strRef>
              <c:f>'IS - Business Unit Trends'!$AA$478</c:f>
              <c:strCache>
                <c:ptCount val="1"/>
                <c:pt idx="0">
                  <c:v>Int'l HQ</c:v>
                </c:pt>
              </c:strCache>
            </c:strRef>
          </c:tx>
          <c:spPr>
            <a:solidFill>
              <a:srgbClr val="C0C0FF"/>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Trends'!$AB$478:$AX$478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E638-48E7-9E37-DE9352266C3A}"/>
            </c:ext>
          </c:extLst>
        </c:ser>
        <c:ser>
          <c:idx val="8"/>
          <c:order val="8"/>
          <c:tx>
            <c:strRef>
              <c:f>'IS - Business Unit Trends'!$AA$479</c:f>
              <c:strCache>
                <c:ptCount val="1"/>
                <c:pt idx="0">
                  <c:v>GPG</c:v>
                </c:pt>
              </c:strCache>
            </c:strRef>
          </c:tx>
          <c:spPr>
            <a:solidFill>
              <a:srgbClr val="00008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Trends'!$AB$479:$AX$479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E638-48E7-9E37-DE9352266C3A}"/>
            </c:ext>
          </c:extLst>
        </c:ser>
        <c:ser>
          <c:idx val="9"/>
          <c:order val="9"/>
          <c:tx>
            <c:strRef>
              <c:f>'IS - Business Unit Trends'!$AA$480</c:f>
              <c:strCache>
                <c:ptCount val="1"/>
                <c:pt idx="0">
                  <c:v>PGG</c:v>
                </c:pt>
              </c:strCache>
            </c:strRef>
          </c:tx>
          <c:spPr>
            <a:solidFill>
              <a:srgbClr val="FF00FF"/>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Trends'!$AB$480:$AX$480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E638-48E7-9E37-DE9352266C3A}"/>
            </c:ext>
          </c:extLst>
        </c:ser>
        <c:ser>
          <c:idx val="10"/>
          <c:order val="10"/>
          <c:tx>
            <c:strRef>
              <c:f>'IS - Business Unit Trends'!$AA$481</c:f>
              <c:strCache>
                <c:ptCount val="1"/>
                <c:pt idx="0">
                  <c:v>EGEP</c:v>
                </c:pt>
              </c:strCache>
            </c:strRef>
          </c:tx>
          <c:spPr>
            <a:solidFill>
              <a:srgbClr val="FFFF0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Trends'!$AB$481:$AX$481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E638-48E7-9E37-DE9352266C3A}"/>
            </c:ext>
          </c:extLst>
        </c:ser>
        <c:ser>
          <c:idx val="11"/>
          <c:order val="11"/>
          <c:tx>
            <c:strRef>
              <c:f>'IS - Business Unit Trends'!$AA$482</c:f>
              <c:strCache>
                <c:ptCount val="1"/>
                <c:pt idx="0">
                  <c:v>EREC</c:v>
                </c:pt>
              </c:strCache>
            </c:strRef>
          </c:tx>
          <c:spPr>
            <a:solidFill>
              <a:srgbClr val="00FFFF"/>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Trends'!$AB$482:$AX$482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B-E638-48E7-9E37-DE9352266C3A}"/>
            </c:ext>
          </c:extLst>
        </c:ser>
        <c:ser>
          <c:idx val="12"/>
          <c:order val="12"/>
          <c:tx>
            <c:strRef>
              <c:f>'IS - Business Unit Trends'!$AA$483</c:f>
              <c:strCache>
                <c:ptCount val="1"/>
                <c:pt idx="0">
                  <c:v>ECM</c:v>
                </c:pt>
              </c:strCache>
            </c:strRef>
          </c:tx>
          <c:spPr>
            <a:solidFill>
              <a:srgbClr val="80008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Trends'!$AB$483:$AX$483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C-E638-48E7-9E37-DE9352266C3A}"/>
            </c:ext>
          </c:extLst>
        </c:ser>
        <c:ser>
          <c:idx val="13"/>
          <c:order val="13"/>
          <c:tx>
            <c:strRef>
              <c:f>'IS - Business Unit Trends'!$AA$484</c:f>
              <c:strCache>
                <c:ptCount val="1"/>
                <c:pt idx="0">
                  <c:v>ECI</c:v>
                </c:pt>
              </c:strCache>
            </c:strRef>
          </c:tx>
          <c:spPr>
            <a:solidFill>
              <a:srgbClr val="80000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Trends'!$AB$484:$AX$484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D-E638-48E7-9E37-DE9352266C3A}"/>
            </c:ext>
          </c:extLst>
        </c:ser>
        <c:ser>
          <c:idx val="14"/>
          <c:order val="14"/>
          <c:tx>
            <c:strRef>
              <c:f>'IS - Business Unit Trends'!$AA$485</c:f>
              <c:strCache>
                <c:ptCount val="1"/>
                <c:pt idx="0">
                  <c:v>EEDC</c:v>
                </c:pt>
              </c:strCache>
            </c:strRef>
          </c:tx>
          <c:spPr>
            <a:solidFill>
              <a:srgbClr val="00808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Trends'!$AB$485:$AX$485</c:f>
              <c:numCache>
                <c:formatCode>_(* #,##0.0_);_(* \(#,##0.0\);_(* "-"??_);_(@_)</c:formatCode>
                <c:ptCount val="5"/>
                <c:pt idx="0">
                  <c:v>0</c:v>
                </c:pt>
              </c:numCache>
            </c:numRef>
          </c:val>
          <c:extLst>
            <c:ext xmlns:c16="http://schemas.microsoft.com/office/drawing/2014/chart" uri="{C3380CC4-5D6E-409C-BE32-E72D297353CC}">
              <c16:uniqueId val="{0000000E-E638-48E7-9E37-DE9352266C3A}"/>
            </c:ext>
          </c:extLst>
        </c:ser>
        <c:ser>
          <c:idx val="15"/>
          <c:order val="15"/>
          <c:tx>
            <c:strRef>
              <c:f>'IS - Business Unit Trends'!$AA$486</c:f>
              <c:strCache>
                <c:ptCount val="1"/>
                <c:pt idx="0">
                  <c:v>EES</c:v>
                </c:pt>
              </c:strCache>
            </c:strRef>
          </c:tx>
          <c:spPr>
            <a:solidFill>
              <a:srgbClr val="0000FF"/>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Trends'!$AB$486:$AX$486</c:f>
              <c:numCache>
                <c:formatCode>_(* #,##0.0_);_(* \(#,##0.0\);_(* "-"??_);_(@_)</c:formatCode>
                <c:ptCount val="5"/>
              </c:numCache>
            </c:numRef>
          </c:val>
          <c:extLst>
            <c:ext xmlns:c16="http://schemas.microsoft.com/office/drawing/2014/chart" uri="{C3380CC4-5D6E-409C-BE32-E72D297353CC}">
              <c16:uniqueId val="{0000000F-E638-48E7-9E37-DE9352266C3A}"/>
            </c:ext>
          </c:extLst>
        </c:ser>
        <c:ser>
          <c:idx val="16"/>
          <c:order val="16"/>
          <c:tx>
            <c:strRef>
              <c:f>'IS - Business Unit Trends'!$AA$487</c:f>
              <c:strCache>
                <c:ptCount val="1"/>
                <c:pt idx="0">
                  <c:v>EOG</c:v>
                </c:pt>
              </c:strCache>
            </c:strRef>
          </c:tx>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Trends'!$AB$487:$AX$487</c:f>
            </c:numRef>
          </c:val>
          <c:extLst>
            <c:ext xmlns:c16="http://schemas.microsoft.com/office/drawing/2014/chart" uri="{C3380CC4-5D6E-409C-BE32-E72D297353CC}">
              <c16:uniqueId val="{00000010-E638-48E7-9E37-DE9352266C3A}"/>
            </c:ext>
          </c:extLst>
        </c:ser>
        <c:ser>
          <c:idx val="17"/>
          <c:order val="17"/>
          <c:tx>
            <c:strRef>
              <c:f>'IS - Business Unit Trends'!$AA$488</c:f>
              <c:strCache>
                <c:ptCount val="1"/>
                <c:pt idx="0">
                  <c:v>CORP</c:v>
                </c:pt>
              </c:strCache>
            </c:strRef>
          </c:tx>
          <c:spPr>
            <a:solidFill>
              <a:srgbClr val="69FFFF"/>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Trends'!$AB$488:$AX$488</c:f>
              <c:numCache>
                <c:formatCode>_(* #,##0.0_);_(* \(#,##0.0\);_(* "-"??_);_(@_)</c:formatCode>
                <c:ptCount val="5"/>
              </c:numCache>
            </c:numRef>
          </c:val>
          <c:extLst>
            <c:ext xmlns:c16="http://schemas.microsoft.com/office/drawing/2014/chart" uri="{C3380CC4-5D6E-409C-BE32-E72D297353CC}">
              <c16:uniqueId val="{00000011-E638-48E7-9E37-DE9352266C3A}"/>
            </c:ext>
          </c:extLst>
        </c:ser>
        <c:dLbls>
          <c:showLegendKey val="0"/>
          <c:showVal val="0"/>
          <c:showCatName val="0"/>
          <c:showSerName val="0"/>
          <c:showPercent val="0"/>
          <c:showBubbleSize val="0"/>
        </c:dLbls>
        <c:gapWidth val="150"/>
        <c:overlap val="100"/>
        <c:axId val="1862611055"/>
        <c:axId val="1"/>
      </c:barChart>
      <c:catAx>
        <c:axId val="1862611055"/>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1160726449940763E-2"/>
              <c:y val="0.4323535620886404"/>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62611055"/>
        <c:crosses val="autoZero"/>
        <c:crossBetween val="between"/>
      </c:valAx>
      <c:spPr>
        <a:noFill/>
        <a:ln w="25400">
          <a:noFill/>
        </a:ln>
      </c:spPr>
    </c:plotArea>
    <c:legend>
      <c:legendPos val="r"/>
      <c:layout>
        <c:manualLayout>
          <c:xMode val="edge"/>
          <c:yMode val="edge"/>
          <c:x val="0.77901870620586522"/>
          <c:y val="3.8235349028247108E-2"/>
          <c:w val="0.20758951196889819"/>
          <c:h val="0.9529425450116971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Energy Services</a:t>
            </a:r>
          </a:p>
        </c:rich>
      </c:tx>
      <c:layout>
        <c:manualLayout>
          <c:xMode val="edge"/>
          <c:yMode val="edge"/>
          <c:x val="0.337808344275081"/>
          <c:y val="3.519061583577713E-2"/>
        </c:manualLayout>
      </c:layout>
      <c:overlay val="0"/>
      <c:spPr>
        <a:noFill/>
        <a:ln w="25400">
          <a:noFill/>
        </a:ln>
      </c:spPr>
    </c:title>
    <c:autoTitleDeleted val="0"/>
    <c:plotArea>
      <c:layout>
        <c:manualLayout>
          <c:layoutTarget val="inner"/>
          <c:xMode val="edge"/>
          <c:yMode val="edge"/>
          <c:x val="0.147651329285797"/>
          <c:y val="0.17008797653958943"/>
          <c:w val="0.62639957878822972"/>
          <c:h val="0.6862170087976539"/>
        </c:manualLayout>
      </c:layout>
      <c:barChart>
        <c:barDir val="col"/>
        <c:grouping val="stacked"/>
        <c:varyColors val="0"/>
        <c:ser>
          <c:idx val="0"/>
          <c:order val="0"/>
          <c:tx>
            <c:strRef>
              <c:f>'IS - Business Unit Trends'!$AA$494</c:f>
              <c:strCache>
                <c:ptCount val="1"/>
                <c:pt idx="0">
                  <c:v>N. AMER</c:v>
                </c:pt>
              </c:strCache>
            </c:strRef>
          </c:tx>
          <c:spPr>
            <a:solidFill>
              <a:srgbClr val="FF000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Trends'!$AB$494:$AX$494</c:f>
              <c:numCache>
                <c:formatCode>_(* #,##0.0_);_(* \(#,##0.0\);_(* "-"??_);_(@_)</c:formatCode>
                <c:ptCount val="5"/>
                <c:pt idx="0">
                  <c:v>0</c:v>
                </c:pt>
                <c:pt idx="1">
                  <c:v>0</c:v>
                </c:pt>
                <c:pt idx="2">
                  <c:v>1.8</c:v>
                </c:pt>
                <c:pt idx="3">
                  <c:v>-1.2</c:v>
                </c:pt>
                <c:pt idx="4">
                  <c:v>-1.2</c:v>
                </c:pt>
              </c:numCache>
            </c:numRef>
          </c:val>
          <c:extLst>
            <c:ext xmlns:c16="http://schemas.microsoft.com/office/drawing/2014/chart" uri="{C3380CC4-5D6E-409C-BE32-E72D297353CC}">
              <c16:uniqueId val="{00000000-37E4-4EFD-A8BC-EAAE4368E237}"/>
            </c:ext>
          </c:extLst>
        </c:ser>
        <c:ser>
          <c:idx val="1"/>
          <c:order val="1"/>
          <c:tx>
            <c:strRef>
              <c:f>'IS - Business Unit Trends'!$AA$495</c:f>
              <c:strCache>
                <c:ptCount val="1"/>
                <c:pt idx="0">
                  <c:v>EUR</c:v>
                </c:pt>
              </c:strCache>
            </c:strRef>
          </c:tx>
          <c:spPr>
            <a:solidFill>
              <a:srgbClr val="FF808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Trends'!$AB$495:$AX$495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37E4-4EFD-A8BC-EAAE4368E237}"/>
            </c:ext>
          </c:extLst>
        </c:ser>
        <c:ser>
          <c:idx val="2"/>
          <c:order val="2"/>
          <c:tx>
            <c:strRef>
              <c:f>'IS - Business Unit Trends'!$AA$496</c:f>
              <c:strCache>
                <c:ptCount val="1"/>
                <c:pt idx="0">
                  <c:v>S. AMER</c:v>
                </c:pt>
              </c:strCache>
            </c:strRef>
          </c:tx>
          <c:spPr>
            <a:solidFill>
              <a:srgbClr val="FFFFC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Trends'!$AB$496:$AX$496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37E4-4EFD-A8BC-EAAE4368E237}"/>
            </c:ext>
          </c:extLst>
        </c:ser>
        <c:ser>
          <c:idx val="3"/>
          <c:order val="3"/>
          <c:tx>
            <c:strRef>
              <c:f>'IS - Business Unit Trends'!$AA$497</c:f>
              <c:strCache>
                <c:ptCount val="1"/>
                <c:pt idx="0">
                  <c:v>INDIA</c:v>
                </c:pt>
              </c:strCache>
            </c:strRef>
          </c:tx>
          <c:spPr>
            <a:solidFill>
              <a:srgbClr val="A0E0E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Trends'!$AB$497:$AX$497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37E4-4EFD-A8BC-EAAE4368E237}"/>
            </c:ext>
          </c:extLst>
        </c:ser>
        <c:ser>
          <c:idx val="4"/>
          <c:order val="4"/>
          <c:tx>
            <c:strRef>
              <c:f>'IS - Business Unit Trends'!$AA$498</c:f>
              <c:strCache>
                <c:ptCount val="1"/>
                <c:pt idx="0">
                  <c:v>CARIB/M. EAST</c:v>
                </c:pt>
              </c:strCache>
            </c:strRef>
          </c:tx>
          <c:spPr>
            <a:solidFill>
              <a:srgbClr val="00FFFF"/>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Trends'!$AB$498:$AX$498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37E4-4EFD-A8BC-EAAE4368E237}"/>
            </c:ext>
          </c:extLst>
        </c:ser>
        <c:ser>
          <c:idx val="5"/>
          <c:order val="5"/>
          <c:tx>
            <c:strRef>
              <c:f>'IS - Business Unit Trends'!$AA$499</c:f>
              <c:strCache>
                <c:ptCount val="1"/>
                <c:pt idx="0">
                  <c:v>ASIA/AFRICA</c:v>
                </c:pt>
              </c:strCache>
            </c:strRef>
          </c:tx>
          <c:spPr>
            <a:solidFill>
              <a:srgbClr val="00800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Trends'!$AB$499:$AX$499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37E4-4EFD-A8BC-EAAE4368E237}"/>
            </c:ext>
          </c:extLst>
        </c:ser>
        <c:ser>
          <c:idx val="6"/>
          <c:order val="6"/>
          <c:tx>
            <c:strRef>
              <c:f>'IS - Business Unit Trends'!$AA$500</c:f>
              <c:strCache>
                <c:ptCount val="1"/>
                <c:pt idx="0">
                  <c:v>EECC</c:v>
                </c:pt>
              </c:strCache>
            </c:strRef>
          </c:tx>
          <c:spPr>
            <a:solidFill>
              <a:srgbClr val="0080C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Trends'!$AB$500:$AX$500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37E4-4EFD-A8BC-EAAE4368E237}"/>
            </c:ext>
          </c:extLst>
        </c:ser>
        <c:ser>
          <c:idx val="7"/>
          <c:order val="7"/>
          <c:tx>
            <c:strRef>
              <c:f>'IS - Business Unit Trends'!$AA$501</c:f>
              <c:strCache>
                <c:ptCount val="1"/>
                <c:pt idx="0">
                  <c:v>Int'l HQ</c:v>
                </c:pt>
              </c:strCache>
            </c:strRef>
          </c:tx>
          <c:spPr>
            <a:solidFill>
              <a:srgbClr val="C0C0FF"/>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Trends'!$AB$501:$AX$501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37E4-4EFD-A8BC-EAAE4368E237}"/>
            </c:ext>
          </c:extLst>
        </c:ser>
        <c:ser>
          <c:idx val="8"/>
          <c:order val="8"/>
          <c:tx>
            <c:strRef>
              <c:f>'IS - Business Unit Trends'!$AA$502</c:f>
              <c:strCache>
                <c:ptCount val="1"/>
                <c:pt idx="0">
                  <c:v>GPG</c:v>
                </c:pt>
              </c:strCache>
            </c:strRef>
          </c:tx>
          <c:spPr>
            <a:solidFill>
              <a:srgbClr val="00008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Trends'!$AB$502:$AX$502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37E4-4EFD-A8BC-EAAE4368E237}"/>
            </c:ext>
          </c:extLst>
        </c:ser>
        <c:ser>
          <c:idx val="9"/>
          <c:order val="9"/>
          <c:tx>
            <c:strRef>
              <c:f>'IS - Business Unit Trends'!$AA$503</c:f>
              <c:strCache>
                <c:ptCount val="1"/>
                <c:pt idx="0">
                  <c:v>PGG</c:v>
                </c:pt>
              </c:strCache>
            </c:strRef>
          </c:tx>
          <c:spPr>
            <a:solidFill>
              <a:srgbClr val="FF00FF"/>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Trends'!$AB$503:$AX$503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37E4-4EFD-A8BC-EAAE4368E237}"/>
            </c:ext>
          </c:extLst>
        </c:ser>
        <c:ser>
          <c:idx val="10"/>
          <c:order val="10"/>
          <c:tx>
            <c:strRef>
              <c:f>'IS - Business Unit Trends'!$AA$504</c:f>
              <c:strCache>
                <c:ptCount val="1"/>
                <c:pt idx="0">
                  <c:v>EGEP</c:v>
                </c:pt>
              </c:strCache>
            </c:strRef>
          </c:tx>
          <c:spPr>
            <a:solidFill>
              <a:srgbClr val="FFFF0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Trends'!$AB$504:$AX$504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37E4-4EFD-A8BC-EAAE4368E237}"/>
            </c:ext>
          </c:extLst>
        </c:ser>
        <c:ser>
          <c:idx val="11"/>
          <c:order val="11"/>
          <c:tx>
            <c:strRef>
              <c:f>'IS - Business Unit Trends'!$AA$505</c:f>
              <c:strCache>
                <c:ptCount val="1"/>
                <c:pt idx="0">
                  <c:v>EREC</c:v>
                </c:pt>
              </c:strCache>
            </c:strRef>
          </c:tx>
          <c:spPr>
            <a:solidFill>
              <a:srgbClr val="00FFFF"/>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Trends'!$AB$505:$AX$505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B-37E4-4EFD-A8BC-EAAE4368E237}"/>
            </c:ext>
          </c:extLst>
        </c:ser>
        <c:ser>
          <c:idx val="12"/>
          <c:order val="12"/>
          <c:tx>
            <c:strRef>
              <c:f>'IS - Business Unit Trends'!$AA$506</c:f>
              <c:strCache>
                <c:ptCount val="1"/>
                <c:pt idx="0">
                  <c:v>ECM</c:v>
                </c:pt>
              </c:strCache>
            </c:strRef>
          </c:tx>
          <c:spPr>
            <a:solidFill>
              <a:srgbClr val="80008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Trends'!$AB$506:$AX$506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C-37E4-4EFD-A8BC-EAAE4368E237}"/>
            </c:ext>
          </c:extLst>
        </c:ser>
        <c:ser>
          <c:idx val="13"/>
          <c:order val="13"/>
          <c:tx>
            <c:strRef>
              <c:f>'IS - Business Unit Trends'!$AA$507</c:f>
              <c:strCache>
                <c:ptCount val="1"/>
                <c:pt idx="0">
                  <c:v>ECI</c:v>
                </c:pt>
              </c:strCache>
            </c:strRef>
          </c:tx>
          <c:spPr>
            <a:solidFill>
              <a:srgbClr val="80000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Trends'!$AB$507:$AX$507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D-37E4-4EFD-A8BC-EAAE4368E237}"/>
            </c:ext>
          </c:extLst>
        </c:ser>
        <c:ser>
          <c:idx val="14"/>
          <c:order val="14"/>
          <c:tx>
            <c:strRef>
              <c:f>'IS - Business Unit Trends'!$AA$508</c:f>
              <c:strCache>
                <c:ptCount val="1"/>
                <c:pt idx="0">
                  <c:v>EEDC</c:v>
                </c:pt>
              </c:strCache>
            </c:strRef>
          </c:tx>
          <c:spPr>
            <a:solidFill>
              <a:srgbClr val="00808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Trends'!$AB$508:$AX$508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E-37E4-4EFD-A8BC-EAAE4368E237}"/>
            </c:ext>
          </c:extLst>
        </c:ser>
        <c:ser>
          <c:idx val="15"/>
          <c:order val="15"/>
          <c:tx>
            <c:strRef>
              <c:f>'IS - Business Unit Trends'!$AA$509</c:f>
              <c:strCache>
                <c:ptCount val="1"/>
                <c:pt idx="0">
                  <c:v>EES</c:v>
                </c:pt>
              </c:strCache>
            </c:strRef>
          </c:tx>
          <c:spPr>
            <a:solidFill>
              <a:srgbClr val="0000FF"/>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Trends'!$AB$509:$AX$509</c:f>
              <c:numCache>
                <c:formatCode>_(* #,##0.0_);_(* \(#,##0.0\);_(* "-"??_);_(@_)</c:formatCode>
                <c:ptCount val="5"/>
              </c:numCache>
            </c:numRef>
          </c:val>
          <c:extLst>
            <c:ext xmlns:c16="http://schemas.microsoft.com/office/drawing/2014/chart" uri="{C3380CC4-5D6E-409C-BE32-E72D297353CC}">
              <c16:uniqueId val="{0000000F-37E4-4EFD-A8BC-EAAE4368E237}"/>
            </c:ext>
          </c:extLst>
        </c:ser>
        <c:ser>
          <c:idx val="16"/>
          <c:order val="16"/>
          <c:tx>
            <c:strRef>
              <c:f>'IS - Business Unit Trends'!$AA$510</c:f>
              <c:strCache>
                <c:ptCount val="1"/>
                <c:pt idx="0">
                  <c:v>EOG</c:v>
                </c:pt>
              </c:strCache>
            </c:strRef>
          </c:tx>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Trends'!$AB$510:$AX$510</c:f>
            </c:numRef>
          </c:val>
          <c:extLst>
            <c:ext xmlns:c16="http://schemas.microsoft.com/office/drawing/2014/chart" uri="{C3380CC4-5D6E-409C-BE32-E72D297353CC}">
              <c16:uniqueId val="{00000010-37E4-4EFD-A8BC-EAAE4368E237}"/>
            </c:ext>
          </c:extLst>
        </c:ser>
        <c:ser>
          <c:idx val="17"/>
          <c:order val="17"/>
          <c:tx>
            <c:strRef>
              <c:f>'IS - Business Unit Trends'!$AA$511</c:f>
              <c:strCache>
                <c:ptCount val="1"/>
                <c:pt idx="0">
                  <c:v>CORP</c:v>
                </c:pt>
              </c:strCache>
            </c:strRef>
          </c:tx>
          <c:spPr>
            <a:solidFill>
              <a:srgbClr val="69FFFF"/>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Trends'!$AB$511:$AX$511</c:f>
              <c:numCache>
                <c:formatCode>_(* #,##0.0_);_(* \(#,##0.0\);_(* "-"??_);_(@_)</c:formatCode>
                <c:ptCount val="5"/>
              </c:numCache>
            </c:numRef>
          </c:val>
          <c:extLst>
            <c:ext xmlns:c16="http://schemas.microsoft.com/office/drawing/2014/chart" uri="{C3380CC4-5D6E-409C-BE32-E72D297353CC}">
              <c16:uniqueId val="{00000011-37E4-4EFD-A8BC-EAAE4368E237}"/>
            </c:ext>
          </c:extLst>
        </c:ser>
        <c:dLbls>
          <c:showLegendKey val="0"/>
          <c:showVal val="0"/>
          <c:showCatName val="0"/>
          <c:showSerName val="0"/>
          <c:showPercent val="0"/>
          <c:showBubbleSize val="0"/>
        </c:dLbls>
        <c:gapWidth val="150"/>
        <c:overlap val="100"/>
        <c:axId val="1862618255"/>
        <c:axId val="1"/>
      </c:barChart>
      <c:catAx>
        <c:axId val="1862618255"/>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118570676407553E-2"/>
              <c:y val="0.4310850439882698"/>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62618255"/>
        <c:crosses val="autoZero"/>
        <c:crossBetween val="between"/>
      </c:valAx>
      <c:spPr>
        <a:noFill/>
        <a:ln w="25400">
          <a:noFill/>
        </a:ln>
      </c:spPr>
    </c:plotArea>
    <c:legend>
      <c:legendPos val="r"/>
      <c:layout>
        <c:manualLayout>
          <c:xMode val="edge"/>
          <c:yMode val="edge"/>
          <c:x val="0.78299947348528709"/>
          <c:y val="4.1055718475073312E-2"/>
          <c:w val="0.20805414581180484"/>
          <c:h val="0.9501466275659824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Corporate</a:t>
            </a:r>
          </a:p>
        </c:rich>
      </c:tx>
      <c:layout>
        <c:manualLayout>
          <c:xMode val="edge"/>
          <c:yMode val="edge"/>
          <c:x val="0.42761692650334077"/>
          <c:y val="3.519061583577713E-2"/>
        </c:manualLayout>
      </c:layout>
      <c:overlay val="0"/>
      <c:spPr>
        <a:noFill/>
        <a:ln w="25400">
          <a:noFill/>
        </a:ln>
      </c:spPr>
    </c:title>
    <c:autoTitleDeleted val="0"/>
    <c:plotArea>
      <c:layout>
        <c:manualLayout>
          <c:layoutTarget val="inner"/>
          <c:xMode val="edge"/>
          <c:yMode val="edge"/>
          <c:x val="0.14699331848552338"/>
          <c:y val="0.17008797653958943"/>
          <c:w val="0.62583518930957682"/>
          <c:h val="0.6862170087976539"/>
        </c:manualLayout>
      </c:layout>
      <c:barChart>
        <c:barDir val="col"/>
        <c:grouping val="stacked"/>
        <c:varyColors val="0"/>
        <c:ser>
          <c:idx val="0"/>
          <c:order val="0"/>
          <c:tx>
            <c:strRef>
              <c:f>'IS - Business Unit Trends'!$AA$540</c:f>
              <c:strCache>
                <c:ptCount val="1"/>
                <c:pt idx="0">
                  <c:v>N. AMER</c:v>
                </c:pt>
              </c:strCache>
            </c:strRef>
          </c:tx>
          <c:spPr>
            <a:solidFill>
              <a:srgbClr val="FF000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Trends'!$AB$540:$AX$540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64C8-4DC8-8EF8-ECB7C363EFCB}"/>
            </c:ext>
          </c:extLst>
        </c:ser>
        <c:ser>
          <c:idx val="1"/>
          <c:order val="1"/>
          <c:tx>
            <c:strRef>
              <c:f>'IS - Business Unit Trends'!$AA$541</c:f>
              <c:strCache>
                <c:ptCount val="1"/>
                <c:pt idx="0">
                  <c:v>EUR</c:v>
                </c:pt>
              </c:strCache>
            </c:strRef>
          </c:tx>
          <c:spPr>
            <a:solidFill>
              <a:srgbClr val="FF808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Trends'!$AB$541:$AX$541</c:f>
              <c:numCache>
                <c:formatCode>_(* #,##0.0_);_(* \(#,##0.0\);_(* "-"??_);_(@_)</c:formatCode>
                <c:ptCount val="5"/>
                <c:pt idx="0">
                  <c:v>0</c:v>
                </c:pt>
                <c:pt idx="1">
                  <c:v>0</c:v>
                </c:pt>
                <c:pt idx="2">
                  <c:v>0</c:v>
                </c:pt>
                <c:pt idx="3">
                  <c:v>0</c:v>
                </c:pt>
                <c:pt idx="4">
                  <c:v>23.7</c:v>
                </c:pt>
              </c:numCache>
            </c:numRef>
          </c:val>
          <c:extLst>
            <c:ext xmlns:c16="http://schemas.microsoft.com/office/drawing/2014/chart" uri="{C3380CC4-5D6E-409C-BE32-E72D297353CC}">
              <c16:uniqueId val="{00000001-64C8-4DC8-8EF8-ECB7C363EFCB}"/>
            </c:ext>
          </c:extLst>
        </c:ser>
        <c:ser>
          <c:idx val="2"/>
          <c:order val="2"/>
          <c:tx>
            <c:strRef>
              <c:f>'IS - Business Unit Trends'!$AA$542</c:f>
              <c:strCache>
                <c:ptCount val="1"/>
                <c:pt idx="0">
                  <c:v>S. AMER</c:v>
                </c:pt>
              </c:strCache>
            </c:strRef>
          </c:tx>
          <c:spPr>
            <a:solidFill>
              <a:srgbClr val="FFFFC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Trends'!$AB$542:$AX$542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64C8-4DC8-8EF8-ECB7C363EFCB}"/>
            </c:ext>
          </c:extLst>
        </c:ser>
        <c:ser>
          <c:idx val="3"/>
          <c:order val="3"/>
          <c:tx>
            <c:strRef>
              <c:f>'IS - Business Unit Trends'!$AA$543</c:f>
              <c:strCache>
                <c:ptCount val="1"/>
                <c:pt idx="0">
                  <c:v>INDIA</c:v>
                </c:pt>
              </c:strCache>
            </c:strRef>
          </c:tx>
          <c:spPr>
            <a:solidFill>
              <a:srgbClr val="A0E0E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Trends'!$AB$543:$AX$543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64C8-4DC8-8EF8-ECB7C363EFCB}"/>
            </c:ext>
          </c:extLst>
        </c:ser>
        <c:ser>
          <c:idx val="4"/>
          <c:order val="4"/>
          <c:tx>
            <c:strRef>
              <c:f>'IS - Business Unit Trends'!$AA$544</c:f>
              <c:strCache>
                <c:ptCount val="1"/>
                <c:pt idx="0">
                  <c:v>CARIB/M. EAST</c:v>
                </c:pt>
              </c:strCache>
            </c:strRef>
          </c:tx>
          <c:spPr>
            <a:solidFill>
              <a:srgbClr val="00FFFF"/>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Trends'!$AB$544:$AX$544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64C8-4DC8-8EF8-ECB7C363EFCB}"/>
            </c:ext>
          </c:extLst>
        </c:ser>
        <c:ser>
          <c:idx val="5"/>
          <c:order val="5"/>
          <c:tx>
            <c:strRef>
              <c:f>'IS - Business Unit Trends'!$AA$545</c:f>
              <c:strCache>
                <c:ptCount val="1"/>
                <c:pt idx="0">
                  <c:v>ASIA/AFRICA</c:v>
                </c:pt>
              </c:strCache>
            </c:strRef>
          </c:tx>
          <c:spPr>
            <a:solidFill>
              <a:srgbClr val="00800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Trends'!$AB$545:$AX$545</c:f>
              <c:numCache>
                <c:formatCode>_(* #,##0.0_);_(* \(#,##0.0\);_(* "-"??_);_(@_)</c:formatCode>
                <c:ptCount val="5"/>
                <c:pt idx="0">
                  <c:v>0</c:v>
                </c:pt>
                <c:pt idx="1">
                  <c:v>0</c:v>
                </c:pt>
                <c:pt idx="2">
                  <c:v>2</c:v>
                </c:pt>
                <c:pt idx="3">
                  <c:v>0</c:v>
                </c:pt>
                <c:pt idx="4">
                  <c:v>0</c:v>
                </c:pt>
              </c:numCache>
            </c:numRef>
          </c:val>
          <c:extLst>
            <c:ext xmlns:c16="http://schemas.microsoft.com/office/drawing/2014/chart" uri="{C3380CC4-5D6E-409C-BE32-E72D297353CC}">
              <c16:uniqueId val="{00000005-64C8-4DC8-8EF8-ECB7C363EFCB}"/>
            </c:ext>
          </c:extLst>
        </c:ser>
        <c:ser>
          <c:idx val="6"/>
          <c:order val="6"/>
          <c:tx>
            <c:strRef>
              <c:f>'IS - Business Unit Trends'!$AA$546</c:f>
              <c:strCache>
                <c:ptCount val="1"/>
                <c:pt idx="0">
                  <c:v>EECC</c:v>
                </c:pt>
              </c:strCache>
            </c:strRef>
          </c:tx>
          <c:spPr>
            <a:solidFill>
              <a:srgbClr val="0080C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Trends'!$AB$546:$AX$546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64C8-4DC8-8EF8-ECB7C363EFCB}"/>
            </c:ext>
          </c:extLst>
        </c:ser>
        <c:ser>
          <c:idx val="7"/>
          <c:order val="7"/>
          <c:tx>
            <c:strRef>
              <c:f>'IS - Business Unit Trends'!$AA$547</c:f>
              <c:strCache>
                <c:ptCount val="1"/>
                <c:pt idx="0">
                  <c:v>Int'l HQ</c:v>
                </c:pt>
              </c:strCache>
            </c:strRef>
          </c:tx>
          <c:spPr>
            <a:solidFill>
              <a:srgbClr val="C0C0FF"/>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Trends'!$AB$547:$AX$547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64C8-4DC8-8EF8-ECB7C363EFCB}"/>
            </c:ext>
          </c:extLst>
        </c:ser>
        <c:ser>
          <c:idx val="8"/>
          <c:order val="8"/>
          <c:tx>
            <c:strRef>
              <c:f>'IS - Business Unit Trends'!$AA$548</c:f>
              <c:strCache>
                <c:ptCount val="1"/>
                <c:pt idx="0">
                  <c:v>GPG</c:v>
                </c:pt>
              </c:strCache>
            </c:strRef>
          </c:tx>
          <c:spPr>
            <a:solidFill>
              <a:srgbClr val="00008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Trends'!$AB$548:$AX$548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64C8-4DC8-8EF8-ECB7C363EFCB}"/>
            </c:ext>
          </c:extLst>
        </c:ser>
        <c:ser>
          <c:idx val="9"/>
          <c:order val="9"/>
          <c:tx>
            <c:strRef>
              <c:f>'IS - Business Unit Trends'!$AA$549</c:f>
              <c:strCache>
                <c:ptCount val="1"/>
                <c:pt idx="0">
                  <c:v>PGG</c:v>
                </c:pt>
              </c:strCache>
            </c:strRef>
          </c:tx>
          <c:spPr>
            <a:solidFill>
              <a:srgbClr val="FF00FF"/>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Trends'!$AB$549:$AX$549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64C8-4DC8-8EF8-ECB7C363EFCB}"/>
            </c:ext>
          </c:extLst>
        </c:ser>
        <c:ser>
          <c:idx val="10"/>
          <c:order val="10"/>
          <c:tx>
            <c:strRef>
              <c:f>'IS - Business Unit Trends'!$AA$550</c:f>
              <c:strCache>
                <c:ptCount val="1"/>
                <c:pt idx="0">
                  <c:v>EGEP</c:v>
                </c:pt>
              </c:strCache>
            </c:strRef>
          </c:tx>
          <c:spPr>
            <a:solidFill>
              <a:srgbClr val="FFFF0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Trends'!$AB$550:$AX$550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64C8-4DC8-8EF8-ECB7C363EFCB}"/>
            </c:ext>
          </c:extLst>
        </c:ser>
        <c:ser>
          <c:idx val="11"/>
          <c:order val="11"/>
          <c:tx>
            <c:strRef>
              <c:f>'IS - Business Unit Trends'!$AA$551</c:f>
              <c:strCache>
                <c:ptCount val="1"/>
                <c:pt idx="0">
                  <c:v>EREC</c:v>
                </c:pt>
              </c:strCache>
            </c:strRef>
          </c:tx>
          <c:spPr>
            <a:solidFill>
              <a:srgbClr val="00FFFF"/>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Trends'!$AB$551:$AX$551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B-64C8-4DC8-8EF8-ECB7C363EFCB}"/>
            </c:ext>
          </c:extLst>
        </c:ser>
        <c:ser>
          <c:idx val="12"/>
          <c:order val="12"/>
          <c:tx>
            <c:strRef>
              <c:f>'IS - Business Unit Trends'!$AA$552</c:f>
              <c:strCache>
                <c:ptCount val="1"/>
                <c:pt idx="0">
                  <c:v>ECM</c:v>
                </c:pt>
              </c:strCache>
            </c:strRef>
          </c:tx>
          <c:spPr>
            <a:solidFill>
              <a:srgbClr val="80008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Trends'!$AB$552:$AX$552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C-64C8-4DC8-8EF8-ECB7C363EFCB}"/>
            </c:ext>
          </c:extLst>
        </c:ser>
        <c:ser>
          <c:idx val="13"/>
          <c:order val="13"/>
          <c:tx>
            <c:strRef>
              <c:f>'IS - Business Unit Trends'!$AA$553</c:f>
              <c:strCache>
                <c:ptCount val="1"/>
                <c:pt idx="0">
                  <c:v>ECI</c:v>
                </c:pt>
              </c:strCache>
            </c:strRef>
          </c:tx>
          <c:spPr>
            <a:solidFill>
              <a:srgbClr val="80000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Trends'!$AB$553:$AX$553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D-64C8-4DC8-8EF8-ECB7C363EFCB}"/>
            </c:ext>
          </c:extLst>
        </c:ser>
        <c:ser>
          <c:idx val="14"/>
          <c:order val="14"/>
          <c:tx>
            <c:strRef>
              <c:f>'IS - Business Unit Trends'!$AA$554</c:f>
              <c:strCache>
                <c:ptCount val="1"/>
                <c:pt idx="0">
                  <c:v>EEDC</c:v>
                </c:pt>
              </c:strCache>
            </c:strRef>
          </c:tx>
          <c:spPr>
            <a:solidFill>
              <a:srgbClr val="00808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Trends'!$AB$554:$AX$554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E-64C8-4DC8-8EF8-ECB7C363EFCB}"/>
            </c:ext>
          </c:extLst>
        </c:ser>
        <c:ser>
          <c:idx val="15"/>
          <c:order val="15"/>
          <c:tx>
            <c:strRef>
              <c:f>'IS - Business Unit Trends'!$AA$555</c:f>
              <c:strCache>
                <c:ptCount val="1"/>
                <c:pt idx="0">
                  <c:v>EES</c:v>
                </c:pt>
              </c:strCache>
            </c:strRef>
          </c:tx>
          <c:spPr>
            <a:solidFill>
              <a:srgbClr val="0000FF"/>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Trends'!$AB$555:$AX$555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F-64C8-4DC8-8EF8-ECB7C363EFCB}"/>
            </c:ext>
          </c:extLst>
        </c:ser>
        <c:ser>
          <c:idx val="16"/>
          <c:order val="16"/>
          <c:tx>
            <c:strRef>
              <c:f>'IS - Business Unit Trends'!$AA$556</c:f>
              <c:strCache>
                <c:ptCount val="1"/>
                <c:pt idx="0">
                  <c:v>EOG</c:v>
                </c:pt>
              </c:strCache>
            </c:strRef>
          </c:tx>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Trends'!$AB$556:$AX$556</c:f>
            </c:numRef>
          </c:val>
          <c:extLst>
            <c:ext xmlns:c16="http://schemas.microsoft.com/office/drawing/2014/chart" uri="{C3380CC4-5D6E-409C-BE32-E72D297353CC}">
              <c16:uniqueId val="{00000010-64C8-4DC8-8EF8-ECB7C363EFCB}"/>
            </c:ext>
          </c:extLst>
        </c:ser>
        <c:ser>
          <c:idx val="17"/>
          <c:order val="17"/>
          <c:tx>
            <c:strRef>
              <c:f>'IS - Business Unit Trends'!$AA$557</c:f>
              <c:strCache>
                <c:ptCount val="1"/>
                <c:pt idx="0">
                  <c:v>CORP</c:v>
                </c:pt>
              </c:strCache>
            </c:strRef>
          </c:tx>
          <c:spPr>
            <a:solidFill>
              <a:srgbClr val="69FFFF"/>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Trends'!$AB$557:$AX$557</c:f>
              <c:numCache>
                <c:formatCode>_(* #,##0.0_);_(* \(#,##0.0\);_(* "-"??_);_(@_)</c:formatCode>
                <c:ptCount val="5"/>
              </c:numCache>
            </c:numRef>
          </c:val>
          <c:extLst>
            <c:ext xmlns:c16="http://schemas.microsoft.com/office/drawing/2014/chart" uri="{C3380CC4-5D6E-409C-BE32-E72D297353CC}">
              <c16:uniqueId val="{00000011-64C8-4DC8-8EF8-ECB7C363EFCB}"/>
            </c:ext>
          </c:extLst>
        </c:ser>
        <c:dLbls>
          <c:showLegendKey val="0"/>
          <c:showVal val="0"/>
          <c:showCatName val="0"/>
          <c:showSerName val="0"/>
          <c:showPercent val="0"/>
          <c:showBubbleSize val="0"/>
        </c:dLbls>
        <c:gapWidth val="150"/>
        <c:overlap val="100"/>
        <c:axId val="1862612495"/>
        <c:axId val="1"/>
      </c:barChart>
      <c:catAx>
        <c:axId val="1862612495"/>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1135857461024499E-2"/>
              <c:y val="0.4310850439882698"/>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62612495"/>
        <c:crosses val="autoZero"/>
        <c:crossBetween val="between"/>
      </c:valAx>
      <c:spPr>
        <a:noFill/>
        <a:ln w="25400">
          <a:noFill/>
        </a:ln>
      </c:spPr>
    </c:plotArea>
    <c:legend>
      <c:legendPos val="r"/>
      <c:layout>
        <c:manualLayout>
          <c:xMode val="edge"/>
          <c:yMode val="edge"/>
          <c:x val="0.78396436525612467"/>
          <c:y val="4.1055718475073312E-2"/>
          <c:w val="0.20712694877505569"/>
          <c:h val="0.9501466275659824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Energy Services</a:t>
            </a:r>
          </a:p>
        </c:rich>
      </c:tx>
      <c:layout>
        <c:manualLayout>
          <c:xMode val="edge"/>
          <c:yMode val="edge"/>
          <c:x val="0.33705393878821105"/>
          <c:y val="3.5398332061013726E-2"/>
        </c:manualLayout>
      </c:layout>
      <c:overlay val="0"/>
      <c:spPr>
        <a:noFill/>
        <a:ln w="25400">
          <a:noFill/>
        </a:ln>
      </c:spPr>
    </c:title>
    <c:autoTitleDeleted val="0"/>
    <c:plotArea>
      <c:layout>
        <c:manualLayout>
          <c:layoutTarget val="inner"/>
          <c:xMode val="edge"/>
          <c:yMode val="edge"/>
          <c:x val="0.15178587971919438"/>
          <c:y val="0.15044291125930834"/>
          <c:w val="0.71428649279620882"/>
          <c:h val="0.64306969910841605"/>
        </c:manualLayout>
      </c:layout>
      <c:barChart>
        <c:barDir val="col"/>
        <c:grouping val="clustered"/>
        <c:varyColors val="0"/>
        <c:ser>
          <c:idx val="1"/>
          <c:order val="0"/>
          <c:tx>
            <c:strRef>
              <c:f>'Abs Value &amp; Count'!$W$239</c:f>
              <c:strCache>
                <c:ptCount val="1"/>
                <c:pt idx="0">
                  <c:v> Absolute Value </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Count'!$AE$238:$AT$238</c:f>
              <c:numCache>
                <c:formatCode>mmm\ yy</c:formatCode>
                <c:ptCount val="5"/>
                <c:pt idx="0">
                  <c:v>36312</c:v>
                </c:pt>
                <c:pt idx="1">
                  <c:v>36342</c:v>
                </c:pt>
                <c:pt idx="2">
                  <c:v>36373</c:v>
                </c:pt>
                <c:pt idx="3">
                  <c:v>36404</c:v>
                </c:pt>
                <c:pt idx="4">
                  <c:v>36434</c:v>
                </c:pt>
              </c:numCache>
            </c:numRef>
          </c:cat>
          <c:val>
            <c:numRef>
              <c:f>'Abs Value &amp; Count'!$AE$239:$AT$239</c:f>
              <c:numCache>
                <c:formatCode>_(* #,##0.0_);_(* \(#,##0.0\);_(* "-"??_);_(@_)</c:formatCode>
                <c:ptCount val="5"/>
                <c:pt idx="0">
                  <c:v>13.9</c:v>
                </c:pt>
                <c:pt idx="1">
                  <c:v>16.3</c:v>
                </c:pt>
                <c:pt idx="2">
                  <c:v>32.370536000000001</c:v>
                </c:pt>
                <c:pt idx="3">
                  <c:v>36.067013000000003</c:v>
                </c:pt>
                <c:pt idx="4">
                  <c:v>33.662367000000003</c:v>
                </c:pt>
              </c:numCache>
            </c:numRef>
          </c:val>
          <c:extLst>
            <c:ext xmlns:c16="http://schemas.microsoft.com/office/drawing/2014/chart" uri="{C3380CC4-5D6E-409C-BE32-E72D297353CC}">
              <c16:uniqueId val="{00000000-0EA2-4099-A65D-25FDF2BCAB32}"/>
            </c:ext>
          </c:extLst>
        </c:ser>
        <c:dLbls>
          <c:showLegendKey val="0"/>
          <c:showVal val="1"/>
          <c:showCatName val="0"/>
          <c:showSerName val="0"/>
          <c:showPercent val="0"/>
          <c:showBubbleSize val="0"/>
        </c:dLbls>
        <c:gapWidth val="150"/>
        <c:axId val="1852663135"/>
        <c:axId val="1"/>
      </c:barChart>
      <c:lineChart>
        <c:grouping val="standard"/>
        <c:varyColors val="0"/>
        <c:ser>
          <c:idx val="0"/>
          <c:order val="1"/>
          <c:tx>
            <c:strRef>
              <c:f>'Abs Value &amp; Count'!$W$240</c:f>
              <c:strCache>
                <c:ptCount val="1"/>
                <c:pt idx="0">
                  <c:v> Count </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Count'!$AE$238:$AT$238</c:f>
              <c:numCache>
                <c:formatCode>mmm\ yy</c:formatCode>
                <c:ptCount val="5"/>
                <c:pt idx="0">
                  <c:v>36312</c:v>
                </c:pt>
                <c:pt idx="1">
                  <c:v>36342</c:v>
                </c:pt>
                <c:pt idx="2">
                  <c:v>36373</c:v>
                </c:pt>
                <c:pt idx="3">
                  <c:v>36404</c:v>
                </c:pt>
                <c:pt idx="4">
                  <c:v>36434</c:v>
                </c:pt>
              </c:numCache>
            </c:numRef>
          </c:cat>
          <c:val>
            <c:numRef>
              <c:f>'Abs Value &amp; Count'!$AE$240:$AT$240</c:f>
              <c:numCache>
                <c:formatCode>_(* #,##0_);_(* \(#,##0\);_(* "-"??_);_(@_)</c:formatCode>
                <c:ptCount val="5"/>
                <c:pt idx="0">
                  <c:v>38</c:v>
                </c:pt>
                <c:pt idx="1">
                  <c:v>45</c:v>
                </c:pt>
                <c:pt idx="2">
                  <c:v>58</c:v>
                </c:pt>
                <c:pt idx="3">
                  <c:v>54</c:v>
                </c:pt>
                <c:pt idx="4">
                  <c:v>66</c:v>
                </c:pt>
              </c:numCache>
            </c:numRef>
          </c:val>
          <c:smooth val="0"/>
          <c:extLst>
            <c:ext xmlns:c16="http://schemas.microsoft.com/office/drawing/2014/chart" uri="{C3380CC4-5D6E-409C-BE32-E72D297353CC}">
              <c16:uniqueId val="{00000001-0EA2-4099-A65D-25FDF2BCAB32}"/>
            </c:ext>
          </c:extLst>
        </c:ser>
        <c:dLbls>
          <c:showLegendKey val="0"/>
          <c:showVal val="1"/>
          <c:showCatName val="0"/>
          <c:showSerName val="0"/>
          <c:showPercent val="0"/>
          <c:showBubbleSize val="0"/>
        </c:dLbls>
        <c:marker val="1"/>
        <c:smooth val="0"/>
        <c:axId val="3"/>
        <c:axId val="4"/>
      </c:lineChart>
      <c:catAx>
        <c:axId val="1852663135"/>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1.1160726449940763E-2"/>
              <c:y val="0.39528137468131996"/>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2663135"/>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4419745766498853"/>
              <c:y val="0.41888026272199574"/>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7500040871800966"/>
          <c:y val="0.92625635559652586"/>
          <c:w val="0.39508971632790302"/>
          <c:h val="6.4896942111858494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Capital Management</a:t>
            </a:r>
          </a:p>
        </c:rich>
      </c:tx>
      <c:layout>
        <c:manualLayout>
          <c:xMode val="edge"/>
          <c:yMode val="edge"/>
          <c:x val="0.30425122398285442"/>
          <c:y val="3.5398332061013726E-2"/>
        </c:manualLayout>
      </c:layout>
      <c:overlay val="0"/>
      <c:spPr>
        <a:noFill/>
        <a:ln w="25400">
          <a:noFill/>
        </a:ln>
      </c:spPr>
    </c:title>
    <c:autoTitleDeleted val="0"/>
    <c:plotArea>
      <c:layout>
        <c:manualLayout>
          <c:layoutTarget val="inner"/>
          <c:xMode val="edge"/>
          <c:yMode val="edge"/>
          <c:x val="0.15212561199142721"/>
          <c:y val="0.15044291125930834"/>
          <c:w val="0.718122374253649"/>
          <c:h val="0.64306969910841605"/>
        </c:manualLayout>
      </c:layout>
      <c:barChart>
        <c:barDir val="col"/>
        <c:grouping val="clustered"/>
        <c:varyColors val="0"/>
        <c:ser>
          <c:idx val="1"/>
          <c:order val="0"/>
          <c:tx>
            <c:strRef>
              <c:f>'Abs Value &amp; Count'!$W$221</c:f>
              <c:strCache>
                <c:ptCount val="1"/>
                <c:pt idx="0">
                  <c:v> Absolute Value </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Count'!$AE$220:$AT$220</c:f>
              <c:numCache>
                <c:formatCode>mmm\ yy</c:formatCode>
                <c:ptCount val="5"/>
                <c:pt idx="0">
                  <c:v>36312</c:v>
                </c:pt>
                <c:pt idx="1">
                  <c:v>36342</c:v>
                </c:pt>
                <c:pt idx="2">
                  <c:v>36373</c:v>
                </c:pt>
                <c:pt idx="3">
                  <c:v>36404</c:v>
                </c:pt>
                <c:pt idx="4">
                  <c:v>36434</c:v>
                </c:pt>
              </c:numCache>
            </c:numRef>
          </c:cat>
          <c:val>
            <c:numRef>
              <c:f>'Abs Value &amp; Count'!$AE$221:$AT$221</c:f>
              <c:numCache>
                <c:formatCode>_(* #,##0.0_);_(* \(#,##0.0\);_(* "-"??_);_(@_)</c:formatCode>
                <c:ptCount val="5"/>
                <c:pt idx="0">
                  <c:v>30.4</c:v>
                </c:pt>
                <c:pt idx="1">
                  <c:v>7</c:v>
                </c:pt>
                <c:pt idx="2">
                  <c:v>3.1448529999999999</c:v>
                </c:pt>
                <c:pt idx="3">
                  <c:v>20.009152</c:v>
                </c:pt>
                <c:pt idx="4">
                  <c:v>31.759934999999999</c:v>
                </c:pt>
              </c:numCache>
            </c:numRef>
          </c:val>
          <c:extLst>
            <c:ext xmlns:c16="http://schemas.microsoft.com/office/drawing/2014/chart" uri="{C3380CC4-5D6E-409C-BE32-E72D297353CC}">
              <c16:uniqueId val="{00000000-B0A5-4D5A-AD50-2FB1344B4F2D}"/>
            </c:ext>
          </c:extLst>
        </c:ser>
        <c:dLbls>
          <c:showLegendKey val="0"/>
          <c:showVal val="1"/>
          <c:showCatName val="0"/>
          <c:showSerName val="0"/>
          <c:showPercent val="0"/>
          <c:showBubbleSize val="0"/>
        </c:dLbls>
        <c:gapWidth val="150"/>
        <c:axId val="1852661215"/>
        <c:axId val="1"/>
      </c:barChart>
      <c:lineChart>
        <c:grouping val="standard"/>
        <c:varyColors val="0"/>
        <c:ser>
          <c:idx val="0"/>
          <c:order val="1"/>
          <c:tx>
            <c:strRef>
              <c:f>'Abs Value &amp; Count'!$W$222</c:f>
              <c:strCache>
                <c:ptCount val="1"/>
                <c:pt idx="0">
                  <c:v> Count </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Count'!$AE$220:$AT$220</c:f>
              <c:numCache>
                <c:formatCode>mmm\ yy</c:formatCode>
                <c:ptCount val="5"/>
                <c:pt idx="0">
                  <c:v>36312</c:v>
                </c:pt>
                <c:pt idx="1">
                  <c:v>36342</c:v>
                </c:pt>
                <c:pt idx="2">
                  <c:v>36373</c:v>
                </c:pt>
                <c:pt idx="3">
                  <c:v>36404</c:v>
                </c:pt>
                <c:pt idx="4">
                  <c:v>36434</c:v>
                </c:pt>
              </c:numCache>
            </c:numRef>
          </c:cat>
          <c:val>
            <c:numRef>
              <c:f>'Abs Value &amp; Count'!$AE$222:$AT$222</c:f>
              <c:numCache>
                <c:formatCode>_(* #,##0_);_(* \(#,##0\);_(* "-"??_);_(@_)</c:formatCode>
                <c:ptCount val="5"/>
                <c:pt idx="0">
                  <c:v>23</c:v>
                </c:pt>
                <c:pt idx="1">
                  <c:v>36</c:v>
                </c:pt>
                <c:pt idx="2">
                  <c:v>30</c:v>
                </c:pt>
                <c:pt idx="3">
                  <c:v>34</c:v>
                </c:pt>
                <c:pt idx="4">
                  <c:v>40</c:v>
                </c:pt>
              </c:numCache>
            </c:numRef>
          </c:val>
          <c:smooth val="0"/>
          <c:extLst>
            <c:ext xmlns:c16="http://schemas.microsoft.com/office/drawing/2014/chart" uri="{C3380CC4-5D6E-409C-BE32-E72D297353CC}">
              <c16:uniqueId val="{00000001-B0A5-4D5A-AD50-2FB1344B4F2D}"/>
            </c:ext>
          </c:extLst>
        </c:ser>
        <c:dLbls>
          <c:showLegendKey val="0"/>
          <c:showVal val="1"/>
          <c:showCatName val="0"/>
          <c:showSerName val="0"/>
          <c:showPercent val="0"/>
          <c:showBubbleSize val="0"/>
        </c:dLbls>
        <c:marker val="1"/>
        <c:smooth val="0"/>
        <c:axId val="3"/>
        <c:axId val="4"/>
      </c:lineChart>
      <c:catAx>
        <c:axId val="1852661215"/>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1.118570676407553E-2"/>
              <c:y val="0.39528137468131996"/>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2661215"/>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4407365088797468"/>
              <c:y val="0.41888026272199574"/>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8255117133138311"/>
          <c:y val="0.92625635559652586"/>
          <c:w val="0.39597401944827376"/>
          <c:h val="6.4896942111858494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Portland</a:t>
            </a:r>
          </a:p>
        </c:rich>
      </c:tx>
      <c:layout>
        <c:manualLayout>
          <c:xMode val="edge"/>
          <c:yMode val="edge"/>
          <c:x val="0.43526833154768974"/>
          <c:y val="3.5294168333766564E-2"/>
        </c:manualLayout>
      </c:layout>
      <c:overlay val="0"/>
      <c:spPr>
        <a:noFill/>
        <a:ln w="25400">
          <a:noFill/>
        </a:ln>
      </c:spPr>
    </c:title>
    <c:autoTitleDeleted val="0"/>
    <c:plotArea>
      <c:layout>
        <c:manualLayout>
          <c:layoutTarget val="inner"/>
          <c:xMode val="edge"/>
          <c:yMode val="edge"/>
          <c:x val="0.1785716231990522"/>
          <c:y val="0.19117674514123556"/>
          <c:w val="0.64955427938655241"/>
          <c:h val="0.56470669334026502"/>
        </c:manualLayout>
      </c:layout>
      <c:barChart>
        <c:barDir val="col"/>
        <c:grouping val="clustered"/>
        <c:varyColors val="0"/>
        <c:ser>
          <c:idx val="1"/>
          <c:order val="0"/>
          <c:tx>
            <c:strRef>
              <c:f>'Abs Value &amp; Count'!$W$203</c:f>
              <c:strCache>
                <c:ptCount val="1"/>
                <c:pt idx="0">
                  <c:v> Absolute Value </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Count'!$AE$202:$AT$202</c:f>
              <c:numCache>
                <c:formatCode>mmm\ yy</c:formatCode>
                <c:ptCount val="5"/>
                <c:pt idx="0">
                  <c:v>36312</c:v>
                </c:pt>
                <c:pt idx="1">
                  <c:v>36342</c:v>
                </c:pt>
                <c:pt idx="2">
                  <c:v>36373</c:v>
                </c:pt>
                <c:pt idx="3">
                  <c:v>36404</c:v>
                </c:pt>
                <c:pt idx="4">
                  <c:v>36434</c:v>
                </c:pt>
              </c:numCache>
            </c:numRef>
          </c:cat>
          <c:val>
            <c:numRef>
              <c:f>'Abs Value &amp; Count'!$AE$203:$AT$203</c:f>
              <c:numCache>
                <c:formatCode>_(* #,##0.0_);_(* \(#,##0.0\);_(* "-"??_);_(@_)</c:formatCode>
                <c:ptCount val="5"/>
                <c:pt idx="0">
                  <c:v>4.5</c:v>
                </c:pt>
                <c:pt idx="1">
                  <c:v>5.4</c:v>
                </c:pt>
                <c:pt idx="2">
                  <c:v>4.7518330000000004</c:v>
                </c:pt>
                <c:pt idx="3">
                  <c:v>4.8241880000000004</c:v>
                </c:pt>
                <c:pt idx="4">
                  <c:v>10.974178999999999</c:v>
                </c:pt>
              </c:numCache>
            </c:numRef>
          </c:val>
          <c:extLst>
            <c:ext xmlns:c16="http://schemas.microsoft.com/office/drawing/2014/chart" uri="{C3380CC4-5D6E-409C-BE32-E72D297353CC}">
              <c16:uniqueId val="{00000000-4212-4187-8F80-484A32333A47}"/>
            </c:ext>
          </c:extLst>
        </c:ser>
        <c:dLbls>
          <c:showLegendKey val="0"/>
          <c:showVal val="1"/>
          <c:showCatName val="0"/>
          <c:showSerName val="0"/>
          <c:showPercent val="0"/>
          <c:showBubbleSize val="0"/>
        </c:dLbls>
        <c:gapWidth val="150"/>
        <c:axId val="1852659295"/>
        <c:axId val="1"/>
      </c:barChart>
      <c:lineChart>
        <c:grouping val="standard"/>
        <c:varyColors val="0"/>
        <c:ser>
          <c:idx val="0"/>
          <c:order val="1"/>
          <c:tx>
            <c:strRef>
              <c:f>'Abs Value &amp; Count'!$W$204</c:f>
              <c:strCache>
                <c:ptCount val="1"/>
                <c:pt idx="0">
                  <c:v> Count </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Count'!$AE$202:$AT$202</c:f>
              <c:numCache>
                <c:formatCode>mmm\ yy</c:formatCode>
                <c:ptCount val="5"/>
                <c:pt idx="0">
                  <c:v>36312</c:v>
                </c:pt>
                <c:pt idx="1">
                  <c:v>36342</c:v>
                </c:pt>
                <c:pt idx="2">
                  <c:v>36373</c:v>
                </c:pt>
                <c:pt idx="3">
                  <c:v>36404</c:v>
                </c:pt>
                <c:pt idx="4">
                  <c:v>36434</c:v>
                </c:pt>
              </c:numCache>
            </c:numRef>
          </c:cat>
          <c:val>
            <c:numRef>
              <c:f>'Abs Value &amp; Count'!$AE$204:$AT$204</c:f>
              <c:numCache>
                <c:formatCode>_(* #,##0_);_(* \(#,##0\);_(* "-"??_);_(@_)</c:formatCode>
                <c:ptCount val="5"/>
                <c:pt idx="0">
                  <c:v>46</c:v>
                </c:pt>
                <c:pt idx="1">
                  <c:v>57</c:v>
                </c:pt>
                <c:pt idx="2">
                  <c:v>60</c:v>
                </c:pt>
                <c:pt idx="3">
                  <c:v>63</c:v>
                </c:pt>
                <c:pt idx="4">
                  <c:v>66</c:v>
                </c:pt>
              </c:numCache>
            </c:numRef>
          </c:val>
          <c:smooth val="0"/>
          <c:extLst>
            <c:ext xmlns:c16="http://schemas.microsoft.com/office/drawing/2014/chart" uri="{C3380CC4-5D6E-409C-BE32-E72D297353CC}">
              <c16:uniqueId val="{00000001-4212-4187-8F80-484A32333A47}"/>
            </c:ext>
          </c:extLst>
        </c:ser>
        <c:dLbls>
          <c:showLegendKey val="0"/>
          <c:showVal val="1"/>
          <c:showCatName val="0"/>
          <c:showSerName val="0"/>
          <c:showPercent val="0"/>
          <c:showBubbleSize val="0"/>
        </c:dLbls>
        <c:marker val="1"/>
        <c:smooth val="0"/>
        <c:axId val="3"/>
        <c:axId val="4"/>
      </c:lineChart>
      <c:catAx>
        <c:axId val="1852659295"/>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1250034059834134E-2"/>
              <c:y val="0.39705939375487387"/>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2659295"/>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0848313302517814"/>
              <c:y val="0.42058883931071822"/>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29241103298844801"/>
          <c:y val="0.89411893112208629"/>
          <c:w val="0.39508971632790302"/>
          <c:h val="6.4705975278572039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Gas Pipeline Group</a:t>
            </a:r>
          </a:p>
        </c:rich>
      </c:tx>
      <c:layout>
        <c:manualLayout>
          <c:xMode val="edge"/>
          <c:yMode val="edge"/>
          <c:x val="0.35714324639810441"/>
          <c:y val="3.5294168333766564E-2"/>
        </c:manualLayout>
      </c:layout>
      <c:overlay val="0"/>
      <c:spPr>
        <a:noFill/>
        <a:ln w="25400">
          <a:noFill/>
        </a:ln>
      </c:spPr>
    </c:title>
    <c:autoTitleDeleted val="0"/>
    <c:plotArea>
      <c:layout>
        <c:manualLayout>
          <c:layoutTarget val="inner"/>
          <c:xMode val="edge"/>
          <c:yMode val="edge"/>
          <c:x val="0.18080376848904037"/>
          <c:y val="0.17941202236331336"/>
          <c:w val="0.66071500583649323"/>
          <c:h val="0.57353023542370662"/>
        </c:manualLayout>
      </c:layout>
      <c:barChart>
        <c:barDir val="col"/>
        <c:grouping val="clustered"/>
        <c:varyColors val="0"/>
        <c:ser>
          <c:idx val="1"/>
          <c:order val="0"/>
          <c:tx>
            <c:strRef>
              <c:f>'Abs Value &amp; Count'!$W$197</c:f>
              <c:strCache>
                <c:ptCount val="1"/>
                <c:pt idx="0">
                  <c:v> Absolute Value </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Count'!$AE$196:$AT$196</c:f>
              <c:numCache>
                <c:formatCode>mmm\ yy</c:formatCode>
                <c:ptCount val="5"/>
                <c:pt idx="0">
                  <c:v>36312</c:v>
                </c:pt>
                <c:pt idx="1">
                  <c:v>36342</c:v>
                </c:pt>
                <c:pt idx="2">
                  <c:v>36373</c:v>
                </c:pt>
                <c:pt idx="3">
                  <c:v>36404</c:v>
                </c:pt>
                <c:pt idx="4">
                  <c:v>36434</c:v>
                </c:pt>
              </c:numCache>
            </c:numRef>
          </c:cat>
          <c:val>
            <c:numRef>
              <c:f>'Abs Value &amp; Count'!$AE$197:$AT$197</c:f>
              <c:numCache>
                <c:formatCode>_(* #,##0.0_);_(* \(#,##0.0\);_(* "-"??_);_(@_)</c:formatCode>
                <c:ptCount val="5"/>
                <c:pt idx="0">
                  <c:v>10.8</c:v>
                </c:pt>
                <c:pt idx="1">
                  <c:v>9.5</c:v>
                </c:pt>
                <c:pt idx="2">
                  <c:v>5.2983320000000003</c:v>
                </c:pt>
                <c:pt idx="3">
                  <c:v>2.186223</c:v>
                </c:pt>
                <c:pt idx="4">
                  <c:v>24.825436</c:v>
                </c:pt>
              </c:numCache>
            </c:numRef>
          </c:val>
          <c:extLst>
            <c:ext xmlns:c16="http://schemas.microsoft.com/office/drawing/2014/chart" uri="{C3380CC4-5D6E-409C-BE32-E72D297353CC}">
              <c16:uniqueId val="{00000000-1C56-4F60-832D-A0BED2955E1A}"/>
            </c:ext>
          </c:extLst>
        </c:ser>
        <c:dLbls>
          <c:showLegendKey val="0"/>
          <c:showVal val="1"/>
          <c:showCatName val="0"/>
          <c:showSerName val="0"/>
          <c:showPercent val="0"/>
          <c:showBubbleSize val="0"/>
        </c:dLbls>
        <c:gapWidth val="150"/>
        <c:axId val="1852657375"/>
        <c:axId val="1"/>
      </c:barChart>
      <c:lineChart>
        <c:grouping val="standard"/>
        <c:varyColors val="0"/>
        <c:ser>
          <c:idx val="0"/>
          <c:order val="1"/>
          <c:tx>
            <c:strRef>
              <c:f>'Abs Value &amp; Count'!$W$198</c:f>
              <c:strCache>
                <c:ptCount val="1"/>
                <c:pt idx="0">
                  <c:v> Count </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Count'!$AE$196:$AT$196</c:f>
              <c:numCache>
                <c:formatCode>mmm\ yy</c:formatCode>
                <c:ptCount val="5"/>
                <c:pt idx="0">
                  <c:v>36312</c:v>
                </c:pt>
                <c:pt idx="1">
                  <c:v>36342</c:v>
                </c:pt>
                <c:pt idx="2">
                  <c:v>36373</c:v>
                </c:pt>
                <c:pt idx="3">
                  <c:v>36404</c:v>
                </c:pt>
                <c:pt idx="4">
                  <c:v>36434</c:v>
                </c:pt>
              </c:numCache>
            </c:numRef>
          </c:cat>
          <c:val>
            <c:numRef>
              <c:f>'Abs Value &amp; Count'!$AE$198:$AT$198</c:f>
              <c:numCache>
                <c:formatCode>_(* #,##0_);_(* \(#,##0\);_(* "-"??_);_(@_)</c:formatCode>
                <c:ptCount val="5"/>
                <c:pt idx="0">
                  <c:v>37</c:v>
                </c:pt>
                <c:pt idx="1">
                  <c:v>47</c:v>
                </c:pt>
                <c:pt idx="2">
                  <c:v>53</c:v>
                </c:pt>
                <c:pt idx="3">
                  <c:v>39</c:v>
                </c:pt>
                <c:pt idx="4">
                  <c:v>57</c:v>
                </c:pt>
              </c:numCache>
            </c:numRef>
          </c:val>
          <c:smooth val="0"/>
          <c:extLst>
            <c:ext xmlns:c16="http://schemas.microsoft.com/office/drawing/2014/chart" uri="{C3380CC4-5D6E-409C-BE32-E72D297353CC}">
              <c16:uniqueId val="{00000001-1C56-4F60-832D-A0BED2955E1A}"/>
            </c:ext>
          </c:extLst>
        </c:ser>
        <c:dLbls>
          <c:showLegendKey val="0"/>
          <c:showVal val="1"/>
          <c:showCatName val="0"/>
          <c:showSerName val="0"/>
          <c:showPercent val="0"/>
          <c:showBubbleSize val="0"/>
        </c:dLbls>
        <c:marker val="1"/>
        <c:smooth val="0"/>
        <c:axId val="3"/>
        <c:axId val="4"/>
      </c:lineChart>
      <c:catAx>
        <c:axId val="1852657375"/>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348217934982229E-2"/>
              <c:y val="0.38823585167143221"/>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2657375"/>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21876004765107"/>
              <c:y val="0.41176529722727656"/>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727682634280215"/>
          <c:y val="0.92647191876137225"/>
          <c:w val="0.39508971632790302"/>
          <c:h val="6.4705975278572039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17" Type="http://schemas.openxmlformats.org/officeDocument/2006/relationships/chart" Target="../charts/chart19.xml"/><Relationship Id="rId2" Type="http://schemas.openxmlformats.org/officeDocument/2006/relationships/chart" Target="../charts/chart4.xml"/><Relationship Id="rId16" Type="http://schemas.openxmlformats.org/officeDocument/2006/relationships/chart" Target="../charts/chart18.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5" Type="http://schemas.openxmlformats.org/officeDocument/2006/relationships/chart" Target="../charts/chart1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22.xml.rels><?xml version="1.0" encoding="UTF-8" standalone="yes"?>
<Relationships xmlns="http://schemas.openxmlformats.org/package/2006/relationships"><Relationship Id="rId8" Type="http://schemas.openxmlformats.org/officeDocument/2006/relationships/chart" Target="../charts/chart44.xml"/><Relationship Id="rId13" Type="http://schemas.openxmlformats.org/officeDocument/2006/relationships/chart" Target="../charts/chart49.xml"/><Relationship Id="rId3" Type="http://schemas.openxmlformats.org/officeDocument/2006/relationships/chart" Target="../charts/chart39.xml"/><Relationship Id="rId7" Type="http://schemas.openxmlformats.org/officeDocument/2006/relationships/chart" Target="../charts/chart43.xml"/><Relationship Id="rId12" Type="http://schemas.openxmlformats.org/officeDocument/2006/relationships/chart" Target="../charts/chart48.xml"/><Relationship Id="rId17" Type="http://schemas.openxmlformats.org/officeDocument/2006/relationships/chart" Target="../charts/chart53.xml"/><Relationship Id="rId2" Type="http://schemas.openxmlformats.org/officeDocument/2006/relationships/chart" Target="../charts/chart38.xml"/><Relationship Id="rId16" Type="http://schemas.openxmlformats.org/officeDocument/2006/relationships/chart" Target="../charts/chart52.xml"/><Relationship Id="rId1" Type="http://schemas.openxmlformats.org/officeDocument/2006/relationships/chart" Target="../charts/chart37.xml"/><Relationship Id="rId6" Type="http://schemas.openxmlformats.org/officeDocument/2006/relationships/chart" Target="../charts/chart42.xml"/><Relationship Id="rId11" Type="http://schemas.openxmlformats.org/officeDocument/2006/relationships/chart" Target="../charts/chart47.xml"/><Relationship Id="rId5" Type="http://schemas.openxmlformats.org/officeDocument/2006/relationships/chart" Target="../charts/chart41.xml"/><Relationship Id="rId15" Type="http://schemas.openxmlformats.org/officeDocument/2006/relationships/chart" Target="../charts/chart51.xml"/><Relationship Id="rId10" Type="http://schemas.openxmlformats.org/officeDocument/2006/relationships/chart" Target="../charts/chart46.xml"/><Relationship Id="rId4" Type="http://schemas.openxmlformats.org/officeDocument/2006/relationships/chart" Target="../charts/chart40.xml"/><Relationship Id="rId9" Type="http://schemas.openxmlformats.org/officeDocument/2006/relationships/chart" Target="../charts/chart45.xml"/><Relationship Id="rId14" Type="http://schemas.openxmlformats.org/officeDocument/2006/relationships/chart" Target="../charts/chart5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7.xml"/><Relationship Id="rId13" Type="http://schemas.openxmlformats.org/officeDocument/2006/relationships/chart" Target="../charts/chart32.xml"/><Relationship Id="rId3" Type="http://schemas.openxmlformats.org/officeDocument/2006/relationships/chart" Target="../charts/chart22.xml"/><Relationship Id="rId7" Type="http://schemas.openxmlformats.org/officeDocument/2006/relationships/chart" Target="../charts/chart26.xml"/><Relationship Id="rId12" Type="http://schemas.openxmlformats.org/officeDocument/2006/relationships/chart" Target="../charts/chart31.xml"/><Relationship Id="rId17" Type="http://schemas.openxmlformats.org/officeDocument/2006/relationships/chart" Target="../charts/chart36.xml"/><Relationship Id="rId2" Type="http://schemas.openxmlformats.org/officeDocument/2006/relationships/chart" Target="../charts/chart21.xml"/><Relationship Id="rId16" Type="http://schemas.openxmlformats.org/officeDocument/2006/relationships/chart" Target="../charts/chart35.xml"/><Relationship Id="rId1" Type="http://schemas.openxmlformats.org/officeDocument/2006/relationships/chart" Target="../charts/chart20.xml"/><Relationship Id="rId6" Type="http://schemas.openxmlformats.org/officeDocument/2006/relationships/chart" Target="../charts/chart25.xml"/><Relationship Id="rId11" Type="http://schemas.openxmlformats.org/officeDocument/2006/relationships/chart" Target="../charts/chart30.xml"/><Relationship Id="rId5" Type="http://schemas.openxmlformats.org/officeDocument/2006/relationships/chart" Target="../charts/chart24.xml"/><Relationship Id="rId15" Type="http://schemas.openxmlformats.org/officeDocument/2006/relationships/chart" Target="../charts/chart34.xml"/><Relationship Id="rId10" Type="http://schemas.openxmlformats.org/officeDocument/2006/relationships/chart" Target="../charts/chart29.xml"/><Relationship Id="rId4" Type="http://schemas.openxmlformats.org/officeDocument/2006/relationships/chart" Target="../charts/chart23.xml"/><Relationship Id="rId9" Type="http://schemas.openxmlformats.org/officeDocument/2006/relationships/chart" Target="../charts/chart28.xml"/><Relationship Id="rId14"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0</xdr:col>
      <xdr:colOff>0</xdr:colOff>
      <xdr:row>33</xdr:row>
      <xdr:rowOff>9525</xdr:rowOff>
    </xdr:from>
    <xdr:to>
      <xdr:col>1</xdr:col>
      <xdr:colOff>171450</xdr:colOff>
      <xdr:row>61</xdr:row>
      <xdr:rowOff>38100</xdr:rowOff>
    </xdr:to>
    <xdr:sp macro="" textlink="">
      <xdr:nvSpPr>
        <xdr:cNvPr id="1035" name="Text 11">
          <a:extLst>
            <a:ext uri="{FF2B5EF4-FFF2-40B4-BE49-F238E27FC236}">
              <a16:creationId xmlns:a16="http://schemas.microsoft.com/office/drawing/2014/main" id="{BA65FD02-9D92-9599-A2E7-5867EFBFF5B6}"/>
            </a:ext>
          </a:extLst>
        </xdr:cNvPr>
        <xdr:cNvSpPr txBox="1">
          <a:spLocks noChangeArrowheads="1"/>
        </xdr:cNvSpPr>
      </xdr:nvSpPr>
      <xdr:spPr bwMode="auto">
        <a:xfrm>
          <a:off x="0" y="5353050"/>
          <a:ext cx="5695950" cy="45624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most significant imbalances that pose income statement exposure to Enron are as follows: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Most of the imbalances this month are a result of the mapping issues that Europe is facing with the conversion to SAP.  Europe is expecting the majority of these mapping issues to be corrected next month.</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majority of the $9.0M imbalance between ECT and EES occurred in Nov and Dec 1998.  ECT invoiced EES for 1995-1997 volume changes on the Socal and PG&amp;E lines.  Because of the dollar magnitude of these adjustments, EES has been awaiting approval from its Management before recording the offsetting purchase.  In May, EES Management requested additional time for review and audit of ECT's supporting documentation.  To date, EES has not booked its expense.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 AMER's $1.3M imbalance within itself is due primarily to various types of booking errors as well as misapplication of cash from September and should be corrected in November.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EES's $6.4M imbalance within itself is tax related and the tax department is working to correct all rollup issues by the end of the year.</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Most of the other imbalances are new this month and are due to various booking errors, mapping issues, or timing differences. The majority should clear next month.</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2</xdr:col>
      <xdr:colOff>0</xdr:colOff>
      <xdr:row>33</xdr:row>
      <xdr:rowOff>0</xdr:rowOff>
    </xdr:from>
    <xdr:to>
      <xdr:col>3</xdr:col>
      <xdr:colOff>0</xdr:colOff>
      <xdr:row>61</xdr:row>
      <xdr:rowOff>66675</xdr:rowOff>
    </xdr:to>
    <xdr:sp macro="" textlink="">
      <xdr:nvSpPr>
        <xdr:cNvPr id="1038" name="Text 14">
          <a:extLst>
            <a:ext uri="{FF2B5EF4-FFF2-40B4-BE49-F238E27FC236}">
              <a16:creationId xmlns:a16="http://schemas.microsoft.com/office/drawing/2014/main" id="{477274D4-7DBB-C630-2C81-FBAADD4583F1}"/>
            </a:ext>
          </a:extLst>
        </xdr:cNvPr>
        <xdr:cNvSpPr txBox="1">
          <a:spLocks noChangeArrowheads="1"/>
        </xdr:cNvSpPr>
      </xdr:nvSpPr>
      <xdr:spPr bwMode="auto">
        <a:xfrm>
          <a:off x="6134100" y="5343525"/>
          <a:ext cx="5524500" cy="46005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largest imbalance is within Europe of $28.3M. These imbalances were not explained but are likely to be the result of mapping issues.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imbalances that Europe has with EECC and International Headquarters are booking errors regarding I/C interest and will be cleared in November.</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Caribbean / Middle East's imbalances are a result of a mapping error that effects both ECM and International Headquarters and should be corrected in November.</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 AMER's imbalance within itself is primarily caused by booking errors as well as timing differences.</a:t>
          </a:r>
        </a:p>
      </xdr:txBody>
    </xdr:sp>
    <xdr:clientData/>
  </xdr:twoCellAnchor>
  <xdr:twoCellAnchor>
    <xdr:from>
      <xdr:col>0</xdr:col>
      <xdr:colOff>0</xdr:colOff>
      <xdr:row>5</xdr:row>
      <xdr:rowOff>9525</xdr:rowOff>
    </xdr:from>
    <xdr:to>
      <xdr:col>1</xdr:col>
      <xdr:colOff>161925</xdr:colOff>
      <xdr:row>27</xdr:row>
      <xdr:rowOff>0</xdr:rowOff>
    </xdr:to>
    <xdr:graphicFrame macro="">
      <xdr:nvGraphicFramePr>
        <xdr:cNvPr id="1046" name="Chart 22">
          <a:extLst>
            <a:ext uri="{FF2B5EF4-FFF2-40B4-BE49-F238E27FC236}">
              <a16:creationId xmlns:a16="http://schemas.microsoft.com/office/drawing/2014/main" id="{D6040975-7BCE-9EB9-9235-069D3EE17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438150</xdr:colOff>
      <xdr:row>5</xdr:row>
      <xdr:rowOff>9525</xdr:rowOff>
    </xdr:from>
    <xdr:to>
      <xdr:col>3</xdr:col>
      <xdr:colOff>0</xdr:colOff>
      <xdr:row>27</xdr:row>
      <xdr:rowOff>9525</xdr:rowOff>
    </xdr:to>
    <xdr:graphicFrame macro="">
      <xdr:nvGraphicFramePr>
        <xdr:cNvPr id="1047" name="Chart 23">
          <a:extLst>
            <a:ext uri="{FF2B5EF4-FFF2-40B4-BE49-F238E27FC236}">
              <a16:creationId xmlns:a16="http://schemas.microsoft.com/office/drawing/2014/main" id="{D044FE12-57DA-A439-B191-A441F56FE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0.05073</cdr:x>
      <cdr:y>0.55048</cdr:y>
    </cdr:from>
    <cdr:to>
      <cdr:x>0.06638</cdr:x>
      <cdr:y>0.5944</cdr:y>
    </cdr:to>
    <cdr:sp macro="" textlink="">
      <cdr:nvSpPr>
        <cdr:cNvPr id="320538" name="Text 1">
          <a:extLst xmlns:a="http://schemas.openxmlformats.org/drawingml/2006/main">
            <a:ext uri="{FF2B5EF4-FFF2-40B4-BE49-F238E27FC236}">
              <a16:creationId xmlns:a16="http://schemas.microsoft.com/office/drawing/2014/main" id="{1A2F8865-07A5-29AB-6B65-E8151D7EC7A2}"/>
            </a:ext>
          </a:extLst>
        </cdr:cNvPr>
        <cdr:cNvSpPr txBox="1">
          <a:spLocks xmlns:a="http://schemas.openxmlformats.org/drawingml/2006/main" noChangeArrowheads="1"/>
        </cdr:cNvSpPr>
      </cdr:nvSpPr>
      <cdr:spPr bwMode="auto">
        <a:xfrm xmlns:a="http://schemas.openxmlformats.org/drawingml/2006/main">
          <a:off x="220150" y="1791132"/>
          <a:ext cx="66903" cy="14266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0.05978</cdr:x>
      <cdr:y>0.88172</cdr:y>
    </cdr:from>
    <cdr:to>
      <cdr:x>0.07542</cdr:x>
      <cdr:y>0.91982</cdr:y>
    </cdr:to>
    <cdr:sp macro="" textlink="">
      <cdr:nvSpPr>
        <cdr:cNvPr id="320539" name="Text 2">
          <a:extLst xmlns:a="http://schemas.openxmlformats.org/drawingml/2006/main">
            <a:ext uri="{FF2B5EF4-FFF2-40B4-BE49-F238E27FC236}">
              <a16:creationId xmlns:a16="http://schemas.microsoft.com/office/drawing/2014/main" id="{0745ED54-871B-06EF-FCD9-84086FF2F31F}"/>
            </a:ext>
          </a:extLst>
        </cdr:cNvPr>
        <cdr:cNvSpPr txBox="1">
          <a:spLocks xmlns:a="http://schemas.openxmlformats.org/drawingml/2006/main" noChangeArrowheads="1"/>
        </cdr:cNvSpPr>
      </cdr:nvSpPr>
      <cdr:spPr bwMode="auto">
        <a:xfrm xmlns:a="http://schemas.openxmlformats.org/drawingml/2006/main">
          <a:off x="258828" y="2867016"/>
          <a:ext cx="66904"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0.07493</cdr:x>
      <cdr:y>0.71088</cdr:y>
    </cdr:from>
    <cdr:to>
      <cdr:x>0.09058</cdr:x>
      <cdr:y>0.74898</cdr:y>
    </cdr:to>
    <cdr:sp macro="" textlink="">
      <cdr:nvSpPr>
        <cdr:cNvPr id="320540" name="Text 3">
          <a:extLst xmlns:a="http://schemas.openxmlformats.org/drawingml/2006/main">
            <a:ext uri="{FF2B5EF4-FFF2-40B4-BE49-F238E27FC236}">
              <a16:creationId xmlns:a16="http://schemas.microsoft.com/office/drawing/2014/main" id="{9F0BD942-E35B-391E-8375-72926DE4781C}"/>
            </a:ext>
          </a:extLst>
        </cdr:cNvPr>
        <cdr:cNvSpPr txBox="1">
          <a:spLocks xmlns:a="http://schemas.openxmlformats.org/drawingml/2006/main" noChangeArrowheads="1"/>
        </cdr:cNvSpPr>
      </cdr:nvSpPr>
      <cdr:spPr bwMode="auto">
        <a:xfrm xmlns:a="http://schemas.openxmlformats.org/drawingml/2006/main">
          <a:off x="323641" y="2312128"/>
          <a:ext cx="66904"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0.09375</cdr:x>
      <cdr:y>0.10591</cdr:y>
    </cdr:from>
    <cdr:to>
      <cdr:x>0.1094</cdr:x>
      <cdr:y>0.14401</cdr:y>
    </cdr:to>
    <cdr:sp macro="" textlink="">
      <cdr:nvSpPr>
        <cdr:cNvPr id="320541" name="Text 4">
          <a:extLst xmlns:a="http://schemas.openxmlformats.org/drawingml/2006/main">
            <a:ext uri="{FF2B5EF4-FFF2-40B4-BE49-F238E27FC236}">
              <a16:creationId xmlns:a16="http://schemas.microsoft.com/office/drawing/2014/main" id="{35849CAB-5443-5624-0F00-20767BA649AB}"/>
            </a:ext>
          </a:extLst>
        </cdr:cNvPr>
        <cdr:cNvSpPr txBox="1">
          <a:spLocks xmlns:a="http://schemas.openxmlformats.org/drawingml/2006/main" noChangeArrowheads="1"/>
        </cdr:cNvSpPr>
      </cdr:nvSpPr>
      <cdr:spPr bwMode="auto">
        <a:xfrm xmlns:a="http://schemas.openxmlformats.org/drawingml/2006/main">
          <a:off x="404135" y="347161"/>
          <a:ext cx="66903"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0.09375</cdr:x>
      <cdr:y>0.77082</cdr:y>
    </cdr:from>
    <cdr:to>
      <cdr:x>0.1094</cdr:x>
      <cdr:y>0.80892</cdr:y>
    </cdr:to>
    <cdr:sp macro="" textlink="">
      <cdr:nvSpPr>
        <cdr:cNvPr id="320542" name="Text 5">
          <a:extLst xmlns:a="http://schemas.openxmlformats.org/drawingml/2006/main">
            <a:ext uri="{FF2B5EF4-FFF2-40B4-BE49-F238E27FC236}">
              <a16:creationId xmlns:a16="http://schemas.microsoft.com/office/drawing/2014/main" id="{5DD8EB12-FC1A-CCF2-C8F1-8B05F82A051D}"/>
            </a:ext>
          </a:extLst>
        </cdr:cNvPr>
        <cdr:cNvSpPr txBox="1">
          <a:spLocks xmlns:a="http://schemas.openxmlformats.org/drawingml/2006/main" noChangeArrowheads="1"/>
        </cdr:cNvSpPr>
      </cdr:nvSpPr>
      <cdr:spPr bwMode="auto">
        <a:xfrm xmlns:a="http://schemas.openxmlformats.org/drawingml/2006/main">
          <a:off x="404135" y="2506812"/>
          <a:ext cx="66903"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0.09986</cdr:x>
      <cdr:y>0.21147</cdr:y>
    </cdr:from>
    <cdr:to>
      <cdr:x>0.11551</cdr:x>
      <cdr:y>0.24957</cdr:y>
    </cdr:to>
    <cdr:sp macro="" textlink="">
      <cdr:nvSpPr>
        <cdr:cNvPr id="320543" name="Text 6">
          <a:extLst xmlns:a="http://schemas.openxmlformats.org/drawingml/2006/main">
            <a:ext uri="{FF2B5EF4-FFF2-40B4-BE49-F238E27FC236}">
              <a16:creationId xmlns:a16="http://schemas.microsoft.com/office/drawing/2014/main" id="{C9D81DDB-3D8A-813C-214F-764DB4AE7A1C}"/>
            </a:ext>
          </a:extLst>
        </cdr:cNvPr>
        <cdr:cNvSpPr txBox="1">
          <a:spLocks xmlns:a="http://schemas.openxmlformats.org/drawingml/2006/main" noChangeArrowheads="1"/>
        </cdr:cNvSpPr>
      </cdr:nvSpPr>
      <cdr:spPr bwMode="auto">
        <a:xfrm xmlns:a="http://schemas.openxmlformats.org/drawingml/2006/main">
          <a:off x="430269" y="690025"/>
          <a:ext cx="66903"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0.09375</cdr:x>
      <cdr:y>0.69219</cdr:y>
    </cdr:from>
    <cdr:to>
      <cdr:x>0.1094</cdr:x>
      <cdr:y>0.73029</cdr:y>
    </cdr:to>
    <cdr:sp macro="" textlink="">
      <cdr:nvSpPr>
        <cdr:cNvPr id="320544" name="Text 7">
          <a:extLst xmlns:a="http://schemas.openxmlformats.org/drawingml/2006/main">
            <a:ext uri="{FF2B5EF4-FFF2-40B4-BE49-F238E27FC236}">
              <a16:creationId xmlns:a16="http://schemas.microsoft.com/office/drawing/2014/main" id="{45D9319E-4935-F1CA-4D15-EF0742CBD6F7}"/>
            </a:ext>
          </a:extLst>
        </cdr:cNvPr>
        <cdr:cNvSpPr txBox="1">
          <a:spLocks xmlns:a="http://schemas.openxmlformats.org/drawingml/2006/main" noChangeArrowheads="1"/>
        </cdr:cNvSpPr>
      </cdr:nvSpPr>
      <cdr:spPr bwMode="auto">
        <a:xfrm xmlns:a="http://schemas.openxmlformats.org/drawingml/2006/main">
          <a:off x="404135" y="2251437"/>
          <a:ext cx="66903"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1.xml><?xml version="1.0" encoding="utf-8"?>
<c:userShapes xmlns:c="http://schemas.openxmlformats.org/drawingml/2006/chart">
  <cdr:relSizeAnchor xmlns:cdr="http://schemas.openxmlformats.org/drawingml/2006/chartDrawing">
    <cdr:from>
      <cdr:x>0.05073</cdr:x>
      <cdr:y>0.55193</cdr:y>
    </cdr:from>
    <cdr:to>
      <cdr:x>0.06638</cdr:x>
      <cdr:y>0.59609</cdr:y>
    </cdr:to>
    <cdr:sp macro="" textlink="">
      <cdr:nvSpPr>
        <cdr:cNvPr id="322591" name="Text 1">
          <a:extLst xmlns:a="http://schemas.openxmlformats.org/drawingml/2006/main">
            <a:ext uri="{FF2B5EF4-FFF2-40B4-BE49-F238E27FC236}">
              <a16:creationId xmlns:a16="http://schemas.microsoft.com/office/drawing/2014/main" id="{7883F683-90D2-1D84-FB55-EDB6A346AF0B}"/>
            </a:ext>
          </a:extLst>
        </cdr:cNvPr>
        <cdr:cNvSpPr txBox="1">
          <a:spLocks xmlns:a="http://schemas.openxmlformats.org/drawingml/2006/main" noChangeArrowheads="1"/>
        </cdr:cNvSpPr>
      </cdr:nvSpPr>
      <cdr:spPr bwMode="auto">
        <a:xfrm xmlns:a="http://schemas.openxmlformats.org/drawingml/2006/main">
          <a:off x="220150" y="1790589"/>
          <a:ext cx="66903" cy="1430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0.05978</cdr:x>
      <cdr:y>0.88751</cdr:y>
    </cdr:from>
    <cdr:to>
      <cdr:x>0.07542</cdr:x>
      <cdr:y>0.92585</cdr:y>
    </cdr:to>
    <cdr:sp macro="" textlink="">
      <cdr:nvSpPr>
        <cdr:cNvPr id="322592" name="Text 2">
          <a:extLst xmlns:a="http://schemas.openxmlformats.org/drawingml/2006/main">
            <a:ext uri="{FF2B5EF4-FFF2-40B4-BE49-F238E27FC236}">
              <a16:creationId xmlns:a16="http://schemas.microsoft.com/office/drawing/2014/main" id="{BE4180EB-AA40-E3DA-B02C-F28B3FE8D945}"/>
            </a:ext>
          </a:extLst>
        </cdr:cNvPr>
        <cdr:cNvSpPr txBox="1">
          <a:spLocks xmlns:a="http://schemas.openxmlformats.org/drawingml/2006/main" noChangeArrowheads="1"/>
        </cdr:cNvSpPr>
      </cdr:nvSpPr>
      <cdr:spPr bwMode="auto">
        <a:xfrm xmlns:a="http://schemas.openxmlformats.org/drawingml/2006/main">
          <a:off x="258828" y="2877368"/>
          <a:ext cx="66904"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0.07493</cdr:x>
      <cdr:y>0.72032</cdr:y>
    </cdr:from>
    <cdr:to>
      <cdr:x>0.09058</cdr:x>
      <cdr:y>0.75866</cdr:y>
    </cdr:to>
    <cdr:sp macro="" textlink="">
      <cdr:nvSpPr>
        <cdr:cNvPr id="322593" name="Text 3">
          <a:extLst xmlns:a="http://schemas.openxmlformats.org/drawingml/2006/main">
            <a:ext uri="{FF2B5EF4-FFF2-40B4-BE49-F238E27FC236}">
              <a16:creationId xmlns:a16="http://schemas.microsoft.com/office/drawing/2014/main" id="{E4AB2C75-648F-9E55-F04E-E4E4D9292898}"/>
            </a:ext>
          </a:extLst>
        </cdr:cNvPr>
        <cdr:cNvSpPr txBox="1">
          <a:spLocks xmlns:a="http://schemas.openxmlformats.org/drawingml/2006/main" noChangeArrowheads="1"/>
        </cdr:cNvSpPr>
      </cdr:nvSpPr>
      <cdr:spPr bwMode="auto">
        <a:xfrm xmlns:a="http://schemas.openxmlformats.org/drawingml/2006/main">
          <a:off x="323641" y="2335943"/>
          <a:ext cx="66904"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0.09375</cdr:x>
      <cdr:y>0.1057</cdr:y>
    </cdr:from>
    <cdr:to>
      <cdr:x>0.1094</cdr:x>
      <cdr:y>0.14404</cdr:y>
    </cdr:to>
    <cdr:sp macro="" textlink="">
      <cdr:nvSpPr>
        <cdr:cNvPr id="322594" name="Text 4">
          <a:extLst xmlns:a="http://schemas.openxmlformats.org/drawingml/2006/main">
            <a:ext uri="{FF2B5EF4-FFF2-40B4-BE49-F238E27FC236}">
              <a16:creationId xmlns:a16="http://schemas.microsoft.com/office/drawing/2014/main" id="{642A6D02-78AC-289A-D72E-B1F0DC20219F}"/>
            </a:ext>
          </a:extLst>
        </cdr:cNvPr>
        <cdr:cNvSpPr txBox="1">
          <a:spLocks xmlns:a="http://schemas.openxmlformats.org/drawingml/2006/main" noChangeArrowheads="1"/>
        </cdr:cNvSpPr>
      </cdr:nvSpPr>
      <cdr:spPr bwMode="auto">
        <a:xfrm xmlns:a="http://schemas.openxmlformats.org/drawingml/2006/main">
          <a:off x="404135" y="345480"/>
          <a:ext cx="66903"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0.09375</cdr:x>
      <cdr:y>0.77395</cdr:y>
    </cdr:from>
    <cdr:to>
      <cdr:x>0.1094</cdr:x>
      <cdr:y>0.81229</cdr:y>
    </cdr:to>
    <cdr:sp macro="" textlink="">
      <cdr:nvSpPr>
        <cdr:cNvPr id="322595" name="Text 5">
          <a:extLst xmlns:a="http://schemas.openxmlformats.org/drawingml/2006/main">
            <a:ext uri="{FF2B5EF4-FFF2-40B4-BE49-F238E27FC236}">
              <a16:creationId xmlns:a16="http://schemas.microsoft.com/office/drawing/2014/main" id="{3C64BCD3-F206-AD3F-34B9-20419FA4D828}"/>
            </a:ext>
          </a:extLst>
        </cdr:cNvPr>
        <cdr:cNvSpPr txBox="1">
          <a:spLocks xmlns:a="http://schemas.openxmlformats.org/drawingml/2006/main" noChangeArrowheads="1"/>
        </cdr:cNvSpPr>
      </cdr:nvSpPr>
      <cdr:spPr bwMode="auto">
        <a:xfrm xmlns:a="http://schemas.openxmlformats.org/drawingml/2006/main">
          <a:off x="404135" y="2509607"/>
          <a:ext cx="66903"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0.09986</cdr:x>
      <cdr:y>0.21999</cdr:y>
    </cdr:from>
    <cdr:to>
      <cdr:x>0.11551</cdr:x>
      <cdr:y>0.25832</cdr:y>
    </cdr:to>
    <cdr:sp macro="" textlink="">
      <cdr:nvSpPr>
        <cdr:cNvPr id="322596" name="Text 6">
          <a:extLst xmlns:a="http://schemas.openxmlformats.org/drawingml/2006/main">
            <a:ext uri="{FF2B5EF4-FFF2-40B4-BE49-F238E27FC236}">
              <a16:creationId xmlns:a16="http://schemas.microsoft.com/office/drawing/2014/main" id="{4FB65182-3744-0C63-AA3F-ABE5F1F7C81F}"/>
            </a:ext>
          </a:extLst>
        </cdr:cNvPr>
        <cdr:cNvSpPr txBox="1">
          <a:spLocks xmlns:a="http://schemas.openxmlformats.org/drawingml/2006/main" noChangeArrowheads="1"/>
        </cdr:cNvSpPr>
      </cdr:nvSpPr>
      <cdr:spPr bwMode="auto">
        <a:xfrm xmlns:a="http://schemas.openxmlformats.org/drawingml/2006/main">
          <a:off x="430269" y="715597"/>
          <a:ext cx="66903"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0.09375</cdr:x>
      <cdr:y>0.68999</cdr:y>
    </cdr:from>
    <cdr:to>
      <cdr:x>0.1094</cdr:x>
      <cdr:y>0.72833</cdr:y>
    </cdr:to>
    <cdr:sp macro="" textlink="">
      <cdr:nvSpPr>
        <cdr:cNvPr id="322597" name="Text 7">
          <a:extLst xmlns:a="http://schemas.openxmlformats.org/drawingml/2006/main">
            <a:ext uri="{FF2B5EF4-FFF2-40B4-BE49-F238E27FC236}">
              <a16:creationId xmlns:a16="http://schemas.microsoft.com/office/drawing/2014/main" id="{E3FCBDF6-8CB0-311A-D940-8335AA3D9370}"/>
            </a:ext>
          </a:extLst>
        </cdr:cNvPr>
        <cdr:cNvSpPr txBox="1">
          <a:spLocks xmlns:a="http://schemas.openxmlformats.org/drawingml/2006/main" noChangeArrowheads="1"/>
        </cdr:cNvSpPr>
      </cdr:nvSpPr>
      <cdr:spPr bwMode="auto">
        <a:xfrm xmlns:a="http://schemas.openxmlformats.org/drawingml/2006/main">
          <a:off x="404135" y="2237716"/>
          <a:ext cx="66903"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2.xml><?xml version="1.0" encoding="utf-8"?>
<c:userShapes xmlns:c="http://schemas.openxmlformats.org/drawingml/2006/chart">
  <cdr:relSizeAnchor xmlns:cdr="http://schemas.openxmlformats.org/drawingml/2006/chartDrawing">
    <cdr:from>
      <cdr:x>0.05073</cdr:x>
      <cdr:y>0.55193</cdr:y>
    </cdr:from>
    <cdr:to>
      <cdr:x>0.06638</cdr:x>
      <cdr:y>0.59609</cdr:y>
    </cdr:to>
    <cdr:sp macro="" textlink="">
      <cdr:nvSpPr>
        <cdr:cNvPr id="324639" name="Text 1">
          <a:extLst xmlns:a="http://schemas.openxmlformats.org/drawingml/2006/main">
            <a:ext uri="{FF2B5EF4-FFF2-40B4-BE49-F238E27FC236}">
              <a16:creationId xmlns:a16="http://schemas.microsoft.com/office/drawing/2014/main" id="{E971F244-D217-C40D-B7CF-00B6A83103F0}"/>
            </a:ext>
          </a:extLst>
        </cdr:cNvPr>
        <cdr:cNvSpPr txBox="1">
          <a:spLocks xmlns:a="http://schemas.openxmlformats.org/drawingml/2006/main" noChangeArrowheads="1"/>
        </cdr:cNvSpPr>
      </cdr:nvSpPr>
      <cdr:spPr bwMode="auto">
        <a:xfrm xmlns:a="http://schemas.openxmlformats.org/drawingml/2006/main">
          <a:off x="220150" y="1790589"/>
          <a:ext cx="66903" cy="1430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0.05978</cdr:x>
      <cdr:y>0.88775</cdr:y>
    </cdr:from>
    <cdr:to>
      <cdr:x>0.07542</cdr:x>
      <cdr:y>0.92609</cdr:y>
    </cdr:to>
    <cdr:sp macro="" textlink="">
      <cdr:nvSpPr>
        <cdr:cNvPr id="324640" name="Text 2">
          <a:extLst xmlns:a="http://schemas.openxmlformats.org/drawingml/2006/main">
            <a:ext uri="{FF2B5EF4-FFF2-40B4-BE49-F238E27FC236}">
              <a16:creationId xmlns:a16="http://schemas.microsoft.com/office/drawing/2014/main" id="{F370BEC4-383D-1EBF-FB6E-CD4A229FE91F}"/>
            </a:ext>
          </a:extLst>
        </cdr:cNvPr>
        <cdr:cNvSpPr txBox="1">
          <a:spLocks xmlns:a="http://schemas.openxmlformats.org/drawingml/2006/main" noChangeArrowheads="1"/>
        </cdr:cNvSpPr>
      </cdr:nvSpPr>
      <cdr:spPr bwMode="auto">
        <a:xfrm xmlns:a="http://schemas.openxmlformats.org/drawingml/2006/main">
          <a:off x="258828" y="2878153"/>
          <a:ext cx="66904"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0.07493</cdr:x>
      <cdr:y>0.72032</cdr:y>
    </cdr:from>
    <cdr:to>
      <cdr:x>0.09058</cdr:x>
      <cdr:y>0.75866</cdr:y>
    </cdr:to>
    <cdr:sp macro="" textlink="">
      <cdr:nvSpPr>
        <cdr:cNvPr id="324641" name="Text 3">
          <a:extLst xmlns:a="http://schemas.openxmlformats.org/drawingml/2006/main">
            <a:ext uri="{FF2B5EF4-FFF2-40B4-BE49-F238E27FC236}">
              <a16:creationId xmlns:a16="http://schemas.microsoft.com/office/drawing/2014/main" id="{DF9927B0-5E58-9F51-DA2B-B2693158E4DA}"/>
            </a:ext>
          </a:extLst>
        </cdr:cNvPr>
        <cdr:cNvSpPr txBox="1">
          <a:spLocks xmlns:a="http://schemas.openxmlformats.org/drawingml/2006/main" noChangeArrowheads="1"/>
        </cdr:cNvSpPr>
      </cdr:nvSpPr>
      <cdr:spPr bwMode="auto">
        <a:xfrm xmlns:a="http://schemas.openxmlformats.org/drawingml/2006/main">
          <a:off x="323641" y="2335943"/>
          <a:ext cx="66904"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0.09107</cdr:x>
      <cdr:y>0.1057</cdr:y>
    </cdr:from>
    <cdr:to>
      <cdr:x>0.10671</cdr:x>
      <cdr:y>0.14404</cdr:y>
    </cdr:to>
    <cdr:sp macro="" textlink="">
      <cdr:nvSpPr>
        <cdr:cNvPr id="324642" name="Text 4">
          <a:extLst xmlns:a="http://schemas.openxmlformats.org/drawingml/2006/main">
            <a:ext uri="{FF2B5EF4-FFF2-40B4-BE49-F238E27FC236}">
              <a16:creationId xmlns:a16="http://schemas.microsoft.com/office/drawing/2014/main" id="{B0F81C65-633B-7E73-1FB1-7BBE5BD62FEF}"/>
            </a:ext>
          </a:extLst>
        </cdr:cNvPr>
        <cdr:cNvSpPr txBox="1">
          <a:spLocks xmlns:a="http://schemas.openxmlformats.org/drawingml/2006/main" noChangeArrowheads="1"/>
        </cdr:cNvSpPr>
      </cdr:nvSpPr>
      <cdr:spPr bwMode="auto">
        <a:xfrm xmlns:a="http://schemas.openxmlformats.org/drawingml/2006/main">
          <a:off x="392636" y="345480"/>
          <a:ext cx="66903"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0.09107</cdr:x>
      <cdr:y>0.77395</cdr:y>
    </cdr:from>
    <cdr:to>
      <cdr:x>0.10671</cdr:x>
      <cdr:y>0.81229</cdr:y>
    </cdr:to>
    <cdr:sp macro="" textlink="">
      <cdr:nvSpPr>
        <cdr:cNvPr id="324643" name="Text 5">
          <a:extLst xmlns:a="http://schemas.openxmlformats.org/drawingml/2006/main">
            <a:ext uri="{FF2B5EF4-FFF2-40B4-BE49-F238E27FC236}">
              <a16:creationId xmlns:a16="http://schemas.microsoft.com/office/drawing/2014/main" id="{B3658FB5-5A83-D553-22E0-2BF441A19D02}"/>
            </a:ext>
          </a:extLst>
        </cdr:cNvPr>
        <cdr:cNvSpPr txBox="1">
          <a:spLocks xmlns:a="http://schemas.openxmlformats.org/drawingml/2006/main" noChangeArrowheads="1"/>
        </cdr:cNvSpPr>
      </cdr:nvSpPr>
      <cdr:spPr bwMode="auto">
        <a:xfrm xmlns:a="http://schemas.openxmlformats.org/drawingml/2006/main">
          <a:off x="392636" y="2509607"/>
          <a:ext cx="66903"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0.09986</cdr:x>
      <cdr:y>0.21999</cdr:y>
    </cdr:from>
    <cdr:to>
      <cdr:x>0.11551</cdr:x>
      <cdr:y>0.25832</cdr:y>
    </cdr:to>
    <cdr:sp macro="" textlink="">
      <cdr:nvSpPr>
        <cdr:cNvPr id="324644" name="Text 6">
          <a:extLst xmlns:a="http://schemas.openxmlformats.org/drawingml/2006/main">
            <a:ext uri="{FF2B5EF4-FFF2-40B4-BE49-F238E27FC236}">
              <a16:creationId xmlns:a16="http://schemas.microsoft.com/office/drawing/2014/main" id="{8481C05C-CACA-8161-363E-B99A07AE4927}"/>
            </a:ext>
          </a:extLst>
        </cdr:cNvPr>
        <cdr:cNvSpPr txBox="1">
          <a:spLocks xmlns:a="http://schemas.openxmlformats.org/drawingml/2006/main" noChangeArrowheads="1"/>
        </cdr:cNvSpPr>
      </cdr:nvSpPr>
      <cdr:spPr bwMode="auto">
        <a:xfrm xmlns:a="http://schemas.openxmlformats.org/drawingml/2006/main">
          <a:off x="430269" y="715597"/>
          <a:ext cx="66903"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0.09107</cdr:x>
      <cdr:y>0.68999</cdr:y>
    </cdr:from>
    <cdr:to>
      <cdr:x>0.10671</cdr:x>
      <cdr:y>0.72833</cdr:y>
    </cdr:to>
    <cdr:sp macro="" textlink="">
      <cdr:nvSpPr>
        <cdr:cNvPr id="324645" name="Text 7">
          <a:extLst xmlns:a="http://schemas.openxmlformats.org/drawingml/2006/main">
            <a:ext uri="{FF2B5EF4-FFF2-40B4-BE49-F238E27FC236}">
              <a16:creationId xmlns:a16="http://schemas.microsoft.com/office/drawing/2014/main" id="{55FB3666-8B92-AE2B-F2A6-56DE6355FD7A}"/>
            </a:ext>
          </a:extLst>
        </cdr:cNvPr>
        <cdr:cNvSpPr txBox="1">
          <a:spLocks xmlns:a="http://schemas.openxmlformats.org/drawingml/2006/main" noChangeArrowheads="1"/>
        </cdr:cNvSpPr>
      </cdr:nvSpPr>
      <cdr:spPr bwMode="auto">
        <a:xfrm xmlns:a="http://schemas.openxmlformats.org/drawingml/2006/main">
          <a:off x="392636" y="2237716"/>
          <a:ext cx="66903"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3.xml><?xml version="1.0" encoding="utf-8"?>
<c:userShapes xmlns:c="http://schemas.openxmlformats.org/drawingml/2006/chart">
  <cdr:relSizeAnchor xmlns:cdr="http://schemas.openxmlformats.org/drawingml/2006/chartDrawing">
    <cdr:from>
      <cdr:x>0.07784</cdr:x>
      <cdr:y>0.55314</cdr:y>
    </cdr:from>
    <cdr:to>
      <cdr:x>0.10449</cdr:x>
      <cdr:y>0.62643</cdr:y>
    </cdr:to>
    <cdr:sp macro="" textlink="">
      <cdr:nvSpPr>
        <cdr:cNvPr id="326675" name="Text 1">
          <a:extLst xmlns:a="http://schemas.openxmlformats.org/drawingml/2006/main">
            <a:ext uri="{FF2B5EF4-FFF2-40B4-BE49-F238E27FC236}">
              <a16:creationId xmlns:a16="http://schemas.microsoft.com/office/drawing/2014/main" id="{0A3A098F-8D6E-E1C8-B0DD-4324CF36E448}"/>
            </a:ext>
          </a:extLst>
        </cdr:cNvPr>
        <cdr:cNvSpPr txBox="1">
          <a:spLocks xmlns:a="http://schemas.openxmlformats.org/drawingml/2006/main" noChangeArrowheads="1"/>
        </cdr:cNvSpPr>
      </cdr:nvSpPr>
      <cdr:spPr bwMode="auto">
        <a:xfrm xmlns:a="http://schemas.openxmlformats.org/drawingml/2006/main">
          <a:off x="336836" y="1799802"/>
          <a:ext cx="114205" cy="23803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0.09251</cdr:x>
      <cdr:y>0.84071</cdr:y>
    </cdr:from>
    <cdr:to>
      <cdr:x>0.11476</cdr:x>
      <cdr:y>0.90526</cdr:y>
    </cdr:to>
    <cdr:sp macro="" textlink="">
      <cdr:nvSpPr>
        <cdr:cNvPr id="326676" name="Text 2">
          <a:extLst xmlns:a="http://schemas.openxmlformats.org/drawingml/2006/main">
            <a:ext uri="{FF2B5EF4-FFF2-40B4-BE49-F238E27FC236}">
              <a16:creationId xmlns:a16="http://schemas.microsoft.com/office/drawing/2014/main" id="{FADE293D-9AA0-CA10-D563-F589619B6CC6}"/>
            </a:ext>
          </a:extLst>
        </cdr:cNvPr>
        <cdr:cNvSpPr txBox="1">
          <a:spLocks xmlns:a="http://schemas.openxmlformats.org/drawingml/2006/main" noChangeArrowheads="1"/>
        </cdr:cNvSpPr>
      </cdr:nvSpPr>
      <cdr:spPr bwMode="auto">
        <a:xfrm xmlns:a="http://schemas.openxmlformats.org/drawingml/2006/main">
          <a:off x="399701" y="2733812"/>
          <a:ext cx="95345" cy="2096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0.12233</cdr:x>
      <cdr:y>0.69025</cdr:y>
    </cdr:from>
    <cdr:to>
      <cdr:x>0.14458</cdr:x>
      <cdr:y>0.7548</cdr:y>
    </cdr:to>
    <cdr:sp macro="" textlink="">
      <cdr:nvSpPr>
        <cdr:cNvPr id="326677" name="Text 3">
          <a:extLst xmlns:a="http://schemas.openxmlformats.org/drawingml/2006/main">
            <a:ext uri="{FF2B5EF4-FFF2-40B4-BE49-F238E27FC236}">
              <a16:creationId xmlns:a16="http://schemas.microsoft.com/office/drawing/2014/main" id="{2289040E-0F91-784A-A802-63ABB6B475B4}"/>
            </a:ext>
          </a:extLst>
        </cdr:cNvPr>
        <cdr:cNvSpPr txBox="1">
          <a:spLocks xmlns:a="http://schemas.openxmlformats.org/drawingml/2006/main" noChangeArrowheads="1"/>
        </cdr:cNvSpPr>
      </cdr:nvSpPr>
      <cdr:spPr bwMode="auto">
        <a:xfrm xmlns:a="http://schemas.openxmlformats.org/drawingml/2006/main">
          <a:off x="527526" y="2245131"/>
          <a:ext cx="95346" cy="20966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0.14849</cdr:x>
      <cdr:y>0.1457</cdr:y>
    </cdr:from>
    <cdr:to>
      <cdr:x>0.17073</cdr:x>
      <cdr:y>0.21025</cdr:y>
    </cdr:to>
    <cdr:sp macro="" textlink="">
      <cdr:nvSpPr>
        <cdr:cNvPr id="326678" name="Text 4">
          <a:extLst xmlns:a="http://schemas.openxmlformats.org/drawingml/2006/main">
            <a:ext uri="{FF2B5EF4-FFF2-40B4-BE49-F238E27FC236}">
              <a16:creationId xmlns:a16="http://schemas.microsoft.com/office/drawing/2014/main" id="{8896DEE0-B07F-0326-B725-161871288C4F}"/>
            </a:ext>
          </a:extLst>
        </cdr:cNvPr>
        <cdr:cNvSpPr txBox="1">
          <a:spLocks xmlns:a="http://schemas.openxmlformats.org/drawingml/2006/main" noChangeArrowheads="1"/>
        </cdr:cNvSpPr>
      </cdr:nvSpPr>
      <cdr:spPr bwMode="auto">
        <a:xfrm xmlns:a="http://schemas.openxmlformats.org/drawingml/2006/main">
          <a:off x="639636" y="476425"/>
          <a:ext cx="95345" cy="2096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0.14849</cdr:x>
      <cdr:y>0.74558</cdr:y>
    </cdr:from>
    <cdr:to>
      <cdr:x>0.17073</cdr:x>
      <cdr:y>0.81013</cdr:y>
    </cdr:to>
    <cdr:sp macro="" textlink="">
      <cdr:nvSpPr>
        <cdr:cNvPr id="326679" name="Text 5">
          <a:extLst xmlns:a="http://schemas.openxmlformats.org/drawingml/2006/main">
            <a:ext uri="{FF2B5EF4-FFF2-40B4-BE49-F238E27FC236}">
              <a16:creationId xmlns:a16="http://schemas.microsoft.com/office/drawing/2014/main" id="{8A12CADF-369A-8843-80CC-211BA35BFDC8}"/>
            </a:ext>
          </a:extLst>
        </cdr:cNvPr>
        <cdr:cNvSpPr txBox="1">
          <a:spLocks xmlns:a="http://schemas.openxmlformats.org/drawingml/2006/main" noChangeArrowheads="1"/>
        </cdr:cNvSpPr>
      </cdr:nvSpPr>
      <cdr:spPr bwMode="auto">
        <a:xfrm xmlns:a="http://schemas.openxmlformats.org/drawingml/2006/main">
          <a:off x="639636" y="2424840"/>
          <a:ext cx="95345" cy="2096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0.15924</cdr:x>
      <cdr:y>0.24884</cdr:y>
    </cdr:from>
    <cdr:to>
      <cdr:x>0.18149</cdr:x>
      <cdr:y>0.31339</cdr:y>
    </cdr:to>
    <cdr:sp macro="" textlink="">
      <cdr:nvSpPr>
        <cdr:cNvPr id="326680" name="Text 6">
          <a:extLst xmlns:a="http://schemas.openxmlformats.org/drawingml/2006/main">
            <a:ext uri="{FF2B5EF4-FFF2-40B4-BE49-F238E27FC236}">
              <a16:creationId xmlns:a16="http://schemas.microsoft.com/office/drawing/2014/main" id="{D8F86FBA-FD8A-1A18-5713-CE8229E59C45}"/>
            </a:ext>
          </a:extLst>
        </cdr:cNvPr>
        <cdr:cNvSpPr txBox="1">
          <a:spLocks xmlns:a="http://schemas.openxmlformats.org/drawingml/2006/main" noChangeArrowheads="1"/>
        </cdr:cNvSpPr>
      </cdr:nvSpPr>
      <cdr:spPr bwMode="auto">
        <a:xfrm xmlns:a="http://schemas.openxmlformats.org/drawingml/2006/main">
          <a:off x="685737" y="811407"/>
          <a:ext cx="95345" cy="20966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0.14849</cdr:x>
      <cdr:y>0.66429</cdr:y>
    </cdr:from>
    <cdr:to>
      <cdr:x>0.17073</cdr:x>
      <cdr:y>0.72884</cdr:y>
    </cdr:to>
    <cdr:sp macro="" textlink="">
      <cdr:nvSpPr>
        <cdr:cNvPr id="326681" name="Text 7">
          <a:extLst xmlns:a="http://schemas.openxmlformats.org/drawingml/2006/main">
            <a:ext uri="{FF2B5EF4-FFF2-40B4-BE49-F238E27FC236}">
              <a16:creationId xmlns:a16="http://schemas.microsoft.com/office/drawing/2014/main" id="{2EAA3C6B-7BB9-0FBB-D6F5-19B5C74CBB18}"/>
            </a:ext>
          </a:extLst>
        </cdr:cNvPr>
        <cdr:cNvSpPr txBox="1">
          <a:spLocks xmlns:a="http://schemas.openxmlformats.org/drawingml/2006/main" noChangeArrowheads="1"/>
        </cdr:cNvSpPr>
      </cdr:nvSpPr>
      <cdr:spPr bwMode="auto">
        <a:xfrm xmlns:a="http://schemas.openxmlformats.org/drawingml/2006/main">
          <a:off x="639636" y="2160795"/>
          <a:ext cx="95345" cy="2096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4.xml><?xml version="1.0" encoding="utf-8"?>
<c:userShapes xmlns:c="http://schemas.openxmlformats.org/drawingml/2006/chart">
  <cdr:relSizeAnchor xmlns:cdr="http://schemas.openxmlformats.org/drawingml/2006/chartDrawing">
    <cdr:from>
      <cdr:x>0.07784</cdr:x>
      <cdr:y>0.54877</cdr:y>
    </cdr:from>
    <cdr:to>
      <cdr:x>0.10449</cdr:x>
      <cdr:y>0.62229</cdr:y>
    </cdr:to>
    <cdr:sp macro="" textlink="">
      <cdr:nvSpPr>
        <cdr:cNvPr id="328719" name="Text 1">
          <a:extLst xmlns:a="http://schemas.openxmlformats.org/drawingml/2006/main">
            <a:ext uri="{FF2B5EF4-FFF2-40B4-BE49-F238E27FC236}">
              <a16:creationId xmlns:a16="http://schemas.microsoft.com/office/drawing/2014/main" id="{8BC40DA5-E1EA-78B0-340F-90FB60B1A5A3}"/>
            </a:ext>
          </a:extLst>
        </cdr:cNvPr>
        <cdr:cNvSpPr txBox="1">
          <a:spLocks xmlns:a="http://schemas.openxmlformats.org/drawingml/2006/main" noChangeArrowheads="1"/>
        </cdr:cNvSpPr>
      </cdr:nvSpPr>
      <cdr:spPr bwMode="auto">
        <a:xfrm xmlns:a="http://schemas.openxmlformats.org/drawingml/2006/main">
          <a:off x="336836" y="1780373"/>
          <a:ext cx="114205" cy="23810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0.09251</cdr:x>
      <cdr:y>0.83971</cdr:y>
    </cdr:from>
    <cdr:to>
      <cdr:x>0.11476</cdr:x>
      <cdr:y>0.90449</cdr:y>
    </cdr:to>
    <cdr:sp macro="" textlink="">
      <cdr:nvSpPr>
        <cdr:cNvPr id="328720" name="Text 2">
          <a:extLst xmlns:a="http://schemas.openxmlformats.org/drawingml/2006/main">
            <a:ext uri="{FF2B5EF4-FFF2-40B4-BE49-F238E27FC236}">
              <a16:creationId xmlns:a16="http://schemas.microsoft.com/office/drawing/2014/main" id="{9177E234-683C-D0C2-BAF9-4C1030C6F97E}"/>
            </a:ext>
          </a:extLst>
        </cdr:cNvPr>
        <cdr:cNvSpPr txBox="1">
          <a:spLocks xmlns:a="http://schemas.openxmlformats.org/drawingml/2006/main" noChangeArrowheads="1"/>
        </cdr:cNvSpPr>
      </cdr:nvSpPr>
      <cdr:spPr bwMode="auto">
        <a:xfrm xmlns:a="http://schemas.openxmlformats.org/drawingml/2006/main">
          <a:off x="399701" y="2722563"/>
          <a:ext cx="95345" cy="20981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0.12233</cdr:x>
      <cdr:y>0.68951</cdr:y>
    </cdr:from>
    <cdr:to>
      <cdr:x>0.14458</cdr:x>
      <cdr:y>0.75429</cdr:y>
    </cdr:to>
    <cdr:sp macro="" textlink="">
      <cdr:nvSpPr>
        <cdr:cNvPr id="328721" name="Text 3">
          <a:extLst xmlns:a="http://schemas.openxmlformats.org/drawingml/2006/main">
            <a:ext uri="{FF2B5EF4-FFF2-40B4-BE49-F238E27FC236}">
              <a16:creationId xmlns:a16="http://schemas.microsoft.com/office/drawing/2014/main" id="{680BF31A-F4C9-7380-8145-662C9BCAAEC2}"/>
            </a:ext>
          </a:extLst>
        </cdr:cNvPr>
        <cdr:cNvSpPr txBox="1">
          <a:spLocks xmlns:a="http://schemas.openxmlformats.org/drawingml/2006/main" noChangeArrowheads="1"/>
        </cdr:cNvSpPr>
      </cdr:nvSpPr>
      <cdr:spPr bwMode="auto">
        <a:xfrm xmlns:a="http://schemas.openxmlformats.org/drawingml/2006/main">
          <a:off x="527526" y="2236145"/>
          <a:ext cx="95346"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0.14849</cdr:x>
      <cdr:y>0.15326</cdr:y>
    </cdr:from>
    <cdr:to>
      <cdr:x>0.17073</cdr:x>
      <cdr:y>0.21804</cdr:y>
    </cdr:to>
    <cdr:sp macro="" textlink="">
      <cdr:nvSpPr>
        <cdr:cNvPr id="328722" name="Text 4">
          <a:extLst xmlns:a="http://schemas.openxmlformats.org/drawingml/2006/main">
            <a:ext uri="{FF2B5EF4-FFF2-40B4-BE49-F238E27FC236}">
              <a16:creationId xmlns:a16="http://schemas.microsoft.com/office/drawing/2014/main" id="{F859E715-E039-7CA8-5AC5-16F84C70DA8C}"/>
            </a:ext>
          </a:extLst>
        </cdr:cNvPr>
        <cdr:cNvSpPr txBox="1">
          <a:spLocks xmlns:a="http://schemas.openxmlformats.org/drawingml/2006/main" noChangeArrowheads="1"/>
        </cdr:cNvSpPr>
      </cdr:nvSpPr>
      <cdr:spPr bwMode="auto">
        <a:xfrm xmlns:a="http://schemas.openxmlformats.org/drawingml/2006/main">
          <a:off x="639636" y="499499"/>
          <a:ext cx="95345"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0.14849</cdr:x>
      <cdr:y>0.7458</cdr:y>
    </cdr:from>
    <cdr:to>
      <cdr:x>0.17073</cdr:x>
      <cdr:y>0.81059</cdr:y>
    </cdr:to>
    <cdr:sp macro="" textlink="">
      <cdr:nvSpPr>
        <cdr:cNvPr id="328723" name="Text 5">
          <a:extLst xmlns:a="http://schemas.openxmlformats.org/drawingml/2006/main">
            <a:ext uri="{FF2B5EF4-FFF2-40B4-BE49-F238E27FC236}">
              <a16:creationId xmlns:a16="http://schemas.microsoft.com/office/drawing/2014/main" id="{A7D93D0B-A888-3AF8-6506-591548530E7A}"/>
            </a:ext>
          </a:extLst>
        </cdr:cNvPr>
        <cdr:cNvSpPr txBox="1">
          <a:spLocks xmlns:a="http://schemas.openxmlformats.org/drawingml/2006/main" noChangeArrowheads="1"/>
        </cdr:cNvSpPr>
      </cdr:nvSpPr>
      <cdr:spPr bwMode="auto">
        <a:xfrm xmlns:a="http://schemas.openxmlformats.org/drawingml/2006/main">
          <a:off x="639636" y="2418453"/>
          <a:ext cx="95345"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0.15924</cdr:x>
      <cdr:y>0.25687</cdr:y>
    </cdr:from>
    <cdr:to>
      <cdr:x>0.18149</cdr:x>
      <cdr:y>0.32165</cdr:y>
    </cdr:to>
    <cdr:sp macro="" textlink="">
      <cdr:nvSpPr>
        <cdr:cNvPr id="328724" name="Text 6">
          <a:extLst xmlns:a="http://schemas.openxmlformats.org/drawingml/2006/main">
            <a:ext uri="{FF2B5EF4-FFF2-40B4-BE49-F238E27FC236}">
              <a16:creationId xmlns:a16="http://schemas.microsoft.com/office/drawing/2014/main" id="{C1891A0C-8698-039C-97A5-DFAF227152E9}"/>
            </a:ext>
          </a:extLst>
        </cdr:cNvPr>
        <cdr:cNvSpPr txBox="1">
          <a:spLocks xmlns:a="http://schemas.openxmlformats.org/drawingml/2006/main" noChangeArrowheads="1"/>
        </cdr:cNvSpPr>
      </cdr:nvSpPr>
      <cdr:spPr bwMode="auto">
        <a:xfrm xmlns:a="http://schemas.openxmlformats.org/drawingml/2006/main">
          <a:off x="685737" y="835041"/>
          <a:ext cx="95345"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0.14849</cdr:x>
      <cdr:y>0.6684</cdr:y>
    </cdr:from>
    <cdr:to>
      <cdr:x>0.17073</cdr:x>
      <cdr:y>0.73318</cdr:y>
    </cdr:to>
    <cdr:sp macro="" textlink="">
      <cdr:nvSpPr>
        <cdr:cNvPr id="328725" name="Text 7">
          <a:extLst xmlns:a="http://schemas.openxmlformats.org/drawingml/2006/main">
            <a:ext uri="{FF2B5EF4-FFF2-40B4-BE49-F238E27FC236}">
              <a16:creationId xmlns:a16="http://schemas.microsoft.com/office/drawing/2014/main" id="{8F41FDBB-AB48-C5E5-5E41-FF01C0728945}"/>
            </a:ext>
          </a:extLst>
        </cdr:cNvPr>
        <cdr:cNvSpPr txBox="1">
          <a:spLocks xmlns:a="http://schemas.openxmlformats.org/drawingml/2006/main" noChangeArrowheads="1"/>
        </cdr:cNvSpPr>
      </cdr:nvSpPr>
      <cdr:spPr bwMode="auto">
        <a:xfrm xmlns:a="http://schemas.openxmlformats.org/drawingml/2006/main">
          <a:off x="639636" y="2167779"/>
          <a:ext cx="95345"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5.xml><?xml version="1.0" encoding="utf-8"?>
<c:userShapes xmlns:c="http://schemas.openxmlformats.org/drawingml/2006/chart">
  <cdr:relSizeAnchor xmlns:cdr="http://schemas.openxmlformats.org/drawingml/2006/chartDrawing">
    <cdr:from>
      <cdr:x>0.07835</cdr:x>
      <cdr:y>0.5483</cdr:y>
    </cdr:from>
    <cdr:to>
      <cdr:x>0.105</cdr:x>
      <cdr:y>0.62111</cdr:y>
    </cdr:to>
    <cdr:sp macro="" textlink="">
      <cdr:nvSpPr>
        <cdr:cNvPr id="330771" name="Text 1">
          <a:extLst xmlns:a="http://schemas.openxmlformats.org/drawingml/2006/main">
            <a:ext uri="{FF2B5EF4-FFF2-40B4-BE49-F238E27FC236}">
              <a16:creationId xmlns:a16="http://schemas.microsoft.com/office/drawing/2014/main" id="{C71CCD06-E72C-FA6D-6489-EA3491DF860F}"/>
            </a:ext>
          </a:extLst>
        </cdr:cNvPr>
        <cdr:cNvSpPr txBox="1">
          <a:spLocks xmlns:a="http://schemas.openxmlformats.org/drawingml/2006/main" noChangeArrowheads="1"/>
        </cdr:cNvSpPr>
      </cdr:nvSpPr>
      <cdr:spPr bwMode="auto">
        <a:xfrm xmlns:a="http://schemas.openxmlformats.org/drawingml/2006/main">
          <a:off x="338276" y="1794511"/>
          <a:ext cx="113946" cy="23788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0.09327</cdr:x>
      <cdr:y>0.83761</cdr:y>
    </cdr:from>
    <cdr:to>
      <cdr:x>0.11551</cdr:x>
      <cdr:y>0.90169</cdr:y>
    </cdr:to>
    <cdr:sp macro="" textlink="">
      <cdr:nvSpPr>
        <cdr:cNvPr id="330772" name="Text 2">
          <a:extLst xmlns:a="http://schemas.openxmlformats.org/drawingml/2006/main">
            <a:ext uri="{FF2B5EF4-FFF2-40B4-BE49-F238E27FC236}">
              <a16:creationId xmlns:a16="http://schemas.microsoft.com/office/drawing/2014/main" id="{27EA1B0A-704D-CB86-540B-CA0498BEE399}"/>
            </a:ext>
          </a:extLst>
        </cdr:cNvPr>
        <cdr:cNvSpPr txBox="1">
          <a:spLocks xmlns:a="http://schemas.openxmlformats.org/drawingml/2006/main" noChangeArrowheads="1"/>
        </cdr:cNvSpPr>
      </cdr:nvSpPr>
      <cdr:spPr bwMode="auto">
        <a:xfrm xmlns:a="http://schemas.openxmlformats.org/drawingml/2006/main">
          <a:off x="402044" y="2739715"/>
          <a:ext cx="95128" cy="20934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0.11869</cdr:x>
      <cdr:y>0.68931</cdr:y>
    </cdr:from>
    <cdr:to>
      <cdr:x>0.14093</cdr:x>
      <cdr:y>0.75339</cdr:y>
    </cdr:to>
    <cdr:sp macro="" textlink="">
      <cdr:nvSpPr>
        <cdr:cNvPr id="330773" name="Text 3">
          <a:extLst xmlns:a="http://schemas.openxmlformats.org/drawingml/2006/main">
            <a:ext uri="{FF2B5EF4-FFF2-40B4-BE49-F238E27FC236}">
              <a16:creationId xmlns:a16="http://schemas.microsoft.com/office/drawing/2014/main" id="{16E19505-3250-69A7-ECA0-C8F4B33060D7}"/>
            </a:ext>
          </a:extLst>
        </cdr:cNvPr>
        <cdr:cNvSpPr txBox="1">
          <a:spLocks xmlns:a="http://schemas.openxmlformats.org/drawingml/2006/main" noChangeArrowheads="1"/>
        </cdr:cNvSpPr>
      </cdr:nvSpPr>
      <cdr:spPr bwMode="auto">
        <a:xfrm xmlns:a="http://schemas.openxmlformats.org/drawingml/2006/main">
          <a:off x="510762" y="2255218"/>
          <a:ext cx="95129" cy="20934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0.14508</cdr:x>
      <cdr:y>0.14758</cdr:y>
    </cdr:from>
    <cdr:to>
      <cdr:x>0.16733</cdr:x>
      <cdr:y>0.21166</cdr:y>
    </cdr:to>
    <cdr:sp macro="" textlink="">
      <cdr:nvSpPr>
        <cdr:cNvPr id="330774" name="Text 4">
          <a:extLst xmlns:a="http://schemas.openxmlformats.org/drawingml/2006/main">
            <a:ext uri="{FF2B5EF4-FFF2-40B4-BE49-F238E27FC236}">
              <a16:creationId xmlns:a16="http://schemas.microsoft.com/office/drawing/2014/main" id="{0A8980EA-7ABD-1A75-8639-8CD277794B33}"/>
            </a:ext>
          </a:extLst>
        </cdr:cNvPr>
        <cdr:cNvSpPr txBox="1">
          <a:spLocks xmlns:a="http://schemas.openxmlformats.org/drawingml/2006/main" noChangeArrowheads="1"/>
        </cdr:cNvSpPr>
      </cdr:nvSpPr>
      <cdr:spPr bwMode="auto">
        <a:xfrm xmlns:a="http://schemas.openxmlformats.org/drawingml/2006/main">
          <a:off x="623662" y="485340"/>
          <a:ext cx="95129" cy="20934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0.14508</cdr:x>
      <cdr:y>0.74053</cdr:y>
    </cdr:from>
    <cdr:to>
      <cdr:x>0.16733</cdr:x>
      <cdr:y>0.8046</cdr:y>
    </cdr:to>
    <cdr:sp macro="" textlink="">
      <cdr:nvSpPr>
        <cdr:cNvPr id="330775" name="Text 5">
          <a:extLst xmlns:a="http://schemas.openxmlformats.org/drawingml/2006/main">
            <a:ext uri="{FF2B5EF4-FFF2-40B4-BE49-F238E27FC236}">
              <a16:creationId xmlns:a16="http://schemas.microsoft.com/office/drawing/2014/main" id="{2BAA01D3-C339-4624-FEBF-14B248B394AB}"/>
            </a:ext>
          </a:extLst>
        </cdr:cNvPr>
        <cdr:cNvSpPr txBox="1">
          <a:spLocks xmlns:a="http://schemas.openxmlformats.org/drawingml/2006/main" noChangeArrowheads="1"/>
        </cdr:cNvSpPr>
      </cdr:nvSpPr>
      <cdr:spPr bwMode="auto">
        <a:xfrm xmlns:a="http://schemas.openxmlformats.org/drawingml/2006/main">
          <a:off x="623662" y="2422532"/>
          <a:ext cx="95129" cy="20934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0.15951</cdr:x>
      <cdr:y>0.26384</cdr:y>
    </cdr:from>
    <cdr:to>
      <cdr:x>0.18175</cdr:x>
      <cdr:y>0.32792</cdr:y>
    </cdr:to>
    <cdr:sp macro="" textlink="">
      <cdr:nvSpPr>
        <cdr:cNvPr id="330776" name="Text 6">
          <a:extLst xmlns:a="http://schemas.openxmlformats.org/drawingml/2006/main">
            <a:ext uri="{FF2B5EF4-FFF2-40B4-BE49-F238E27FC236}">
              <a16:creationId xmlns:a16="http://schemas.microsoft.com/office/drawing/2014/main" id="{BEDCF46F-0122-8A28-61AF-A37524AB3601}"/>
            </a:ext>
          </a:extLst>
        </cdr:cNvPr>
        <cdr:cNvSpPr txBox="1">
          <a:spLocks xmlns:a="http://schemas.openxmlformats.org/drawingml/2006/main" noChangeArrowheads="1"/>
        </cdr:cNvSpPr>
      </cdr:nvSpPr>
      <cdr:spPr bwMode="auto">
        <a:xfrm xmlns:a="http://schemas.openxmlformats.org/drawingml/2006/main">
          <a:off x="685339" y="865166"/>
          <a:ext cx="95128" cy="20934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0.14508</cdr:x>
      <cdr:y>0.67135</cdr:y>
    </cdr:from>
    <cdr:to>
      <cdr:x>0.16733</cdr:x>
      <cdr:y>0.73543</cdr:y>
    </cdr:to>
    <cdr:sp macro="" textlink="">
      <cdr:nvSpPr>
        <cdr:cNvPr id="330777" name="Text 7">
          <a:extLst xmlns:a="http://schemas.openxmlformats.org/drawingml/2006/main">
            <a:ext uri="{FF2B5EF4-FFF2-40B4-BE49-F238E27FC236}">
              <a16:creationId xmlns:a16="http://schemas.microsoft.com/office/drawing/2014/main" id="{1ECE1122-BACB-9B26-1DED-91FDE6D3FED8}"/>
            </a:ext>
          </a:extLst>
        </cdr:cNvPr>
        <cdr:cNvSpPr txBox="1">
          <a:spLocks xmlns:a="http://schemas.openxmlformats.org/drawingml/2006/main" noChangeArrowheads="1"/>
        </cdr:cNvSpPr>
      </cdr:nvSpPr>
      <cdr:spPr bwMode="auto">
        <a:xfrm xmlns:a="http://schemas.openxmlformats.org/drawingml/2006/main">
          <a:off x="623662" y="2196540"/>
          <a:ext cx="95129" cy="20934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6.xml><?xml version="1.0" encoding="utf-8"?>
<c:userShapes xmlns:c="http://schemas.openxmlformats.org/drawingml/2006/chart">
  <cdr:relSizeAnchor xmlns:cdr="http://schemas.openxmlformats.org/drawingml/2006/chartDrawing">
    <cdr:from>
      <cdr:x>0.051</cdr:x>
      <cdr:y>0.55654</cdr:y>
    </cdr:from>
    <cdr:to>
      <cdr:x>0.06664</cdr:x>
      <cdr:y>0.60046</cdr:y>
    </cdr:to>
    <cdr:sp macro="" textlink="">
      <cdr:nvSpPr>
        <cdr:cNvPr id="332831" name="Text 1">
          <a:extLst xmlns:a="http://schemas.openxmlformats.org/drawingml/2006/main">
            <a:ext uri="{FF2B5EF4-FFF2-40B4-BE49-F238E27FC236}">
              <a16:creationId xmlns:a16="http://schemas.microsoft.com/office/drawing/2014/main" id="{047D3963-4CFC-F20C-0452-1FF0070F9CA0}"/>
            </a:ext>
          </a:extLst>
        </cdr:cNvPr>
        <cdr:cNvSpPr txBox="1">
          <a:spLocks xmlns:a="http://schemas.openxmlformats.org/drawingml/2006/main" noChangeArrowheads="1"/>
        </cdr:cNvSpPr>
      </cdr:nvSpPr>
      <cdr:spPr bwMode="auto">
        <a:xfrm xmlns:a="http://schemas.openxmlformats.org/drawingml/2006/main">
          <a:off x="220807" y="1810837"/>
          <a:ext cx="66751" cy="14266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0.0598</cdr:x>
      <cdr:y>0.88681</cdr:y>
    </cdr:from>
    <cdr:to>
      <cdr:x>0.07544</cdr:x>
      <cdr:y>0.92491</cdr:y>
    </cdr:to>
    <cdr:sp macro="" textlink="">
      <cdr:nvSpPr>
        <cdr:cNvPr id="332832" name="Text 2">
          <a:extLst xmlns:a="http://schemas.openxmlformats.org/drawingml/2006/main">
            <a:ext uri="{FF2B5EF4-FFF2-40B4-BE49-F238E27FC236}">
              <a16:creationId xmlns:a16="http://schemas.microsoft.com/office/drawing/2014/main" id="{43CF5D3D-B509-13F7-F31A-CB5E132E8DFB}"/>
            </a:ext>
          </a:extLst>
        </cdr:cNvPr>
        <cdr:cNvSpPr txBox="1">
          <a:spLocks xmlns:a="http://schemas.openxmlformats.org/drawingml/2006/main" noChangeArrowheads="1"/>
        </cdr:cNvSpPr>
      </cdr:nvSpPr>
      <cdr:spPr bwMode="auto">
        <a:xfrm xmlns:a="http://schemas.openxmlformats.org/drawingml/2006/main">
          <a:off x="258355" y="2883568"/>
          <a:ext cx="66751"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0.07544</cdr:x>
      <cdr:y>0.71767</cdr:y>
    </cdr:from>
    <cdr:to>
      <cdr:x>0.09109</cdr:x>
      <cdr:y>0.75577</cdr:y>
    </cdr:to>
    <cdr:sp macro="" textlink="">
      <cdr:nvSpPr>
        <cdr:cNvPr id="332833" name="Text 3">
          <a:extLst xmlns:a="http://schemas.openxmlformats.org/drawingml/2006/main">
            <a:ext uri="{FF2B5EF4-FFF2-40B4-BE49-F238E27FC236}">
              <a16:creationId xmlns:a16="http://schemas.microsoft.com/office/drawing/2014/main" id="{A5FD8EA0-7DFB-52FB-C39C-F7CFB40657ED}"/>
            </a:ext>
          </a:extLst>
        </cdr:cNvPr>
        <cdr:cNvSpPr txBox="1">
          <a:spLocks xmlns:a="http://schemas.openxmlformats.org/drawingml/2006/main" noChangeArrowheads="1"/>
        </cdr:cNvSpPr>
      </cdr:nvSpPr>
      <cdr:spPr bwMode="auto">
        <a:xfrm xmlns:a="http://schemas.openxmlformats.org/drawingml/2006/main">
          <a:off x="325106" y="2334197"/>
          <a:ext cx="66751"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0.09304</cdr:x>
      <cdr:y>0.10518</cdr:y>
    </cdr:from>
    <cdr:to>
      <cdr:x>0.10868</cdr:x>
      <cdr:y>0.14328</cdr:y>
    </cdr:to>
    <cdr:sp macro="" textlink="">
      <cdr:nvSpPr>
        <cdr:cNvPr id="332834" name="Text 4">
          <a:extLst xmlns:a="http://schemas.openxmlformats.org/drawingml/2006/main">
            <a:ext uri="{FF2B5EF4-FFF2-40B4-BE49-F238E27FC236}">
              <a16:creationId xmlns:a16="http://schemas.microsoft.com/office/drawing/2014/main" id="{E7FFB689-A742-10C5-FE3D-DD795432DAC5}"/>
            </a:ext>
          </a:extLst>
        </cdr:cNvPr>
        <cdr:cNvSpPr txBox="1">
          <a:spLocks xmlns:a="http://schemas.openxmlformats.org/drawingml/2006/main" noChangeArrowheads="1"/>
        </cdr:cNvSpPr>
      </cdr:nvSpPr>
      <cdr:spPr bwMode="auto">
        <a:xfrm xmlns:a="http://schemas.openxmlformats.org/drawingml/2006/main">
          <a:off x="400201" y="344796"/>
          <a:ext cx="66751"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0.09304</cdr:x>
      <cdr:y>0.78101</cdr:y>
    </cdr:from>
    <cdr:to>
      <cdr:x>0.10868</cdr:x>
      <cdr:y>0.81911</cdr:y>
    </cdr:to>
    <cdr:sp macro="" textlink="">
      <cdr:nvSpPr>
        <cdr:cNvPr id="332835" name="Text 5">
          <a:extLst xmlns:a="http://schemas.openxmlformats.org/drawingml/2006/main">
            <a:ext uri="{FF2B5EF4-FFF2-40B4-BE49-F238E27FC236}">
              <a16:creationId xmlns:a16="http://schemas.microsoft.com/office/drawing/2014/main" id="{5E5F7C2C-7567-914A-62BE-517E6C05D67E}"/>
            </a:ext>
          </a:extLst>
        </cdr:cNvPr>
        <cdr:cNvSpPr txBox="1">
          <a:spLocks xmlns:a="http://schemas.openxmlformats.org/drawingml/2006/main" noChangeArrowheads="1"/>
        </cdr:cNvSpPr>
      </cdr:nvSpPr>
      <cdr:spPr bwMode="auto">
        <a:xfrm xmlns:a="http://schemas.openxmlformats.org/drawingml/2006/main">
          <a:off x="400201" y="2539916"/>
          <a:ext cx="66751"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0.09964</cdr:x>
      <cdr:y>0.2088</cdr:y>
    </cdr:from>
    <cdr:to>
      <cdr:x>0.11528</cdr:x>
      <cdr:y>0.2469</cdr:y>
    </cdr:to>
    <cdr:sp macro="" textlink="">
      <cdr:nvSpPr>
        <cdr:cNvPr id="332836" name="Text 6">
          <a:extLst xmlns:a="http://schemas.openxmlformats.org/drawingml/2006/main">
            <a:ext uri="{FF2B5EF4-FFF2-40B4-BE49-F238E27FC236}">
              <a16:creationId xmlns:a16="http://schemas.microsoft.com/office/drawing/2014/main" id="{437A4E7C-28C7-E377-A957-4A8640210826}"/>
            </a:ext>
          </a:extLst>
        </cdr:cNvPr>
        <cdr:cNvSpPr txBox="1">
          <a:spLocks xmlns:a="http://schemas.openxmlformats.org/drawingml/2006/main" noChangeArrowheads="1"/>
        </cdr:cNvSpPr>
      </cdr:nvSpPr>
      <cdr:spPr bwMode="auto">
        <a:xfrm xmlns:a="http://schemas.openxmlformats.org/drawingml/2006/main">
          <a:off x="428361" y="681355"/>
          <a:ext cx="66752"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0.09304</cdr:x>
      <cdr:y>0.68831</cdr:y>
    </cdr:from>
    <cdr:to>
      <cdr:x>0.10868</cdr:x>
      <cdr:y>0.72641</cdr:y>
    </cdr:to>
    <cdr:sp macro="" textlink="">
      <cdr:nvSpPr>
        <cdr:cNvPr id="332837" name="Text 7">
          <a:extLst xmlns:a="http://schemas.openxmlformats.org/drawingml/2006/main">
            <a:ext uri="{FF2B5EF4-FFF2-40B4-BE49-F238E27FC236}">
              <a16:creationId xmlns:a16="http://schemas.microsoft.com/office/drawing/2014/main" id="{487460E2-AEB8-A0FB-3BC0-24A02CE3D511}"/>
            </a:ext>
          </a:extLst>
        </cdr:cNvPr>
        <cdr:cNvSpPr txBox="1">
          <a:spLocks xmlns:a="http://schemas.openxmlformats.org/drawingml/2006/main" noChangeArrowheads="1"/>
        </cdr:cNvSpPr>
      </cdr:nvSpPr>
      <cdr:spPr bwMode="auto">
        <a:xfrm xmlns:a="http://schemas.openxmlformats.org/drawingml/2006/main">
          <a:off x="400201" y="2238826"/>
          <a:ext cx="66751"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7.xml><?xml version="1.0" encoding="utf-8"?>
<c:userShapes xmlns:c="http://schemas.openxmlformats.org/drawingml/2006/chart">
  <cdr:relSizeAnchor xmlns:cdr="http://schemas.openxmlformats.org/drawingml/2006/chartDrawing">
    <cdr:from>
      <cdr:x>0.07909</cdr:x>
      <cdr:y>0.55265</cdr:y>
    </cdr:from>
    <cdr:to>
      <cdr:x>0.10573</cdr:x>
      <cdr:y>0.62618</cdr:y>
    </cdr:to>
    <cdr:sp macro="" textlink="">
      <cdr:nvSpPr>
        <cdr:cNvPr id="334867" name="Text 1">
          <a:extLst xmlns:a="http://schemas.openxmlformats.org/drawingml/2006/main">
            <a:ext uri="{FF2B5EF4-FFF2-40B4-BE49-F238E27FC236}">
              <a16:creationId xmlns:a16="http://schemas.microsoft.com/office/drawing/2014/main" id="{8A978E7C-A8C4-2F21-9713-A1B130CD2DE9}"/>
            </a:ext>
          </a:extLst>
        </cdr:cNvPr>
        <cdr:cNvSpPr txBox="1">
          <a:spLocks xmlns:a="http://schemas.openxmlformats.org/drawingml/2006/main" noChangeArrowheads="1"/>
        </cdr:cNvSpPr>
      </cdr:nvSpPr>
      <cdr:spPr bwMode="auto">
        <a:xfrm xmlns:a="http://schemas.openxmlformats.org/drawingml/2006/main">
          <a:off x="341413" y="1792946"/>
          <a:ext cx="113945" cy="23810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0.09327</cdr:x>
      <cdr:y>0.84699</cdr:y>
    </cdr:from>
    <cdr:to>
      <cdr:x>0.11551</cdr:x>
      <cdr:y>0.91177</cdr:y>
    </cdr:to>
    <cdr:sp macro="" textlink="">
      <cdr:nvSpPr>
        <cdr:cNvPr id="334868" name="Text 2">
          <a:extLst xmlns:a="http://schemas.openxmlformats.org/drawingml/2006/main">
            <a:ext uri="{FF2B5EF4-FFF2-40B4-BE49-F238E27FC236}">
              <a16:creationId xmlns:a16="http://schemas.microsoft.com/office/drawing/2014/main" id="{5FF09963-53CE-B10E-1BE5-9A355381BAF7}"/>
            </a:ext>
          </a:extLst>
        </cdr:cNvPr>
        <cdr:cNvSpPr txBox="1">
          <a:spLocks xmlns:a="http://schemas.openxmlformats.org/drawingml/2006/main" noChangeArrowheads="1"/>
        </cdr:cNvSpPr>
      </cdr:nvSpPr>
      <cdr:spPr bwMode="auto">
        <a:xfrm xmlns:a="http://schemas.openxmlformats.org/drawingml/2006/main">
          <a:off x="402044" y="2746137"/>
          <a:ext cx="95128"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0.11624</cdr:x>
      <cdr:y>0.69363</cdr:y>
    </cdr:from>
    <cdr:to>
      <cdr:x>0.13848</cdr:x>
      <cdr:y>0.75842</cdr:y>
    </cdr:to>
    <cdr:sp macro="" textlink="">
      <cdr:nvSpPr>
        <cdr:cNvPr id="334869" name="Text 3">
          <a:extLst xmlns:a="http://schemas.openxmlformats.org/drawingml/2006/main">
            <a:ext uri="{FF2B5EF4-FFF2-40B4-BE49-F238E27FC236}">
              <a16:creationId xmlns:a16="http://schemas.microsoft.com/office/drawing/2014/main" id="{401785DE-9B45-1555-DC0C-3320C938953C}"/>
            </a:ext>
          </a:extLst>
        </cdr:cNvPr>
        <cdr:cNvSpPr txBox="1">
          <a:spLocks xmlns:a="http://schemas.openxmlformats.org/drawingml/2006/main" noChangeArrowheads="1"/>
        </cdr:cNvSpPr>
      </cdr:nvSpPr>
      <cdr:spPr bwMode="auto">
        <a:xfrm xmlns:a="http://schemas.openxmlformats.org/drawingml/2006/main">
          <a:off x="500309" y="2249503"/>
          <a:ext cx="95128"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0.14997</cdr:x>
      <cdr:y>0.14865</cdr:y>
    </cdr:from>
    <cdr:to>
      <cdr:x>0.17222</cdr:x>
      <cdr:y>0.21343</cdr:y>
    </cdr:to>
    <cdr:sp macro="" textlink="">
      <cdr:nvSpPr>
        <cdr:cNvPr id="334870" name="Text 4">
          <a:extLst xmlns:a="http://schemas.openxmlformats.org/drawingml/2006/main">
            <a:ext uri="{FF2B5EF4-FFF2-40B4-BE49-F238E27FC236}">
              <a16:creationId xmlns:a16="http://schemas.microsoft.com/office/drawing/2014/main" id="{1D4E77E2-3B46-A14E-610B-DB9AE3C56D1D}"/>
            </a:ext>
          </a:extLst>
        </cdr:cNvPr>
        <cdr:cNvSpPr txBox="1">
          <a:spLocks xmlns:a="http://schemas.openxmlformats.org/drawingml/2006/main" noChangeArrowheads="1"/>
        </cdr:cNvSpPr>
      </cdr:nvSpPr>
      <cdr:spPr bwMode="auto">
        <a:xfrm xmlns:a="http://schemas.openxmlformats.org/drawingml/2006/main">
          <a:off x="644569" y="484569"/>
          <a:ext cx="95129" cy="20981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0.14997</cdr:x>
      <cdr:y>0.75405</cdr:y>
    </cdr:from>
    <cdr:to>
      <cdr:x>0.17222</cdr:x>
      <cdr:y>0.81884</cdr:y>
    </cdr:to>
    <cdr:sp macro="" textlink="">
      <cdr:nvSpPr>
        <cdr:cNvPr id="334871" name="Text 5">
          <a:extLst xmlns:a="http://schemas.openxmlformats.org/drawingml/2006/main">
            <a:ext uri="{FF2B5EF4-FFF2-40B4-BE49-F238E27FC236}">
              <a16:creationId xmlns:a16="http://schemas.microsoft.com/office/drawing/2014/main" id="{84DD0711-D035-76DE-D160-8D02B0C7DED8}"/>
            </a:ext>
          </a:extLst>
        </cdr:cNvPr>
        <cdr:cNvSpPr txBox="1">
          <a:spLocks xmlns:a="http://schemas.openxmlformats.org/drawingml/2006/main" noChangeArrowheads="1"/>
        </cdr:cNvSpPr>
      </cdr:nvSpPr>
      <cdr:spPr bwMode="auto">
        <a:xfrm xmlns:a="http://schemas.openxmlformats.org/drawingml/2006/main">
          <a:off x="644569" y="2445171"/>
          <a:ext cx="95129"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0.16122</cdr:x>
      <cdr:y>0.25954</cdr:y>
    </cdr:from>
    <cdr:to>
      <cdr:x>0.18346</cdr:x>
      <cdr:y>0.32432</cdr:y>
    </cdr:to>
    <cdr:sp macro="" textlink="">
      <cdr:nvSpPr>
        <cdr:cNvPr id="334872" name="Text 6">
          <a:extLst xmlns:a="http://schemas.openxmlformats.org/drawingml/2006/main">
            <a:ext uri="{FF2B5EF4-FFF2-40B4-BE49-F238E27FC236}">
              <a16:creationId xmlns:a16="http://schemas.microsoft.com/office/drawing/2014/main" id="{F637122E-5388-98CD-3711-64E93E9CCCA5}"/>
            </a:ext>
          </a:extLst>
        </cdr:cNvPr>
        <cdr:cNvSpPr txBox="1">
          <a:spLocks xmlns:a="http://schemas.openxmlformats.org/drawingml/2006/main" noChangeArrowheads="1"/>
        </cdr:cNvSpPr>
      </cdr:nvSpPr>
      <cdr:spPr bwMode="auto">
        <a:xfrm xmlns:a="http://schemas.openxmlformats.org/drawingml/2006/main">
          <a:off x="692656" y="843685"/>
          <a:ext cx="95129"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0.14997</cdr:x>
      <cdr:y>0.67349</cdr:y>
    </cdr:from>
    <cdr:to>
      <cdr:x>0.17222</cdr:x>
      <cdr:y>0.73828</cdr:y>
    </cdr:to>
    <cdr:sp macro="" textlink="">
      <cdr:nvSpPr>
        <cdr:cNvPr id="334873" name="Text 7">
          <a:extLst xmlns:a="http://schemas.openxmlformats.org/drawingml/2006/main">
            <a:ext uri="{FF2B5EF4-FFF2-40B4-BE49-F238E27FC236}">
              <a16:creationId xmlns:a16="http://schemas.microsoft.com/office/drawing/2014/main" id="{0DB95636-F3EB-C972-5F3A-322092861A26}"/>
            </a:ext>
          </a:extLst>
        </cdr:cNvPr>
        <cdr:cNvSpPr txBox="1">
          <a:spLocks xmlns:a="http://schemas.openxmlformats.org/drawingml/2006/main" noChangeArrowheads="1"/>
        </cdr:cNvSpPr>
      </cdr:nvSpPr>
      <cdr:spPr bwMode="auto">
        <a:xfrm xmlns:a="http://schemas.openxmlformats.org/drawingml/2006/main">
          <a:off x="644569" y="2184281"/>
          <a:ext cx="95129"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8.xml><?xml version="1.0" encoding="utf-8"?>
<c:userShapes xmlns:c="http://schemas.openxmlformats.org/drawingml/2006/chart">
  <cdr:relSizeAnchor xmlns:cdr="http://schemas.openxmlformats.org/drawingml/2006/chartDrawing">
    <cdr:from>
      <cdr:x>0.07835</cdr:x>
      <cdr:y>0.55048</cdr:y>
    </cdr:from>
    <cdr:to>
      <cdr:x>0.105</cdr:x>
      <cdr:y>0.62353</cdr:y>
    </cdr:to>
    <cdr:sp macro="" textlink="">
      <cdr:nvSpPr>
        <cdr:cNvPr id="336915" name="Text 1">
          <a:extLst xmlns:a="http://schemas.openxmlformats.org/drawingml/2006/main">
            <a:ext uri="{FF2B5EF4-FFF2-40B4-BE49-F238E27FC236}">
              <a16:creationId xmlns:a16="http://schemas.microsoft.com/office/drawing/2014/main" id="{F05868A0-2A04-1761-7A1A-65D81775F4F3}"/>
            </a:ext>
          </a:extLst>
        </cdr:cNvPr>
        <cdr:cNvSpPr txBox="1">
          <a:spLocks xmlns:a="http://schemas.openxmlformats.org/drawingml/2006/main" noChangeArrowheads="1"/>
        </cdr:cNvSpPr>
      </cdr:nvSpPr>
      <cdr:spPr bwMode="auto">
        <a:xfrm xmlns:a="http://schemas.openxmlformats.org/drawingml/2006/main">
          <a:off x="338276" y="1796390"/>
          <a:ext cx="113946" cy="23796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0.09327</cdr:x>
      <cdr:y>0.83734</cdr:y>
    </cdr:from>
    <cdr:to>
      <cdr:x>0.11551</cdr:x>
      <cdr:y>0.90165</cdr:y>
    </cdr:to>
    <cdr:sp macro="" textlink="">
      <cdr:nvSpPr>
        <cdr:cNvPr id="336916" name="Text 2">
          <a:extLst xmlns:a="http://schemas.openxmlformats.org/drawingml/2006/main">
            <a:ext uri="{FF2B5EF4-FFF2-40B4-BE49-F238E27FC236}">
              <a16:creationId xmlns:a16="http://schemas.microsoft.com/office/drawing/2014/main" id="{65612B89-A812-A072-E831-0ADD6AB7B687}"/>
            </a:ext>
          </a:extLst>
        </cdr:cNvPr>
        <cdr:cNvSpPr txBox="1">
          <a:spLocks xmlns:a="http://schemas.openxmlformats.org/drawingml/2006/main" noChangeArrowheads="1"/>
        </cdr:cNvSpPr>
      </cdr:nvSpPr>
      <cdr:spPr bwMode="auto">
        <a:xfrm xmlns:a="http://schemas.openxmlformats.org/drawingml/2006/main">
          <a:off x="402044" y="2730849"/>
          <a:ext cx="95128" cy="20950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0.11869</cdr:x>
      <cdr:y>0.68663</cdr:y>
    </cdr:from>
    <cdr:to>
      <cdr:x>0.14093</cdr:x>
      <cdr:y>0.75094</cdr:y>
    </cdr:to>
    <cdr:sp macro="" textlink="">
      <cdr:nvSpPr>
        <cdr:cNvPr id="336917" name="Text 3">
          <a:extLst xmlns:a="http://schemas.openxmlformats.org/drawingml/2006/main">
            <a:ext uri="{FF2B5EF4-FFF2-40B4-BE49-F238E27FC236}">
              <a16:creationId xmlns:a16="http://schemas.microsoft.com/office/drawing/2014/main" id="{80B565A4-3214-2A44-AFEB-589406639861}"/>
            </a:ext>
          </a:extLst>
        </cdr:cNvPr>
        <cdr:cNvSpPr txBox="1">
          <a:spLocks xmlns:a="http://schemas.openxmlformats.org/drawingml/2006/main" noChangeArrowheads="1"/>
        </cdr:cNvSpPr>
      </cdr:nvSpPr>
      <cdr:spPr bwMode="auto">
        <a:xfrm xmlns:a="http://schemas.openxmlformats.org/drawingml/2006/main">
          <a:off x="510762" y="2239902"/>
          <a:ext cx="95129" cy="20950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0.14508</cdr:x>
      <cdr:y>0.1464</cdr:y>
    </cdr:from>
    <cdr:to>
      <cdr:x>0.16733</cdr:x>
      <cdr:y>0.21071</cdr:y>
    </cdr:to>
    <cdr:sp macro="" textlink="">
      <cdr:nvSpPr>
        <cdr:cNvPr id="336918" name="Text 4">
          <a:extLst xmlns:a="http://schemas.openxmlformats.org/drawingml/2006/main">
            <a:ext uri="{FF2B5EF4-FFF2-40B4-BE49-F238E27FC236}">
              <a16:creationId xmlns:a16="http://schemas.microsoft.com/office/drawing/2014/main" id="{5C175219-E99A-8E53-B19D-98E814547648}"/>
            </a:ext>
          </a:extLst>
        </cdr:cNvPr>
        <cdr:cNvSpPr txBox="1">
          <a:spLocks xmlns:a="http://schemas.openxmlformats.org/drawingml/2006/main" noChangeArrowheads="1"/>
        </cdr:cNvSpPr>
      </cdr:nvSpPr>
      <cdr:spPr bwMode="auto">
        <a:xfrm xmlns:a="http://schemas.openxmlformats.org/drawingml/2006/main">
          <a:off x="623662" y="480082"/>
          <a:ext cx="95129" cy="20950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0.14508</cdr:x>
      <cdr:y>0.73832</cdr:y>
    </cdr:from>
    <cdr:to>
      <cdr:x>0.16733</cdr:x>
      <cdr:y>0.80263</cdr:y>
    </cdr:to>
    <cdr:sp macro="" textlink="">
      <cdr:nvSpPr>
        <cdr:cNvPr id="336919" name="Text 5">
          <a:extLst xmlns:a="http://schemas.openxmlformats.org/drawingml/2006/main">
            <a:ext uri="{FF2B5EF4-FFF2-40B4-BE49-F238E27FC236}">
              <a16:creationId xmlns:a16="http://schemas.microsoft.com/office/drawing/2014/main" id="{0E340A8B-38E9-279B-F717-CFE2030724C4}"/>
            </a:ext>
          </a:extLst>
        </cdr:cNvPr>
        <cdr:cNvSpPr txBox="1">
          <a:spLocks xmlns:a="http://schemas.openxmlformats.org/drawingml/2006/main" noChangeArrowheads="1"/>
        </cdr:cNvSpPr>
      </cdr:nvSpPr>
      <cdr:spPr bwMode="auto">
        <a:xfrm xmlns:a="http://schemas.openxmlformats.org/drawingml/2006/main">
          <a:off x="623662" y="2408295"/>
          <a:ext cx="95129" cy="20950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0.15951</cdr:x>
      <cdr:y>0.25051</cdr:y>
    </cdr:from>
    <cdr:to>
      <cdr:x>0.18175</cdr:x>
      <cdr:y>0.31483</cdr:y>
    </cdr:to>
    <cdr:sp macro="" textlink="">
      <cdr:nvSpPr>
        <cdr:cNvPr id="336920" name="Text 6">
          <a:extLst xmlns:a="http://schemas.openxmlformats.org/drawingml/2006/main">
            <a:ext uri="{FF2B5EF4-FFF2-40B4-BE49-F238E27FC236}">
              <a16:creationId xmlns:a16="http://schemas.microsoft.com/office/drawing/2014/main" id="{E2A483DA-A6CE-9B56-98B9-C8667865B628}"/>
            </a:ext>
          </a:extLst>
        </cdr:cNvPr>
        <cdr:cNvSpPr txBox="1">
          <a:spLocks xmlns:a="http://schemas.openxmlformats.org/drawingml/2006/main" noChangeArrowheads="1"/>
        </cdr:cNvSpPr>
      </cdr:nvSpPr>
      <cdr:spPr bwMode="auto">
        <a:xfrm xmlns:a="http://schemas.openxmlformats.org/drawingml/2006/main">
          <a:off x="685339" y="819239"/>
          <a:ext cx="95128" cy="20950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0.14508</cdr:x>
      <cdr:y>0.67061</cdr:y>
    </cdr:from>
    <cdr:to>
      <cdr:x>0.16733</cdr:x>
      <cdr:y>0.73492</cdr:y>
    </cdr:to>
    <cdr:sp macro="" textlink="">
      <cdr:nvSpPr>
        <cdr:cNvPr id="336921" name="Text 7">
          <a:extLst xmlns:a="http://schemas.openxmlformats.org/drawingml/2006/main">
            <a:ext uri="{FF2B5EF4-FFF2-40B4-BE49-F238E27FC236}">
              <a16:creationId xmlns:a16="http://schemas.microsoft.com/office/drawing/2014/main" id="{108ECB3E-D86F-6F2E-E52F-419712BB3748}"/>
            </a:ext>
          </a:extLst>
        </cdr:cNvPr>
        <cdr:cNvSpPr txBox="1">
          <a:spLocks xmlns:a="http://schemas.openxmlformats.org/drawingml/2006/main" noChangeArrowheads="1"/>
        </cdr:cNvSpPr>
      </cdr:nvSpPr>
      <cdr:spPr bwMode="auto">
        <a:xfrm xmlns:a="http://schemas.openxmlformats.org/drawingml/2006/main">
          <a:off x="623662" y="2187724"/>
          <a:ext cx="95129" cy="20950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9.xml><?xml version="1.0" encoding="utf-8"?>
<c:userShapes xmlns:c="http://schemas.openxmlformats.org/drawingml/2006/chart">
  <cdr:relSizeAnchor xmlns:cdr="http://schemas.openxmlformats.org/drawingml/2006/chartDrawing">
    <cdr:from>
      <cdr:x>0.05044</cdr:x>
      <cdr:y>0.5432</cdr:y>
    </cdr:from>
    <cdr:to>
      <cdr:x>0.06584</cdr:x>
      <cdr:y>0.58712</cdr:y>
    </cdr:to>
    <cdr:sp macro="" textlink="">
      <cdr:nvSpPr>
        <cdr:cNvPr id="338970" name="Text 1">
          <a:extLst xmlns:a="http://schemas.openxmlformats.org/drawingml/2006/main">
            <a:ext uri="{FF2B5EF4-FFF2-40B4-BE49-F238E27FC236}">
              <a16:creationId xmlns:a16="http://schemas.microsoft.com/office/drawing/2014/main" id="{24DB851A-2B2A-88E3-B60D-B1C2EB05C6C9}"/>
            </a:ext>
          </a:extLst>
        </cdr:cNvPr>
        <cdr:cNvSpPr txBox="1">
          <a:spLocks xmlns:a="http://schemas.openxmlformats.org/drawingml/2006/main" noChangeArrowheads="1"/>
        </cdr:cNvSpPr>
      </cdr:nvSpPr>
      <cdr:spPr bwMode="auto">
        <a:xfrm xmlns:a="http://schemas.openxmlformats.org/drawingml/2006/main">
          <a:off x="219871" y="1767486"/>
          <a:ext cx="66158" cy="14266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0.05949</cdr:x>
      <cdr:y>0.87201</cdr:y>
    </cdr:from>
    <cdr:to>
      <cdr:x>0.07489</cdr:x>
      <cdr:y>0.91011</cdr:y>
    </cdr:to>
    <cdr:sp macro="" textlink="">
      <cdr:nvSpPr>
        <cdr:cNvPr id="338971" name="Text 2">
          <a:extLst xmlns:a="http://schemas.openxmlformats.org/drawingml/2006/main">
            <a:ext uri="{FF2B5EF4-FFF2-40B4-BE49-F238E27FC236}">
              <a16:creationId xmlns:a16="http://schemas.microsoft.com/office/drawing/2014/main" id="{60FB852D-45BD-D56E-1580-F8824BACAD53}"/>
            </a:ext>
          </a:extLst>
        </cdr:cNvPr>
        <cdr:cNvSpPr txBox="1">
          <a:spLocks xmlns:a="http://schemas.openxmlformats.org/drawingml/2006/main" noChangeArrowheads="1"/>
        </cdr:cNvSpPr>
      </cdr:nvSpPr>
      <cdr:spPr bwMode="auto">
        <a:xfrm xmlns:a="http://schemas.openxmlformats.org/drawingml/2006/main">
          <a:off x="258726" y="2835489"/>
          <a:ext cx="66158"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0.07416</cdr:x>
      <cdr:y>0.707</cdr:y>
    </cdr:from>
    <cdr:to>
      <cdr:x>0.08956</cdr:x>
      <cdr:y>0.7451</cdr:y>
    </cdr:to>
    <cdr:sp macro="" textlink="">
      <cdr:nvSpPr>
        <cdr:cNvPr id="338972" name="Text 3">
          <a:extLst xmlns:a="http://schemas.openxmlformats.org/drawingml/2006/main">
            <a:ext uri="{FF2B5EF4-FFF2-40B4-BE49-F238E27FC236}">
              <a16:creationId xmlns:a16="http://schemas.microsoft.com/office/drawing/2014/main" id="{389AD799-598F-5E67-AC4A-8E5078F72133}"/>
            </a:ext>
          </a:extLst>
        </cdr:cNvPr>
        <cdr:cNvSpPr txBox="1">
          <a:spLocks xmlns:a="http://schemas.openxmlformats.org/drawingml/2006/main" noChangeArrowheads="1"/>
        </cdr:cNvSpPr>
      </cdr:nvSpPr>
      <cdr:spPr bwMode="auto">
        <a:xfrm xmlns:a="http://schemas.openxmlformats.org/drawingml/2006/main">
          <a:off x="321734" y="2299517"/>
          <a:ext cx="66158"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0.08736</cdr:x>
      <cdr:y>0.10809</cdr:y>
    </cdr:from>
    <cdr:to>
      <cdr:x>0.10276</cdr:x>
      <cdr:y>0.14619</cdr:y>
    </cdr:to>
    <cdr:sp macro="" textlink="">
      <cdr:nvSpPr>
        <cdr:cNvPr id="338973" name="Text 4">
          <a:extLst xmlns:a="http://schemas.openxmlformats.org/drawingml/2006/main">
            <a:ext uri="{FF2B5EF4-FFF2-40B4-BE49-F238E27FC236}">
              <a16:creationId xmlns:a16="http://schemas.microsoft.com/office/drawing/2014/main" id="{8CCCD66E-A850-6149-5CFA-D9C2B4220980}"/>
            </a:ext>
          </a:extLst>
        </cdr:cNvPr>
        <cdr:cNvSpPr txBox="1">
          <a:spLocks xmlns:a="http://schemas.openxmlformats.org/drawingml/2006/main" noChangeArrowheads="1"/>
        </cdr:cNvSpPr>
      </cdr:nvSpPr>
      <cdr:spPr bwMode="auto">
        <a:xfrm xmlns:a="http://schemas.openxmlformats.org/drawingml/2006/main">
          <a:off x="378441" y="354255"/>
          <a:ext cx="66158"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0.08736</cdr:x>
      <cdr:y>0.76669</cdr:y>
    </cdr:from>
    <cdr:to>
      <cdr:x>0.10276</cdr:x>
      <cdr:y>0.80479</cdr:y>
    </cdr:to>
    <cdr:sp macro="" textlink="">
      <cdr:nvSpPr>
        <cdr:cNvPr id="338974" name="Text 5">
          <a:extLst xmlns:a="http://schemas.openxmlformats.org/drawingml/2006/main">
            <a:ext uri="{FF2B5EF4-FFF2-40B4-BE49-F238E27FC236}">
              <a16:creationId xmlns:a16="http://schemas.microsoft.com/office/drawing/2014/main" id="{4A492729-4594-B4A1-B327-C2D730880A3B}"/>
            </a:ext>
          </a:extLst>
        </cdr:cNvPr>
        <cdr:cNvSpPr txBox="1">
          <a:spLocks xmlns:a="http://schemas.openxmlformats.org/drawingml/2006/main" noChangeArrowheads="1"/>
        </cdr:cNvSpPr>
      </cdr:nvSpPr>
      <cdr:spPr bwMode="auto">
        <a:xfrm xmlns:a="http://schemas.openxmlformats.org/drawingml/2006/main">
          <a:off x="378441" y="2493412"/>
          <a:ext cx="66158"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0.09298</cdr:x>
      <cdr:y>0.21535</cdr:y>
    </cdr:from>
    <cdr:to>
      <cdr:x>0.10838</cdr:x>
      <cdr:y>0.25345</cdr:y>
    </cdr:to>
    <cdr:sp macro="" textlink="">
      <cdr:nvSpPr>
        <cdr:cNvPr id="338975" name="Text 6">
          <a:extLst xmlns:a="http://schemas.openxmlformats.org/drawingml/2006/main">
            <a:ext uri="{FF2B5EF4-FFF2-40B4-BE49-F238E27FC236}">
              <a16:creationId xmlns:a16="http://schemas.microsoft.com/office/drawing/2014/main" id="{74D3A2BF-F659-FBF8-3582-F6464EEA2DFF}"/>
            </a:ext>
          </a:extLst>
        </cdr:cNvPr>
        <cdr:cNvSpPr txBox="1">
          <a:spLocks xmlns:a="http://schemas.openxmlformats.org/drawingml/2006/main" noChangeArrowheads="1"/>
        </cdr:cNvSpPr>
      </cdr:nvSpPr>
      <cdr:spPr bwMode="auto">
        <a:xfrm xmlns:a="http://schemas.openxmlformats.org/drawingml/2006/main">
          <a:off x="402594" y="702636"/>
          <a:ext cx="66158"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0.08736</cdr:x>
      <cdr:y>0.68346</cdr:y>
    </cdr:from>
    <cdr:to>
      <cdr:x>0.10276</cdr:x>
      <cdr:y>0.72156</cdr:y>
    </cdr:to>
    <cdr:sp macro="" textlink="">
      <cdr:nvSpPr>
        <cdr:cNvPr id="338976" name="Text 7">
          <a:extLst xmlns:a="http://schemas.openxmlformats.org/drawingml/2006/main">
            <a:ext uri="{FF2B5EF4-FFF2-40B4-BE49-F238E27FC236}">
              <a16:creationId xmlns:a16="http://schemas.microsoft.com/office/drawing/2014/main" id="{9B832D41-9053-F383-AB9E-4183BC2C5D36}"/>
            </a:ext>
          </a:extLst>
        </cdr:cNvPr>
        <cdr:cNvSpPr txBox="1">
          <a:spLocks xmlns:a="http://schemas.openxmlformats.org/drawingml/2006/main" noChangeArrowheads="1"/>
        </cdr:cNvSpPr>
      </cdr:nvSpPr>
      <cdr:spPr bwMode="auto">
        <a:xfrm xmlns:a="http://schemas.openxmlformats.org/drawingml/2006/main">
          <a:off x="378441" y="2223062"/>
          <a:ext cx="66158"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xml><?xml version="1.0" encoding="utf-8"?>
<xdr:wsDr xmlns:xdr="http://schemas.openxmlformats.org/drawingml/2006/spreadsheetDrawing" xmlns:a="http://schemas.openxmlformats.org/drawingml/2006/main">
  <xdr:twoCellAnchor>
    <xdr:from>
      <xdr:col>8</xdr:col>
      <xdr:colOff>9525</xdr:colOff>
      <xdr:row>6</xdr:row>
      <xdr:rowOff>0</xdr:rowOff>
    </xdr:from>
    <xdr:to>
      <xdr:col>14</xdr:col>
      <xdr:colOff>600075</xdr:colOff>
      <xdr:row>26</xdr:row>
      <xdr:rowOff>9525</xdr:rowOff>
    </xdr:to>
    <xdr:graphicFrame macro="">
      <xdr:nvGraphicFramePr>
        <xdr:cNvPr id="2050" name="Chart 2">
          <a:extLst>
            <a:ext uri="{FF2B5EF4-FFF2-40B4-BE49-F238E27FC236}">
              <a16:creationId xmlns:a16="http://schemas.microsoft.com/office/drawing/2014/main" id="{F4B7F31E-60A2-081B-A154-C8AB1EF65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6</xdr:row>
      <xdr:rowOff>0</xdr:rowOff>
    </xdr:from>
    <xdr:to>
      <xdr:col>41</xdr:col>
      <xdr:colOff>0</xdr:colOff>
      <xdr:row>26</xdr:row>
      <xdr:rowOff>9525</xdr:rowOff>
    </xdr:to>
    <xdr:graphicFrame macro="">
      <xdr:nvGraphicFramePr>
        <xdr:cNvPr id="2051" name="Chart 3">
          <a:extLst>
            <a:ext uri="{FF2B5EF4-FFF2-40B4-BE49-F238E27FC236}">
              <a16:creationId xmlns:a16="http://schemas.microsoft.com/office/drawing/2014/main" id="{8E807E00-5F8F-B0FF-C59E-464B026EA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7</xdr:col>
      <xdr:colOff>0</xdr:colOff>
      <xdr:row>26</xdr:row>
      <xdr:rowOff>0</xdr:rowOff>
    </xdr:to>
    <xdr:graphicFrame macro="">
      <xdr:nvGraphicFramePr>
        <xdr:cNvPr id="2059" name="Chart 11">
          <a:extLst>
            <a:ext uri="{FF2B5EF4-FFF2-40B4-BE49-F238E27FC236}">
              <a16:creationId xmlns:a16="http://schemas.microsoft.com/office/drawing/2014/main" id="{301812DD-3FD2-30FA-B054-AC4EA823F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112</xdr:row>
      <xdr:rowOff>0</xdr:rowOff>
    </xdr:from>
    <xdr:to>
      <xdr:col>7</xdr:col>
      <xdr:colOff>0</xdr:colOff>
      <xdr:row>131</xdr:row>
      <xdr:rowOff>152400</xdr:rowOff>
    </xdr:to>
    <xdr:graphicFrame macro="">
      <xdr:nvGraphicFramePr>
        <xdr:cNvPr id="2073" name="Chart 25">
          <a:extLst>
            <a:ext uri="{FF2B5EF4-FFF2-40B4-BE49-F238E27FC236}">
              <a16:creationId xmlns:a16="http://schemas.microsoft.com/office/drawing/2014/main" id="{956318D1-0C6D-5A1D-35FF-12D02A22C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91</xdr:row>
      <xdr:rowOff>0</xdr:rowOff>
    </xdr:from>
    <xdr:to>
      <xdr:col>6</xdr:col>
      <xdr:colOff>600075</xdr:colOff>
      <xdr:row>110</xdr:row>
      <xdr:rowOff>152400</xdr:rowOff>
    </xdr:to>
    <xdr:graphicFrame macro="">
      <xdr:nvGraphicFramePr>
        <xdr:cNvPr id="2074" name="Chart 26">
          <a:extLst>
            <a:ext uri="{FF2B5EF4-FFF2-40B4-BE49-F238E27FC236}">
              <a16:creationId xmlns:a16="http://schemas.microsoft.com/office/drawing/2014/main" id="{C75611FB-46FD-9145-19D1-FC81A949F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70</xdr:row>
      <xdr:rowOff>0</xdr:rowOff>
    </xdr:from>
    <xdr:to>
      <xdr:col>7</xdr:col>
      <xdr:colOff>0</xdr:colOff>
      <xdr:row>90</xdr:row>
      <xdr:rowOff>0</xdr:rowOff>
    </xdr:to>
    <xdr:graphicFrame macro="">
      <xdr:nvGraphicFramePr>
        <xdr:cNvPr id="2075" name="Chart 27">
          <a:extLst>
            <a:ext uri="{FF2B5EF4-FFF2-40B4-BE49-F238E27FC236}">
              <a16:creationId xmlns:a16="http://schemas.microsoft.com/office/drawing/2014/main" id="{1F7CC77D-3AA4-07F3-4562-8D304EB5F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48</xdr:row>
      <xdr:rowOff>0</xdr:rowOff>
    </xdr:from>
    <xdr:to>
      <xdr:col>41</xdr:col>
      <xdr:colOff>0</xdr:colOff>
      <xdr:row>68</xdr:row>
      <xdr:rowOff>0</xdr:rowOff>
    </xdr:to>
    <xdr:graphicFrame macro="">
      <xdr:nvGraphicFramePr>
        <xdr:cNvPr id="2076" name="Chart 28">
          <a:extLst>
            <a:ext uri="{FF2B5EF4-FFF2-40B4-BE49-F238E27FC236}">
              <a16:creationId xmlns:a16="http://schemas.microsoft.com/office/drawing/2014/main" id="{947D98C7-A6D8-4DD5-52E6-8198FA697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27</xdr:row>
      <xdr:rowOff>0</xdr:rowOff>
    </xdr:from>
    <xdr:to>
      <xdr:col>6</xdr:col>
      <xdr:colOff>600075</xdr:colOff>
      <xdr:row>47</xdr:row>
      <xdr:rowOff>0</xdr:rowOff>
    </xdr:to>
    <xdr:graphicFrame macro="">
      <xdr:nvGraphicFramePr>
        <xdr:cNvPr id="2077" name="Chart 29">
          <a:extLst>
            <a:ext uri="{FF2B5EF4-FFF2-40B4-BE49-F238E27FC236}">
              <a16:creationId xmlns:a16="http://schemas.microsoft.com/office/drawing/2014/main" id="{387FC065-5542-5F03-DB8B-41460ECC8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0</xdr:colOff>
      <xdr:row>27</xdr:row>
      <xdr:rowOff>0</xdr:rowOff>
    </xdr:from>
    <xdr:to>
      <xdr:col>14</xdr:col>
      <xdr:colOff>590550</xdr:colOff>
      <xdr:row>46</xdr:row>
      <xdr:rowOff>152400</xdr:rowOff>
    </xdr:to>
    <xdr:graphicFrame macro="">
      <xdr:nvGraphicFramePr>
        <xdr:cNvPr id="2078" name="Chart 30">
          <a:extLst>
            <a:ext uri="{FF2B5EF4-FFF2-40B4-BE49-F238E27FC236}">
              <a16:creationId xmlns:a16="http://schemas.microsoft.com/office/drawing/2014/main" id="{896138DC-9FC1-AE7F-D848-F920D9C07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0</xdr:colOff>
      <xdr:row>27</xdr:row>
      <xdr:rowOff>0</xdr:rowOff>
    </xdr:from>
    <xdr:to>
      <xdr:col>41</xdr:col>
      <xdr:colOff>0</xdr:colOff>
      <xdr:row>47</xdr:row>
      <xdr:rowOff>0</xdr:rowOff>
    </xdr:to>
    <xdr:graphicFrame macro="">
      <xdr:nvGraphicFramePr>
        <xdr:cNvPr id="2079" name="Chart 31">
          <a:extLst>
            <a:ext uri="{FF2B5EF4-FFF2-40B4-BE49-F238E27FC236}">
              <a16:creationId xmlns:a16="http://schemas.microsoft.com/office/drawing/2014/main" id="{18397451-A3EC-2C77-43CA-365B62251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48</xdr:row>
      <xdr:rowOff>0</xdr:rowOff>
    </xdr:from>
    <xdr:to>
      <xdr:col>7</xdr:col>
      <xdr:colOff>0</xdr:colOff>
      <xdr:row>68</xdr:row>
      <xdr:rowOff>9525</xdr:rowOff>
    </xdr:to>
    <xdr:graphicFrame macro="">
      <xdr:nvGraphicFramePr>
        <xdr:cNvPr id="2080" name="Chart 32">
          <a:extLst>
            <a:ext uri="{FF2B5EF4-FFF2-40B4-BE49-F238E27FC236}">
              <a16:creationId xmlns:a16="http://schemas.microsoft.com/office/drawing/2014/main" id="{B733E095-0B59-D686-E4BA-E202941B6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48</xdr:row>
      <xdr:rowOff>0</xdr:rowOff>
    </xdr:from>
    <xdr:to>
      <xdr:col>14</xdr:col>
      <xdr:colOff>600075</xdr:colOff>
      <xdr:row>67</xdr:row>
      <xdr:rowOff>152400</xdr:rowOff>
    </xdr:to>
    <xdr:graphicFrame macro="">
      <xdr:nvGraphicFramePr>
        <xdr:cNvPr id="2081" name="Chart 33">
          <a:extLst>
            <a:ext uri="{FF2B5EF4-FFF2-40B4-BE49-F238E27FC236}">
              <a16:creationId xmlns:a16="http://schemas.microsoft.com/office/drawing/2014/main" id="{D99D3CCD-E512-A9D7-9B5A-FF87319E3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0</xdr:colOff>
      <xdr:row>70</xdr:row>
      <xdr:rowOff>0</xdr:rowOff>
    </xdr:from>
    <xdr:to>
      <xdr:col>15</xdr:col>
      <xdr:colOff>0</xdr:colOff>
      <xdr:row>89</xdr:row>
      <xdr:rowOff>152400</xdr:rowOff>
    </xdr:to>
    <xdr:graphicFrame macro="">
      <xdr:nvGraphicFramePr>
        <xdr:cNvPr id="2082" name="Chart 34">
          <a:extLst>
            <a:ext uri="{FF2B5EF4-FFF2-40B4-BE49-F238E27FC236}">
              <a16:creationId xmlns:a16="http://schemas.microsoft.com/office/drawing/2014/main" id="{15D2F8EC-62A7-A5C6-9233-D626035F2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0</xdr:colOff>
      <xdr:row>70</xdr:row>
      <xdr:rowOff>0</xdr:rowOff>
    </xdr:from>
    <xdr:to>
      <xdr:col>41</xdr:col>
      <xdr:colOff>0</xdr:colOff>
      <xdr:row>90</xdr:row>
      <xdr:rowOff>0</xdr:rowOff>
    </xdr:to>
    <xdr:graphicFrame macro="">
      <xdr:nvGraphicFramePr>
        <xdr:cNvPr id="2083" name="Chart 35">
          <a:extLst>
            <a:ext uri="{FF2B5EF4-FFF2-40B4-BE49-F238E27FC236}">
              <a16:creationId xmlns:a16="http://schemas.microsoft.com/office/drawing/2014/main" id="{AB3515AA-ED9F-F984-DDA2-D8D11E3B9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0</xdr:colOff>
      <xdr:row>91</xdr:row>
      <xdr:rowOff>0</xdr:rowOff>
    </xdr:from>
    <xdr:to>
      <xdr:col>15</xdr:col>
      <xdr:colOff>0</xdr:colOff>
      <xdr:row>110</xdr:row>
      <xdr:rowOff>142875</xdr:rowOff>
    </xdr:to>
    <xdr:graphicFrame macro="">
      <xdr:nvGraphicFramePr>
        <xdr:cNvPr id="2084" name="Chart 36">
          <a:extLst>
            <a:ext uri="{FF2B5EF4-FFF2-40B4-BE49-F238E27FC236}">
              <a16:creationId xmlns:a16="http://schemas.microsoft.com/office/drawing/2014/main" id="{7EE7A0A7-81C6-0988-11EF-FECE3BC47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0</xdr:colOff>
      <xdr:row>91</xdr:row>
      <xdr:rowOff>0</xdr:rowOff>
    </xdr:from>
    <xdr:to>
      <xdr:col>41</xdr:col>
      <xdr:colOff>0</xdr:colOff>
      <xdr:row>111</xdr:row>
      <xdr:rowOff>9525</xdr:rowOff>
    </xdr:to>
    <xdr:graphicFrame macro="">
      <xdr:nvGraphicFramePr>
        <xdr:cNvPr id="2085" name="Chart 37">
          <a:extLst>
            <a:ext uri="{FF2B5EF4-FFF2-40B4-BE49-F238E27FC236}">
              <a16:creationId xmlns:a16="http://schemas.microsoft.com/office/drawing/2014/main" id="{BCF1894F-5BA9-CAE2-46FD-231B15294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0</xdr:colOff>
      <xdr:row>112</xdr:row>
      <xdr:rowOff>0</xdr:rowOff>
    </xdr:from>
    <xdr:to>
      <xdr:col>15</xdr:col>
      <xdr:colOff>0</xdr:colOff>
      <xdr:row>132</xdr:row>
      <xdr:rowOff>0</xdr:rowOff>
    </xdr:to>
    <xdr:graphicFrame macro="">
      <xdr:nvGraphicFramePr>
        <xdr:cNvPr id="2088" name="Chart 40">
          <a:extLst>
            <a:ext uri="{FF2B5EF4-FFF2-40B4-BE49-F238E27FC236}">
              <a16:creationId xmlns:a16="http://schemas.microsoft.com/office/drawing/2014/main" id="{9CD39CA7-8AE5-DB11-9C9C-5D41514B1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0.05098</cdr:x>
      <cdr:y>0.54999</cdr:y>
    </cdr:from>
    <cdr:to>
      <cdr:x>0.06662</cdr:x>
      <cdr:y>0.59415</cdr:y>
    </cdr:to>
    <cdr:sp macro="" textlink="">
      <cdr:nvSpPr>
        <cdr:cNvPr id="341023" name="Text 1">
          <a:extLst xmlns:a="http://schemas.openxmlformats.org/drawingml/2006/main">
            <a:ext uri="{FF2B5EF4-FFF2-40B4-BE49-F238E27FC236}">
              <a16:creationId xmlns:a16="http://schemas.microsoft.com/office/drawing/2014/main" id="{11A048B3-57E2-3EDD-20DE-8DA96BCA72E7}"/>
            </a:ext>
          </a:extLst>
        </cdr:cNvPr>
        <cdr:cNvSpPr txBox="1">
          <a:spLocks xmlns:a="http://schemas.openxmlformats.org/drawingml/2006/main" noChangeArrowheads="1"/>
        </cdr:cNvSpPr>
      </cdr:nvSpPr>
      <cdr:spPr bwMode="auto">
        <a:xfrm xmlns:a="http://schemas.openxmlformats.org/drawingml/2006/main">
          <a:off x="221195" y="1784302"/>
          <a:ext cx="66904" cy="1430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0.05978</cdr:x>
      <cdr:y>0.87004</cdr:y>
    </cdr:from>
    <cdr:to>
      <cdr:x>0.07542</cdr:x>
      <cdr:y>0.90838</cdr:y>
    </cdr:to>
    <cdr:sp macro="" textlink="">
      <cdr:nvSpPr>
        <cdr:cNvPr id="341024" name="Text 2">
          <a:extLst xmlns:a="http://schemas.openxmlformats.org/drawingml/2006/main">
            <a:ext uri="{FF2B5EF4-FFF2-40B4-BE49-F238E27FC236}">
              <a16:creationId xmlns:a16="http://schemas.microsoft.com/office/drawing/2014/main" id="{910AD660-C35E-532A-5655-EB954FE9EEF4}"/>
            </a:ext>
          </a:extLst>
        </cdr:cNvPr>
        <cdr:cNvSpPr txBox="1">
          <a:spLocks xmlns:a="http://schemas.openxmlformats.org/drawingml/2006/main" noChangeArrowheads="1"/>
        </cdr:cNvSpPr>
      </cdr:nvSpPr>
      <cdr:spPr bwMode="auto">
        <a:xfrm xmlns:a="http://schemas.openxmlformats.org/drawingml/2006/main">
          <a:off x="258828" y="2820789"/>
          <a:ext cx="66904"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0.07542</cdr:x>
      <cdr:y>0.70625</cdr:y>
    </cdr:from>
    <cdr:to>
      <cdr:x>0.09107</cdr:x>
      <cdr:y>0.74459</cdr:y>
    </cdr:to>
    <cdr:sp macro="" textlink="">
      <cdr:nvSpPr>
        <cdr:cNvPr id="341025" name="Text 3">
          <a:extLst xmlns:a="http://schemas.openxmlformats.org/drawingml/2006/main">
            <a:ext uri="{FF2B5EF4-FFF2-40B4-BE49-F238E27FC236}">
              <a16:creationId xmlns:a16="http://schemas.microsoft.com/office/drawing/2014/main" id="{0404225B-674B-9B1D-AE4D-5A94C06E5585}"/>
            </a:ext>
          </a:extLst>
        </cdr:cNvPr>
        <cdr:cNvSpPr txBox="1">
          <a:spLocks xmlns:a="http://schemas.openxmlformats.org/drawingml/2006/main" noChangeArrowheads="1"/>
        </cdr:cNvSpPr>
      </cdr:nvSpPr>
      <cdr:spPr bwMode="auto">
        <a:xfrm xmlns:a="http://schemas.openxmlformats.org/drawingml/2006/main">
          <a:off x="325732" y="2290366"/>
          <a:ext cx="66904"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0.08862</cdr:x>
      <cdr:y>0.11346</cdr:y>
    </cdr:from>
    <cdr:to>
      <cdr:x>0.10426</cdr:x>
      <cdr:y>0.1518</cdr:y>
    </cdr:to>
    <cdr:sp macro="" textlink="">
      <cdr:nvSpPr>
        <cdr:cNvPr id="341026" name="Text 4">
          <a:extLst xmlns:a="http://schemas.openxmlformats.org/drawingml/2006/main">
            <a:ext uri="{FF2B5EF4-FFF2-40B4-BE49-F238E27FC236}">
              <a16:creationId xmlns:a16="http://schemas.microsoft.com/office/drawing/2014/main" id="{87C835C2-5B33-0B21-E3C1-056E79B747A1}"/>
            </a:ext>
          </a:extLst>
        </cdr:cNvPr>
        <cdr:cNvSpPr txBox="1">
          <a:spLocks xmlns:a="http://schemas.openxmlformats.org/drawingml/2006/main" noChangeArrowheads="1"/>
        </cdr:cNvSpPr>
      </cdr:nvSpPr>
      <cdr:spPr bwMode="auto">
        <a:xfrm xmlns:a="http://schemas.openxmlformats.org/drawingml/2006/main">
          <a:off x="382182" y="370626"/>
          <a:ext cx="66903"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0.08862</cdr:x>
      <cdr:y>0.76521</cdr:y>
    </cdr:from>
    <cdr:to>
      <cdr:x>0.10426</cdr:x>
      <cdr:y>0.80355</cdr:y>
    </cdr:to>
    <cdr:sp macro="" textlink="">
      <cdr:nvSpPr>
        <cdr:cNvPr id="341027" name="Text 5">
          <a:extLst xmlns:a="http://schemas.openxmlformats.org/drawingml/2006/main">
            <a:ext uri="{FF2B5EF4-FFF2-40B4-BE49-F238E27FC236}">
              <a16:creationId xmlns:a16="http://schemas.microsoft.com/office/drawing/2014/main" id="{B7A69CBF-937A-1CEF-D02B-DE5727A869DB}"/>
            </a:ext>
          </a:extLst>
        </cdr:cNvPr>
        <cdr:cNvSpPr txBox="1">
          <a:spLocks xmlns:a="http://schemas.openxmlformats.org/drawingml/2006/main" noChangeArrowheads="1"/>
        </cdr:cNvSpPr>
      </cdr:nvSpPr>
      <cdr:spPr bwMode="auto">
        <a:xfrm xmlns:a="http://schemas.openxmlformats.org/drawingml/2006/main">
          <a:off x="382182" y="2481318"/>
          <a:ext cx="66903"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0.09889</cdr:x>
      <cdr:y>0.21732</cdr:y>
    </cdr:from>
    <cdr:to>
      <cdr:x>0.11453</cdr:x>
      <cdr:y>0.25565</cdr:y>
    </cdr:to>
    <cdr:sp macro="" textlink="">
      <cdr:nvSpPr>
        <cdr:cNvPr id="341028" name="Text 6">
          <a:extLst xmlns:a="http://schemas.openxmlformats.org/drawingml/2006/main">
            <a:ext uri="{FF2B5EF4-FFF2-40B4-BE49-F238E27FC236}">
              <a16:creationId xmlns:a16="http://schemas.microsoft.com/office/drawing/2014/main" id="{58AED696-C41B-4491-4761-A2DA83772C10}"/>
            </a:ext>
          </a:extLst>
        </cdr:cNvPr>
        <cdr:cNvSpPr txBox="1">
          <a:spLocks xmlns:a="http://schemas.openxmlformats.org/drawingml/2006/main" noChangeArrowheads="1"/>
        </cdr:cNvSpPr>
      </cdr:nvSpPr>
      <cdr:spPr bwMode="auto">
        <a:xfrm xmlns:a="http://schemas.openxmlformats.org/drawingml/2006/main">
          <a:off x="426087" y="706953"/>
          <a:ext cx="66904"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0.08862</cdr:x>
      <cdr:y>0.68077</cdr:y>
    </cdr:from>
    <cdr:to>
      <cdr:x>0.10426</cdr:x>
      <cdr:y>0.71911</cdr:y>
    </cdr:to>
    <cdr:sp macro="" textlink="">
      <cdr:nvSpPr>
        <cdr:cNvPr id="341029" name="Text 7">
          <a:extLst xmlns:a="http://schemas.openxmlformats.org/drawingml/2006/main">
            <a:ext uri="{FF2B5EF4-FFF2-40B4-BE49-F238E27FC236}">
              <a16:creationId xmlns:a16="http://schemas.microsoft.com/office/drawing/2014/main" id="{4AF2CEF9-15BF-E2FF-731B-4DE15483F80E}"/>
            </a:ext>
          </a:extLst>
        </cdr:cNvPr>
        <cdr:cNvSpPr txBox="1">
          <a:spLocks xmlns:a="http://schemas.openxmlformats.org/drawingml/2006/main" noChangeArrowheads="1"/>
        </cdr:cNvSpPr>
      </cdr:nvSpPr>
      <cdr:spPr bwMode="auto">
        <a:xfrm xmlns:a="http://schemas.openxmlformats.org/drawingml/2006/main">
          <a:off x="382182" y="2207855"/>
          <a:ext cx="66903"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1.xml><?xml version="1.0" encoding="utf-8"?>
<xdr:wsDr xmlns:xdr="http://schemas.openxmlformats.org/drawingml/2006/spreadsheetDrawing" xmlns:a="http://schemas.openxmlformats.org/drawingml/2006/main">
  <xdr:twoCellAnchor>
    <xdr:from>
      <xdr:col>8</xdr:col>
      <xdr:colOff>0</xdr:colOff>
      <xdr:row>7</xdr:row>
      <xdr:rowOff>0</xdr:rowOff>
    </xdr:from>
    <xdr:to>
      <xdr:col>8</xdr:col>
      <xdr:colOff>6705600</xdr:colOff>
      <xdr:row>8</xdr:row>
      <xdr:rowOff>28575</xdr:rowOff>
    </xdr:to>
    <xdr:sp macro="" textlink="">
      <xdr:nvSpPr>
        <xdr:cNvPr id="13313" name="Text 2">
          <a:extLst>
            <a:ext uri="{FF2B5EF4-FFF2-40B4-BE49-F238E27FC236}">
              <a16:creationId xmlns:a16="http://schemas.microsoft.com/office/drawing/2014/main" id="{698F40B2-ED44-08B0-726D-23240C5E7642}"/>
            </a:ext>
          </a:extLst>
        </xdr:cNvPr>
        <xdr:cNvSpPr txBox="1">
          <a:spLocks noChangeArrowheads="1"/>
        </xdr:cNvSpPr>
      </xdr:nvSpPr>
      <xdr:spPr bwMode="auto">
        <a:xfrm>
          <a:off x="3048000" y="1457325"/>
          <a:ext cx="6705600"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imbalances are due to various booking errors that were expected to be resolved in October.  No progress was made.</a:t>
          </a:r>
        </a:p>
      </xdr:txBody>
    </xdr:sp>
    <xdr:clientData/>
  </xdr:twoCellAnchor>
  <xdr:twoCellAnchor>
    <xdr:from>
      <xdr:col>8</xdr:col>
      <xdr:colOff>0</xdr:colOff>
      <xdr:row>19</xdr:row>
      <xdr:rowOff>0</xdr:rowOff>
    </xdr:from>
    <xdr:to>
      <xdr:col>8</xdr:col>
      <xdr:colOff>6705600</xdr:colOff>
      <xdr:row>19</xdr:row>
      <xdr:rowOff>0</xdr:rowOff>
    </xdr:to>
    <xdr:sp macro="" textlink="">
      <xdr:nvSpPr>
        <xdr:cNvPr id="13316" name="Text 7">
          <a:extLst>
            <a:ext uri="{FF2B5EF4-FFF2-40B4-BE49-F238E27FC236}">
              <a16:creationId xmlns:a16="http://schemas.microsoft.com/office/drawing/2014/main" id="{E470BACD-9D89-20DC-51A4-4238DF667EAB}"/>
            </a:ext>
          </a:extLst>
        </xdr:cNvPr>
        <xdr:cNvSpPr txBox="1">
          <a:spLocks noChangeArrowheads="1"/>
        </xdr:cNvSpPr>
      </xdr:nvSpPr>
      <xdr:spPr bwMode="auto">
        <a:xfrm>
          <a:off x="3048000" y="3400425"/>
          <a:ext cx="67056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$9.7M relates to incorrect 1997 year-end retained earnings rollover and the majority of this imbalance is expected to clear in September; $(12.1)M relates primarily to incomplete entries regarding FirstPoint transactions.</a:t>
          </a:r>
        </a:p>
      </xdr:txBody>
    </xdr:sp>
    <xdr:clientData/>
  </xdr:twoCellAnchor>
  <xdr:twoCellAnchor>
    <xdr:from>
      <xdr:col>8</xdr:col>
      <xdr:colOff>0</xdr:colOff>
      <xdr:row>22</xdr:row>
      <xdr:rowOff>0</xdr:rowOff>
    </xdr:from>
    <xdr:to>
      <xdr:col>8</xdr:col>
      <xdr:colOff>6705600</xdr:colOff>
      <xdr:row>24</xdr:row>
      <xdr:rowOff>19050</xdr:rowOff>
    </xdr:to>
    <xdr:sp macro="" textlink="">
      <xdr:nvSpPr>
        <xdr:cNvPr id="13318" name="Text 9">
          <a:extLst>
            <a:ext uri="{FF2B5EF4-FFF2-40B4-BE49-F238E27FC236}">
              <a16:creationId xmlns:a16="http://schemas.microsoft.com/office/drawing/2014/main" id="{F4DFD915-510E-21CF-1A4D-41419B9EF383}"/>
            </a:ext>
          </a:extLst>
        </xdr:cNvPr>
        <xdr:cNvSpPr txBox="1">
          <a:spLocks noChangeArrowheads="1"/>
        </xdr:cNvSpPr>
      </xdr:nvSpPr>
      <xdr:spPr bwMode="auto">
        <a:xfrm>
          <a:off x="3048000" y="3886200"/>
          <a:ext cx="6705600" cy="3429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Europe is having mapping issues due to the SAP conversion and failed to communicate the split of the legal entities on SAP.  Europe is in the process of correcting all mapping issues in Nov.</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70</xdr:row>
      <xdr:rowOff>0</xdr:rowOff>
    </xdr:from>
    <xdr:to>
      <xdr:col>0</xdr:col>
      <xdr:colOff>609600</xdr:colOff>
      <xdr:row>70</xdr:row>
      <xdr:rowOff>0</xdr:rowOff>
    </xdr:to>
    <xdr:sp macro="" textlink="">
      <xdr:nvSpPr>
        <xdr:cNvPr id="13319" name="Text 10">
          <a:extLst>
            <a:ext uri="{FF2B5EF4-FFF2-40B4-BE49-F238E27FC236}">
              <a16:creationId xmlns:a16="http://schemas.microsoft.com/office/drawing/2014/main" id="{09AEDCBA-202D-7AA4-0F37-F3A288419323}"/>
            </a:ext>
          </a:extLst>
        </xdr:cNvPr>
        <xdr:cNvSpPr txBox="1">
          <a:spLocks noChangeArrowheads="1"/>
        </xdr:cNvSpPr>
      </xdr:nvSpPr>
      <xdr:spPr bwMode="auto">
        <a:xfrm>
          <a:off x="0" y="11677650"/>
          <a:ext cx="6096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ui</a:t>
          </a:r>
        </a:p>
      </xdr:txBody>
    </xdr:sp>
    <xdr:clientData/>
  </xdr:twoCellAnchor>
  <xdr:twoCellAnchor>
    <xdr:from>
      <xdr:col>8</xdr:col>
      <xdr:colOff>0</xdr:colOff>
      <xdr:row>66</xdr:row>
      <xdr:rowOff>0</xdr:rowOff>
    </xdr:from>
    <xdr:to>
      <xdr:col>8</xdr:col>
      <xdr:colOff>6705600</xdr:colOff>
      <xdr:row>66</xdr:row>
      <xdr:rowOff>0</xdr:rowOff>
    </xdr:to>
    <xdr:sp macro="" textlink="">
      <xdr:nvSpPr>
        <xdr:cNvPr id="13322" name="Text 13">
          <a:extLst>
            <a:ext uri="{FF2B5EF4-FFF2-40B4-BE49-F238E27FC236}">
              <a16:creationId xmlns:a16="http://schemas.microsoft.com/office/drawing/2014/main" id="{5BA8426C-727A-F428-6C05-DFBF7ACC870A}"/>
            </a:ext>
          </a:extLst>
        </xdr:cNvPr>
        <xdr:cNvSpPr txBox="1">
          <a:spLocks noChangeArrowheads="1"/>
        </xdr:cNvSpPr>
      </xdr:nvSpPr>
      <xdr:spPr bwMode="auto">
        <a:xfrm>
          <a:off x="3048000" y="11010900"/>
          <a:ext cx="67056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Imbalance is due primarily to both groups' tax departments recording different accrual amounts and will clear by Oct.</a:t>
          </a:r>
        </a:p>
      </xdr:txBody>
    </xdr:sp>
    <xdr:clientData/>
  </xdr:twoCellAnchor>
  <xdr:twoCellAnchor>
    <xdr:from>
      <xdr:col>8</xdr:col>
      <xdr:colOff>0</xdr:colOff>
      <xdr:row>12</xdr:row>
      <xdr:rowOff>0</xdr:rowOff>
    </xdr:from>
    <xdr:to>
      <xdr:col>8</xdr:col>
      <xdr:colOff>6705600</xdr:colOff>
      <xdr:row>15</xdr:row>
      <xdr:rowOff>38100</xdr:rowOff>
    </xdr:to>
    <xdr:sp macro="" textlink="">
      <xdr:nvSpPr>
        <xdr:cNvPr id="13324" name="Text 3">
          <a:extLst>
            <a:ext uri="{FF2B5EF4-FFF2-40B4-BE49-F238E27FC236}">
              <a16:creationId xmlns:a16="http://schemas.microsoft.com/office/drawing/2014/main" id="{14580540-6E89-1442-B4C3-501B56A1172C}"/>
            </a:ext>
          </a:extLst>
        </xdr:cNvPr>
        <xdr:cNvSpPr txBox="1">
          <a:spLocks noChangeArrowheads="1"/>
        </xdr:cNvSpPr>
      </xdr:nvSpPr>
      <xdr:spPr bwMode="auto">
        <a:xfrm>
          <a:off x="3048000" y="2266950"/>
          <a:ext cx="6705600" cy="523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 progress is being made on this imbalance.  In Nov and Dec 1998, ECT invoiced EES a total of $9.2M for 1995-1997 volume changes on Socal and PG&amp;E lines.  In May, EES upper management has requested additional time for review and audit of supporting documentation.</a:t>
          </a:r>
        </a:p>
      </xdr:txBody>
    </xdr:sp>
    <xdr:clientData/>
  </xdr:twoCellAnchor>
  <xdr:twoCellAnchor>
    <xdr:from>
      <xdr:col>8</xdr:col>
      <xdr:colOff>0</xdr:colOff>
      <xdr:row>42</xdr:row>
      <xdr:rowOff>9525</xdr:rowOff>
    </xdr:from>
    <xdr:to>
      <xdr:col>8</xdr:col>
      <xdr:colOff>6705600</xdr:colOff>
      <xdr:row>43</xdr:row>
      <xdr:rowOff>0</xdr:rowOff>
    </xdr:to>
    <xdr:sp macro="" textlink="">
      <xdr:nvSpPr>
        <xdr:cNvPr id="13326" name="Text 9">
          <a:extLst>
            <a:ext uri="{FF2B5EF4-FFF2-40B4-BE49-F238E27FC236}">
              <a16:creationId xmlns:a16="http://schemas.microsoft.com/office/drawing/2014/main" id="{F132C3F2-C7A8-A90C-C96F-2493269A0BCF}"/>
            </a:ext>
          </a:extLst>
        </xdr:cNvPr>
        <xdr:cNvSpPr txBox="1">
          <a:spLocks noChangeArrowheads="1"/>
        </xdr:cNvSpPr>
      </xdr:nvSpPr>
      <xdr:spPr bwMode="auto">
        <a:xfrm>
          <a:off x="3048000" y="7134225"/>
          <a:ext cx="6705600" cy="152400"/>
        </a:xfrm>
        <a:prstGeom prst="rect">
          <a:avLst/>
        </a:prstGeom>
        <a:solidFill>
          <a:srgbClr xmlns:mc="http://schemas.openxmlformats.org/markup-compatibility/2006" xmlns:a14="http://schemas.microsoft.com/office/drawing/2010/main" val="FFFFFF" mc:Ignorable="a14" a14:legacySpreadsheetColorIndex="65"/>
        </a:solidFill>
        <a:ln w="0">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 explanation was given but is expected to be cleared in Nov.</a:t>
          </a:r>
        </a:p>
      </xdr:txBody>
    </xdr:sp>
    <xdr:clientData/>
  </xdr:twoCellAnchor>
  <xdr:twoCellAnchor>
    <xdr:from>
      <xdr:col>8</xdr:col>
      <xdr:colOff>0</xdr:colOff>
      <xdr:row>43</xdr:row>
      <xdr:rowOff>0</xdr:rowOff>
    </xdr:from>
    <xdr:to>
      <xdr:col>8</xdr:col>
      <xdr:colOff>6705600</xdr:colOff>
      <xdr:row>43</xdr:row>
      <xdr:rowOff>0</xdr:rowOff>
    </xdr:to>
    <xdr:sp macro="" textlink="">
      <xdr:nvSpPr>
        <xdr:cNvPr id="13327" name="Text 9">
          <a:extLst>
            <a:ext uri="{FF2B5EF4-FFF2-40B4-BE49-F238E27FC236}">
              <a16:creationId xmlns:a16="http://schemas.microsoft.com/office/drawing/2014/main" id="{A2774CFB-7206-3CE4-74AD-1798FBF7294D}"/>
            </a:ext>
          </a:extLst>
        </xdr:cNvPr>
        <xdr:cNvSpPr txBox="1">
          <a:spLocks noChangeArrowheads="1"/>
        </xdr:cNvSpPr>
      </xdr:nvSpPr>
      <xdr:spPr bwMode="auto">
        <a:xfrm>
          <a:off x="3048000" y="7286625"/>
          <a:ext cx="67056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Offsetting $1.3M imbalances are due an incorrect booking of an EOG payment that was initiated by one company on behalf of another and this will be corrected in August.</a:t>
          </a:r>
        </a:p>
      </xdr:txBody>
    </xdr:sp>
    <xdr:clientData/>
  </xdr:twoCellAnchor>
  <xdr:twoCellAnchor>
    <xdr:from>
      <xdr:col>8</xdr:col>
      <xdr:colOff>0</xdr:colOff>
      <xdr:row>43</xdr:row>
      <xdr:rowOff>0</xdr:rowOff>
    </xdr:from>
    <xdr:to>
      <xdr:col>8</xdr:col>
      <xdr:colOff>6705600</xdr:colOff>
      <xdr:row>43</xdr:row>
      <xdr:rowOff>0</xdr:rowOff>
    </xdr:to>
    <xdr:sp macro="" textlink="">
      <xdr:nvSpPr>
        <xdr:cNvPr id="13340" name="Text 9">
          <a:extLst>
            <a:ext uri="{FF2B5EF4-FFF2-40B4-BE49-F238E27FC236}">
              <a16:creationId xmlns:a16="http://schemas.microsoft.com/office/drawing/2014/main" id="{95DA65DF-BF2F-95A9-DFDC-075A1A4D2BD2}"/>
            </a:ext>
          </a:extLst>
        </xdr:cNvPr>
        <xdr:cNvSpPr txBox="1">
          <a:spLocks noChangeArrowheads="1"/>
        </xdr:cNvSpPr>
      </xdr:nvSpPr>
      <xdr:spPr bwMode="auto">
        <a:xfrm>
          <a:off x="3048000" y="7286625"/>
          <a:ext cx="67056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imbalance first appeared in Jan 99 and is still being reconciled.</a:t>
          </a:r>
        </a:p>
      </xdr:txBody>
    </xdr:sp>
    <xdr:clientData/>
  </xdr:twoCellAnchor>
  <xdr:twoCellAnchor>
    <xdr:from>
      <xdr:col>8</xdr:col>
      <xdr:colOff>9525</xdr:colOff>
      <xdr:row>54</xdr:row>
      <xdr:rowOff>0</xdr:rowOff>
    </xdr:from>
    <xdr:to>
      <xdr:col>9</xdr:col>
      <xdr:colOff>0</xdr:colOff>
      <xdr:row>54</xdr:row>
      <xdr:rowOff>0</xdr:rowOff>
    </xdr:to>
    <xdr:sp macro="" textlink="">
      <xdr:nvSpPr>
        <xdr:cNvPr id="13344" name="Text 8">
          <a:extLst>
            <a:ext uri="{FF2B5EF4-FFF2-40B4-BE49-F238E27FC236}">
              <a16:creationId xmlns:a16="http://schemas.microsoft.com/office/drawing/2014/main" id="{77B3283E-B5B4-17AA-AD34-9AC8E193B357}"/>
            </a:ext>
          </a:extLst>
        </xdr:cNvPr>
        <xdr:cNvSpPr txBox="1">
          <a:spLocks noChangeArrowheads="1"/>
        </xdr:cNvSpPr>
      </xdr:nvSpPr>
      <xdr:spPr bwMode="auto">
        <a:xfrm>
          <a:off x="3057525" y="9067800"/>
          <a:ext cx="67056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new imbalance is due cash activity that was not posted correctly by EI and should clear in July.</a:t>
          </a:r>
        </a:p>
      </xdr:txBody>
    </xdr:sp>
    <xdr:clientData/>
  </xdr:twoCellAnchor>
  <xdr:twoCellAnchor>
    <xdr:from>
      <xdr:col>7</xdr:col>
      <xdr:colOff>104775</xdr:colOff>
      <xdr:row>54</xdr:row>
      <xdr:rowOff>19050</xdr:rowOff>
    </xdr:from>
    <xdr:to>
      <xdr:col>8</xdr:col>
      <xdr:colOff>6696075</xdr:colOff>
      <xdr:row>55</xdr:row>
      <xdr:rowOff>38100</xdr:rowOff>
    </xdr:to>
    <xdr:sp macro="" textlink="">
      <xdr:nvSpPr>
        <xdr:cNvPr id="13348" name="Text 8">
          <a:extLst>
            <a:ext uri="{FF2B5EF4-FFF2-40B4-BE49-F238E27FC236}">
              <a16:creationId xmlns:a16="http://schemas.microsoft.com/office/drawing/2014/main" id="{2782E39C-F353-56FF-142E-8E0937AAEA06}"/>
            </a:ext>
          </a:extLst>
        </xdr:cNvPr>
        <xdr:cNvSpPr txBox="1">
          <a:spLocks noChangeArrowheads="1"/>
        </xdr:cNvSpPr>
      </xdr:nvSpPr>
      <xdr:spPr bwMode="auto">
        <a:xfrm>
          <a:off x="3038475" y="9086850"/>
          <a:ext cx="6705600"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majority of this imbalance is due to payroll related activities not recorded properly and is expected to clear in Nov.</a:t>
          </a:r>
        </a:p>
      </xdr:txBody>
    </xdr:sp>
    <xdr:clientData/>
  </xdr:twoCellAnchor>
  <xdr:twoCellAnchor>
    <xdr:from>
      <xdr:col>8</xdr:col>
      <xdr:colOff>9525</xdr:colOff>
      <xdr:row>56</xdr:row>
      <xdr:rowOff>0</xdr:rowOff>
    </xdr:from>
    <xdr:to>
      <xdr:col>9</xdr:col>
      <xdr:colOff>0</xdr:colOff>
      <xdr:row>56</xdr:row>
      <xdr:rowOff>0</xdr:rowOff>
    </xdr:to>
    <xdr:sp macro="" textlink="">
      <xdr:nvSpPr>
        <xdr:cNvPr id="13349" name="Text 8">
          <a:extLst>
            <a:ext uri="{FF2B5EF4-FFF2-40B4-BE49-F238E27FC236}">
              <a16:creationId xmlns:a16="http://schemas.microsoft.com/office/drawing/2014/main" id="{6F8033E0-57C5-2EFB-68A3-3ECC81ABC53D}"/>
            </a:ext>
          </a:extLst>
        </xdr:cNvPr>
        <xdr:cNvSpPr txBox="1">
          <a:spLocks noChangeArrowheads="1"/>
        </xdr:cNvSpPr>
      </xdr:nvSpPr>
      <xdr:spPr bwMode="auto">
        <a:xfrm>
          <a:off x="3057525" y="9391650"/>
          <a:ext cx="67056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new imbalance is held within the EREC division and is due to incorrect tax accrual and will clear in July.</a:t>
          </a:r>
        </a:p>
      </xdr:txBody>
    </xdr:sp>
    <xdr:clientData/>
  </xdr:twoCellAnchor>
  <xdr:twoCellAnchor>
    <xdr:from>
      <xdr:col>8</xdr:col>
      <xdr:colOff>0</xdr:colOff>
      <xdr:row>58</xdr:row>
      <xdr:rowOff>9525</xdr:rowOff>
    </xdr:from>
    <xdr:to>
      <xdr:col>8</xdr:col>
      <xdr:colOff>6705600</xdr:colOff>
      <xdr:row>60</xdr:row>
      <xdr:rowOff>19050</xdr:rowOff>
    </xdr:to>
    <xdr:sp macro="" textlink="">
      <xdr:nvSpPr>
        <xdr:cNvPr id="13352" name="Text 9">
          <a:extLst>
            <a:ext uri="{FF2B5EF4-FFF2-40B4-BE49-F238E27FC236}">
              <a16:creationId xmlns:a16="http://schemas.microsoft.com/office/drawing/2014/main" id="{F4950389-09F9-A315-ADB1-F352FD3F15C5}"/>
            </a:ext>
          </a:extLst>
        </xdr:cNvPr>
        <xdr:cNvSpPr txBox="1">
          <a:spLocks noChangeArrowheads="1"/>
        </xdr:cNvSpPr>
      </xdr:nvSpPr>
      <xdr:spPr bwMode="auto">
        <a:xfrm>
          <a:off x="3048000" y="9725025"/>
          <a:ext cx="6705600" cy="3333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$7.7M of this imbalance is due to equity booking errors from September that was expected to clear in Oct; the other $(5.7)M is not explained.  No progress was made.</a:t>
          </a:r>
        </a:p>
      </xdr:txBody>
    </xdr:sp>
    <xdr:clientData/>
  </xdr:twoCellAnchor>
  <xdr:twoCellAnchor>
    <xdr:from>
      <xdr:col>7</xdr:col>
      <xdr:colOff>104775</xdr:colOff>
      <xdr:row>8</xdr:row>
      <xdr:rowOff>142875</xdr:rowOff>
    </xdr:from>
    <xdr:to>
      <xdr:col>8</xdr:col>
      <xdr:colOff>6696075</xdr:colOff>
      <xdr:row>11</xdr:row>
      <xdr:rowOff>142875</xdr:rowOff>
    </xdr:to>
    <xdr:sp macro="" textlink="">
      <xdr:nvSpPr>
        <xdr:cNvPr id="13353" name="Text 2">
          <a:extLst>
            <a:ext uri="{FF2B5EF4-FFF2-40B4-BE49-F238E27FC236}">
              <a16:creationId xmlns:a16="http://schemas.microsoft.com/office/drawing/2014/main" id="{5FD5A507-43F6-B7AD-47E1-3086A2632627}"/>
            </a:ext>
          </a:extLst>
        </xdr:cNvPr>
        <xdr:cNvSpPr txBox="1">
          <a:spLocks noChangeArrowheads="1"/>
        </xdr:cNvSpPr>
      </xdr:nvSpPr>
      <xdr:spPr bwMode="auto">
        <a:xfrm>
          <a:off x="3038475" y="1762125"/>
          <a:ext cx="6705600" cy="485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majority of these imbalances are the result of Europe not properly communicating the split of the legal entities on SAP creating a large amount of reclass entries needed and mapping problems; $3.2M is cash that was not applied in Europe.</a:t>
          </a:r>
        </a:p>
      </xdr:txBody>
    </xdr:sp>
    <xdr:clientData/>
  </xdr:twoCellAnchor>
  <xdr:twoCellAnchor>
    <xdr:from>
      <xdr:col>8</xdr:col>
      <xdr:colOff>0</xdr:colOff>
      <xdr:row>28</xdr:row>
      <xdr:rowOff>9525</xdr:rowOff>
    </xdr:from>
    <xdr:to>
      <xdr:col>8</xdr:col>
      <xdr:colOff>6705600</xdr:colOff>
      <xdr:row>30</xdr:row>
      <xdr:rowOff>9525</xdr:rowOff>
    </xdr:to>
    <xdr:sp macro="" textlink="">
      <xdr:nvSpPr>
        <xdr:cNvPr id="13354" name="Text 9">
          <a:extLst>
            <a:ext uri="{FF2B5EF4-FFF2-40B4-BE49-F238E27FC236}">
              <a16:creationId xmlns:a16="http://schemas.microsoft.com/office/drawing/2014/main" id="{C080183B-897D-6DCA-B7F3-675F4896E6E8}"/>
            </a:ext>
          </a:extLst>
        </xdr:cNvPr>
        <xdr:cNvSpPr txBox="1">
          <a:spLocks noChangeArrowheads="1"/>
        </xdr:cNvSpPr>
      </xdr:nvSpPr>
      <xdr:spPr bwMode="auto">
        <a:xfrm>
          <a:off x="3048000" y="4867275"/>
          <a:ext cx="6705600" cy="3238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Europe is having mapping issues due to the SAP conversion and failed to communicate the split of the legal entities on SAP.  Europe is in the process of correcting all mapping issues in Nov.</a:t>
          </a:r>
        </a:p>
      </xdr:txBody>
    </xdr:sp>
    <xdr:clientData/>
  </xdr:twoCellAnchor>
  <xdr:twoCellAnchor>
    <xdr:from>
      <xdr:col>8</xdr:col>
      <xdr:colOff>0</xdr:colOff>
      <xdr:row>37</xdr:row>
      <xdr:rowOff>9525</xdr:rowOff>
    </xdr:from>
    <xdr:to>
      <xdr:col>8</xdr:col>
      <xdr:colOff>6705600</xdr:colOff>
      <xdr:row>39</xdr:row>
      <xdr:rowOff>9525</xdr:rowOff>
    </xdr:to>
    <xdr:sp macro="" textlink="">
      <xdr:nvSpPr>
        <xdr:cNvPr id="13355" name="Text 9">
          <a:extLst>
            <a:ext uri="{FF2B5EF4-FFF2-40B4-BE49-F238E27FC236}">
              <a16:creationId xmlns:a16="http://schemas.microsoft.com/office/drawing/2014/main" id="{E912BB84-E984-1F4D-8FE8-EF8A09366191}"/>
            </a:ext>
          </a:extLst>
        </xdr:cNvPr>
        <xdr:cNvSpPr txBox="1">
          <a:spLocks noChangeArrowheads="1"/>
        </xdr:cNvSpPr>
      </xdr:nvSpPr>
      <xdr:spPr bwMode="auto">
        <a:xfrm>
          <a:off x="3048000" y="6324600"/>
          <a:ext cx="6705600" cy="3238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Europe appeared to have made some equity reclasses and is still being researched but is expected to be resolved in Nov.</a:t>
          </a:r>
        </a:p>
      </xdr:txBody>
    </xdr:sp>
    <xdr:clientData/>
  </xdr:twoCellAnchor>
  <xdr:twoCellAnchor>
    <xdr:from>
      <xdr:col>8</xdr:col>
      <xdr:colOff>0</xdr:colOff>
      <xdr:row>44</xdr:row>
      <xdr:rowOff>9525</xdr:rowOff>
    </xdr:from>
    <xdr:to>
      <xdr:col>8</xdr:col>
      <xdr:colOff>6705600</xdr:colOff>
      <xdr:row>45</xdr:row>
      <xdr:rowOff>0</xdr:rowOff>
    </xdr:to>
    <xdr:sp macro="" textlink="">
      <xdr:nvSpPr>
        <xdr:cNvPr id="13356" name="Text 9">
          <a:extLst>
            <a:ext uri="{FF2B5EF4-FFF2-40B4-BE49-F238E27FC236}">
              <a16:creationId xmlns:a16="http://schemas.microsoft.com/office/drawing/2014/main" id="{E31DC132-1531-8D66-A640-CAAA81034679}"/>
            </a:ext>
          </a:extLst>
        </xdr:cNvPr>
        <xdr:cNvSpPr txBox="1">
          <a:spLocks noChangeArrowheads="1"/>
        </xdr:cNvSpPr>
      </xdr:nvSpPr>
      <xdr:spPr bwMode="auto">
        <a:xfrm>
          <a:off x="3048000" y="7458075"/>
          <a:ext cx="6705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new imbalance also resulted from a booking error and will clear next month.</a:t>
          </a:r>
        </a:p>
      </xdr:txBody>
    </xdr:sp>
    <xdr:clientData/>
  </xdr:twoCellAnchor>
  <xdr:twoCellAnchor>
    <xdr:from>
      <xdr:col>8</xdr:col>
      <xdr:colOff>0</xdr:colOff>
      <xdr:row>46</xdr:row>
      <xdr:rowOff>9525</xdr:rowOff>
    </xdr:from>
    <xdr:to>
      <xdr:col>8</xdr:col>
      <xdr:colOff>6705600</xdr:colOff>
      <xdr:row>47</xdr:row>
      <xdr:rowOff>0</xdr:rowOff>
    </xdr:to>
    <xdr:sp macro="" textlink="">
      <xdr:nvSpPr>
        <xdr:cNvPr id="13357" name="Text 9">
          <a:extLst>
            <a:ext uri="{FF2B5EF4-FFF2-40B4-BE49-F238E27FC236}">
              <a16:creationId xmlns:a16="http://schemas.microsoft.com/office/drawing/2014/main" id="{BB97BE4D-1229-CFAE-A1CF-1318571C93E9}"/>
            </a:ext>
          </a:extLst>
        </xdr:cNvPr>
        <xdr:cNvSpPr txBox="1">
          <a:spLocks noChangeArrowheads="1"/>
        </xdr:cNvSpPr>
      </xdr:nvSpPr>
      <xdr:spPr bwMode="auto">
        <a:xfrm>
          <a:off x="3048000" y="7781925"/>
          <a:ext cx="67056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These new imbalances are a result from booking and mapping errors that will be cleared in Nov.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8</xdr:col>
      <xdr:colOff>0</xdr:colOff>
      <xdr:row>52</xdr:row>
      <xdr:rowOff>9525</xdr:rowOff>
    </xdr:from>
    <xdr:to>
      <xdr:col>8</xdr:col>
      <xdr:colOff>6705600</xdr:colOff>
      <xdr:row>53</xdr:row>
      <xdr:rowOff>47625</xdr:rowOff>
    </xdr:to>
    <xdr:sp macro="" textlink="">
      <xdr:nvSpPr>
        <xdr:cNvPr id="13358" name="Text 9">
          <a:extLst>
            <a:ext uri="{FF2B5EF4-FFF2-40B4-BE49-F238E27FC236}">
              <a16:creationId xmlns:a16="http://schemas.microsoft.com/office/drawing/2014/main" id="{2DE41D42-2B3D-5CBF-300B-60FEB4E5ED67}"/>
            </a:ext>
          </a:extLst>
        </xdr:cNvPr>
        <xdr:cNvSpPr txBox="1">
          <a:spLocks noChangeArrowheads="1"/>
        </xdr:cNvSpPr>
      </xdr:nvSpPr>
      <xdr:spPr bwMode="auto">
        <a:xfrm>
          <a:off x="3048000" y="8753475"/>
          <a:ext cx="6705600" cy="200025"/>
        </a:xfrm>
        <a:prstGeom prst="rect">
          <a:avLst/>
        </a:prstGeom>
        <a:solidFill>
          <a:srgbClr xmlns:mc="http://schemas.openxmlformats.org/markup-compatibility/2006" xmlns:a14="http://schemas.microsoft.com/office/drawing/2010/main" val="FFFFFF" mc:Ignorable="a14" a14:legacySpreadsheetColorIndex="9"/>
        </a:solidFill>
        <a:ln w="0">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new imbalance is a equity booking error that will be corrected in Nov.</a:t>
          </a:r>
        </a:p>
      </xdr:txBody>
    </xdr:sp>
    <xdr:clientData/>
  </xdr:twoCellAnchor>
  <xdr:twoCellAnchor>
    <xdr:from>
      <xdr:col>8</xdr:col>
      <xdr:colOff>0</xdr:colOff>
      <xdr:row>61</xdr:row>
      <xdr:rowOff>9525</xdr:rowOff>
    </xdr:from>
    <xdr:to>
      <xdr:col>8</xdr:col>
      <xdr:colOff>6705600</xdr:colOff>
      <xdr:row>63</xdr:row>
      <xdr:rowOff>95250</xdr:rowOff>
    </xdr:to>
    <xdr:sp macro="" textlink="">
      <xdr:nvSpPr>
        <xdr:cNvPr id="13360" name="Text 9">
          <a:extLst>
            <a:ext uri="{FF2B5EF4-FFF2-40B4-BE49-F238E27FC236}">
              <a16:creationId xmlns:a16="http://schemas.microsoft.com/office/drawing/2014/main" id="{00B42C09-CD05-3A80-5C83-BCBCF1F14FD5}"/>
            </a:ext>
          </a:extLst>
        </xdr:cNvPr>
        <xdr:cNvSpPr txBox="1">
          <a:spLocks noChangeArrowheads="1"/>
        </xdr:cNvSpPr>
      </xdr:nvSpPr>
      <xdr:spPr bwMode="auto">
        <a:xfrm>
          <a:off x="3048000" y="10210800"/>
          <a:ext cx="6705600" cy="4095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TIS tax system is posting taxes incorrectly due to an error in the rollup of some EES companies.  The Tax Department is working on this problem and will have it cleared by year end.</a:t>
          </a:r>
        </a:p>
      </xdr:txBody>
    </xdr:sp>
    <xdr:clientData/>
  </xdr:twoCellAnchor>
  <xdr:twoCellAnchor>
    <xdr:from>
      <xdr:col>8</xdr:col>
      <xdr:colOff>0</xdr:colOff>
      <xdr:row>16</xdr:row>
      <xdr:rowOff>0</xdr:rowOff>
    </xdr:from>
    <xdr:to>
      <xdr:col>9</xdr:col>
      <xdr:colOff>0</xdr:colOff>
      <xdr:row>17</xdr:row>
      <xdr:rowOff>9525</xdr:rowOff>
    </xdr:to>
    <xdr:sp macro="" textlink="">
      <xdr:nvSpPr>
        <xdr:cNvPr id="13361" name="Text Box 49">
          <a:extLst>
            <a:ext uri="{FF2B5EF4-FFF2-40B4-BE49-F238E27FC236}">
              <a16:creationId xmlns:a16="http://schemas.microsoft.com/office/drawing/2014/main" id="{F36823E4-4C3C-064A-8434-F818F4ECC9CE}"/>
            </a:ext>
          </a:extLst>
        </xdr:cNvPr>
        <xdr:cNvSpPr txBox="1">
          <a:spLocks noChangeArrowheads="1"/>
        </xdr:cNvSpPr>
      </xdr:nvSpPr>
      <xdr:spPr bwMode="auto">
        <a:xfrm>
          <a:off x="3048000" y="2914650"/>
          <a:ext cx="6715125" cy="1714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Portland sent a reclass entry to Corp that was incorrect.  This imbalance will be cleared in November.</a:t>
          </a:r>
        </a:p>
      </xdr:txBody>
    </xdr:sp>
    <xdr:clientData/>
  </xdr:twoCellAnchor>
  <xdr:twoCellAnchor>
    <xdr:from>
      <xdr:col>8</xdr:col>
      <xdr:colOff>0</xdr:colOff>
      <xdr:row>47</xdr:row>
      <xdr:rowOff>152400</xdr:rowOff>
    </xdr:from>
    <xdr:to>
      <xdr:col>8</xdr:col>
      <xdr:colOff>6696075</xdr:colOff>
      <xdr:row>49</xdr:row>
      <xdr:rowOff>9525</xdr:rowOff>
    </xdr:to>
    <xdr:sp macro="" textlink="">
      <xdr:nvSpPr>
        <xdr:cNvPr id="13362" name="Text Box 50">
          <a:extLst>
            <a:ext uri="{FF2B5EF4-FFF2-40B4-BE49-F238E27FC236}">
              <a16:creationId xmlns:a16="http://schemas.microsoft.com/office/drawing/2014/main" id="{3CA7D89F-4558-D783-B03A-D4338AED8813}"/>
            </a:ext>
          </a:extLst>
        </xdr:cNvPr>
        <xdr:cNvSpPr txBox="1">
          <a:spLocks noChangeArrowheads="1"/>
        </xdr:cNvSpPr>
      </xdr:nvSpPr>
      <xdr:spPr bwMode="auto">
        <a:xfrm>
          <a:off x="3048000" y="8086725"/>
          <a:ext cx="6696075" cy="1809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imbalance is due to incorrect mapping of some G/L accounts in hyperion and should be corrected in Nov.</a:t>
          </a:r>
        </a:p>
      </xdr:txBody>
    </xdr:sp>
    <xdr:clientData/>
  </xdr:twoCellAnchor>
  <xdr:twoCellAnchor editAs="oneCell">
    <xdr:from>
      <xdr:col>8</xdr:col>
      <xdr:colOff>0</xdr:colOff>
      <xdr:row>50</xdr:row>
      <xdr:rowOff>0</xdr:rowOff>
    </xdr:from>
    <xdr:to>
      <xdr:col>8</xdr:col>
      <xdr:colOff>6705600</xdr:colOff>
      <xdr:row>51</xdr:row>
      <xdr:rowOff>0</xdr:rowOff>
    </xdr:to>
    <xdr:sp macro="" textlink="">
      <xdr:nvSpPr>
        <xdr:cNvPr id="13363" name="Text Box 51">
          <a:extLst>
            <a:ext uri="{FF2B5EF4-FFF2-40B4-BE49-F238E27FC236}">
              <a16:creationId xmlns:a16="http://schemas.microsoft.com/office/drawing/2014/main" id="{2B1C2925-278D-F37C-DC6E-001742DAA768}"/>
            </a:ext>
          </a:extLst>
        </xdr:cNvPr>
        <xdr:cNvSpPr txBox="1">
          <a:spLocks noChangeArrowheads="1"/>
        </xdr:cNvSpPr>
      </xdr:nvSpPr>
      <xdr:spPr bwMode="auto">
        <a:xfrm>
          <a:off x="3048000" y="8420100"/>
          <a:ext cx="6705600" cy="161925"/>
        </a:xfrm>
        <a:prstGeom prst="rect">
          <a:avLst/>
        </a:prstGeom>
        <a:noFill/>
        <a:ln w="9525">
          <a:solidFill>
            <a:srgbClr xmlns:mc="http://schemas.openxmlformats.org/markup-compatibility/2006" xmlns:a14="http://schemas.microsoft.com/office/drawing/2010/main" val="FFFFFF" mc:Ignorable="a14" a14:legacySpreadsheetColorIndex="9"/>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EECC did not have their October financials recorded in time for close.  September balances were carried over.</a:t>
          </a:r>
        </a:p>
      </xdr:txBody>
    </xdr:sp>
    <xdr:clientData/>
  </xdr:twoCellAnchor>
  <xdr:twoCellAnchor editAs="oneCell">
    <xdr:from>
      <xdr:col>8</xdr:col>
      <xdr:colOff>0</xdr:colOff>
      <xdr:row>56</xdr:row>
      <xdr:rowOff>0</xdr:rowOff>
    </xdr:from>
    <xdr:to>
      <xdr:col>8</xdr:col>
      <xdr:colOff>6705600</xdr:colOff>
      <xdr:row>57</xdr:row>
      <xdr:rowOff>9525</xdr:rowOff>
    </xdr:to>
    <xdr:sp macro="" textlink="">
      <xdr:nvSpPr>
        <xdr:cNvPr id="13364" name="Text Box 52">
          <a:extLst>
            <a:ext uri="{FF2B5EF4-FFF2-40B4-BE49-F238E27FC236}">
              <a16:creationId xmlns:a16="http://schemas.microsoft.com/office/drawing/2014/main" id="{55AE6D4B-9280-E0EB-4D82-7EABEF8BD6F7}"/>
            </a:ext>
          </a:extLst>
        </xdr:cNvPr>
        <xdr:cNvSpPr txBox="1">
          <a:spLocks noChangeArrowheads="1"/>
        </xdr:cNvSpPr>
      </xdr:nvSpPr>
      <xdr:spPr bwMode="auto">
        <a:xfrm>
          <a:off x="3048000" y="9391650"/>
          <a:ext cx="6705600" cy="171450"/>
        </a:xfrm>
        <a:prstGeom prst="rect">
          <a:avLst/>
        </a:prstGeom>
        <a:noFill/>
        <a:ln w="9525">
          <a:solidFill>
            <a:srgbClr xmlns:mc="http://schemas.openxmlformats.org/markup-compatibility/2006" xmlns:a14="http://schemas.microsoft.com/office/drawing/2010/main" val="FFFFFF" mc:Ignorable="a14" a14:legacySpreadsheetColorIndex="9"/>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imbalance appears to be tax related.  Research is in progress and is expected to clear in Nov.</a:t>
          </a:r>
        </a:p>
      </xdr:txBody>
    </xdr:sp>
    <xdr:clientData/>
  </xdr:twoCellAnchor>
  <xdr:twoCellAnchor editAs="oneCell">
    <xdr:from>
      <xdr:col>8</xdr:col>
      <xdr:colOff>0</xdr:colOff>
      <xdr:row>63</xdr:row>
      <xdr:rowOff>152400</xdr:rowOff>
    </xdr:from>
    <xdr:to>
      <xdr:col>8</xdr:col>
      <xdr:colOff>6696075</xdr:colOff>
      <xdr:row>65</xdr:row>
      <xdr:rowOff>19050</xdr:rowOff>
    </xdr:to>
    <xdr:sp macro="" textlink="">
      <xdr:nvSpPr>
        <xdr:cNvPr id="13365" name="Text Box 53">
          <a:extLst>
            <a:ext uri="{FF2B5EF4-FFF2-40B4-BE49-F238E27FC236}">
              <a16:creationId xmlns:a16="http://schemas.microsoft.com/office/drawing/2014/main" id="{E7CE3667-DC5E-1750-D309-371C1548C0B5}"/>
            </a:ext>
          </a:extLst>
        </xdr:cNvPr>
        <xdr:cNvSpPr txBox="1">
          <a:spLocks noChangeArrowheads="1"/>
        </xdr:cNvSpPr>
      </xdr:nvSpPr>
      <xdr:spPr bwMode="auto">
        <a:xfrm>
          <a:off x="3048000" y="10677525"/>
          <a:ext cx="6696075" cy="190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new inbalance is due to booking errors in the misapplication of cash and is expected to clear in Nov.</a:t>
          </a:r>
        </a:p>
      </xdr:txBody>
    </xdr:sp>
    <xdr:clientData/>
  </xdr:twoCellAnchor>
  <xdr:twoCellAnchor editAs="oneCell">
    <xdr:from>
      <xdr:col>8</xdr:col>
      <xdr:colOff>0</xdr:colOff>
      <xdr:row>18</xdr:row>
      <xdr:rowOff>0</xdr:rowOff>
    </xdr:from>
    <xdr:to>
      <xdr:col>8</xdr:col>
      <xdr:colOff>6705600</xdr:colOff>
      <xdr:row>21</xdr:row>
      <xdr:rowOff>0</xdr:rowOff>
    </xdr:to>
    <xdr:sp macro="" textlink="">
      <xdr:nvSpPr>
        <xdr:cNvPr id="13366" name="Text Box 54">
          <a:extLst>
            <a:ext uri="{FF2B5EF4-FFF2-40B4-BE49-F238E27FC236}">
              <a16:creationId xmlns:a16="http://schemas.microsoft.com/office/drawing/2014/main" id="{FD9298EB-703F-E0B2-CADE-14F5A4CECDF3}"/>
            </a:ext>
          </a:extLst>
        </xdr:cNvPr>
        <xdr:cNvSpPr txBox="1">
          <a:spLocks noChangeArrowheads="1"/>
        </xdr:cNvSpPr>
      </xdr:nvSpPr>
      <xdr:spPr bwMode="auto">
        <a:xfrm>
          <a:off x="3048000" y="3238500"/>
          <a:ext cx="6705600" cy="4857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Due to the large number of imbalances that Europe has, they only reported on the imbalances over $10M.  $333.9M of this imbalance is a loan that was recorded on the wrong Europe company and will be reclassed in Nov;  the remaining imbalances are due to mapping issues on SAP and misapplication of cash.</a:t>
          </a:r>
        </a:p>
      </xdr:txBody>
    </xdr:sp>
    <xdr:clientData/>
  </xdr:twoCellAnchor>
  <xdr:twoCellAnchor editAs="oneCell">
    <xdr:from>
      <xdr:col>8</xdr:col>
      <xdr:colOff>0</xdr:colOff>
      <xdr:row>31</xdr:row>
      <xdr:rowOff>0</xdr:rowOff>
    </xdr:from>
    <xdr:to>
      <xdr:col>8</xdr:col>
      <xdr:colOff>6705600</xdr:colOff>
      <xdr:row>32</xdr:row>
      <xdr:rowOff>152400</xdr:rowOff>
    </xdr:to>
    <xdr:sp macro="" textlink="">
      <xdr:nvSpPr>
        <xdr:cNvPr id="13367" name="Text Box 55">
          <a:extLst>
            <a:ext uri="{FF2B5EF4-FFF2-40B4-BE49-F238E27FC236}">
              <a16:creationId xmlns:a16="http://schemas.microsoft.com/office/drawing/2014/main" id="{76E2B66D-AC80-7936-A284-36FF68D13225}"/>
            </a:ext>
          </a:extLst>
        </xdr:cNvPr>
        <xdr:cNvSpPr txBox="1">
          <a:spLocks noChangeArrowheads="1"/>
        </xdr:cNvSpPr>
      </xdr:nvSpPr>
      <xdr:spPr bwMode="auto">
        <a:xfrm>
          <a:off x="3048000" y="5343525"/>
          <a:ext cx="6705600"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Europe is having mapping issues due to the SAP conversion and failed to communicate the split of the legal entities on SAP.  Europe is in the process of correcting all mapping issues in Nov.</a:t>
          </a:r>
        </a:p>
      </xdr:txBody>
    </xdr:sp>
    <xdr:clientData/>
  </xdr:twoCellAnchor>
  <xdr:twoCellAnchor editAs="oneCell">
    <xdr:from>
      <xdr:col>8</xdr:col>
      <xdr:colOff>9525</xdr:colOff>
      <xdr:row>34</xdr:row>
      <xdr:rowOff>0</xdr:rowOff>
    </xdr:from>
    <xdr:to>
      <xdr:col>8</xdr:col>
      <xdr:colOff>6705600</xdr:colOff>
      <xdr:row>35</xdr:row>
      <xdr:rowOff>152400</xdr:rowOff>
    </xdr:to>
    <xdr:sp macro="" textlink="">
      <xdr:nvSpPr>
        <xdr:cNvPr id="13368" name="Text Box 56">
          <a:extLst>
            <a:ext uri="{FF2B5EF4-FFF2-40B4-BE49-F238E27FC236}">
              <a16:creationId xmlns:a16="http://schemas.microsoft.com/office/drawing/2014/main" id="{30C97942-C5DC-4D70-548E-95A71E928685}"/>
            </a:ext>
          </a:extLst>
        </xdr:cNvPr>
        <xdr:cNvSpPr txBox="1">
          <a:spLocks noChangeArrowheads="1"/>
        </xdr:cNvSpPr>
      </xdr:nvSpPr>
      <xdr:spPr bwMode="auto">
        <a:xfrm>
          <a:off x="3057525" y="5829300"/>
          <a:ext cx="6696075"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Europe is having mapping issues due to the SAP conversion and failed to communicate the split of the legal entities on SAP.  Europe is in the process of correcting all mapping issues in Nov.</a:t>
          </a:r>
        </a:p>
      </xdr:txBody>
    </xdr:sp>
    <xdr:clientData/>
  </xdr:twoCellAnchor>
  <xdr:twoCellAnchor editAs="oneCell">
    <xdr:from>
      <xdr:col>8</xdr:col>
      <xdr:colOff>9525</xdr:colOff>
      <xdr:row>39</xdr:row>
      <xdr:rowOff>19050</xdr:rowOff>
    </xdr:from>
    <xdr:to>
      <xdr:col>9</xdr:col>
      <xdr:colOff>0</xdr:colOff>
      <xdr:row>41</xdr:row>
      <xdr:rowOff>19050</xdr:rowOff>
    </xdr:to>
    <xdr:sp macro="" textlink="">
      <xdr:nvSpPr>
        <xdr:cNvPr id="13369" name="Text Box 57">
          <a:extLst>
            <a:ext uri="{FF2B5EF4-FFF2-40B4-BE49-F238E27FC236}">
              <a16:creationId xmlns:a16="http://schemas.microsoft.com/office/drawing/2014/main" id="{6AF0CD14-6EB9-A3F0-FEC6-64929E8FD4EA}"/>
            </a:ext>
          </a:extLst>
        </xdr:cNvPr>
        <xdr:cNvSpPr txBox="1">
          <a:spLocks noChangeArrowheads="1"/>
        </xdr:cNvSpPr>
      </xdr:nvSpPr>
      <xdr:spPr bwMode="auto">
        <a:xfrm flipH="1">
          <a:off x="3057525" y="6657975"/>
          <a:ext cx="6705600" cy="323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Europe is having mapping issues due to the SAP conversion and failed to communicate the split of the legal entities on SAP.  Europe is in the process of correcting all mapping issues in Nov.</a:t>
          </a:r>
        </a:p>
      </xdr:txBody>
    </xdr:sp>
    <xdr:clientData/>
  </xdr:twoCellAnchor>
  <xdr:twoCellAnchor editAs="oneCell">
    <xdr:from>
      <xdr:col>7</xdr:col>
      <xdr:colOff>104775</xdr:colOff>
      <xdr:row>25</xdr:row>
      <xdr:rowOff>9525</xdr:rowOff>
    </xdr:from>
    <xdr:to>
      <xdr:col>8</xdr:col>
      <xdr:colOff>6686550</xdr:colOff>
      <xdr:row>26</xdr:row>
      <xdr:rowOff>142875</xdr:rowOff>
    </xdr:to>
    <xdr:sp macro="" textlink="">
      <xdr:nvSpPr>
        <xdr:cNvPr id="13370" name="Text Box 58">
          <a:extLst>
            <a:ext uri="{FF2B5EF4-FFF2-40B4-BE49-F238E27FC236}">
              <a16:creationId xmlns:a16="http://schemas.microsoft.com/office/drawing/2014/main" id="{414A27C9-187A-6A5B-44E8-700BD14EADA3}"/>
            </a:ext>
          </a:extLst>
        </xdr:cNvPr>
        <xdr:cNvSpPr txBox="1">
          <a:spLocks noChangeArrowheads="1"/>
        </xdr:cNvSpPr>
      </xdr:nvSpPr>
      <xdr:spPr bwMode="auto">
        <a:xfrm>
          <a:off x="3038475" y="4381500"/>
          <a:ext cx="6696075" cy="2952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Europe is having mapping issues due to the SAP conversion and failed to communicate the split of the legal entities on SAP.  Europe is in the process of correcting all mapping issues in Nov.</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6</xdr:row>
      <xdr:rowOff>0</xdr:rowOff>
    </xdr:from>
    <xdr:to>
      <xdr:col>6</xdr:col>
      <xdr:colOff>600075</xdr:colOff>
      <xdr:row>25</xdr:row>
      <xdr:rowOff>152400</xdr:rowOff>
    </xdr:to>
    <xdr:graphicFrame macro="">
      <xdr:nvGraphicFramePr>
        <xdr:cNvPr id="14489" name="Chart 153">
          <a:extLst>
            <a:ext uri="{FF2B5EF4-FFF2-40B4-BE49-F238E27FC236}">
              <a16:creationId xmlns:a16="http://schemas.microsoft.com/office/drawing/2014/main" id="{295A9B95-2A65-3C4D-19A9-5EE1FB61D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6</xdr:row>
      <xdr:rowOff>0</xdr:rowOff>
    </xdr:from>
    <xdr:to>
      <xdr:col>14</xdr:col>
      <xdr:colOff>600075</xdr:colOff>
      <xdr:row>25</xdr:row>
      <xdr:rowOff>152400</xdr:rowOff>
    </xdr:to>
    <xdr:graphicFrame macro="">
      <xdr:nvGraphicFramePr>
        <xdr:cNvPr id="14492" name="Chart 156">
          <a:extLst>
            <a:ext uri="{FF2B5EF4-FFF2-40B4-BE49-F238E27FC236}">
              <a16:creationId xmlns:a16="http://schemas.microsoft.com/office/drawing/2014/main" id="{613FA9C7-8132-FA7E-DFB3-8DF4145E6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6</xdr:row>
      <xdr:rowOff>0</xdr:rowOff>
    </xdr:from>
    <xdr:to>
      <xdr:col>23</xdr:col>
      <xdr:colOff>0</xdr:colOff>
      <xdr:row>26</xdr:row>
      <xdr:rowOff>0</xdr:rowOff>
    </xdr:to>
    <xdr:graphicFrame macro="">
      <xdr:nvGraphicFramePr>
        <xdr:cNvPr id="14493" name="Chart 157">
          <a:extLst>
            <a:ext uri="{FF2B5EF4-FFF2-40B4-BE49-F238E27FC236}">
              <a16:creationId xmlns:a16="http://schemas.microsoft.com/office/drawing/2014/main" id="{18E3E5BA-E786-FA74-4381-9CD8DD91C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27</xdr:row>
      <xdr:rowOff>0</xdr:rowOff>
    </xdr:from>
    <xdr:to>
      <xdr:col>7</xdr:col>
      <xdr:colOff>0</xdr:colOff>
      <xdr:row>47</xdr:row>
      <xdr:rowOff>9525</xdr:rowOff>
    </xdr:to>
    <xdr:graphicFrame macro="">
      <xdr:nvGraphicFramePr>
        <xdr:cNvPr id="14494" name="Chart 158">
          <a:extLst>
            <a:ext uri="{FF2B5EF4-FFF2-40B4-BE49-F238E27FC236}">
              <a16:creationId xmlns:a16="http://schemas.microsoft.com/office/drawing/2014/main" id="{F6409F4E-C98E-C85D-E443-70A988781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27</xdr:row>
      <xdr:rowOff>0</xdr:rowOff>
    </xdr:from>
    <xdr:to>
      <xdr:col>14</xdr:col>
      <xdr:colOff>600075</xdr:colOff>
      <xdr:row>46</xdr:row>
      <xdr:rowOff>152400</xdr:rowOff>
    </xdr:to>
    <xdr:graphicFrame macro="">
      <xdr:nvGraphicFramePr>
        <xdr:cNvPr id="14495" name="Chart 159">
          <a:extLst>
            <a:ext uri="{FF2B5EF4-FFF2-40B4-BE49-F238E27FC236}">
              <a16:creationId xmlns:a16="http://schemas.microsoft.com/office/drawing/2014/main" id="{0A8D66A6-3BF4-AD83-3579-B82CF5C19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27</xdr:row>
      <xdr:rowOff>0</xdr:rowOff>
    </xdr:from>
    <xdr:to>
      <xdr:col>22</xdr:col>
      <xdr:colOff>600075</xdr:colOff>
      <xdr:row>47</xdr:row>
      <xdr:rowOff>0</xdr:rowOff>
    </xdr:to>
    <xdr:graphicFrame macro="">
      <xdr:nvGraphicFramePr>
        <xdr:cNvPr id="14496" name="Chart 160">
          <a:extLst>
            <a:ext uri="{FF2B5EF4-FFF2-40B4-BE49-F238E27FC236}">
              <a16:creationId xmlns:a16="http://schemas.microsoft.com/office/drawing/2014/main" id="{E40E8176-53FA-A2AA-5374-8F0854F6D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48</xdr:row>
      <xdr:rowOff>0</xdr:rowOff>
    </xdr:from>
    <xdr:to>
      <xdr:col>7</xdr:col>
      <xdr:colOff>0</xdr:colOff>
      <xdr:row>68</xdr:row>
      <xdr:rowOff>0</xdr:rowOff>
    </xdr:to>
    <xdr:graphicFrame macro="">
      <xdr:nvGraphicFramePr>
        <xdr:cNvPr id="14497" name="Chart 161">
          <a:extLst>
            <a:ext uri="{FF2B5EF4-FFF2-40B4-BE49-F238E27FC236}">
              <a16:creationId xmlns:a16="http://schemas.microsoft.com/office/drawing/2014/main" id="{31039968-755A-DC22-8F5B-1BA45DD44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48</xdr:row>
      <xdr:rowOff>0</xdr:rowOff>
    </xdr:from>
    <xdr:to>
      <xdr:col>15</xdr:col>
      <xdr:colOff>9525</xdr:colOff>
      <xdr:row>68</xdr:row>
      <xdr:rowOff>0</xdr:rowOff>
    </xdr:to>
    <xdr:graphicFrame macro="">
      <xdr:nvGraphicFramePr>
        <xdr:cNvPr id="14498" name="Chart 162">
          <a:extLst>
            <a:ext uri="{FF2B5EF4-FFF2-40B4-BE49-F238E27FC236}">
              <a16:creationId xmlns:a16="http://schemas.microsoft.com/office/drawing/2014/main" id="{A95DDA56-600E-786A-3D29-49C7880E4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48</xdr:row>
      <xdr:rowOff>0</xdr:rowOff>
    </xdr:from>
    <xdr:to>
      <xdr:col>23</xdr:col>
      <xdr:colOff>0</xdr:colOff>
      <xdr:row>67</xdr:row>
      <xdr:rowOff>152400</xdr:rowOff>
    </xdr:to>
    <xdr:graphicFrame macro="">
      <xdr:nvGraphicFramePr>
        <xdr:cNvPr id="14499" name="Chart 163">
          <a:extLst>
            <a:ext uri="{FF2B5EF4-FFF2-40B4-BE49-F238E27FC236}">
              <a16:creationId xmlns:a16="http://schemas.microsoft.com/office/drawing/2014/main" id="{1A80DA15-0CAB-3B03-762F-B0732629A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71</xdr:row>
      <xdr:rowOff>0</xdr:rowOff>
    </xdr:from>
    <xdr:to>
      <xdr:col>6</xdr:col>
      <xdr:colOff>600075</xdr:colOff>
      <xdr:row>91</xdr:row>
      <xdr:rowOff>0</xdr:rowOff>
    </xdr:to>
    <xdr:graphicFrame macro="">
      <xdr:nvGraphicFramePr>
        <xdr:cNvPr id="14500" name="Chart 164">
          <a:extLst>
            <a:ext uri="{FF2B5EF4-FFF2-40B4-BE49-F238E27FC236}">
              <a16:creationId xmlns:a16="http://schemas.microsoft.com/office/drawing/2014/main" id="{827D0929-706C-9B2D-DADF-7903AE31D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71</xdr:row>
      <xdr:rowOff>0</xdr:rowOff>
    </xdr:from>
    <xdr:to>
      <xdr:col>15</xdr:col>
      <xdr:colOff>0</xdr:colOff>
      <xdr:row>91</xdr:row>
      <xdr:rowOff>9525</xdr:rowOff>
    </xdr:to>
    <xdr:graphicFrame macro="">
      <xdr:nvGraphicFramePr>
        <xdr:cNvPr id="14501" name="Chart 165">
          <a:extLst>
            <a:ext uri="{FF2B5EF4-FFF2-40B4-BE49-F238E27FC236}">
              <a16:creationId xmlns:a16="http://schemas.microsoft.com/office/drawing/2014/main" id="{AEBA3505-1836-1131-D18C-21A6046C4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0</xdr:colOff>
      <xdr:row>71</xdr:row>
      <xdr:rowOff>0</xdr:rowOff>
    </xdr:from>
    <xdr:to>
      <xdr:col>22</xdr:col>
      <xdr:colOff>600075</xdr:colOff>
      <xdr:row>91</xdr:row>
      <xdr:rowOff>19050</xdr:rowOff>
    </xdr:to>
    <xdr:graphicFrame macro="">
      <xdr:nvGraphicFramePr>
        <xdr:cNvPr id="14502" name="Chart 166">
          <a:extLst>
            <a:ext uri="{FF2B5EF4-FFF2-40B4-BE49-F238E27FC236}">
              <a16:creationId xmlns:a16="http://schemas.microsoft.com/office/drawing/2014/main" id="{D454180C-7A60-484A-5F7E-9301F2FA8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92</xdr:row>
      <xdr:rowOff>0</xdr:rowOff>
    </xdr:from>
    <xdr:to>
      <xdr:col>7</xdr:col>
      <xdr:colOff>9525</xdr:colOff>
      <xdr:row>112</xdr:row>
      <xdr:rowOff>0</xdr:rowOff>
    </xdr:to>
    <xdr:graphicFrame macro="">
      <xdr:nvGraphicFramePr>
        <xdr:cNvPr id="14503" name="Chart 167">
          <a:extLst>
            <a:ext uri="{FF2B5EF4-FFF2-40B4-BE49-F238E27FC236}">
              <a16:creationId xmlns:a16="http://schemas.microsoft.com/office/drawing/2014/main" id="{821AA0EB-EEF2-D473-B72A-B83E89DFF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0</xdr:colOff>
      <xdr:row>92</xdr:row>
      <xdr:rowOff>0</xdr:rowOff>
    </xdr:from>
    <xdr:to>
      <xdr:col>14</xdr:col>
      <xdr:colOff>600075</xdr:colOff>
      <xdr:row>112</xdr:row>
      <xdr:rowOff>19050</xdr:rowOff>
    </xdr:to>
    <xdr:graphicFrame macro="">
      <xdr:nvGraphicFramePr>
        <xdr:cNvPr id="14504" name="Chart 168">
          <a:extLst>
            <a:ext uri="{FF2B5EF4-FFF2-40B4-BE49-F238E27FC236}">
              <a16:creationId xmlns:a16="http://schemas.microsoft.com/office/drawing/2014/main" id="{BA7B4C1A-C3BC-5860-6272-FFB727BC7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0</xdr:colOff>
      <xdr:row>92</xdr:row>
      <xdr:rowOff>0</xdr:rowOff>
    </xdr:from>
    <xdr:to>
      <xdr:col>23</xdr:col>
      <xdr:colOff>0</xdr:colOff>
      <xdr:row>112</xdr:row>
      <xdr:rowOff>0</xdr:rowOff>
    </xdr:to>
    <xdr:graphicFrame macro="">
      <xdr:nvGraphicFramePr>
        <xdr:cNvPr id="14505" name="Chart 169">
          <a:extLst>
            <a:ext uri="{FF2B5EF4-FFF2-40B4-BE49-F238E27FC236}">
              <a16:creationId xmlns:a16="http://schemas.microsoft.com/office/drawing/2014/main" id="{D14320DE-5E65-BDC9-F70E-660E5489B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113</xdr:row>
      <xdr:rowOff>0</xdr:rowOff>
    </xdr:from>
    <xdr:to>
      <xdr:col>6</xdr:col>
      <xdr:colOff>600075</xdr:colOff>
      <xdr:row>133</xdr:row>
      <xdr:rowOff>9525</xdr:rowOff>
    </xdr:to>
    <xdr:graphicFrame macro="">
      <xdr:nvGraphicFramePr>
        <xdr:cNvPr id="14506" name="Chart 170">
          <a:extLst>
            <a:ext uri="{FF2B5EF4-FFF2-40B4-BE49-F238E27FC236}">
              <a16:creationId xmlns:a16="http://schemas.microsoft.com/office/drawing/2014/main" id="{E0BA0606-F952-1DE6-BB17-E3BC59BF8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0</xdr:colOff>
      <xdr:row>113</xdr:row>
      <xdr:rowOff>0</xdr:rowOff>
    </xdr:from>
    <xdr:to>
      <xdr:col>15</xdr:col>
      <xdr:colOff>9525</xdr:colOff>
      <xdr:row>133</xdr:row>
      <xdr:rowOff>9525</xdr:rowOff>
    </xdr:to>
    <xdr:graphicFrame macro="">
      <xdr:nvGraphicFramePr>
        <xdr:cNvPr id="14507" name="Chart 171">
          <a:extLst>
            <a:ext uri="{FF2B5EF4-FFF2-40B4-BE49-F238E27FC236}">
              <a16:creationId xmlns:a16="http://schemas.microsoft.com/office/drawing/2014/main" id="{C024A7C7-05E6-4ED6-FA63-BF81B61A5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0.05589</cdr:x>
      <cdr:y>0.58007</cdr:y>
    </cdr:from>
    <cdr:to>
      <cdr:x>0.07373</cdr:x>
      <cdr:y>0.64486</cdr:y>
    </cdr:to>
    <cdr:sp macro="" textlink="">
      <cdr:nvSpPr>
        <cdr:cNvPr id="380945" name="Text 1">
          <a:extLst xmlns:a="http://schemas.openxmlformats.org/drawingml/2006/main">
            <a:ext uri="{FF2B5EF4-FFF2-40B4-BE49-F238E27FC236}">
              <a16:creationId xmlns:a16="http://schemas.microsoft.com/office/drawing/2014/main" id="{D18D9D79-F1C8-A451-3A27-7D3871760533}"/>
            </a:ext>
          </a:extLst>
        </cdr:cNvPr>
        <cdr:cNvSpPr txBox="1">
          <a:spLocks xmlns:a="http://schemas.openxmlformats.org/drawingml/2006/main" noChangeArrowheads="1"/>
        </cdr:cNvSpPr>
      </cdr:nvSpPr>
      <cdr:spPr bwMode="auto">
        <a:xfrm xmlns:a="http://schemas.openxmlformats.org/drawingml/2006/main">
          <a:off x="241667" y="1881743"/>
          <a:ext cx="76138"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0.06664</cdr:x>
      <cdr:y>0.91954</cdr:y>
    </cdr:from>
    <cdr:to>
      <cdr:x>0.08449</cdr:x>
      <cdr:y>0.97243</cdr:y>
    </cdr:to>
    <cdr:sp macro="" textlink="">
      <cdr:nvSpPr>
        <cdr:cNvPr id="380946" name="Text 2">
          <a:extLst xmlns:a="http://schemas.openxmlformats.org/drawingml/2006/main">
            <a:ext uri="{FF2B5EF4-FFF2-40B4-BE49-F238E27FC236}">
              <a16:creationId xmlns:a16="http://schemas.microsoft.com/office/drawing/2014/main" id="{E4113DD5-D741-2052-5049-EE1C7E5541F6}"/>
            </a:ext>
          </a:extLst>
        </cdr:cNvPr>
        <cdr:cNvSpPr txBox="1">
          <a:spLocks xmlns:a="http://schemas.openxmlformats.org/drawingml/2006/main" noChangeArrowheads="1"/>
        </cdr:cNvSpPr>
      </cdr:nvSpPr>
      <cdr:spPr bwMode="auto">
        <a:xfrm xmlns:a="http://schemas.openxmlformats.org/drawingml/2006/main">
          <a:off x="287558" y="2981095"/>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0.08473</cdr:x>
      <cdr:y>0.75187</cdr:y>
    </cdr:from>
    <cdr:to>
      <cdr:x>0.10257</cdr:x>
      <cdr:y>0.80476</cdr:y>
    </cdr:to>
    <cdr:sp macro="" textlink="">
      <cdr:nvSpPr>
        <cdr:cNvPr id="380947" name="Text 3">
          <a:extLst xmlns:a="http://schemas.openxmlformats.org/drawingml/2006/main">
            <a:ext uri="{FF2B5EF4-FFF2-40B4-BE49-F238E27FC236}">
              <a16:creationId xmlns:a16="http://schemas.microsoft.com/office/drawing/2014/main" id="{4AB32356-398A-1ABB-AA9B-452399A1BB7F}"/>
            </a:ext>
          </a:extLst>
        </cdr:cNvPr>
        <cdr:cNvSpPr txBox="1">
          <a:spLocks xmlns:a="http://schemas.openxmlformats.org/drawingml/2006/main" noChangeArrowheads="1"/>
        </cdr:cNvSpPr>
      </cdr:nvSpPr>
      <cdr:spPr bwMode="auto">
        <a:xfrm xmlns:a="http://schemas.openxmlformats.org/drawingml/2006/main">
          <a:off x="364739" y="2438098"/>
          <a:ext cx="76138" cy="17130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0.11128</cdr:y>
    </cdr:from>
    <cdr:to>
      <cdr:x>0.12286</cdr:x>
      <cdr:y>0.16418</cdr:y>
    </cdr:to>
    <cdr:sp macro="" textlink="">
      <cdr:nvSpPr>
        <cdr:cNvPr id="380948" name="Text 4">
          <a:extLst xmlns:a="http://schemas.openxmlformats.org/drawingml/2006/main">
            <a:ext uri="{FF2B5EF4-FFF2-40B4-BE49-F238E27FC236}">
              <a16:creationId xmlns:a16="http://schemas.microsoft.com/office/drawing/2014/main" id="{9BF9BA36-57A7-4719-BAD9-ACA7783E6853}"/>
            </a:ext>
          </a:extLst>
        </cdr:cNvPr>
        <cdr:cNvSpPr txBox="1">
          <a:spLocks xmlns:a="http://schemas.openxmlformats.org/drawingml/2006/main" noChangeArrowheads="1"/>
        </cdr:cNvSpPr>
      </cdr:nvSpPr>
      <cdr:spPr bwMode="auto">
        <a:xfrm xmlns:a="http://schemas.openxmlformats.org/drawingml/2006/main">
          <a:off x="451307" y="363553"/>
          <a:ext cx="76138" cy="17130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0.81156</cdr:y>
    </cdr:from>
    <cdr:to>
      <cdr:x>0.12286</cdr:x>
      <cdr:y>0.86446</cdr:y>
    </cdr:to>
    <cdr:sp macro="" textlink="">
      <cdr:nvSpPr>
        <cdr:cNvPr id="380949" name="Text 5">
          <a:extLst xmlns:a="http://schemas.openxmlformats.org/drawingml/2006/main">
            <a:ext uri="{FF2B5EF4-FFF2-40B4-BE49-F238E27FC236}">
              <a16:creationId xmlns:a16="http://schemas.microsoft.com/office/drawing/2014/main" id="{9233B29F-C99B-C186-CF50-2DFF76C1BE4A}"/>
            </a:ext>
          </a:extLst>
        </cdr:cNvPr>
        <cdr:cNvSpPr txBox="1">
          <a:spLocks xmlns:a="http://schemas.openxmlformats.org/drawingml/2006/main" noChangeArrowheads="1"/>
        </cdr:cNvSpPr>
      </cdr:nvSpPr>
      <cdr:spPr bwMode="auto">
        <a:xfrm xmlns:a="http://schemas.openxmlformats.org/drawingml/2006/main">
          <a:off x="451307" y="2631408"/>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0.11797</cdr:x>
      <cdr:y>0.23066</cdr:y>
    </cdr:from>
    <cdr:to>
      <cdr:x>0.13581</cdr:x>
      <cdr:y>0.28356</cdr:y>
    </cdr:to>
    <cdr:sp macro="" textlink="">
      <cdr:nvSpPr>
        <cdr:cNvPr id="380950" name="Text 6">
          <a:extLst xmlns:a="http://schemas.openxmlformats.org/drawingml/2006/main">
            <a:ext uri="{FF2B5EF4-FFF2-40B4-BE49-F238E27FC236}">
              <a16:creationId xmlns:a16="http://schemas.microsoft.com/office/drawing/2014/main" id="{0A4DF8EB-6C77-2E97-A4F2-AB6D9EEC9865}"/>
            </a:ext>
          </a:extLst>
        </cdr:cNvPr>
        <cdr:cNvSpPr txBox="1">
          <a:spLocks xmlns:a="http://schemas.openxmlformats.org/drawingml/2006/main" noChangeArrowheads="1"/>
        </cdr:cNvSpPr>
      </cdr:nvSpPr>
      <cdr:spPr bwMode="auto">
        <a:xfrm xmlns:a="http://schemas.openxmlformats.org/drawingml/2006/main">
          <a:off x="506586" y="750173"/>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0.72299</cdr:y>
    </cdr:from>
    <cdr:to>
      <cdr:x>0.12286</cdr:x>
      <cdr:y>0.77589</cdr:y>
    </cdr:to>
    <cdr:sp macro="" textlink="">
      <cdr:nvSpPr>
        <cdr:cNvPr id="380951" name="Text 7">
          <a:extLst xmlns:a="http://schemas.openxmlformats.org/drawingml/2006/main">
            <a:ext uri="{FF2B5EF4-FFF2-40B4-BE49-F238E27FC236}">
              <a16:creationId xmlns:a16="http://schemas.microsoft.com/office/drawing/2014/main" id="{18C49597-06AC-9E87-8B1E-98FF4D6316FE}"/>
            </a:ext>
          </a:extLst>
        </cdr:cNvPr>
        <cdr:cNvSpPr txBox="1">
          <a:spLocks xmlns:a="http://schemas.openxmlformats.org/drawingml/2006/main" noChangeArrowheads="1"/>
        </cdr:cNvSpPr>
      </cdr:nvSpPr>
      <cdr:spPr bwMode="auto">
        <a:xfrm xmlns:a="http://schemas.openxmlformats.org/drawingml/2006/main">
          <a:off x="451307" y="2344587"/>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4.xml><?xml version="1.0" encoding="utf-8"?>
<c:userShapes xmlns:c="http://schemas.openxmlformats.org/drawingml/2006/chart">
  <cdr:relSizeAnchor xmlns:cdr="http://schemas.openxmlformats.org/drawingml/2006/chartDrawing">
    <cdr:from>
      <cdr:x>0.05589</cdr:x>
      <cdr:y>0.58007</cdr:y>
    </cdr:from>
    <cdr:to>
      <cdr:x>0.07373</cdr:x>
      <cdr:y>0.64486</cdr:y>
    </cdr:to>
    <cdr:sp macro="" textlink="">
      <cdr:nvSpPr>
        <cdr:cNvPr id="382988" name="Text 1">
          <a:extLst xmlns:a="http://schemas.openxmlformats.org/drawingml/2006/main">
            <a:ext uri="{FF2B5EF4-FFF2-40B4-BE49-F238E27FC236}">
              <a16:creationId xmlns:a16="http://schemas.microsoft.com/office/drawing/2014/main" id="{8A919314-475F-5AA9-15E4-A52A6E66E03D}"/>
            </a:ext>
          </a:extLst>
        </cdr:cNvPr>
        <cdr:cNvSpPr txBox="1">
          <a:spLocks xmlns:a="http://schemas.openxmlformats.org/drawingml/2006/main" noChangeArrowheads="1"/>
        </cdr:cNvSpPr>
      </cdr:nvSpPr>
      <cdr:spPr bwMode="auto">
        <a:xfrm xmlns:a="http://schemas.openxmlformats.org/drawingml/2006/main">
          <a:off x="241667" y="1881743"/>
          <a:ext cx="76138"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0.06664</cdr:x>
      <cdr:y>0.91954</cdr:y>
    </cdr:from>
    <cdr:to>
      <cdr:x>0.08449</cdr:x>
      <cdr:y>0.97243</cdr:y>
    </cdr:to>
    <cdr:sp macro="" textlink="">
      <cdr:nvSpPr>
        <cdr:cNvPr id="382989" name="Text 2">
          <a:extLst xmlns:a="http://schemas.openxmlformats.org/drawingml/2006/main">
            <a:ext uri="{FF2B5EF4-FFF2-40B4-BE49-F238E27FC236}">
              <a16:creationId xmlns:a16="http://schemas.microsoft.com/office/drawing/2014/main" id="{497E7BBF-C9BD-E2B8-9050-442A72492864}"/>
            </a:ext>
          </a:extLst>
        </cdr:cNvPr>
        <cdr:cNvSpPr txBox="1">
          <a:spLocks xmlns:a="http://schemas.openxmlformats.org/drawingml/2006/main" noChangeArrowheads="1"/>
        </cdr:cNvSpPr>
      </cdr:nvSpPr>
      <cdr:spPr bwMode="auto">
        <a:xfrm xmlns:a="http://schemas.openxmlformats.org/drawingml/2006/main">
          <a:off x="287558" y="2981095"/>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0.08473</cdr:x>
      <cdr:y>0.75187</cdr:y>
    </cdr:from>
    <cdr:to>
      <cdr:x>0.10257</cdr:x>
      <cdr:y>0.80476</cdr:y>
    </cdr:to>
    <cdr:sp macro="" textlink="">
      <cdr:nvSpPr>
        <cdr:cNvPr id="382990" name="Text 3">
          <a:extLst xmlns:a="http://schemas.openxmlformats.org/drawingml/2006/main">
            <a:ext uri="{FF2B5EF4-FFF2-40B4-BE49-F238E27FC236}">
              <a16:creationId xmlns:a16="http://schemas.microsoft.com/office/drawing/2014/main" id="{81D9B96E-20E1-3EB5-2DE3-34A9E04F90BE}"/>
            </a:ext>
          </a:extLst>
        </cdr:cNvPr>
        <cdr:cNvSpPr txBox="1">
          <a:spLocks xmlns:a="http://schemas.openxmlformats.org/drawingml/2006/main" noChangeArrowheads="1"/>
        </cdr:cNvSpPr>
      </cdr:nvSpPr>
      <cdr:spPr bwMode="auto">
        <a:xfrm xmlns:a="http://schemas.openxmlformats.org/drawingml/2006/main">
          <a:off x="364739" y="2438098"/>
          <a:ext cx="76138" cy="17130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0.11128</cdr:y>
    </cdr:from>
    <cdr:to>
      <cdr:x>0.12286</cdr:x>
      <cdr:y>0.16418</cdr:y>
    </cdr:to>
    <cdr:sp macro="" textlink="">
      <cdr:nvSpPr>
        <cdr:cNvPr id="382991" name="Text 4">
          <a:extLst xmlns:a="http://schemas.openxmlformats.org/drawingml/2006/main">
            <a:ext uri="{FF2B5EF4-FFF2-40B4-BE49-F238E27FC236}">
              <a16:creationId xmlns:a16="http://schemas.microsoft.com/office/drawing/2014/main" id="{B1B075E6-E361-84C9-66ED-8B1B7E61537D}"/>
            </a:ext>
          </a:extLst>
        </cdr:cNvPr>
        <cdr:cNvSpPr txBox="1">
          <a:spLocks xmlns:a="http://schemas.openxmlformats.org/drawingml/2006/main" noChangeArrowheads="1"/>
        </cdr:cNvSpPr>
      </cdr:nvSpPr>
      <cdr:spPr bwMode="auto">
        <a:xfrm xmlns:a="http://schemas.openxmlformats.org/drawingml/2006/main">
          <a:off x="451307" y="363553"/>
          <a:ext cx="76138" cy="17130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0.81156</cdr:y>
    </cdr:from>
    <cdr:to>
      <cdr:x>0.12286</cdr:x>
      <cdr:y>0.86446</cdr:y>
    </cdr:to>
    <cdr:sp macro="" textlink="">
      <cdr:nvSpPr>
        <cdr:cNvPr id="382992" name="Text 5">
          <a:extLst xmlns:a="http://schemas.openxmlformats.org/drawingml/2006/main">
            <a:ext uri="{FF2B5EF4-FFF2-40B4-BE49-F238E27FC236}">
              <a16:creationId xmlns:a16="http://schemas.microsoft.com/office/drawing/2014/main" id="{16B16BF0-CB17-E563-0F7E-12776DE4C6CB}"/>
            </a:ext>
          </a:extLst>
        </cdr:cNvPr>
        <cdr:cNvSpPr txBox="1">
          <a:spLocks xmlns:a="http://schemas.openxmlformats.org/drawingml/2006/main" noChangeArrowheads="1"/>
        </cdr:cNvSpPr>
      </cdr:nvSpPr>
      <cdr:spPr bwMode="auto">
        <a:xfrm xmlns:a="http://schemas.openxmlformats.org/drawingml/2006/main">
          <a:off x="451307" y="2631408"/>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0.11797</cdr:x>
      <cdr:y>0.23066</cdr:y>
    </cdr:from>
    <cdr:to>
      <cdr:x>0.13581</cdr:x>
      <cdr:y>0.28356</cdr:y>
    </cdr:to>
    <cdr:sp macro="" textlink="">
      <cdr:nvSpPr>
        <cdr:cNvPr id="382993" name="Text 6">
          <a:extLst xmlns:a="http://schemas.openxmlformats.org/drawingml/2006/main">
            <a:ext uri="{FF2B5EF4-FFF2-40B4-BE49-F238E27FC236}">
              <a16:creationId xmlns:a16="http://schemas.microsoft.com/office/drawing/2014/main" id="{6DEF3F43-C0DB-863F-FB63-B387D46F13DF}"/>
            </a:ext>
          </a:extLst>
        </cdr:cNvPr>
        <cdr:cNvSpPr txBox="1">
          <a:spLocks xmlns:a="http://schemas.openxmlformats.org/drawingml/2006/main" noChangeArrowheads="1"/>
        </cdr:cNvSpPr>
      </cdr:nvSpPr>
      <cdr:spPr bwMode="auto">
        <a:xfrm xmlns:a="http://schemas.openxmlformats.org/drawingml/2006/main">
          <a:off x="506586" y="750173"/>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0.72906</cdr:y>
    </cdr:from>
    <cdr:to>
      <cdr:x>0.12286</cdr:x>
      <cdr:y>0.78196</cdr:y>
    </cdr:to>
    <cdr:sp macro="" textlink="">
      <cdr:nvSpPr>
        <cdr:cNvPr id="382994" name="Text 7">
          <a:extLst xmlns:a="http://schemas.openxmlformats.org/drawingml/2006/main">
            <a:ext uri="{FF2B5EF4-FFF2-40B4-BE49-F238E27FC236}">
              <a16:creationId xmlns:a16="http://schemas.microsoft.com/office/drawing/2014/main" id="{A00C3981-C948-3332-D408-7BFB92DECBBD}"/>
            </a:ext>
          </a:extLst>
        </cdr:cNvPr>
        <cdr:cNvSpPr txBox="1">
          <a:spLocks xmlns:a="http://schemas.openxmlformats.org/drawingml/2006/main" noChangeArrowheads="1"/>
        </cdr:cNvSpPr>
      </cdr:nvSpPr>
      <cdr:spPr bwMode="auto">
        <a:xfrm xmlns:a="http://schemas.openxmlformats.org/drawingml/2006/main">
          <a:off x="451307" y="2364232"/>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5.xml><?xml version="1.0" encoding="utf-8"?>
<c:userShapes xmlns:c="http://schemas.openxmlformats.org/drawingml/2006/chart">
  <cdr:relSizeAnchor xmlns:cdr="http://schemas.openxmlformats.org/drawingml/2006/chartDrawing">
    <cdr:from>
      <cdr:x>0.05513</cdr:x>
      <cdr:y>0.55387</cdr:y>
    </cdr:from>
    <cdr:to>
      <cdr:x>0.07298</cdr:x>
      <cdr:y>0.61842</cdr:y>
    </cdr:to>
    <cdr:sp macro="" textlink="">
      <cdr:nvSpPr>
        <cdr:cNvPr id="385047" name="Text 1">
          <a:extLst xmlns:a="http://schemas.openxmlformats.org/drawingml/2006/main">
            <a:ext uri="{FF2B5EF4-FFF2-40B4-BE49-F238E27FC236}">
              <a16:creationId xmlns:a16="http://schemas.microsoft.com/office/drawing/2014/main" id="{7A724F3B-21D2-FA0B-1625-3A4C80BDFE69}"/>
            </a:ext>
          </a:extLst>
        </cdr:cNvPr>
        <cdr:cNvSpPr txBox="1">
          <a:spLocks xmlns:a="http://schemas.openxmlformats.org/drawingml/2006/main" noChangeArrowheads="1"/>
        </cdr:cNvSpPr>
      </cdr:nvSpPr>
      <cdr:spPr bwMode="auto">
        <a:xfrm xmlns:a="http://schemas.openxmlformats.org/drawingml/2006/main">
          <a:off x="238966" y="1802167"/>
          <a:ext cx="76312" cy="2096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0.06736</cdr:x>
      <cdr:y>0.89725</cdr:y>
    </cdr:from>
    <cdr:to>
      <cdr:x>0.0852</cdr:x>
      <cdr:y>0.95015</cdr:y>
    </cdr:to>
    <cdr:sp macro="" textlink="">
      <cdr:nvSpPr>
        <cdr:cNvPr id="385048" name="Text 2">
          <a:extLst xmlns:a="http://schemas.openxmlformats.org/drawingml/2006/main">
            <a:ext uri="{FF2B5EF4-FFF2-40B4-BE49-F238E27FC236}">
              <a16:creationId xmlns:a16="http://schemas.microsoft.com/office/drawing/2014/main" id="{970FFAAE-7052-58B6-99B1-53D8FB1A2E71}"/>
            </a:ext>
          </a:extLst>
        </cdr:cNvPr>
        <cdr:cNvSpPr txBox="1">
          <a:spLocks xmlns:a="http://schemas.openxmlformats.org/drawingml/2006/main" noChangeArrowheads="1"/>
        </cdr:cNvSpPr>
      </cdr:nvSpPr>
      <cdr:spPr bwMode="auto">
        <a:xfrm xmlns:a="http://schemas.openxmlformats.org/drawingml/2006/main">
          <a:off x="291235" y="2917461"/>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0.08447</cdr:x>
      <cdr:y>0.71695</cdr:y>
    </cdr:from>
    <cdr:to>
      <cdr:x>0.10231</cdr:x>
      <cdr:y>0.76985</cdr:y>
    </cdr:to>
    <cdr:sp macro="" textlink="">
      <cdr:nvSpPr>
        <cdr:cNvPr id="385049" name="Text 3">
          <a:extLst xmlns:a="http://schemas.openxmlformats.org/drawingml/2006/main">
            <a:ext uri="{FF2B5EF4-FFF2-40B4-BE49-F238E27FC236}">
              <a16:creationId xmlns:a16="http://schemas.microsoft.com/office/drawing/2014/main" id="{EEF45A63-212A-C969-5B30-A9238569AD25}"/>
            </a:ext>
          </a:extLst>
        </cdr:cNvPr>
        <cdr:cNvSpPr txBox="1">
          <a:spLocks xmlns:a="http://schemas.openxmlformats.org/drawingml/2006/main" noChangeArrowheads="1"/>
        </cdr:cNvSpPr>
      </cdr:nvSpPr>
      <cdr:spPr bwMode="auto">
        <a:xfrm xmlns:a="http://schemas.openxmlformats.org/drawingml/2006/main">
          <a:off x="364411" y="2331833"/>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0.1006</cdr:x>
      <cdr:y>0.11319</cdr:y>
    </cdr:from>
    <cdr:to>
      <cdr:x>0.11844</cdr:x>
      <cdr:y>0.16609</cdr:y>
    </cdr:to>
    <cdr:sp macro="" textlink="">
      <cdr:nvSpPr>
        <cdr:cNvPr id="385050" name="Text 4">
          <a:extLst xmlns:a="http://schemas.openxmlformats.org/drawingml/2006/main">
            <a:ext uri="{FF2B5EF4-FFF2-40B4-BE49-F238E27FC236}">
              <a16:creationId xmlns:a16="http://schemas.microsoft.com/office/drawing/2014/main" id="{32CD2AE0-2E27-1C8A-AB57-07D88968F784}"/>
            </a:ext>
          </a:extLst>
        </cdr:cNvPr>
        <cdr:cNvSpPr txBox="1">
          <a:spLocks xmlns:a="http://schemas.openxmlformats.org/drawingml/2006/main" noChangeArrowheads="1"/>
        </cdr:cNvSpPr>
      </cdr:nvSpPr>
      <cdr:spPr bwMode="auto">
        <a:xfrm xmlns:a="http://schemas.openxmlformats.org/drawingml/2006/main">
          <a:off x="433405" y="370807"/>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0.1006</cdr:x>
      <cdr:y>0.77106</cdr:y>
    </cdr:from>
    <cdr:to>
      <cdr:x>0.11844</cdr:x>
      <cdr:y>0.82396</cdr:y>
    </cdr:to>
    <cdr:sp macro="" textlink="">
      <cdr:nvSpPr>
        <cdr:cNvPr id="385051" name="Text 5">
          <a:extLst xmlns:a="http://schemas.openxmlformats.org/drawingml/2006/main">
            <a:ext uri="{FF2B5EF4-FFF2-40B4-BE49-F238E27FC236}">
              <a16:creationId xmlns:a16="http://schemas.microsoft.com/office/drawing/2014/main" id="{B871DABB-F507-4194-02ED-4FF3D0579CAA}"/>
            </a:ext>
          </a:extLst>
        </cdr:cNvPr>
        <cdr:cNvSpPr txBox="1">
          <a:spLocks xmlns:a="http://schemas.openxmlformats.org/drawingml/2006/main" noChangeArrowheads="1"/>
        </cdr:cNvSpPr>
      </cdr:nvSpPr>
      <cdr:spPr bwMode="auto">
        <a:xfrm xmlns:a="http://schemas.openxmlformats.org/drawingml/2006/main">
          <a:off x="433405" y="2507600"/>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0.11844</cdr:x>
      <cdr:y>0.2236</cdr:y>
    </cdr:from>
    <cdr:to>
      <cdr:x>0.13629</cdr:x>
      <cdr:y>0.2765</cdr:y>
    </cdr:to>
    <cdr:sp macro="" textlink="">
      <cdr:nvSpPr>
        <cdr:cNvPr id="385052" name="Text 6">
          <a:extLst xmlns:a="http://schemas.openxmlformats.org/drawingml/2006/main">
            <a:ext uri="{FF2B5EF4-FFF2-40B4-BE49-F238E27FC236}">
              <a16:creationId xmlns:a16="http://schemas.microsoft.com/office/drawing/2014/main" id="{721E6105-71BA-B537-EED3-3ABBF3EC9602}"/>
            </a:ext>
          </a:extLst>
        </cdr:cNvPr>
        <cdr:cNvSpPr txBox="1">
          <a:spLocks xmlns:a="http://schemas.openxmlformats.org/drawingml/2006/main" noChangeArrowheads="1"/>
        </cdr:cNvSpPr>
      </cdr:nvSpPr>
      <cdr:spPr bwMode="auto">
        <a:xfrm xmlns:a="http://schemas.openxmlformats.org/drawingml/2006/main">
          <a:off x="509717" y="729435"/>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cdr:x>
      <cdr:y>0.69219</cdr:y>
    </cdr:from>
    <cdr:to>
      <cdr:x>0.12284</cdr:x>
      <cdr:y>0.7451</cdr:y>
    </cdr:to>
    <cdr:sp macro="" textlink="">
      <cdr:nvSpPr>
        <cdr:cNvPr id="385053" name="Text 7">
          <a:extLst xmlns:a="http://schemas.openxmlformats.org/drawingml/2006/main">
            <a:ext uri="{FF2B5EF4-FFF2-40B4-BE49-F238E27FC236}">
              <a16:creationId xmlns:a16="http://schemas.microsoft.com/office/drawing/2014/main" id="{7BA6CE8B-7646-96CE-5E5A-CF35D0F9B51C}"/>
            </a:ext>
          </a:extLst>
        </cdr:cNvPr>
        <cdr:cNvSpPr txBox="1">
          <a:spLocks xmlns:a="http://schemas.openxmlformats.org/drawingml/2006/main" noChangeArrowheads="1"/>
        </cdr:cNvSpPr>
      </cdr:nvSpPr>
      <cdr:spPr bwMode="auto">
        <a:xfrm xmlns:a="http://schemas.openxmlformats.org/drawingml/2006/main">
          <a:off x="452222" y="2251437"/>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6.xml><?xml version="1.0" encoding="utf-8"?>
<c:userShapes xmlns:c="http://schemas.openxmlformats.org/drawingml/2006/chart">
  <cdr:relSizeAnchor xmlns:cdr="http://schemas.openxmlformats.org/drawingml/2006/chartDrawing">
    <cdr:from>
      <cdr:x>0.05562</cdr:x>
      <cdr:y>0.56334</cdr:y>
    </cdr:from>
    <cdr:to>
      <cdr:x>0.07347</cdr:x>
      <cdr:y>0.62765</cdr:y>
    </cdr:to>
    <cdr:sp macro="" textlink="">
      <cdr:nvSpPr>
        <cdr:cNvPr id="387084" name="Text 1">
          <a:extLst xmlns:a="http://schemas.openxmlformats.org/drawingml/2006/main">
            <a:ext uri="{FF2B5EF4-FFF2-40B4-BE49-F238E27FC236}">
              <a16:creationId xmlns:a16="http://schemas.microsoft.com/office/drawing/2014/main" id="{28094E11-3148-B759-059C-32CC1E3176F8}"/>
            </a:ext>
          </a:extLst>
        </cdr:cNvPr>
        <cdr:cNvSpPr txBox="1">
          <a:spLocks xmlns:a="http://schemas.openxmlformats.org/drawingml/2006/main" noChangeArrowheads="1"/>
        </cdr:cNvSpPr>
      </cdr:nvSpPr>
      <cdr:spPr bwMode="auto">
        <a:xfrm xmlns:a="http://schemas.openxmlformats.org/drawingml/2006/main">
          <a:off x="241057" y="1838290"/>
          <a:ext cx="76312" cy="20950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0.0676</cdr:x>
      <cdr:y>0.90699</cdr:y>
    </cdr:from>
    <cdr:to>
      <cdr:x>0.08544</cdr:x>
      <cdr:y>0.95965</cdr:y>
    </cdr:to>
    <cdr:sp macro="" textlink="">
      <cdr:nvSpPr>
        <cdr:cNvPr id="387085" name="Text 2">
          <a:extLst xmlns:a="http://schemas.openxmlformats.org/drawingml/2006/main">
            <a:ext uri="{FF2B5EF4-FFF2-40B4-BE49-F238E27FC236}">
              <a16:creationId xmlns:a16="http://schemas.microsoft.com/office/drawing/2014/main" id="{4AA1F691-2AD2-8287-A4CC-755EB6CBA7DA}"/>
            </a:ext>
          </a:extLst>
        </cdr:cNvPr>
        <cdr:cNvSpPr txBox="1">
          <a:spLocks xmlns:a="http://schemas.openxmlformats.org/drawingml/2006/main" noChangeArrowheads="1"/>
        </cdr:cNvSpPr>
      </cdr:nvSpPr>
      <cdr:spPr bwMode="auto">
        <a:xfrm xmlns:a="http://schemas.openxmlformats.org/drawingml/2006/main">
          <a:off x="292280" y="2957744"/>
          <a:ext cx="76312" cy="17155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0.0852</cdr:x>
      <cdr:y>0.72327</cdr:y>
    </cdr:from>
    <cdr:to>
      <cdr:x>0.10304</cdr:x>
      <cdr:y>0.77594</cdr:y>
    </cdr:to>
    <cdr:sp macro="" textlink="">
      <cdr:nvSpPr>
        <cdr:cNvPr id="387086" name="Text 3">
          <a:extLst xmlns:a="http://schemas.openxmlformats.org/drawingml/2006/main">
            <a:ext uri="{FF2B5EF4-FFF2-40B4-BE49-F238E27FC236}">
              <a16:creationId xmlns:a16="http://schemas.microsoft.com/office/drawing/2014/main" id="{0388032D-FFC7-0EA4-2F30-1CBD98F802B3}"/>
            </a:ext>
          </a:extLst>
        </cdr:cNvPr>
        <cdr:cNvSpPr txBox="1">
          <a:spLocks xmlns:a="http://schemas.openxmlformats.org/drawingml/2006/main" noChangeArrowheads="1"/>
        </cdr:cNvSpPr>
      </cdr:nvSpPr>
      <cdr:spPr bwMode="auto">
        <a:xfrm xmlns:a="http://schemas.openxmlformats.org/drawingml/2006/main">
          <a:off x="367547" y="2359279"/>
          <a:ext cx="76312" cy="17155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0.10133</cdr:x>
      <cdr:y>0.10903</cdr:y>
    </cdr:from>
    <cdr:to>
      <cdr:x>0.11917</cdr:x>
      <cdr:y>0.16169</cdr:y>
    </cdr:to>
    <cdr:sp macro="" textlink="">
      <cdr:nvSpPr>
        <cdr:cNvPr id="387087" name="Text 4">
          <a:extLst xmlns:a="http://schemas.openxmlformats.org/drawingml/2006/main">
            <a:ext uri="{FF2B5EF4-FFF2-40B4-BE49-F238E27FC236}">
              <a16:creationId xmlns:a16="http://schemas.microsoft.com/office/drawing/2014/main" id="{767682A1-0925-3B16-4743-99DD397023A4}"/>
            </a:ext>
          </a:extLst>
        </cdr:cNvPr>
        <cdr:cNvSpPr txBox="1">
          <a:spLocks xmlns:a="http://schemas.openxmlformats.org/drawingml/2006/main" noChangeArrowheads="1"/>
        </cdr:cNvSpPr>
      </cdr:nvSpPr>
      <cdr:spPr bwMode="auto">
        <a:xfrm xmlns:a="http://schemas.openxmlformats.org/drawingml/2006/main">
          <a:off x="436541" y="358334"/>
          <a:ext cx="76312" cy="17155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0.10133</cdr:x>
      <cdr:y>0.78759</cdr:y>
    </cdr:from>
    <cdr:to>
      <cdr:x>0.11917</cdr:x>
      <cdr:y>0.84025</cdr:y>
    </cdr:to>
    <cdr:sp macro="" textlink="">
      <cdr:nvSpPr>
        <cdr:cNvPr id="387088" name="Text 5">
          <a:extLst xmlns:a="http://schemas.openxmlformats.org/drawingml/2006/main">
            <a:ext uri="{FF2B5EF4-FFF2-40B4-BE49-F238E27FC236}">
              <a16:creationId xmlns:a16="http://schemas.microsoft.com/office/drawing/2014/main" id="{46563977-DFC4-DEA7-260B-672CBD86FB5D}"/>
            </a:ext>
          </a:extLst>
        </cdr:cNvPr>
        <cdr:cNvSpPr txBox="1">
          <a:spLocks xmlns:a="http://schemas.openxmlformats.org/drawingml/2006/main" noChangeArrowheads="1"/>
        </cdr:cNvSpPr>
      </cdr:nvSpPr>
      <cdr:spPr bwMode="auto">
        <a:xfrm xmlns:a="http://schemas.openxmlformats.org/drawingml/2006/main">
          <a:off x="436541" y="2568781"/>
          <a:ext cx="76312" cy="17155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0.11917</cdr:x>
      <cdr:y>0.22916</cdr:y>
    </cdr:from>
    <cdr:to>
      <cdr:x>0.13702</cdr:x>
      <cdr:y>0.28182</cdr:y>
    </cdr:to>
    <cdr:sp macro="" textlink="">
      <cdr:nvSpPr>
        <cdr:cNvPr id="387089" name="Text 6">
          <a:extLst xmlns:a="http://schemas.openxmlformats.org/drawingml/2006/main">
            <a:ext uri="{FF2B5EF4-FFF2-40B4-BE49-F238E27FC236}">
              <a16:creationId xmlns:a16="http://schemas.microsoft.com/office/drawing/2014/main" id="{2A23E8B2-2083-A08F-2B4D-6EFF7F0CB3DE}"/>
            </a:ext>
          </a:extLst>
        </cdr:cNvPr>
        <cdr:cNvSpPr txBox="1">
          <a:spLocks xmlns:a="http://schemas.openxmlformats.org/drawingml/2006/main" noChangeArrowheads="1"/>
        </cdr:cNvSpPr>
      </cdr:nvSpPr>
      <cdr:spPr bwMode="auto">
        <a:xfrm xmlns:a="http://schemas.openxmlformats.org/drawingml/2006/main">
          <a:off x="512853" y="749668"/>
          <a:ext cx="76312" cy="17155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0.10598</cdr:x>
      <cdr:y>0.69925</cdr:y>
    </cdr:from>
    <cdr:to>
      <cdr:x>0.12382</cdr:x>
      <cdr:y>0.75191</cdr:y>
    </cdr:to>
    <cdr:sp macro="" textlink="">
      <cdr:nvSpPr>
        <cdr:cNvPr id="387090" name="Text 7">
          <a:extLst xmlns:a="http://schemas.openxmlformats.org/drawingml/2006/main">
            <a:ext uri="{FF2B5EF4-FFF2-40B4-BE49-F238E27FC236}">
              <a16:creationId xmlns:a16="http://schemas.microsoft.com/office/drawing/2014/main" id="{BF291D1C-04E9-6127-1E9B-376FFB8B4E8D}"/>
            </a:ext>
          </a:extLst>
        </cdr:cNvPr>
        <cdr:cNvSpPr txBox="1">
          <a:spLocks xmlns:a="http://schemas.openxmlformats.org/drawingml/2006/main" noChangeArrowheads="1"/>
        </cdr:cNvSpPr>
      </cdr:nvSpPr>
      <cdr:spPr bwMode="auto">
        <a:xfrm xmlns:a="http://schemas.openxmlformats.org/drawingml/2006/main">
          <a:off x="456403" y="2281012"/>
          <a:ext cx="76312" cy="17155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7.xml><?xml version="1.0" encoding="utf-8"?>
<c:userShapes xmlns:c="http://schemas.openxmlformats.org/drawingml/2006/chart">
  <cdr:relSizeAnchor xmlns:cdr="http://schemas.openxmlformats.org/drawingml/2006/chartDrawing">
    <cdr:from>
      <cdr:x>0.05589</cdr:x>
      <cdr:y>0.56066</cdr:y>
    </cdr:from>
    <cdr:to>
      <cdr:x>0.07373</cdr:x>
      <cdr:y>0.62545</cdr:y>
    </cdr:to>
    <cdr:sp macro="" textlink="">
      <cdr:nvSpPr>
        <cdr:cNvPr id="389132" name="Text 1">
          <a:extLst xmlns:a="http://schemas.openxmlformats.org/drawingml/2006/main">
            <a:ext uri="{FF2B5EF4-FFF2-40B4-BE49-F238E27FC236}">
              <a16:creationId xmlns:a16="http://schemas.microsoft.com/office/drawing/2014/main" id="{D2617C9A-8977-7B1B-8D30-F4D13D803271}"/>
            </a:ext>
          </a:extLst>
        </cdr:cNvPr>
        <cdr:cNvSpPr txBox="1">
          <a:spLocks xmlns:a="http://schemas.openxmlformats.org/drawingml/2006/main" noChangeArrowheads="1"/>
        </cdr:cNvSpPr>
      </cdr:nvSpPr>
      <cdr:spPr bwMode="auto">
        <a:xfrm xmlns:a="http://schemas.openxmlformats.org/drawingml/2006/main">
          <a:off x="241667" y="1818878"/>
          <a:ext cx="76138"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0.06664</cdr:x>
      <cdr:y>0.90546</cdr:y>
    </cdr:from>
    <cdr:to>
      <cdr:x>0.08449</cdr:x>
      <cdr:y>0.95836</cdr:y>
    </cdr:to>
    <cdr:sp macro="" textlink="">
      <cdr:nvSpPr>
        <cdr:cNvPr id="389133" name="Text 2">
          <a:extLst xmlns:a="http://schemas.openxmlformats.org/drawingml/2006/main">
            <a:ext uri="{FF2B5EF4-FFF2-40B4-BE49-F238E27FC236}">
              <a16:creationId xmlns:a16="http://schemas.microsoft.com/office/drawing/2014/main" id="{215DCEB4-9114-A1E4-5549-E8C107229C53}"/>
            </a:ext>
          </a:extLst>
        </cdr:cNvPr>
        <cdr:cNvSpPr txBox="1">
          <a:spLocks xmlns:a="http://schemas.openxmlformats.org/drawingml/2006/main" noChangeArrowheads="1"/>
        </cdr:cNvSpPr>
      </cdr:nvSpPr>
      <cdr:spPr bwMode="auto">
        <a:xfrm xmlns:a="http://schemas.openxmlformats.org/drawingml/2006/main">
          <a:off x="287558" y="2935518"/>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0.08473</cdr:x>
      <cdr:y>0.72275</cdr:y>
    </cdr:from>
    <cdr:to>
      <cdr:x>0.10257</cdr:x>
      <cdr:y>0.77565</cdr:y>
    </cdr:to>
    <cdr:sp macro="" textlink="">
      <cdr:nvSpPr>
        <cdr:cNvPr id="389134" name="Text 3">
          <a:extLst xmlns:a="http://schemas.openxmlformats.org/drawingml/2006/main">
            <a:ext uri="{FF2B5EF4-FFF2-40B4-BE49-F238E27FC236}">
              <a16:creationId xmlns:a16="http://schemas.microsoft.com/office/drawing/2014/main" id="{87BE3443-7DEF-D136-FBC5-1CDD885D0EC7}"/>
            </a:ext>
          </a:extLst>
        </cdr:cNvPr>
        <cdr:cNvSpPr txBox="1">
          <a:spLocks xmlns:a="http://schemas.openxmlformats.org/drawingml/2006/main" noChangeArrowheads="1"/>
        </cdr:cNvSpPr>
      </cdr:nvSpPr>
      <cdr:spPr bwMode="auto">
        <a:xfrm xmlns:a="http://schemas.openxmlformats.org/drawingml/2006/main">
          <a:off x="364739" y="2343801"/>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0.11638</cdr:y>
    </cdr:from>
    <cdr:to>
      <cdr:x>0.12286</cdr:x>
      <cdr:y>0.16927</cdr:y>
    </cdr:to>
    <cdr:sp macro="" textlink="">
      <cdr:nvSpPr>
        <cdr:cNvPr id="389135" name="Text 4">
          <a:extLst xmlns:a="http://schemas.openxmlformats.org/drawingml/2006/main">
            <a:ext uri="{FF2B5EF4-FFF2-40B4-BE49-F238E27FC236}">
              <a16:creationId xmlns:a16="http://schemas.microsoft.com/office/drawing/2014/main" id="{DBB0D89B-DBC8-94F6-A9A5-90E91A32CFC6}"/>
            </a:ext>
          </a:extLst>
        </cdr:cNvPr>
        <cdr:cNvSpPr txBox="1">
          <a:spLocks xmlns:a="http://schemas.openxmlformats.org/drawingml/2006/main" noChangeArrowheads="1"/>
        </cdr:cNvSpPr>
      </cdr:nvSpPr>
      <cdr:spPr bwMode="auto">
        <a:xfrm xmlns:a="http://schemas.openxmlformats.org/drawingml/2006/main">
          <a:off x="451307" y="380055"/>
          <a:ext cx="76138" cy="17130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0.77832</cdr:y>
    </cdr:from>
    <cdr:to>
      <cdr:x>0.12286</cdr:x>
      <cdr:y>0.83121</cdr:y>
    </cdr:to>
    <cdr:sp macro="" textlink="">
      <cdr:nvSpPr>
        <cdr:cNvPr id="389136" name="Text 5">
          <a:extLst xmlns:a="http://schemas.openxmlformats.org/drawingml/2006/main">
            <a:ext uri="{FF2B5EF4-FFF2-40B4-BE49-F238E27FC236}">
              <a16:creationId xmlns:a16="http://schemas.microsoft.com/office/drawing/2014/main" id="{C5761B4E-1E30-177B-524F-842BF44E6D77}"/>
            </a:ext>
          </a:extLst>
        </cdr:cNvPr>
        <cdr:cNvSpPr txBox="1">
          <a:spLocks xmlns:a="http://schemas.openxmlformats.org/drawingml/2006/main" noChangeArrowheads="1"/>
        </cdr:cNvSpPr>
      </cdr:nvSpPr>
      <cdr:spPr bwMode="auto">
        <a:xfrm xmlns:a="http://schemas.openxmlformats.org/drawingml/2006/main">
          <a:off x="451307" y="2523752"/>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0.11797</cdr:x>
      <cdr:y>0.23406</cdr:y>
    </cdr:from>
    <cdr:to>
      <cdr:x>0.13581</cdr:x>
      <cdr:y>0.28696</cdr:y>
    </cdr:to>
    <cdr:sp macro="" textlink="">
      <cdr:nvSpPr>
        <cdr:cNvPr id="389137" name="Text 6">
          <a:extLst xmlns:a="http://schemas.openxmlformats.org/drawingml/2006/main">
            <a:ext uri="{FF2B5EF4-FFF2-40B4-BE49-F238E27FC236}">
              <a16:creationId xmlns:a16="http://schemas.microsoft.com/office/drawing/2014/main" id="{CF79CFD7-C809-89CA-5F06-30C50B050311}"/>
            </a:ext>
          </a:extLst>
        </cdr:cNvPr>
        <cdr:cNvSpPr txBox="1">
          <a:spLocks xmlns:a="http://schemas.openxmlformats.org/drawingml/2006/main" noChangeArrowheads="1"/>
        </cdr:cNvSpPr>
      </cdr:nvSpPr>
      <cdr:spPr bwMode="auto">
        <a:xfrm xmlns:a="http://schemas.openxmlformats.org/drawingml/2006/main">
          <a:off x="506586" y="761175"/>
          <a:ext cx="76138"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0.69751</cdr:y>
    </cdr:from>
    <cdr:to>
      <cdr:x>0.12286</cdr:x>
      <cdr:y>0.75041</cdr:y>
    </cdr:to>
    <cdr:sp macro="" textlink="">
      <cdr:nvSpPr>
        <cdr:cNvPr id="389138" name="Text 7">
          <a:extLst xmlns:a="http://schemas.openxmlformats.org/drawingml/2006/main">
            <a:ext uri="{FF2B5EF4-FFF2-40B4-BE49-F238E27FC236}">
              <a16:creationId xmlns:a16="http://schemas.microsoft.com/office/drawing/2014/main" id="{5E97E358-5E93-10A1-7963-9EDECD95E04C}"/>
            </a:ext>
          </a:extLst>
        </cdr:cNvPr>
        <cdr:cNvSpPr txBox="1">
          <a:spLocks xmlns:a="http://schemas.openxmlformats.org/drawingml/2006/main" noChangeArrowheads="1"/>
        </cdr:cNvSpPr>
      </cdr:nvSpPr>
      <cdr:spPr bwMode="auto">
        <a:xfrm xmlns:a="http://schemas.openxmlformats.org/drawingml/2006/main">
          <a:off x="451307" y="2262076"/>
          <a:ext cx="76138" cy="17130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8.xml><?xml version="1.0" encoding="utf-8"?>
<c:userShapes xmlns:c="http://schemas.openxmlformats.org/drawingml/2006/chart">
  <cdr:relSizeAnchor xmlns:cdr="http://schemas.openxmlformats.org/drawingml/2006/chartDrawing">
    <cdr:from>
      <cdr:x>0.05589</cdr:x>
      <cdr:y>0.55387</cdr:y>
    </cdr:from>
    <cdr:to>
      <cdr:x>0.07373</cdr:x>
      <cdr:y>0.61842</cdr:y>
    </cdr:to>
    <cdr:sp macro="" textlink="">
      <cdr:nvSpPr>
        <cdr:cNvPr id="391180" name="Text 1">
          <a:extLst xmlns:a="http://schemas.openxmlformats.org/drawingml/2006/main">
            <a:ext uri="{FF2B5EF4-FFF2-40B4-BE49-F238E27FC236}">
              <a16:creationId xmlns:a16="http://schemas.microsoft.com/office/drawing/2014/main" id="{DDF4E515-3B58-E091-87A7-FE5500354C42}"/>
            </a:ext>
          </a:extLst>
        </cdr:cNvPr>
        <cdr:cNvSpPr txBox="1">
          <a:spLocks xmlns:a="http://schemas.openxmlformats.org/drawingml/2006/main" noChangeArrowheads="1"/>
        </cdr:cNvSpPr>
      </cdr:nvSpPr>
      <cdr:spPr bwMode="auto">
        <a:xfrm xmlns:a="http://schemas.openxmlformats.org/drawingml/2006/main">
          <a:off x="241667" y="1802167"/>
          <a:ext cx="76138" cy="2096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0.06664</cdr:x>
      <cdr:y>0.89725</cdr:y>
    </cdr:from>
    <cdr:to>
      <cdr:x>0.08449</cdr:x>
      <cdr:y>0.95015</cdr:y>
    </cdr:to>
    <cdr:sp macro="" textlink="">
      <cdr:nvSpPr>
        <cdr:cNvPr id="391181" name="Text 2">
          <a:extLst xmlns:a="http://schemas.openxmlformats.org/drawingml/2006/main">
            <a:ext uri="{FF2B5EF4-FFF2-40B4-BE49-F238E27FC236}">
              <a16:creationId xmlns:a16="http://schemas.microsoft.com/office/drawing/2014/main" id="{C5A51261-620D-73FA-1FE7-F39434902322}"/>
            </a:ext>
          </a:extLst>
        </cdr:cNvPr>
        <cdr:cNvSpPr txBox="1">
          <a:spLocks xmlns:a="http://schemas.openxmlformats.org/drawingml/2006/main" noChangeArrowheads="1"/>
        </cdr:cNvSpPr>
      </cdr:nvSpPr>
      <cdr:spPr bwMode="auto">
        <a:xfrm xmlns:a="http://schemas.openxmlformats.org/drawingml/2006/main">
          <a:off x="287558" y="2917461"/>
          <a:ext cx="76138"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0.08473</cdr:x>
      <cdr:y>0.71695</cdr:y>
    </cdr:from>
    <cdr:to>
      <cdr:x>0.10257</cdr:x>
      <cdr:y>0.76985</cdr:y>
    </cdr:to>
    <cdr:sp macro="" textlink="">
      <cdr:nvSpPr>
        <cdr:cNvPr id="391182" name="Text 3">
          <a:extLst xmlns:a="http://schemas.openxmlformats.org/drawingml/2006/main">
            <a:ext uri="{FF2B5EF4-FFF2-40B4-BE49-F238E27FC236}">
              <a16:creationId xmlns:a16="http://schemas.microsoft.com/office/drawing/2014/main" id="{C326F68D-1ACF-5095-06FA-2ED734FCAC3A}"/>
            </a:ext>
          </a:extLst>
        </cdr:cNvPr>
        <cdr:cNvSpPr txBox="1">
          <a:spLocks xmlns:a="http://schemas.openxmlformats.org/drawingml/2006/main" noChangeArrowheads="1"/>
        </cdr:cNvSpPr>
      </cdr:nvSpPr>
      <cdr:spPr bwMode="auto">
        <a:xfrm xmlns:a="http://schemas.openxmlformats.org/drawingml/2006/main">
          <a:off x="364739" y="2331833"/>
          <a:ext cx="76138"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0.11319</cdr:y>
    </cdr:from>
    <cdr:to>
      <cdr:x>0.12286</cdr:x>
      <cdr:y>0.16609</cdr:y>
    </cdr:to>
    <cdr:sp macro="" textlink="">
      <cdr:nvSpPr>
        <cdr:cNvPr id="391183" name="Text 4">
          <a:extLst xmlns:a="http://schemas.openxmlformats.org/drawingml/2006/main">
            <a:ext uri="{FF2B5EF4-FFF2-40B4-BE49-F238E27FC236}">
              <a16:creationId xmlns:a16="http://schemas.microsoft.com/office/drawing/2014/main" id="{E57088C4-0606-ADA7-49F7-30B8E8387B58}"/>
            </a:ext>
          </a:extLst>
        </cdr:cNvPr>
        <cdr:cNvSpPr txBox="1">
          <a:spLocks xmlns:a="http://schemas.openxmlformats.org/drawingml/2006/main" noChangeArrowheads="1"/>
        </cdr:cNvSpPr>
      </cdr:nvSpPr>
      <cdr:spPr bwMode="auto">
        <a:xfrm xmlns:a="http://schemas.openxmlformats.org/drawingml/2006/main">
          <a:off x="451307" y="370807"/>
          <a:ext cx="76138"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0.77106</cdr:y>
    </cdr:from>
    <cdr:to>
      <cdr:x>0.12286</cdr:x>
      <cdr:y>0.82396</cdr:y>
    </cdr:to>
    <cdr:sp macro="" textlink="">
      <cdr:nvSpPr>
        <cdr:cNvPr id="391184" name="Text 5">
          <a:extLst xmlns:a="http://schemas.openxmlformats.org/drawingml/2006/main">
            <a:ext uri="{FF2B5EF4-FFF2-40B4-BE49-F238E27FC236}">
              <a16:creationId xmlns:a16="http://schemas.microsoft.com/office/drawing/2014/main" id="{6CE9D719-BB87-22C1-62B1-59274380092B}"/>
            </a:ext>
          </a:extLst>
        </cdr:cNvPr>
        <cdr:cNvSpPr txBox="1">
          <a:spLocks xmlns:a="http://schemas.openxmlformats.org/drawingml/2006/main" noChangeArrowheads="1"/>
        </cdr:cNvSpPr>
      </cdr:nvSpPr>
      <cdr:spPr bwMode="auto">
        <a:xfrm xmlns:a="http://schemas.openxmlformats.org/drawingml/2006/main">
          <a:off x="451307" y="2507600"/>
          <a:ext cx="76138"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0.11797</cdr:x>
      <cdr:y>0.2236</cdr:y>
    </cdr:from>
    <cdr:to>
      <cdr:x>0.13581</cdr:x>
      <cdr:y>0.2765</cdr:y>
    </cdr:to>
    <cdr:sp macro="" textlink="">
      <cdr:nvSpPr>
        <cdr:cNvPr id="391185" name="Text 6">
          <a:extLst xmlns:a="http://schemas.openxmlformats.org/drawingml/2006/main">
            <a:ext uri="{FF2B5EF4-FFF2-40B4-BE49-F238E27FC236}">
              <a16:creationId xmlns:a16="http://schemas.microsoft.com/office/drawing/2014/main" id="{D194AF49-7708-FAD9-67AD-27CB05840E25}"/>
            </a:ext>
          </a:extLst>
        </cdr:cNvPr>
        <cdr:cNvSpPr txBox="1">
          <a:spLocks xmlns:a="http://schemas.openxmlformats.org/drawingml/2006/main" noChangeArrowheads="1"/>
        </cdr:cNvSpPr>
      </cdr:nvSpPr>
      <cdr:spPr bwMode="auto">
        <a:xfrm xmlns:a="http://schemas.openxmlformats.org/drawingml/2006/main">
          <a:off x="506586" y="729435"/>
          <a:ext cx="76138"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0.10502</cdr:x>
      <cdr:y>0.69219</cdr:y>
    </cdr:from>
    <cdr:to>
      <cdr:x>0.12286</cdr:x>
      <cdr:y>0.7451</cdr:y>
    </cdr:to>
    <cdr:sp macro="" textlink="">
      <cdr:nvSpPr>
        <cdr:cNvPr id="391186" name="Text 7">
          <a:extLst xmlns:a="http://schemas.openxmlformats.org/drawingml/2006/main">
            <a:ext uri="{FF2B5EF4-FFF2-40B4-BE49-F238E27FC236}">
              <a16:creationId xmlns:a16="http://schemas.microsoft.com/office/drawing/2014/main" id="{4E4F8B0B-181F-1A99-0E73-ACDEF3C8D500}"/>
            </a:ext>
          </a:extLst>
        </cdr:cNvPr>
        <cdr:cNvSpPr txBox="1">
          <a:spLocks xmlns:a="http://schemas.openxmlformats.org/drawingml/2006/main" noChangeArrowheads="1"/>
        </cdr:cNvSpPr>
      </cdr:nvSpPr>
      <cdr:spPr bwMode="auto">
        <a:xfrm xmlns:a="http://schemas.openxmlformats.org/drawingml/2006/main">
          <a:off x="451307" y="2251437"/>
          <a:ext cx="76138"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9.xml><?xml version="1.0" encoding="utf-8"?>
<c:userShapes xmlns:c="http://schemas.openxmlformats.org/drawingml/2006/chart">
  <cdr:relSizeAnchor xmlns:cdr="http://schemas.openxmlformats.org/drawingml/2006/chartDrawing">
    <cdr:from>
      <cdr:x>0.05513</cdr:x>
      <cdr:y>0.55387</cdr:y>
    </cdr:from>
    <cdr:to>
      <cdr:x>0.07298</cdr:x>
      <cdr:y>0.61842</cdr:y>
    </cdr:to>
    <cdr:sp macro="" textlink="">
      <cdr:nvSpPr>
        <cdr:cNvPr id="394252" name="Text 1">
          <a:extLst xmlns:a="http://schemas.openxmlformats.org/drawingml/2006/main">
            <a:ext uri="{FF2B5EF4-FFF2-40B4-BE49-F238E27FC236}">
              <a16:creationId xmlns:a16="http://schemas.microsoft.com/office/drawing/2014/main" id="{1686FBFE-2487-904A-DFC3-A6D872F9F100}"/>
            </a:ext>
          </a:extLst>
        </cdr:cNvPr>
        <cdr:cNvSpPr txBox="1">
          <a:spLocks xmlns:a="http://schemas.openxmlformats.org/drawingml/2006/main" noChangeArrowheads="1"/>
        </cdr:cNvSpPr>
      </cdr:nvSpPr>
      <cdr:spPr bwMode="auto">
        <a:xfrm xmlns:a="http://schemas.openxmlformats.org/drawingml/2006/main">
          <a:off x="238966" y="1802167"/>
          <a:ext cx="76312" cy="2096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0.06736</cdr:x>
      <cdr:y>0.89361</cdr:y>
    </cdr:from>
    <cdr:to>
      <cdr:x>0.0852</cdr:x>
      <cdr:y>0.94651</cdr:y>
    </cdr:to>
    <cdr:sp macro="" textlink="">
      <cdr:nvSpPr>
        <cdr:cNvPr id="394253" name="Text 2">
          <a:extLst xmlns:a="http://schemas.openxmlformats.org/drawingml/2006/main">
            <a:ext uri="{FF2B5EF4-FFF2-40B4-BE49-F238E27FC236}">
              <a16:creationId xmlns:a16="http://schemas.microsoft.com/office/drawing/2014/main" id="{15986681-DEAC-4C5A-1A65-982345A06925}"/>
            </a:ext>
          </a:extLst>
        </cdr:cNvPr>
        <cdr:cNvSpPr txBox="1">
          <a:spLocks xmlns:a="http://schemas.openxmlformats.org/drawingml/2006/main" noChangeArrowheads="1"/>
        </cdr:cNvSpPr>
      </cdr:nvSpPr>
      <cdr:spPr bwMode="auto">
        <a:xfrm xmlns:a="http://schemas.openxmlformats.org/drawingml/2006/main">
          <a:off x="291235" y="2905638"/>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0.08447</cdr:x>
      <cdr:y>0.71695</cdr:y>
    </cdr:from>
    <cdr:to>
      <cdr:x>0.10231</cdr:x>
      <cdr:y>0.76985</cdr:y>
    </cdr:to>
    <cdr:sp macro="" textlink="">
      <cdr:nvSpPr>
        <cdr:cNvPr id="394254" name="Text 3">
          <a:extLst xmlns:a="http://schemas.openxmlformats.org/drawingml/2006/main">
            <a:ext uri="{FF2B5EF4-FFF2-40B4-BE49-F238E27FC236}">
              <a16:creationId xmlns:a16="http://schemas.microsoft.com/office/drawing/2014/main" id="{9787B62C-B72F-19FD-1089-920A28F948A1}"/>
            </a:ext>
          </a:extLst>
        </cdr:cNvPr>
        <cdr:cNvSpPr txBox="1">
          <a:spLocks xmlns:a="http://schemas.openxmlformats.org/drawingml/2006/main" noChangeArrowheads="1"/>
        </cdr:cNvSpPr>
      </cdr:nvSpPr>
      <cdr:spPr bwMode="auto">
        <a:xfrm xmlns:a="http://schemas.openxmlformats.org/drawingml/2006/main">
          <a:off x="364411" y="2331833"/>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0.1006</cdr:x>
      <cdr:y>0.11319</cdr:y>
    </cdr:from>
    <cdr:to>
      <cdr:x>0.11844</cdr:x>
      <cdr:y>0.16609</cdr:y>
    </cdr:to>
    <cdr:sp macro="" textlink="">
      <cdr:nvSpPr>
        <cdr:cNvPr id="394255" name="Text 4">
          <a:extLst xmlns:a="http://schemas.openxmlformats.org/drawingml/2006/main">
            <a:ext uri="{FF2B5EF4-FFF2-40B4-BE49-F238E27FC236}">
              <a16:creationId xmlns:a16="http://schemas.microsoft.com/office/drawing/2014/main" id="{BBA29930-5ADF-0262-3F6B-66E7F564EB0E}"/>
            </a:ext>
          </a:extLst>
        </cdr:cNvPr>
        <cdr:cNvSpPr txBox="1">
          <a:spLocks xmlns:a="http://schemas.openxmlformats.org/drawingml/2006/main" noChangeArrowheads="1"/>
        </cdr:cNvSpPr>
      </cdr:nvSpPr>
      <cdr:spPr bwMode="auto">
        <a:xfrm xmlns:a="http://schemas.openxmlformats.org/drawingml/2006/main">
          <a:off x="433405" y="370807"/>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0.1006</cdr:x>
      <cdr:y>0.77106</cdr:y>
    </cdr:from>
    <cdr:to>
      <cdr:x>0.11844</cdr:x>
      <cdr:y>0.82396</cdr:y>
    </cdr:to>
    <cdr:sp macro="" textlink="">
      <cdr:nvSpPr>
        <cdr:cNvPr id="394256" name="Text 5">
          <a:extLst xmlns:a="http://schemas.openxmlformats.org/drawingml/2006/main">
            <a:ext uri="{FF2B5EF4-FFF2-40B4-BE49-F238E27FC236}">
              <a16:creationId xmlns:a16="http://schemas.microsoft.com/office/drawing/2014/main" id="{2432BE56-5507-874B-E1A6-DA75F35D2EB2}"/>
            </a:ext>
          </a:extLst>
        </cdr:cNvPr>
        <cdr:cNvSpPr txBox="1">
          <a:spLocks xmlns:a="http://schemas.openxmlformats.org/drawingml/2006/main" noChangeArrowheads="1"/>
        </cdr:cNvSpPr>
      </cdr:nvSpPr>
      <cdr:spPr bwMode="auto">
        <a:xfrm xmlns:a="http://schemas.openxmlformats.org/drawingml/2006/main">
          <a:off x="433405" y="2507600"/>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0.11844</cdr:x>
      <cdr:y>0.2236</cdr:y>
    </cdr:from>
    <cdr:to>
      <cdr:x>0.13629</cdr:x>
      <cdr:y>0.2765</cdr:y>
    </cdr:to>
    <cdr:sp macro="" textlink="">
      <cdr:nvSpPr>
        <cdr:cNvPr id="394257" name="Text 6">
          <a:extLst xmlns:a="http://schemas.openxmlformats.org/drawingml/2006/main">
            <a:ext uri="{FF2B5EF4-FFF2-40B4-BE49-F238E27FC236}">
              <a16:creationId xmlns:a16="http://schemas.microsoft.com/office/drawing/2014/main" id="{095482FD-4CBD-8FED-0E5E-F6C4C9E227C0}"/>
            </a:ext>
          </a:extLst>
        </cdr:cNvPr>
        <cdr:cNvSpPr txBox="1">
          <a:spLocks xmlns:a="http://schemas.openxmlformats.org/drawingml/2006/main" noChangeArrowheads="1"/>
        </cdr:cNvSpPr>
      </cdr:nvSpPr>
      <cdr:spPr bwMode="auto">
        <a:xfrm xmlns:a="http://schemas.openxmlformats.org/drawingml/2006/main">
          <a:off x="509717" y="729435"/>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cdr:x>
      <cdr:y>0.69219</cdr:y>
    </cdr:from>
    <cdr:to>
      <cdr:x>0.12284</cdr:x>
      <cdr:y>0.7451</cdr:y>
    </cdr:to>
    <cdr:sp macro="" textlink="">
      <cdr:nvSpPr>
        <cdr:cNvPr id="394258" name="Text 7">
          <a:extLst xmlns:a="http://schemas.openxmlformats.org/drawingml/2006/main">
            <a:ext uri="{FF2B5EF4-FFF2-40B4-BE49-F238E27FC236}">
              <a16:creationId xmlns:a16="http://schemas.microsoft.com/office/drawing/2014/main" id="{BCCEF36A-82BF-7E0B-BE82-7D5053A4B0EF}"/>
            </a:ext>
          </a:extLst>
        </cdr:cNvPr>
        <cdr:cNvSpPr txBox="1">
          <a:spLocks xmlns:a="http://schemas.openxmlformats.org/drawingml/2006/main" noChangeArrowheads="1"/>
        </cdr:cNvSpPr>
      </cdr:nvSpPr>
      <cdr:spPr bwMode="auto">
        <a:xfrm xmlns:a="http://schemas.openxmlformats.org/drawingml/2006/main">
          <a:off x="452222" y="2251437"/>
          <a:ext cx="76312"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6</xdr:row>
      <xdr:rowOff>0</xdr:rowOff>
    </xdr:from>
    <xdr:to>
      <xdr:col>7</xdr:col>
      <xdr:colOff>0</xdr:colOff>
      <xdr:row>26</xdr:row>
      <xdr:rowOff>0</xdr:rowOff>
    </xdr:to>
    <xdr:graphicFrame macro="">
      <xdr:nvGraphicFramePr>
        <xdr:cNvPr id="3218" name="Chart 146">
          <a:extLst>
            <a:ext uri="{FF2B5EF4-FFF2-40B4-BE49-F238E27FC236}">
              <a16:creationId xmlns:a16="http://schemas.microsoft.com/office/drawing/2014/main" id="{E44F9825-0AF4-8767-0A72-94AD2E42A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6</xdr:row>
      <xdr:rowOff>0</xdr:rowOff>
    </xdr:from>
    <xdr:to>
      <xdr:col>15</xdr:col>
      <xdr:colOff>0</xdr:colOff>
      <xdr:row>25</xdr:row>
      <xdr:rowOff>152400</xdr:rowOff>
    </xdr:to>
    <xdr:graphicFrame macro="">
      <xdr:nvGraphicFramePr>
        <xdr:cNvPr id="3236" name="Chart 164">
          <a:extLst>
            <a:ext uri="{FF2B5EF4-FFF2-40B4-BE49-F238E27FC236}">
              <a16:creationId xmlns:a16="http://schemas.microsoft.com/office/drawing/2014/main" id="{FAE27B45-E90B-B257-5F23-4C32F207E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6</xdr:row>
      <xdr:rowOff>0</xdr:rowOff>
    </xdr:from>
    <xdr:to>
      <xdr:col>22</xdr:col>
      <xdr:colOff>590550</xdr:colOff>
      <xdr:row>26</xdr:row>
      <xdr:rowOff>0</xdr:rowOff>
    </xdr:to>
    <xdr:graphicFrame macro="">
      <xdr:nvGraphicFramePr>
        <xdr:cNvPr id="3237" name="Chart 165">
          <a:extLst>
            <a:ext uri="{FF2B5EF4-FFF2-40B4-BE49-F238E27FC236}">
              <a16:creationId xmlns:a16="http://schemas.microsoft.com/office/drawing/2014/main" id="{98081534-01B3-9AF9-67A1-EC1808BD8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27</xdr:row>
      <xdr:rowOff>0</xdr:rowOff>
    </xdr:from>
    <xdr:to>
      <xdr:col>6</xdr:col>
      <xdr:colOff>600075</xdr:colOff>
      <xdr:row>46</xdr:row>
      <xdr:rowOff>152400</xdr:rowOff>
    </xdr:to>
    <xdr:graphicFrame macro="">
      <xdr:nvGraphicFramePr>
        <xdr:cNvPr id="3238" name="Chart 166">
          <a:extLst>
            <a:ext uri="{FF2B5EF4-FFF2-40B4-BE49-F238E27FC236}">
              <a16:creationId xmlns:a16="http://schemas.microsoft.com/office/drawing/2014/main" id="{832D75B7-2AD4-3407-0FF2-4ED0F1A03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27</xdr:row>
      <xdr:rowOff>0</xdr:rowOff>
    </xdr:from>
    <xdr:to>
      <xdr:col>15</xdr:col>
      <xdr:colOff>0</xdr:colOff>
      <xdr:row>47</xdr:row>
      <xdr:rowOff>0</xdr:rowOff>
    </xdr:to>
    <xdr:graphicFrame macro="">
      <xdr:nvGraphicFramePr>
        <xdr:cNvPr id="3239" name="Chart 167">
          <a:extLst>
            <a:ext uri="{FF2B5EF4-FFF2-40B4-BE49-F238E27FC236}">
              <a16:creationId xmlns:a16="http://schemas.microsoft.com/office/drawing/2014/main" id="{60E58854-2BCC-4C6C-D71B-CA51FE690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27</xdr:row>
      <xdr:rowOff>0</xdr:rowOff>
    </xdr:from>
    <xdr:to>
      <xdr:col>23</xdr:col>
      <xdr:colOff>0</xdr:colOff>
      <xdr:row>46</xdr:row>
      <xdr:rowOff>152400</xdr:rowOff>
    </xdr:to>
    <xdr:graphicFrame macro="">
      <xdr:nvGraphicFramePr>
        <xdr:cNvPr id="3240" name="Chart 168">
          <a:extLst>
            <a:ext uri="{FF2B5EF4-FFF2-40B4-BE49-F238E27FC236}">
              <a16:creationId xmlns:a16="http://schemas.microsoft.com/office/drawing/2014/main" id="{2735701B-1432-1049-EB28-DF6864F98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48</xdr:row>
      <xdr:rowOff>0</xdr:rowOff>
    </xdr:from>
    <xdr:to>
      <xdr:col>7</xdr:col>
      <xdr:colOff>0</xdr:colOff>
      <xdr:row>68</xdr:row>
      <xdr:rowOff>0</xdr:rowOff>
    </xdr:to>
    <xdr:graphicFrame macro="">
      <xdr:nvGraphicFramePr>
        <xdr:cNvPr id="3241" name="Chart 169">
          <a:extLst>
            <a:ext uri="{FF2B5EF4-FFF2-40B4-BE49-F238E27FC236}">
              <a16:creationId xmlns:a16="http://schemas.microsoft.com/office/drawing/2014/main" id="{4847250E-7E41-44CB-9BDF-76A312671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48</xdr:row>
      <xdr:rowOff>0</xdr:rowOff>
    </xdr:from>
    <xdr:to>
      <xdr:col>15</xdr:col>
      <xdr:colOff>0</xdr:colOff>
      <xdr:row>67</xdr:row>
      <xdr:rowOff>152400</xdr:rowOff>
    </xdr:to>
    <xdr:graphicFrame macro="">
      <xdr:nvGraphicFramePr>
        <xdr:cNvPr id="3242" name="Chart 170">
          <a:extLst>
            <a:ext uri="{FF2B5EF4-FFF2-40B4-BE49-F238E27FC236}">
              <a16:creationId xmlns:a16="http://schemas.microsoft.com/office/drawing/2014/main" id="{A7FFD81A-FB62-0928-9490-C03847885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48</xdr:row>
      <xdr:rowOff>0</xdr:rowOff>
    </xdr:from>
    <xdr:to>
      <xdr:col>23</xdr:col>
      <xdr:colOff>0</xdr:colOff>
      <xdr:row>67</xdr:row>
      <xdr:rowOff>152400</xdr:rowOff>
    </xdr:to>
    <xdr:graphicFrame macro="">
      <xdr:nvGraphicFramePr>
        <xdr:cNvPr id="3243" name="Chart 171">
          <a:extLst>
            <a:ext uri="{FF2B5EF4-FFF2-40B4-BE49-F238E27FC236}">
              <a16:creationId xmlns:a16="http://schemas.microsoft.com/office/drawing/2014/main" id="{BFA043A6-26B4-DCA7-03CC-0C030EE3D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71</xdr:row>
      <xdr:rowOff>0</xdr:rowOff>
    </xdr:from>
    <xdr:to>
      <xdr:col>7</xdr:col>
      <xdr:colOff>9525</xdr:colOff>
      <xdr:row>91</xdr:row>
      <xdr:rowOff>0</xdr:rowOff>
    </xdr:to>
    <xdr:graphicFrame macro="">
      <xdr:nvGraphicFramePr>
        <xdr:cNvPr id="3244" name="Chart 172">
          <a:extLst>
            <a:ext uri="{FF2B5EF4-FFF2-40B4-BE49-F238E27FC236}">
              <a16:creationId xmlns:a16="http://schemas.microsoft.com/office/drawing/2014/main" id="{24AB9596-BD45-2DBA-760A-27913C9B5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71</xdr:row>
      <xdr:rowOff>0</xdr:rowOff>
    </xdr:from>
    <xdr:to>
      <xdr:col>15</xdr:col>
      <xdr:colOff>9525</xdr:colOff>
      <xdr:row>90</xdr:row>
      <xdr:rowOff>152400</xdr:rowOff>
    </xdr:to>
    <xdr:graphicFrame macro="">
      <xdr:nvGraphicFramePr>
        <xdr:cNvPr id="3245" name="Chart 173">
          <a:extLst>
            <a:ext uri="{FF2B5EF4-FFF2-40B4-BE49-F238E27FC236}">
              <a16:creationId xmlns:a16="http://schemas.microsoft.com/office/drawing/2014/main" id="{22ACA342-9149-738D-C446-10D21D23B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0</xdr:colOff>
      <xdr:row>71</xdr:row>
      <xdr:rowOff>0</xdr:rowOff>
    </xdr:from>
    <xdr:to>
      <xdr:col>23</xdr:col>
      <xdr:colOff>0</xdr:colOff>
      <xdr:row>91</xdr:row>
      <xdr:rowOff>19050</xdr:rowOff>
    </xdr:to>
    <xdr:graphicFrame macro="">
      <xdr:nvGraphicFramePr>
        <xdr:cNvPr id="3246" name="Chart 174">
          <a:extLst>
            <a:ext uri="{FF2B5EF4-FFF2-40B4-BE49-F238E27FC236}">
              <a16:creationId xmlns:a16="http://schemas.microsoft.com/office/drawing/2014/main" id="{1561F5C6-EEBE-2549-632E-DD37C4D81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92</xdr:row>
      <xdr:rowOff>0</xdr:rowOff>
    </xdr:from>
    <xdr:to>
      <xdr:col>6</xdr:col>
      <xdr:colOff>600075</xdr:colOff>
      <xdr:row>112</xdr:row>
      <xdr:rowOff>0</xdr:rowOff>
    </xdr:to>
    <xdr:graphicFrame macro="">
      <xdr:nvGraphicFramePr>
        <xdr:cNvPr id="3247" name="Chart 175">
          <a:extLst>
            <a:ext uri="{FF2B5EF4-FFF2-40B4-BE49-F238E27FC236}">
              <a16:creationId xmlns:a16="http://schemas.microsoft.com/office/drawing/2014/main" id="{1E831F1A-205E-2434-5567-E4F81407F6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0</xdr:colOff>
      <xdr:row>92</xdr:row>
      <xdr:rowOff>0</xdr:rowOff>
    </xdr:from>
    <xdr:to>
      <xdr:col>15</xdr:col>
      <xdr:colOff>0</xdr:colOff>
      <xdr:row>111</xdr:row>
      <xdr:rowOff>152400</xdr:rowOff>
    </xdr:to>
    <xdr:graphicFrame macro="">
      <xdr:nvGraphicFramePr>
        <xdr:cNvPr id="3248" name="Chart 176">
          <a:extLst>
            <a:ext uri="{FF2B5EF4-FFF2-40B4-BE49-F238E27FC236}">
              <a16:creationId xmlns:a16="http://schemas.microsoft.com/office/drawing/2014/main" id="{9D7D05B8-26B7-E7AA-DCF5-49AD09B83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0</xdr:colOff>
      <xdr:row>92</xdr:row>
      <xdr:rowOff>0</xdr:rowOff>
    </xdr:from>
    <xdr:to>
      <xdr:col>23</xdr:col>
      <xdr:colOff>0</xdr:colOff>
      <xdr:row>112</xdr:row>
      <xdr:rowOff>9525</xdr:rowOff>
    </xdr:to>
    <xdr:graphicFrame macro="">
      <xdr:nvGraphicFramePr>
        <xdr:cNvPr id="3249" name="Chart 177">
          <a:extLst>
            <a:ext uri="{FF2B5EF4-FFF2-40B4-BE49-F238E27FC236}">
              <a16:creationId xmlns:a16="http://schemas.microsoft.com/office/drawing/2014/main" id="{F12419E1-CA75-43B4-6C98-29378A103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113</xdr:row>
      <xdr:rowOff>0</xdr:rowOff>
    </xdr:from>
    <xdr:to>
      <xdr:col>7</xdr:col>
      <xdr:colOff>19050</xdr:colOff>
      <xdr:row>133</xdr:row>
      <xdr:rowOff>0</xdr:rowOff>
    </xdr:to>
    <xdr:graphicFrame macro="">
      <xdr:nvGraphicFramePr>
        <xdr:cNvPr id="3250" name="Chart 178">
          <a:extLst>
            <a:ext uri="{FF2B5EF4-FFF2-40B4-BE49-F238E27FC236}">
              <a16:creationId xmlns:a16="http://schemas.microsoft.com/office/drawing/2014/main" id="{C734D4DE-A217-A4C0-B384-4FF8F8889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0</xdr:colOff>
      <xdr:row>113</xdr:row>
      <xdr:rowOff>0</xdr:rowOff>
    </xdr:from>
    <xdr:to>
      <xdr:col>15</xdr:col>
      <xdr:colOff>0</xdr:colOff>
      <xdr:row>132</xdr:row>
      <xdr:rowOff>152400</xdr:rowOff>
    </xdr:to>
    <xdr:graphicFrame macro="">
      <xdr:nvGraphicFramePr>
        <xdr:cNvPr id="3251" name="Chart 179">
          <a:extLst>
            <a:ext uri="{FF2B5EF4-FFF2-40B4-BE49-F238E27FC236}">
              <a16:creationId xmlns:a16="http://schemas.microsoft.com/office/drawing/2014/main" id="{559A35F5-E280-C27A-7B1D-036966C34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10</xdr:col>
      <xdr:colOff>0</xdr:colOff>
      <xdr:row>80</xdr:row>
      <xdr:rowOff>123825</xdr:rowOff>
    </xdr:from>
    <xdr:ext cx="76200" cy="200025"/>
    <xdr:sp macro="" textlink="">
      <xdr:nvSpPr>
        <xdr:cNvPr id="3294" name="Text Box 222">
          <a:extLst>
            <a:ext uri="{FF2B5EF4-FFF2-40B4-BE49-F238E27FC236}">
              <a16:creationId xmlns:a16="http://schemas.microsoft.com/office/drawing/2014/main" id="{EFAB0EDD-BF3B-3D81-68B0-ACC011013511}"/>
            </a:ext>
          </a:extLst>
        </xdr:cNvPr>
        <xdr:cNvSpPr txBox="1">
          <a:spLocks noChangeArrowheads="1"/>
        </xdr:cNvSpPr>
      </xdr:nvSpPr>
      <xdr:spPr bwMode="auto">
        <a:xfrm>
          <a:off x="6096000" y="1307782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10</xdr:col>
      <xdr:colOff>0</xdr:colOff>
      <xdr:row>101</xdr:row>
      <xdr:rowOff>47625</xdr:rowOff>
    </xdr:from>
    <xdr:ext cx="76200" cy="200025"/>
    <xdr:sp macro="" textlink="">
      <xdr:nvSpPr>
        <xdr:cNvPr id="3301" name="Text Box 229">
          <a:extLst>
            <a:ext uri="{FF2B5EF4-FFF2-40B4-BE49-F238E27FC236}">
              <a16:creationId xmlns:a16="http://schemas.microsoft.com/office/drawing/2014/main" id="{7F95AC90-B4A6-96C1-FEBF-0481D3A9798A}"/>
            </a:ext>
          </a:extLst>
        </xdr:cNvPr>
        <xdr:cNvSpPr txBox="1">
          <a:spLocks noChangeArrowheads="1"/>
        </xdr:cNvSpPr>
      </xdr:nvSpPr>
      <xdr:spPr bwMode="auto">
        <a:xfrm>
          <a:off x="6096000" y="164020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11</xdr:col>
      <xdr:colOff>466725</xdr:colOff>
      <xdr:row>35</xdr:row>
      <xdr:rowOff>95250</xdr:rowOff>
    </xdr:from>
    <xdr:to>
      <xdr:col>12</xdr:col>
      <xdr:colOff>161925</xdr:colOff>
      <xdr:row>36</xdr:row>
      <xdr:rowOff>133350</xdr:rowOff>
    </xdr:to>
    <xdr:sp macro="" textlink="">
      <xdr:nvSpPr>
        <xdr:cNvPr id="3316" name="Text Box 244">
          <a:extLst>
            <a:ext uri="{FF2B5EF4-FFF2-40B4-BE49-F238E27FC236}">
              <a16:creationId xmlns:a16="http://schemas.microsoft.com/office/drawing/2014/main" id="{38CD6DBE-185A-6C1C-5171-1DE6C6EB349A}"/>
            </a:ext>
          </a:extLst>
        </xdr:cNvPr>
        <xdr:cNvSpPr txBox="1">
          <a:spLocks noChangeArrowheads="1"/>
        </xdr:cNvSpPr>
      </xdr:nvSpPr>
      <xdr:spPr bwMode="auto">
        <a:xfrm>
          <a:off x="7172325" y="5762625"/>
          <a:ext cx="3048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wsDr>
</file>

<file path=xl/drawings/drawing30.xml><?xml version="1.0" encoding="utf-8"?>
<c:userShapes xmlns:c="http://schemas.openxmlformats.org/drawingml/2006/chart">
  <cdr:relSizeAnchor xmlns:cdr="http://schemas.openxmlformats.org/drawingml/2006/chartDrawing">
    <cdr:from>
      <cdr:x>0.0556</cdr:x>
      <cdr:y>0.55387</cdr:y>
    </cdr:from>
    <cdr:to>
      <cdr:x>0.07344</cdr:x>
      <cdr:y>0.61842</cdr:y>
    </cdr:to>
    <cdr:sp macro="" textlink="">
      <cdr:nvSpPr>
        <cdr:cNvPr id="396300" name="Text 1">
          <a:extLst xmlns:a="http://schemas.openxmlformats.org/drawingml/2006/main">
            <a:ext uri="{FF2B5EF4-FFF2-40B4-BE49-F238E27FC236}">
              <a16:creationId xmlns:a16="http://schemas.microsoft.com/office/drawing/2014/main" id="{761532E7-DEAA-F4CD-AEF8-3E7266D23F93}"/>
            </a:ext>
          </a:extLst>
        </cdr:cNvPr>
        <cdr:cNvSpPr txBox="1">
          <a:spLocks xmlns:a="http://schemas.openxmlformats.org/drawingml/2006/main" noChangeArrowheads="1"/>
        </cdr:cNvSpPr>
      </cdr:nvSpPr>
      <cdr:spPr bwMode="auto">
        <a:xfrm xmlns:a="http://schemas.openxmlformats.org/drawingml/2006/main">
          <a:off x="241491" y="1802167"/>
          <a:ext cx="76485" cy="2096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0.0666</cdr:x>
      <cdr:y>0.89361</cdr:y>
    </cdr:from>
    <cdr:to>
      <cdr:x>0.08444</cdr:x>
      <cdr:y>0.94651</cdr:y>
    </cdr:to>
    <cdr:sp macro="" textlink="">
      <cdr:nvSpPr>
        <cdr:cNvPr id="396301" name="Text 2">
          <a:extLst xmlns:a="http://schemas.openxmlformats.org/drawingml/2006/main">
            <a:ext uri="{FF2B5EF4-FFF2-40B4-BE49-F238E27FC236}">
              <a16:creationId xmlns:a16="http://schemas.microsoft.com/office/drawing/2014/main" id="{FDCC6AE9-2C24-9752-A604-81BF6FE349D7}"/>
            </a:ext>
          </a:extLst>
        </cdr:cNvPr>
        <cdr:cNvSpPr txBox="1">
          <a:spLocks xmlns:a="http://schemas.openxmlformats.org/drawingml/2006/main" noChangeArrowheads="1"/>
        </cdr:cNvSpPr>
      </cdr:nvSpPr>
      <cdr:spPr bwMode="auto">
        <a:xfrm xmlns:a="http://schemas.openxmlformats.org/drawingml/2006/main">
          <a:off x="288639" y="2905638"/>
          <a:ext cx="76486"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0.0842</cdr:x>
      <cdr:y>0.71695</cdr:y>
    </cdr:from>
    <cdr:to>
      <cdr:x>0.10204</cdr:x>
      <cdr:y>0.76985</cdr:y>
    </cdr:to>
    <cdr:sp macro="" textlink="">
      <cdr:nvSpPr>
        <cdr:cNvPr id="396302" name="Text 3">
          <a:extLst xmlns:a="http://schemas.openxmlformats.org/drawingml/2006/main">
            <a:ext uri="{FF2B5EF4-FFF2-40B4-BE49-F238E27FC236}">
              <a16:creationId xmlns:a16="http://schemas.microsoft.com/office/drawing/2014/main" id="{694639EA-07E0-B2B2-F87E-64BE87A5E0C8}"/>
            </a:ext>
          </a:extLst>
        </cdr:cNvPr>
        <cdr:cNvSpPr txBox="1">
          <a:spLocks xmlns:a="http://schemas.openxmlformats.org/drawingml/2006/main" noChangeArrowheads="1"/>
        </cdr:cNvSpPr>
      </cdr:nvSpPr>
      <cdr:spPr bwMode="auto">
        <a:xfrm xmlns:a="http://schemas.openxmlformats.org/drawingml/2006/main">
          <a:off x="364077" y="2331833"/>
          <a:ext cx="76486"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0.10449</cdr:x>
      <cdr:y>0.11319</cdr:y>
    </cdr:from>
    <cdr:to>
      <cdr:x>0.12233</cdr:x>
      <cdr:y>0.16609</cdr:y>
    </cdr:to>
    <cdr:sp macro="" textlink="">
      <cdr:nvSpPr>
        <cdr:cNvPr id="396303" name="Text 4">
          <a:extLst xmlns:a="http://schemas.openxmlformats.org/drawingml/2006/main">
            <a:ext uri="{FF2B5EF4-FFF2-40B4-BE49-F238E27FC236}">
              <a16:creationId xmlns:a16="http://schemas.microsoft.com/office/drawing/2014/main" id="{3AE407DA-F76C-737D-8392-061EDF7C75F0}"/>
            </a:ext>
          </a:extLst>
        </cdr:cNvPr>
        <cdr:cNvSpPr txBox="1">
          <a:spLocks xmlns:a="http://schemas.openxmlformats.org/drawingml/2006/main" noChangeArrowheads="1"/>
        </cdr:cNvSpPr>
      </cdr:nvSpPr>
      <cdr:spPr bwMode="auto">
        <a:xfrm xmlns:a="http://schemas.openxmlformats.org/drawingml/2006/main">
          <a:off x="451041" y="370807"/>
          <a:ext cx="76485"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0.10449</cdr:x>
      <cdr:y>0.77106</cdr:y>
    </cdr:from>
    <cdr:to>
      <cdr:x>0.12233</cdr:x>
      <cdr:y>0.82396</cdr:y>
    </cdr:to>
    <cdr:sp macro="" textlink="">
      <cdr:nvSpPr>
        <cdr:cNvPr id="396304" name="Text 5">
          <a:extLst xmlns:a="http://schemas.openxmlformats.org/drawingml/2006/main">
            <a:ext uri="{FF2B5EF4-FFF2-40B4-BE49-F238E27FC236}">
              <a16:creationId xmlns:a16="http://schemas.microsoft.com/office/drawing/2014/main" id="{675FAE3E-6E18-D06E-32B8-02488066DDC4}"/>
            </a:ext>
          </a:extLst>
        </cdr:cNvPr>
        <cdr:cNvSpPr txBox="1">
          <a:spLocks xmlns:a="http://schemas.openxmlformats.org/drawingml/2006/main" noChangeArrowheads="1"/>
        </cdr:cNvSpPr>
      </cdr:nvSpPr>
      <cdr:spPr bwMode="auto">
        <a:xfrm xmlns:a="http://schemas.openxmlformats.org/drawingml/2006/main">
          <a:off x="451041" y="2507600"/>
          <a:ext cx="76485"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0.11769</cdr:x>
      <cdr:y>0.2236</cdr:y>
    </cdr:from>
    <cdr:to>
      <cdr:x>0.13553</cdr:x>
      <cdr:y>0.2765</cdr:y>
    </cdr:to>
    <cdr:sp macro="" textlink="">
      <cdr:nvSpPr>
        <cdr:cNvPr id="396305" name="Text 6">
          <a:extLst xmlns:a="http://schemas.openxmlformats.org/drawingml/2006/main">
            <a:ext uri="{FF2B5EF4-FFF2-40B4-BE49-F238E27FC236}">
              <a16:creationId xmlns:a16="http://schemas.microsoft.com/office/drawing/2014/main" id="{B84EAD2C-79C5-2427-DCA6-B4528BDD1468}"/>
            </a:ext>
          </a:extLst>
        </cdr:cNvPr>
        <cdr:cNvSpPr txBox="1">
          <a:spLocks xmlns:a="http://schemas.openxmlformats.org/drawingml/2006/main" noChangeArrowheads="1"/>
        </cdr:cNvSpPr>
      </cdr:nvSpPr>
      <cdr:spPr bwMode="auto">
        <a:xfrm xmlns:a="http://schemas.openxmlformats.org/drawingml/2006/main">
          <a:off x="507619" y="729435"/>
          <a:ext cx="76486"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0.10449</cdr:x>
      <cdr:y>0.69219</cdr:y>
    </cdr:from>
    <cdr:to>
      <cdr:x>0.12233</cdr:x>
      <cdr:y>0.7451</cdr:y>
    </cdr:to>
    <cdr:sp macro="" textlink="">
      <cdr:nvSpPr>
        <cdr:cNvPr id="396306" name="Text 7">
          <a:extLst xmlns:a="http://schemas.openxmlformats.org/drawingml/2006/main">
            <a:ext uri="{FF2B5EF4-FFF2-40B4-BE49-F238E27FC236}">
              <a16:creationId xmlns:a16="http://schemas.microsoft.com/office/drawing/2014/main" id="{07CE3735-91EE-EEB6-0407-44F0577042E2}"/>
            </a:ext>
          </a:extLst>
        </cdr:cNvPr>
        <cdr:cNvSpPr txBox="1">
          <a:spLocks xmlns:a="http://schemas.openxmlformats.org/drawingml/2006/main" noChangeArrowheads="1"/>
        </cdr:cNvSpPr>
      </cdr:nvSpPr>
      <cdr:spPr bwMode="auto">
        <a:xfrm xmlns:a="http://schemas.openxmlformats.org/drawingml/2006/main">
          <a:off x="451041" y="2251437"/>
          <a:ext cx="76485" cy="1718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1.xml><?xml version="1.0" encoding="utf-8"?>
<c:userShapes xmlns:c="http://schemas.openxmlformats.org/drawingml/2006/chart">
  <cdr:relSizeAnchor xmlns:cdr="http://schemas.openxmlformats.org/drawingml/2006/chartDrawing">
    <cdr:from>
      <cdr:x>0.05513</cdr:x>
      <cdr:y>0.55921</cdr:y>
    </cdr:from>
    <cdr:to>
      <cdr:x>0.07298</cdr:x>
      <cdr:y>0.62399</cdr:y>
    </cdr:to>
    <cdr:sp macro="" textlink="">
      <cdr:nvSpPr>
        <cdr:cNvPr id="398348" name="Text 1">
          <a:extLst xmlns:a="http://schemas.openxmlformats.org/drawingml/2006/main">
            <a:ext uri="{FF2B5EF4-FFF2-40B4-BE49-F238E27FC236}">
              <a16:creationId xmlns:a16="http://schemas.microsoft.com/office/drawing/2014/main" id="{972FC5BA-08B1-7E2D-9DDF-F1AC358E0724}"/>
            </a:ext>
          </a:extLst>
        </cdr:cNvPr>
        <cdr:cNvSpPr txBox="1">
          <a:spLocks xmlns:a="http://schemas.openxmlformats.org/drawingml/2006/main" noChangeArrowheads="1"/>
        </cdr:cNvSpPr>
      </cdr:nvSpPr>
      <cdr:spPr bwMode="auto">
        <a:xfrm xmlns:a="http://schemas.openxmlformats.org/drawingml/2006/main">
          <a:off x="238966" y="1814163"/>
          <a:ext cx="76312" cy="2098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0.06736</cdr:x>
      <cdr:y>0.89746</cdr:y>
    </cdr:from>
    <cdr:to>
      <cdr:x>0.0852</cdr:x>
      <cdr:y>0.95035</cdr:y>
    </cdr:to>
    <cdr:sp macro="" textlink="">
      <cdr:nvSpPr>
        <cdr:cNvPr id="398349" name="Text 2">
          <a:extLst xmlns:a="http://schemas.openxmlformats.org/drawingml/2006/main">
            <a:ext uri="{FF2B5EF4-FFF2-40B4-BE49-F238E27FC236}">
              <a16:creationId xmlns:a16="http://schemas.microsoft.com/office/drawing/2014/main" id="{05B4808C-7046-0D12-4533-8858EC1D2CA0}"/>
            </a:ext>
          </a:extLst>
        </cdr:cNvPr>
        <cdr:cNvSpPr txBox="1">
          <a:spLocks xmlns:a="http://schemas.openxmlformats.org/drawingml/2006/main" noChangeArrowheads="1"/>
        </cdr:cNvSpPr>
      </cdr:nvSpPr>
      <cdr:spPr bwMode="auto">
        <a:xfrm xmlns:a="http://schemas.openxmlformats.org/drawingml/2006/main">
          <a:off x="291235" y="2909586"/>
          <a:ext cx="76312"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0.08447</cdr:x>
      <cdr:y>0.71814</cdr:y>
    </cdr:from>
    <cdr:to>
      <cdr:x>0.10231</cdr:x>
      <cdr:y>0.77104</cdr:y>
    </cdr:to>
    <cdr:sp macro="" textlink="">
      <cdr:nvSpPr>
        <cdr:cNvPr id="398350" name="Text 3">
          <a:extLst xmlns:a="http://schemas.openxmlformats.org/drawingml/2006/main">
            <a:ext uri="{FF2B5EF4-FFF2-40B4-BE49-F238E27FC236}">
              <a16:creationId xmlns:a16="http://schemas.microsoft.com/office/drawing/2014/main" id="{84FD6185-331C-2EEB-671F-4FB945C51BCD}"/>
            </a:ext>
          </a:extLst>
        </cdr:cNvPr>
        <cdr:cNvSpPr txBox="1">
          <a:spLocks xmlns:a="http://schemas.openxmlformats.org/drawingml/2006/main" noChangeArrowheads="1"/>
        </cdr:cNvSpPr>
      </cdr:nvSpPr>
      <cdr:spPr bwMode="auto">
        <a:xfrm xmlns:a="http://schemas.openxmlformats.org/drawingml/2006/main">
          <a:off x="364411" y="2328870"/>
          <a:ext cx="76312" cy="17130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0.1006</cdr:x>
      <cdr:y>0.11904</cdr:y>
    </cdr:from>
    <cdr:to>
      <cdr:x>0.11844</cdr:x>
      <cdr:y>0.17194</cdr:y>
    </cdr:to>
    <cdr:sp macro="" textlink="">
      <cdr:nvSpPr>
        <cdr:cNvPr id="398351" name="Text 4">
          <a:extLst xmlns:a="http://schemas.openxmlformats.org/drawingml/2006/main">
            <a:ext uri="{FF2B5EF4-FFF2-40B4-BE49-F238E27FC236}">
              <a16:creationId xmlns:a16="http://schemas.microsoft.com/office/drawing/2014/main" id="{8E459484-F33D-4AD0-A15E-C9578D03CD04}"/>
            </a:ext>
          </a:extLst>
        </cdr:cNvPr>
        <cdr:cNvSpPr txBox="1">
          <a:spLocks xmlns:a="http://schemas.openxmlformats.org/drawingml/2006/main" noChangeArrowheads="1"/>
        </cdr:cNvSpPr>
      </cdr:nvSpPr>
      <cdr:spPr bwMode="auto">
        <a:xfrm xmlns:a="http://schemas.openxmlformats.org/drawingml/2006/main">
          <a:off x="433405" y="388699"/>
          <a:ext cx="76312" cy="17130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0.1006</cdr:x>
      <cdr:y>0.77274</cdr:y>
    </cdr:from>
    <cdr:to>
      <cdr:x>0.11844</cdr:x>
      <cdr:y>0.82563</cdr:y>
    </cdr:to>
    <cdr:sp macro="" textlink="">
      <cdr:nvSpPr>
        <cdr:cNvPr id="398352" name="Text 5">
          <a:extLst xmlns:a="http://schemas.openxmlformats.org/drawingml/2006/main">
            <a:ext uri="{FF2B5EF4-FFF2-40B4-BE49-F238E27FC236}">
              <a16:creationId xmlns:a16="http://schemas.microsoft.com/office/drawing/2014/main" id="{93E1212E-486F-55C7-7A53-A5791B792CA8}"/>
            </a:ext>
          </a:extLst>
        </cdr:cNvPr>
        <cdr:cNvSpPr txBox="1">
          <a:spLocks xmlns:a="http://schemas.openxmlformats.org/drawingml/2006/main" noChangeArrowheads="1"/>
        </cdr:cNvSpPr>
      </cdr:nvSpPr>
      <cdr:spPr bwMode="auto">
        <a:xfrm xmlns:a="http://schemas.openxmlformats.org/drawingml/2006/main">
          <a:off x="433405" y="2505678"/>
          <a:ext cx="76312"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0.11844</cdr:x>
      <cdr:y>0.23891</cdr:y>
    </cdr:from>
    <cdr:to>
      <cdr:x>0.13629</cdr:x>
      <cdr:y>0.29181</cdr:y>
    </cdr:to>
    <cdr:sp macro="" textlink="">
      <cdr:nvSpPr>
        <cdr:cNvPr id="398353" name="Text 6">
          <a:extLst xmlns:a="http://schemas.openxmlformats.org/drawingml/2006/main">
            <a:ext uri="{FF2B5EF4-FFF2-40B4-BE49-F238E27FC236}">
              <a16:creationId xmlns:a16="http://schemas.microsoft.com/office/drawing/2014/main" id="{A318683D-C316-0763-5B75-50FEB7ADA528}"/>
            </a:ext>
          </a:extLst>
        </cdr:cNvPr>
        <cdr:cNvSpPr txBox="1">
          <a:spLocks xmlns:a="http://schemas.openxmlformats.org/drawingml/2006/main" noChangeArrowheads="1"/>
        </cdr:cNvSpPr>
      </cdr:nvSpPr>
      <cdr:spPr bwMode="auto">
        <a:xfrm xmlns:a="http://schemas.openxmlformats.org/drawingml/2006/main">
          <a:off x="509717" y="776891"/>
          <a:ext cx="76312" cy="171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0.105</cdr:x>
      <cdr:y>0.69363</cdr:y>
    </cdr:from>
    <cdr:to>
      <cdr:x>0.12284</cdr:x>
      <cdr:y>0.74653</cdr:y>
    </cdr:to>
    <cdr:sp macro="" textlink="">
      <cdr:nvSpPr>
        <cdr:cNvPr id="398354" name="Text 7">
          <a:extLst xmlns:a="http://schemas.openxmlformats.org/drawingml/2006/main">
            <a:ext uri="{FF2B5EF4-FFF2-40B4-BE49-F238E27FC236}">
              <a16:creationId xmlns:a16="http://schemas.microsoft.com/office/drawing/2014/main" id="{83E4AFB2-38B1-B82D-0213-C2454CDD4987}"/>
            </a:ext>
          </a:extLst>
        </cdr:cNvPr>
        <cdr:cNvSpPr txBox="1">
          <a:spLocks xmlns:a="http://schemas.openxmlformats.org/drawingml/2006/main" noChangeArrowheads="1"/>
        </cdr:cNvSpPr>
      </cdr:nvSpPr>
      <cdr:spPr bwMode="auto">
        <a:xfrm xmlns:a="http://schemas.openxmlformats.org/drawingml/2006/main">
          <a:off x="452222" y="2249503"/>
          <a:ext cx="76312" cy="17130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0.65179</cdr:x>
      <cdr:y>0.71814</cdr:y>
    </cdr:from>
    <cdr:to>
      <cdr:x>0.66964</cdr:x>
      <cdr:y>0.77104</cdr:y>
    </cdr:to>
    <cdr:sp macro="" textlink="">
      <cdr:nvSpPr>
        <cdr:cNvPr id="398359" name="Text Box 23">
          <a:extLst xmlns:a="http://schemas.openxmlformats.org/drawingml/2006/main">
            <a:ext uri="{FF2B5EF4-FFF2-40B4-BE49-F238E27FC236}">
              <a16:creationId xmlns:a16="http://schemas.microsoft.com/office/drawing/2014/main" id="{04E8A401-6375-FC53-B307-D0E4A44CA543}"/>
            </a:ext>
          </a:extLst>
        </cdr:cNvPr>
        <cdr:cNvSpPr txBox="1">
          <a:spLocks xmlns:a="http://schemas.openxmlformats.org/drawingml/2006/main" noChangeArrowheads="1"/>
        </cdr:cNvSpPr>
      </cdr:nvSpPr>
      <cdr:spPr bwMode="auto">
        <a:xfrm xmlns:a="http://schemas.openxmlformats.org/drawingml/2006/main">
          <a:off x="2790711" y="2328870"/>
          <a:ext cx="76312" cy="17130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2.xml><?xml version="1.0" encoding="utf-8"?>
<c:userShapes xmlns:c="http://schemas.openxmlformats.org/drawingml/2006/chart">
  <cdr:relSizeAnchor xmlns:cdr="http://schemas.openxmlformats.org/drawingml/2006/chartDrawing">
    <cdr:from>
      <cdr:x>0.051</cdr:x>
      <cdr:y>0.54368</cdr:y>
    </cdr:from>
    <cdr:to>
      <cdr:x>0.06224</cdr:x>
      <cdr:y>0.58178</cdr:y>
    </cdr:to>
    <cdr:sp macro="" textlink="">
      <cdr:nvSpPr>
        <cdr:cNvPr id="400396" name="Text 1">
          <a:extLst xmlns:a="http://schemas.openxmlformats.org/drawingml/2006/main">
            <a:ext uri="{FF2B5EF4-FFF2-40B4-BE49-F238E27FC236}">
              <a16:creationId xmlns:a16="http://schemas.microsoft.com/office/drawing/2014/main" id="{8538A389-8287-7679-7671-AA12ECB4DD5A}"/>
            </a:ext>
          </a:extLst>
        </cdr:cNvPr>
        <cdr:cNvSpPr txBox="1">
          <a:spLocks xmlns:a="http://schemas.openxmlformats.org/drawingml/2006/main" noChangeArrowheads="1"/>
        </cdr:cNvSpPr>
      </cdr:nvSpPr>
      <cdr:spPr bwMode="auto">
        <a:xfrm xmlns:a="http://schemas.openxmlformats.org/drawingml/2006/main">
          <a:off x="220807" y="1769062"/>
          <a:ext cx="47977"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0.06053</cdr:x>
      <cdr:y>0.87808</cdr:y>
    </cdr:from>
    <cdr:to>
      <cdr:x>0.07178</cdr:x>
      <cdr:y>0.91326</cdr:y>
    </cdr:to>
    <cdr:sp macro="" textlink="">
      <cdr:nvSpPr>
        <cdr:cNvPr id="400397" name="Text 2">
          <a:extLst xmlns:a="http://schemas.openxmlformats.org/drawingml/2006/main">
            <a:ext uri="{FF2B5EF4-FFF2-40B4-BE49-F238E27FC236}">
              <a16:creationId xmlns:a16="http://schemas.microsoft.com/office/drawing/2014/main" id="{0B7552FA-789F-1CEB-C2DB-99C55CF15CDA}"/>
            </a:ext>
          </a:extLst>
        </cdr:cNvPr>
        <cdr:cNvSpPr txBox="1">
          <a:spLocks xmlns:a="http://schemas.openxmlformats.org/drawingml/2006/main" noChangeArrowheads="1"/>
        </cdr:cNvSpPr>
      </cdr:nvSpPr>
      <cdr:spPr bwMode="auto">
        <a:xfrm xmlns:a="http://schemas.openxmlformats.org/drawingml/2006/main">
          <a:off x="261483" y="2855193"/>
          <a:ext cx="47978"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0.07642</cdr:x>
      <cdr:y>0.707</cdr:y>
    </cdr:from>
    <cdr:to>
      <cdr:x>0.08766</cdr:x>
      <cdr:y>0.74218</cdr:y>
    </cdr:to>
    <cdr:sp macro="" textlink="">
      <cdr:nvSpPr>
        <cdr:cNvPr id="400398" name="Text 3">
          <a:extLst xmlns:a="http://schemas.openxmlformats.org/drawingml/2006/main">
            <a:ext uri="{FF2B5EF4-FFF2-40B4-BE49-F238E27FC236}">
              <a16:creationId xmlns:a16="http://schemas.microsoft.com/office/drawing/2014/main" id="{8B5630BE-8CB4-39DA-C152-1C5DBE4C1540}"/>
            </a:ext>
          </a:extLst>
        </cdr:cNvPr>
        <cdr:cNvSpPr txBox="1">
          <a:spLocks xmlns:a="http://schemas.openxmlformats.org/drawingml/2006/main" noChangeArrowheads="1"/>
        </cdr:cNvSpPr>
      </cdr:nvSpPr>
      <cdr:spPr bwMode="auto">
        <a:xfrm xmlns:a="http://schemas.openxmlformats.org/drawingml/2006/main">
          <a:off x="329278" y="2299517"/>
          <a:ext cx="4797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0.10591</cdr:y>
    </cdr:from>
    <cdr:to>
      <cdr:x>0.10575</cdr:x>
      <cdr:y>0.14109</cdr:y>
    </cdr:to>
    <cdr:sp macro="" textlink="">
      <cdr:nvSpPr>
        <cdr:cNvPr id="400399" name="Text 4">
          <a:extLst xmlns:a="http://schemas.openxmlformats.org/drawingml/2006/main">
            <a:ext uri="{FF2B5EF4-FFF2-40B4-BE49-F238E27FC236}">
              <a16:creationId xmlns:a16="http://schemas.microsoft.com/office/drawing/2014/main" id="{76932318-E3ED-AA32-4127-580F136FB806}"/>
            </a:ext>
          </a:extLst>
        </cdr:cNvPr>
        <cdr:cNvSpPr txBox="1">
          <a:spLocks xmlns:a="http://schemas.openxmlformats.org/drawingml/2006/main" noChangeArrowheads="1"/>
        </cdr:cNvSpPr>
      </cdr:nvSpPr>
      <cdr:spPr bwMode="auto">
        <a:xfrm xmlns:a="http://schemas.openxmlformats.org/drawingml/2006/main">
          <a:off x="406459" y="347161"/>
          <a:ext cx="4797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0.76135</cdr:y>
    </cdr:from>
    <cdr:to>
      <cdr:x>0.10575</cdr:x>
      <cdr:y>0.79654</cdr:y>
    </cdr:to>
    <cdr:sp macro="" textlink="">
      <cdr:nvSpPr>
        <cdr:cNvPr id="400400" name="Text 5">
          <a:extLst xmlns:a="http://schemas.openxmlformats.org/drawingml/2006/main">
            <a:ext uri="{FF2B5EF4-FFF2-40B4-BE49-F238E27FC236}">
              <a16:creationId xmlns:a16="http://schemas.microsoft.com/office/drawing/2014/main" id="{B3ECDA58-61EC-2F4B-6E97-DE74BD1592D5}"/>
            </a:ext>
          </a:extLst>
        </cdr:cNvPr>
        <cdr:cNvSpPr txBox="1">
          <a:spLocks xmlns:a="http://schemas.openxmlformats.org/drawingml/2006/main" noChangeArrowheads="1"/>
        </cdr:cNvSpPr>
      </cdr:nvSpPr>
      <cdr:spPr bwMode="auto">
        <a:xfrm xmlns:a="http://schemas.openxmlformats.org/drawingml/2006/main">
          <a:off x="406459" y="2476072"/>
          <a:ext cx="4797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0.106</cdr:x>
      <cdr:y>0.21098</cdr:y>
    </cdr:from>
    <cdr:to>
      <cdr:x>0.11724</cdr:x>
      <cdr:y>0.24617</cdr:y>
    </cdr:to>
    <cdr:sp macro="" textlink="">
      <cdr:nvSpPr>
        <cdr:cNvPr id="400401" name="Text 6">
          <a:extLst xmlns:a="http://schemas.openxmlformats.org/drawingml/2006/main">
            <a:ext uri="{FF2B5EF4-FFF2-40B4-BE49-F238E27FC236}">
              <a16:creationId xmlns:a16="http://schemas.microsoft.com/office/drawing/2014/main" id="{7FA2A684-55B0-0F65-F7F6-D7FD8E308D55}"/>
            </a:ext>
          </a:extLst>
        </cdr:cNvPr>
        <cdr:cNvSpPr txBox="1">
          <a:spLocks xmlns:a="http://schemas.openxmlformats.org/drawingml/2006/main" noChangeArrowheads="1"/>
        </cdr:cNvSpPr>
      </cdr:nvSpPr>
      <cdr:spPr bwMode="auto">
        <a:xfrm xmlns:a="http://schemas.openxmlformats.org/drawingml/2006/main">
          <a:off x="455479" y="688449"/>
          <a:ext cx="47978"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0.68176</cdr:y>
    </cdr:from>
    <cdr:to>
      <cdr:x>0.10575</cdr:x>
      <cdr:y>0.71695</cdr:y>
    </cdr:to>
    <cdr:sp macro="" textlink="">
      <cdr:nvSpPr>
        <cdr:cNvPr id="400402" name="Text 7">
          <a:extLst xmlns:a="http://schemas.openxmlformats.org/drawingml/2006/main">
            <a:ext uri="{FF2B5EF4-FFF2-40B4-BE49-F238E27FC236}">
              <a16:creationId xmlns:a16="http://schemas.microsoft.com/office/drawing/2014/main" id="{BEDE2CE4-D586-C611-A9AD-6F4DFB5CB9C1}"/>
            </a:ext>
          </a:extLst>
        </cdr:cNvPr>
        <cdr:cNvSpPr txBox="1">
          <a:spLocks xmlns:a="http://schemas.openxmlformats.org/drawingml/2006/main" noChangeArrowheads="1"/>
        </cdr:cNvSpPr>
      </cdr:nvSpPr>
      <cdr:spPr bwMode="auto">
        <a:xfrm xmlns:a="http://schemas.openxmlformats.org/drawingml/2006/main">
          <a:off x="406459" y="2217545"/>
          <a:ext cx="4797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3.xml><?xml version="1.0" encoding="utf-8"?>
<c:userShapes xmlns:c="http://schemas.openxmlformats.org/drawingml/2006/chart">
  <cdr:relSizeAnchor xmlns:cdr="http://schemas.openxmlformats.org/drawingml/2006/chartDrawing">
    <cdr:from>
      <cdr:x>0.05098</cdr:x>
      <cdr:y>0.54927</cdr:y>
    </cdr:from>
    <cdr:to>
      <cdr:x>0.06222</cdr:x>
      <cdr:y>0.58737</cdr:y>
    </cdr:to>
    <cdr:sp macro="" textlink="">
      <cdr:nvSpPr>
        <cdr:cNvPr id="402444" name="Text 1">
          <a:extLst xmlns:a="http://schemas.openxmlformats.org/drawingml/2006/main">
            <a:ext uri="{FF2B5EF4-FFF2-40B4-BE49-F238E27FC236}">
              <a16:creationId xmlns:a16="http://schemas.microsoft.com/office/drawing/2014/main" id="{63DEE675-E00A-76A6-E7F5-90F0F69E148A}"/>
            </a:ext>
          </a:extLst>
        </cdr:cNvPr>
        <cdr:cNvSpPr txBox="1">
          <a:spLocks xmlns:a="http://schemas.openxmlformats.org/drawingml/2006/main" noChangeArrowheads="1"/>
        </cdr:cNvSpPr>
      </cdr:nvSpPr>
      <cdr:spPr bwMode="auto">
        <a:xfrm xmlns:a="http://schemas.openxmlformats.org/drawingml/2006/main">
          <a:off x="221195" y="1792437"/>
          <a:ext cx="48087" cy="12412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0.06124</cdr:x>
      <cdr:y>0.88661</cdr:y>
    </cdr:from>
    <cdr:to>
      <cdr:x>0.07249</cdr:x>
      <cdr:y>0.9218</cdr:y>
    </cdr:to>
    <cdr:sp macro="" textlink="">
      <cdr:nvSpPr>
        <cdr:cNvPr id="402445" name="Text 2">
          <a:extLst xmlns:a="http://schemas.openxmlformats.org/drawingml/2006/main">
            <a:ext uri="{FF2B5EF4-FFF2-40B4-BE49-F238E27FC236}">
              <a16:creationId xmlns:a16="http://schemas.microsoft.com/office/drawing/2014/main" id="{CDE4BD23-2E0D-8565-5BB8-AD9B7811EDDA}"/>
            </a:ext>
          </a:extLst>
        </cdr:cNvPr>
        <cdr:cNvSpPr txBox="1">
          <a:spLocks xmlns:a="http://schemas.openxmlformats.org/drawingml/2006/main" noChangeArrowheads="1"/>
        </cdr:cNvSpPr>
      </cdr:nvSpPr>
      <cdr:spPr bwMode="auto">
        <a:xfrm xmlns:a="http://schemas.openxmlformats.org/drawingml/2006/main">
          <a:off x="265101" y="2891336"/>
          <a:ext cx="48087"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0.07738</cdr:x>
      <cdr:y>0.70871</cdr:y>
    </cdr:from>
    <cdr:to>
      <cdr:x>0.08862</cdr:x>
      <cdr:y>0.7439</cdr:y>
    </cdr:to>
    <cdr:sp macro="" textlink="">
      <cdr:nvSpPr>
        <cdr:cNvPr id="402446" name="Text 3">
          <a:extLst xmlns:a="http://schemas.openxmlformats.org/drawingml/2006/main">
            <a:ext uri="{FF2B5EF4-FFF2-40B4-BE49-F238E27FC236}">
              <a16:creationId xmlns:a16="http://schemas.microsoft.com/office/drawing/2014/main" id="{9FEEBFEC-D086-F2A9-A4A6-40ABF1F4E893}"/>
            </a:ext>
          </a:extLst>
        </cdr:cNvPr>
        <cdr:cNvSpPr txBox="1">
          <a:spLocks xmlns:a="http://schemas.openxmlformats.org/drawingml/2006/main" noChangeArrowheads="1"/>
        </cdr:cNvSpPr>
      </cdr:nvSpPr>
      <cdr:spPr bwMode="auto">
        <a:xfrm xmlns:a="http://schemas.openxmlformats.org/drawingml/2006/main">
          <a:off x="334095" y="2311845"/>
          <a:ext cx="48087"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0.09131</cdr:x>
      <cdr:y>0.1049</cdr:y>
    </cdr:from>
    <cdr:to>
      <cdr:x>0.10255</cdr:x>
      <cdr:y>0.14009</cdr:y>
    </cdr:to>
    <cdr:sp macro="" textlink="">
      <cdr:nvSpPr>
        <cdr:cNvPr id="402447" name="Text 4">
          <a:extLst xmlns:a="http://schemas.openxmlformats.org/drawingml/2006/main">
            <a:ext uri="{FF2B5EF4-FFF2-40B4-BE49-F238E27FC236}">
              <a16:creationId xmlns:a16="http://schemas.microsoft.com/office/drawing/2014/main" id="{BF1ED377-BE56-508E-0354-43099D769EE9}"/>
            </a:ext>
          </a:extLst>
        </cdr:cNvPr>
        <cdr:cNvSpPr txBox="1">
          <a:spLocks xmlns:a="http://schemas.openxmlformats.org/drawingml/2006/main" noChangeArrowheads="1"/>
        </cdr:cNvSpPr>
      </cdr:nvSpPr>
      <cdr:spPr bwMode="auto">
        <a:xfrm xmlns:a="http://schemas.openxmlformats.org/drawingml/2006/main">
          <a:off x="393681" y="344894"/>
          <a:ext cx="48087"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0.09131</cdr:x>
      <cdr:y>0.77133</cdr:y>
    </cdr:from>
    <cdr:to>
      <cdr:x>0.10255</cdr:x>
      <cdr:y>0.80652</cdr:y>
    </cdr:to>
    <cdr:sp macro="" textlink="">
      <cdr:nvSpPr>
        <cdr:cNvPr id="402448" name="Text 5">
          <a:extLst xmlns:a="http://schemas.openxmlformats.org/drawingml/2006/main">
            <a:ext uri="{FF2B5EF4-FFF2-40B4-BE49-F238E27FC236}">
              <a16:creationId xmlns:a16="http://schemas.microsoft.com/office/drawing/2014/main" id="{35967969-D2A9-DB4C-8599-94C3115F2072}"/>
            </a:ext>
          </a:extLst>
        </cdr:cNvPr>
        <cdr:cNvSpPr txBox="1">
          <a:spLocks xmlns:a="http://schemas.openxmlformats.org/drawingml/2006/main" noChangeArrowheads="1"/>
        </cdr:cNvSpPr>
      </cdr:nvSpPr>
      <cdr:spPr bwMode="auto">
        <a:xfrm xmlns:a="http://schemas.openxmlformats.org/drawingml/2006/main">
          <a:off x="393681" y="2515813"/>
          <a:ext cx="48087"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0.10695</cdr:x>
      <cdr:y>0.21896</cdr:y>
    </cdr:from>
    <cdr:to>
      <cdr:x>0.1182</cdr:x>
      <cdr:y>0.25415</cdr:y>
    </cdr:to>
    <cdr:sp macro="" textlink="">
      <cdr:nvSpPr>
        <cdr:cNvPr id="402449" name="Text 6">
          <a:extLst xmlns:a="http://schemas.openxmlformats.org/drawingml/2006/main">
            <a:ext uri="{FF2B5EF4-FFF2-40B4-BE49-F238E27FC236}">
              <a16:creationId xmlns:a16="http://schemas.microsoft.com/office/drawing/2014/main" id="{1233870E-3FB2-CD9E-FF50-9121A3A1CF9A}"/>
            </a:ext>
          </a:extLst>
        </cdr:cNvPr>
        <cdr:cNvSpPr txBox="1">
          <a:spLocks xmlns:a="http://schemas.openxmlformats.org/drawingml/2006/main" noChangeArrowheads="1"/>
        </cdr:cNvSpPr>
      </cdr:nvSpPr>
      <cdr:spPr bwMode="auto">
        <a:xfrm xmlns:a="http://schemas.openxmlformats.org/drawingml/2006/main">
          <a:off x="460585" y="716464"/>
          <a:ext cx="48087" cy="11463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0.0962</cdr:x>
      <cdr:y>0.68347</cdr:y>
    </cdr:from>
    <cdr:to>
      <cdr:x>0.10744</cdr:x>
      <cdr:y>0.71866</cdr:y>
    </cdr:to>
    <cdr:sp macro="" textlink="">
      <cdr:nvSpPr>
        <cdr:cNvPr id="402450" name="Text 7">
          <a:extLst xmlns:a="http://schemas.openxmlformats.org/drawingml/2006/main">
            <a:ext uri="{FF2B5EF4-FFF2-40B4-BE49-F238E27FC236}">
              <a16:creationId xmlns:a16="http://schemas.microsoft.com/office/drawing/2014/main" id="{69AFB143-26B7-6D04-AD46-CE612E61B612}"/>
            </a:ext>
          </a:extLst>
        </cdr:cNvPr>
        <cdr:cNvSpPr txBox="1">
          <a:spLocks xmlns:a="http://schemas.openxmlformats.org/drawingml/2006/main" noChangeArrowheads="1"/>
        </cdr:cNvSpPr>
      </cdr:nvSpPr>
      <cdr:spPr bwMode="auto">
        <a:xfrm xmlns:a="http://schemas.openxmlformats.org/drawingml/2006/main">
          <a:off x="414588" y="2229625"/>
          <a:ext cx="48087"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4.xml><?xml version="1.0" encoding="utf-8"?>
<c:userShapes xmlns:c="http://schemas.openxmlformats.org/drawingml/2006/chart">
  <cdr:relSizeAnchor xmlns:cdr="http://schemas.openxmlformats.org/drawingml/2006/chartDrawing">
    <cdr:from>
      <cdr:x>0.051</cdr:x>
      <cdr:y>0.54781</cdr:y>
    </cdr:from>
    <cdr:to>
      <cdr:x>0.06224</cdr:x>
      <cdr:y>0.58568</cdr:y>
    </cdr:to>
    <cdr:sp macro="" textlink="">
      <cdr:nvSpPr>
        <cdr:cNvPr id="406540" name="Text 1">
          <a:extLst xmlns:a="http://schemas.openxmlformats.org/drawingml/2006/main">
            <a:ext uri="{FF2B5EF4-FFF2-40B4-BE49-F238E27FC236}">
              <a16:creationId xmlns:a16="http://schemas.microsoft.com/office/drawing/2014/main" id="{BD1DA487-AD24-01F6-B97C-2AD0AEAF8EE7}"/>
            </a:ext>
          </a:extLst>
        </cdr:cNvPr>
        <cdr:cNvSpPr txBox="1">
          <a:spLocks xmlns:a="http://schemas.openxmlformats.org/drawingml/2006/main" noChangeArrowheads="1"/>
        </cdr:cNvSpPr>
      </cdr:nvSpPr>
      <cdr:spPr bwMode="auto">
        <a:xfrm xmlns:a="http://schemas.openxmlformats.org/drawingml/2006/main">
          <a:off x="220807" y="1792925"/>
          <a:ext cx="47977" cy="12370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0.06053</cdr:x>
      <cdr:y>0.8864</cdr:y>
    </cdr:from>
    <cdr:to>
      <cdr:x>0.07178</cdr:x>
      <cdr:y>0.92135</cdr:y>
    </cdr:to>
    <cdr:sp macro="" textlink="">
      <cdr:nvSpPr>
        <cdr:cNvPr id="406541" name="Text 2">
          <a:extLst xmlns:a="http://schemas.openxmlformats.org/drawingml/2006/main">
            <a:ext uri="{FF2B5EF4-FFF2-40B4-BE49-F238E27FC236}">
              <a16:creationId xmlns:a16="http://schemas.microsoft.com/office/drawing/2014/main" id="{96777AB2-926A-F722-1F14-4F8D4A2B644C}"/>
            </a:ext>
          </a:extLst>
        </cdr:cNvPr>
        <cdr:cNvSpPr txBox="1">
          <a:spLocks xmlns:a="http://schemas.openxmlformats.org/drawingml/2006/main" noChangeArrowheads="1"/>
        </cdr:cNvSpPr>
      </cdr:nvSpPr>
      <cdr:spPr bwMode="auto">
        <a:xfrm xmlns:a="http://schemas.openxmlformats.org/drawingml/2006/main">
          <a:off x="261483" y="2899099"/>
          <a:ext cx="47978" cy="1141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0.07642</cdr:x>
      <cdr:y>0.71019</cdr:y>
    </cdr:from>
    <cdr:to>
      <cdr:x>0.08766</cdr:x>
      <cdr:y>0.74514</cdr:y>
    </cdr:to>
    <cdr:sp macro="" textlink="">
      <cdr:nvSpPr>
        <cdr:cNvPr id="406542" name="Text 3">
          <a:extLst xmlns:a="http://schemas.openxmlformats.org/drawingml/2006/main">
            <a:ext uri="{FF2B5EF4-FFF2-40B4-BE49-F238E27FC236}">
              <a16:creationId xmlns:a16="http://schemas.microsoft.com/office/drawing/2014/main" id="{C2FD57E1-62AF-A8E7-7443-DBDCC943C8A3}"/>
            </a:ext>
          </a:extLst>
        </cdr:cNvPr>
        <cdr:cNvSpPr txBox="1">
          <a:spLocks xmlns:a="http://schemas.openxmlformats.org/drawingml/2006/main" noChangeArrowheads="1"/>
        </cdr:cNvSpPr>
      </cdr:nvSpPr>
      <cdr:spPr bwMode="auto">
        <a:xfrm xmlns:a="http://schemas.openxmlformats.org/drawingml/2006/main">
          <a:off x="329278" y="2323413"/>
          <a:ext cx="47977" cy="11418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0.10414</cdr:y>
    </cdr:from>
    <cdr:to>
      <cdr:x>0.10575</cdr:x>
      <cdr:y>0.13909</cdr:y>
    </cdr:to>
    <cdr:sp macro="" textlink="">
      <cdr:nvSpPr>
        <cdr:cNvPr id="406543" name="Text 4">
          <a:extLst xmlns:a="http://schemas.openxmlformats.org/drawingml/2006/main">
            <a:ext uri="{FF2B5EF4-FFF2-40B4-BE49-F238E27FC236}">
              <a16:creationId xmlns:a16="http://schemas.microsoft.com/office/drawing/2014/main" id="{9D562DF6-C563-7CC0-9312-C74916FF7660}"/>
            </a:ext>
          </a:extLst>
        </cdr:cNvPr>
        <cdr:cNvSpPr txBox="1">
          <a:spLocks xmlns:a="http://schemas.openxmlformats.org/drawingml/2006/main" noChangeArrowheads="1"/>
        </cdr:cNvSpPr>
      </cdr:nvSpPr>
      <cdr:spPr bwMode="auto">
        <a:xfrm xmlns:a="http://schemas.openxmlformats.org/drawingml/2006/main">
          <a:off x="406459" y="343401"/>
          <a:ext cx="47977" cy="1141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0.76553</cdr:y>
    </cdr:from>
    <cdr:to>
      <cdr:x>0.10575</cdr:x>
      <cdr:y>0.80048</cdr:y>
    </cdr:to>
    <cdr:sp macro="" textlink="">
      <cdr:nvSpPr>
        <cdr:cNvPr id="406544" name="Text 5">
          <a:extLst xmlns:a="http://schemas.openxmlformats.org/drawingml/2006/main">
            <a:ext uri="{FF2B5EF4-FFF2-40B4-BE49-F238E27FC236}">
              <a16:creationId xmlns:a16="http://schemas.microsoft.com/office/drawing/2014/main" id="{606FCF98-2A49-6B5B-7C62-FE28AA7B7553}"/>
            </a:ext>
          </a:extLst>
        </cdr:cNvPr>
        <cdr:cNvSpPr txBox="1">
          <a:spLocks xmlns:a="http://schemas.openxmlformats.org/drawingml/2006/main" noChangeArrowheads="1"/>
        </cdr:cNvSpPr>
      </cdr:nvSpPr>
      <cdr:spPr bwMode="auto">
        <a:xfrm xmlns:a="http://schemas.openxmlformats.org/drawingml/2006/main">
          <a:off x="406459" y="2504207"/>
          <a:ext cx="47977" cy="11418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0.106</cdr:x>
      <cdr:y>0.21748</cdr:y>
    </cdr:from>
    <cdr:to>
      <cdr:x>0.11724</cdr:x>
      <cdr:y>0.25243</cdr:y>
    </cdr:to>
    <cdr:sp macro="" textlink="">
      <cdr:nvSpPr>
        <cdr:cNvPr id="406545" name="Text 6">
          <a:extLst xmlns:a="http://schemas.openxmlformats.org/drawingml/2006/main">
            <a:ext uri="{FF2B5EF4-FFF2-40B4-BE49-F238E27FC236}">
              <a16:creationId xmlns:a16="http://schemas.microsoft.com/office/drawing/2014/main" id="{FDDCAA80-36D2-F61E-A769-E36E62E78087}"/>
            </a:ext>
          </a:extLst>
        </cdr:cNvPr>
        <cdr:cNvSpPr txBox="1">
          <a:spLocks xmlns:a="http://schemas.openxmlformats.org/drawingml/2006/main" noChangeArrowheads="1"/>
        </cdr:cNvSpPr>
      </cdr:nvSpPr>
      <cdr:spPr bwMode="auto">
        <a:xfrm xmlns:a="http://schemas.openxmlformats.org/drawingml/2006/main">
          <a:off x="455479" y="713711"/>
          <a:ext cx="47978" cy="1141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0.68009</cdr:y>
    </cdr:from>
    <cdr:to>
      <cdr:x>0.10575</cdr:x>
      <cdr:y>0.71504</cdr:y>
    </cdr:to>
    <cdr:sp macro="" textlink="">
      <cdr:nvSpPr>
        <cdr:cNvPr id="406546" name="Text 7">
          <a:extLst xmlns:a="http://schemas.openxmlformats.org/drawingml/2006/main">
            <a:ext uri="{FF2B5EF4-FFF2-40B4-BE49-F238E27FC236}">
              <a16:creationId xmlns:a16="http://schemas.microsoft.com/office/drawing/2014/main" id="{AB67BBE6-27B0-96F2-20CC-F8E3AAD2B05F}"/>
            </a:ext>
          </a:extLst>
        </cdr:cNvPr>
        <cdr:cNvSpPr txBox="1">
          <a:spLocks xmlns:a="http://schemas.openxmlformats.org/drawingml/2006/main" noChangeArrowheads="1"/>
        </cdr:cNvSpPr>
      </cdr:nvSpPr>
      <cdr:spPr bwMode="auto">
        <a:xfrm xmlns:a="http://schemas.openxmlformats.org/drawingml/2006/main">
          <a:off x="406459" y="2225086"/>
          <a:ext cx="47977" cy="1141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5.xml><?xml version="1.0" encoding="utf-8"?>
<c:userShapes xmlns:c="http://schemas.openxmlformats.org/drawingml/2006/chart">
  <cdr:relSizeAnchor xmlns:cdr="http://schemas.openxmlformats.org/drawingml/2006/chartDrawing">
    <cdr:from>
      <cdr:x>0.05096</cdr:x>
      <cdr:y>0.54368</cdr:y>
    </cdr:from>
    <cdr:to>
      <cdr:x>0.06196</cdr:x>
      <cdr:y>0.58178</cdr:y>
    </cdr:to>
    <cdr:sp macro="" textlink="">
      <cdr:nvSpPr>
        <cdr:cNvPr id="409612" name="Text 1">
          <a:extLst xmlns:a="http://schemas.openxmlformats.org/drawingml/2006/main">
            <a:ext uri="{FF2B5EF4-FFF2-40B4-BE49-F238E27FC236}">
              <a16:creationId xmlns:a16="http://schemas.microsoft.com/office/drawing/2014/main" id="{05F5E13D-A8E8-2166-FB5B-3BEE0DF9BF7F}"/>
            </a:ext>
          </a:extLst>
        </cdr:cNvPr>
        <cdr:cNvSpPr txBox="1">
          <a:spLocks xmlns:a="http://schemas.openxmlformats.org/drawingml/2006/main" noChangeArrowheads="1"/>
        </cdr:cNvSpPr>
      </cdr:nvSpPr>
      <cdr:spPr bwMode="auto">
        <a:xfrm xmlns:a="http://schemas.openxmlformats.org/drawingml/2006/main">
          <a:off x="221583" y="1769062"/>
          <a:ext cx="47149"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0.06073</cdr:x>
      <cdr:y>0.87929</cdr:y>
    </cdr:from>
    <cdr:to>
      <cdr:x>0.07173</cdr:x>
      <cdr:y>0.91448</cdr:y>
    </cdr:to>
    <cdr:sp macro="" textlink="">
      <cdr:nvSpPr>
        <cdr:cNvPr id="409613" name="Text 2">
          <a:extLst xmlns:a="http://schemas.openxmlformats.org/drawingml/2006/main">
            <a:ext uri="{FF2B5EF4-FFF2-40B4-BE49-F238E27FC236}">
              <a16:creationId xmlns:a16="http://schemas.microsoft.com/office/drawing/2014/main" id="{FF91493D-534F-074A-A99C-6AADD4D2E88D}"/>
            </a:ext>
          </a:extLst>
        </cdr:cNvPr>
        <cdr:cNvSpPr txBox="1">
          <a:spLocks xmlns:a="http://schemas.openxmlformats.org/drawingml/2006/main" noChangeArrowheads="1"/>
        </cdr:cNvSpPr>
      </cdr:nvSpPr>
      <cdr:spPr bwMode="auto">
        <a:xfrm xmlns:a="http://schemas.openxmlformats.org/drawingml/2006/main">
          <a:off x="263493" y="2859134"/>
          <a:ext cx="47149"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0.07662</cdr:x>
      <cdr:y>0.707</cdr:y>
    </cdr:from>
    <cdr:to>
      <cdr:x>0.08762</cdr:x>
      <cdr:y>0.74218</cdr:y>
    </cdr:to>
    <cdr:sp macro="" textlink="">
      <cdr:nvSpPr>
        <cdr:cNvPr id="409614" name="Text 3">
          <a:extLst xmlns:a="http://schemas.openxmlformats.org/drawingml/2006/main">
            <a:ext uri="{FF2B5EF4-FFF2-40B4-BE49-F238E27FC236}">
              <a16:creationId xmlns:a16="http://schemas.microsoft.com/office/drawing/2014/main" id="{E798290D-EDE8-6D3D-017B-5D157CF827BB}"/>
            </a:ext>
          </a:extLst>
        </cdr:cNvPr>
        <cdr:cNvSpPr txBox="1">
          <a:spLocks xmlns:a="http://schemas.openxmlformats.org/drawingml/2006/main" noChangeArrowheads="1"/>
        </cdr:cNvSpPr>
      </cdr:nvSpPr>
      <cdr:spPr bwMode="auto">
        <a:xfrm xmlns:a="http://schemas.openxmlformats.org/drawingml/2006/main">
          <a:off x="331597" y="2299517"/>
          <a:ext cx="47149"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0.09447</cdr:x>
      <cdr:y>0.10591</cdr:y>
    </cdr:from>
    <cdr:to>
      <cdr:x>0.10547</cdr:x>
      <cdr:y>0.14109</cdr:y>
    </cdr:to>
    <cdr:sp macro="" textlink="">
      <cdr:nvSpPr>
        <cdr:cNvPr id="409615" name="Text 4">
          <a:extLst xmlns:a="http://schemas.openxmlformats.org/drawingml/2006/main">
            <a:ext uri="{FF2B5EF4-FFF2-40B4-BE49-F238E27FC236}">
              <a16:creationId xmlns:a16="http://schemas.microsoft.com/office/drawing/2014/main" id="{9784F933-1E99-4D3C-97A2-36E06BAE19CD}"/>
            </a:ext>
          </a:extLst>
        </cdr:cNvPr>
        <cdr:cNvSpPr txBox="1">
          <a:spLocks xmlns:a="http://schemas.openxmlformats.org/drawingml/2006/main" noChangeArrowheads="1"/>
        </cdr:cNvSpPr>
      </cdr:nvSpPr>
      <cdr:spPr bwMode="auto">
        <a:xfrm xmlns:a="http://schemas.openxmlformats.org/drawingml/2006/main">
          <a:off x="408083" y="347161"/>
          <a:ext cx="47149"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0.09447</cdr:x>
      <cdr:y>0.76135</cdr:y>
    </cdr:from>
    <cdr:to>
      <cdr:x>0.10547</cdr:x>
      <cdr:y>0.79654</cdr:y>
    </cdr:to>
    <cdr:sp macro="" textlink="">
      <cdr:nvSpPr>
        <cdr:cNvPr id="409616" name="Text 5">
          <a:extLst xmlns:a="http://schemas.openxmlformats.org/drawingml/2006/main">
            <a:ext uri="{FF2B5EF4-FFF2-40B4-BE49-F238E27FC236}">
              <a16:creationId xmlns:a16="http://schemas.microsoft.com/office/drawing/2014/main" id="{5093D518-48BF-C0C9-63E4-5A8FA28B14B3}"/>
            </a:ext>
          </a:extLst>
        </cdr:cNvPr>
        <cdr:cNvSpPr txBox="1">
          <a:spLocks xmlns:a="http://schemas.openxmlformats.org/drawingml/2006/main" noChangeArrowheads="1"/>
        </cdr:cNvSpPr>
      </cdr:nvSpPr>
      <cdr:spPr bwMode="auto">
        <a:xfrm xmlns:a="http://schemas.openxmlformats.org/drawingml/2006/main">
          <a:off x="408083" y="2476072"/>
          <a:ext cx="47149"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0.10644</cdr:x>
      <cdr:y>0.21098</cdr:y>
    </cdr:from>
    <cdr:to>
      <cdr:x>0.11744</cdr:x>
      <cdr:y>0.24617</cdr:y>
    </cdr:to>
    <cdr:sp macro="" textlink="">
      <cdr:nvSpPr>
        <cdr:cNvPr id="409617" name="Text 6">
          <a:extLst xmlns:a="http://schemas.openxmlformats.org/drawingml/2006/main">
            <a:ext uri="{FF2B5EF4-FFF2-40B4-BE49-F238E27FC236}">
              <a16:creationId xmlns:a16="http://schemas.microsoft.com/office/drawing/2014/main" id="{5884CC27-59AB-6598-8191-0F47256B6923}"/>
            </a:ext>
          </a:extLst>
        </cdr:cNvPr>
        <cdr:cNvSpPr txBox="1">
          <a:spLocks xmlns:a="http://schemas.openxmlformats.org/drawingml/2006/main" noChangeArrowheads="1"/>
        </cdr:cNvSpPr>
      </cdr:nvSpPr>
      <cdr:spPr bwMode="auto">
        <a:xfrm xmlns:a="http://schemas.openxmlformats.org/drawingml/2006/main">
          <a:off x="459423" y="688449"/>
          <a:ext cx="47148"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0.09447</cdr:x>
      <cdr:y>0.68176</cdr:y>
    </cdr:from>
    <cdr:to>
      <cdr:x>0.10547</cdr:x>
      <cdr:y>0.71695</cdr:y>
    </cdr:to>
    <cdr:sp macro="" textlink="">
      <cdr:nvSpPr>
        <cdr:cNvPr id="409618" name="Text 7">
          <a:extLst xmlns:a="http://schemas.openxmlformats.org/drawingml/2006/main">
            <a:ext uri="{FF2B5EF4-FFF2-40B4-BE49-F238E27FC236}">
              <a16:creationId xmlns:a16="http://schemas.microsoft.com/office/drawing/2014/main" id="{01FCD2B4-D025-0D45-1F24-D158B67C0DF9}"/>
            </a:ext>
          </a:extLst>
        </cdr:cNvPr>
        <cdr:cNvSpPr txBox="1">
          <a:spLocks xmlns:a="http://schemas.openxmlformats.org/drawingml/2006/main" noChangeArrowheads="1"/>
        </cdr:cNvSpPr>
      </cdr:nvSpPr>
      <cdr:spPr bwMode="auto">
        <a:xfrm xmlns:a="http://schemas.openxmlformats.org/drawingml/2006/main">
          <a:off x="408083" y="2217545"/>
          <a:ext cx="47149"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6.xml><?xml version="1.0" encoding="utf-8"?>
<c:userShapes xmlns:c="http://schemas.openxmlformats.org/drawingml/2006/chart">
  <cdr:relSizeAnchor xmlns:cdr="http://schemas.openxmlformats.org/drawingml/2006/chartDrawing">
    <cdr:from>
      <cdr:x>0.051</cdr:x>
      <cdr:y>0.54976</cdr:y>
    </cdr:from>
    <cdr:to>
      <cdr:x>0.06224</cdr:x>
      <cdr:y>0.58762</cdr:y>
    </cdr:to>
    <cdr:sp macro="" textlink="">
      <cdr:nvSpPr>
        <cdr:cNvPr id="412684" name="Text 1">
          <a:extLst xmlns:a="http://schemas.openxmlformats.org/drawingml/2006/main">
            <a:ext uri="{FF2B5EF4-FFF2-40B4-BE49-F238E27FC236}">
              <a16:creationId xmlns:a16="http://schemas.microsoft.com/office/drawing/2014/main" id="{8E76A0AA-678A-0F9C-A1A9-9DE03F1F005F}"/>
            </a:ext>
          </a:extLst>
        </cdr:cNvPr>
        <cdr:cNvSpPr txBox="1">
          <a:spLocks xmlns:a="http://schemas.openxmlformats.org/drawingml/2006/main" noChangeArrowheads="1"/>
        </cdr:cNvSpPr>
      </cdr:nvSpPr>
      <cdr:spPr bwMode="auto">
        <a:xfrm xmlns:a="http://schemas.openxmlformats.org/drawingml/2006/main">
          <a:off x="220807" y="1799269"/>
          <a:ext cx="47977" cy="12370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0.06053</cdr:x>
      <cdr:y>0.89538</cdr:y>
    </cdr:from>
    <cdr:to>
      <cdr:x>0.07178</cdr:x>
      <cdr:y>0.93033</cdr:y>
    </cdr:to>
    <cdr:sp macro="" textlink="">
      <cdr:nvSpPr>
        <cdr:cNvPr id="412685" name="Text 2">
          <a:extLst xmlns:a="http://schemas.openxmlformats.org/drawingml/2006/main">
            <a:ext uri="{FF2B5EF4-FFF2-40B4-BE49-F238E27FC236}">
              <a16:creationId xmlns:a16="http://schemas.microsoft.com/office/drawing/2014/main" id="{F1A94190-722F-E4E7-8F81-013878CC00DD}"/>
            </a:ext>
          </a:extLst>
        </cdr:cNvPr>
        <cdr:cNvSpPr txBox="1">
          <a:spLocks xmlns:a="http://schemas.openxmlformats.org/drawingml/2006/main" noChangeArrowheads="1"/>
        </cdr:cNvSpPr>
      </cdr:nvSpPr>
      <cdr:spPr bwMode="auto">
        <a:xfrm xmlns:a="http://schemas.openxmlformats.org/drawingml/2006/main">
          <a:off x="261483" y="2928438"/>
          <a:ext cx="47978" cy="1141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0.07642</cdr:x>
      <cdr:y>0.71504</cdr:y>
    </cdr:from>
    <cdr:to>
      <cdr:x>0.08766</cdr:x>
      <cdr:y>0.74999</cdr:y>
    </cdr:to>
    <cdr:sp macro="" textlink="">
      <cdr:nvSpPr>
        <cdr:cNvPr id="412686" name="Text 3">
          <a:extLst xmlns:a="http://schemas.openxmlformats.org/drawingml/2006/main">
            <a:ext uri="{FF2B5EF4-FFF2-40B4-BE49-F238E27FC236}">
              <a16:creationId xmlns:a16="http://schemas.microsoft.com/office/drawing/2014/main" id="{D5FE8B5E-56D7-6E6A-A50B-48D8C662B919}"/>
            </a:ext>
          </a:extLst>
        </cdr:cNvPr>
        <cdr:cNvSpPr txBox="1">
          <a:spLocks xmlns:a="http://schemas.openxmlformats.org/drawingml/2006/main" noChangeArrowheads="1"/>
        </cdr:cNvSpPr>
      </cdr:nvSpPr>
      <cdr:spPr bwMode="auto">
        <a:xfrm xmlns:a="http://schemas.openxmlformats.org/drawingml/2006/main">
          <a:off x="329278" y="2339272"/>
          <a:ext cx="47977" cy="11418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0.10195</cdr:y>
    </cdr:from>
    <cdr:to>
      <cdr:x>0.10575</cdr:x>
      <cdr:y>0.1369</cdr:y>
    </cdr:to>
    <cdr:sp macro="" textlink="">
      <cdr:nvSpPr>
        <cdr:cNvPr id="412687" name="Text 4">
          <a:extLst xmlns:a="http://schemas.openxmlformats.org/drawingml/2006/main">
            <a:ext uri="{FF2B5EF4-FFF2-40B4-BE49-F238E27FC236}">
              <a16:creationId xmlns:a16="http://schemas.microsoft.com/office/drawing/2014/main" id="{E59D07B9-B97C-91B3-BC32-07E9FCC7F72A}"/>
            </a:ext>
          </a:extLst>
        </cdr:cNvPr>
        <cdr:cNvSpPr txBox="1">
          <a:spLocks xmlns:a="http://schemas.openxmlformats.org/drawingml/2006/main" noChangeArrowheads="1"/>
        </cdr:cNvSpPr>
      </cdr:nvSpPr>
      <cdr:spPr bwMode="auto">
        <a:xfrm xmlns:a="http://schemas.openxmlformats.org/drawingml/2006/main">
          <a:off x="406459" y="336264"/>
          <a:ext cx="47977" cy="1141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0.77159</cdr:y>
    </cdr:from>
    <cdr:to>
      <cdr:x>0.10575</cdr:x>
      <cdr:y>0.80654</cdr:y>
    </cdr:to>
    <cdr:sp macro="" textlink="">
      <cdr:nvSpPr>
        <cdr:cNvPr id="412688" name="Text 5">
          <a:extLst xmlns:a="http://schemas.openxmlformats.org/drawingml/2006/main">
            <a:ext uri="{FF2B5EF4-FFF2-40B4-BE49-F238E27FC236}">
              <a16:creationId xmlns:a16="http://schemas.microsoft.com/office/drawing/2014/main" id="{18192D5A-32BE-8379-3EAD-5D1893FFF0E4}"/>
            </a:ext>
          </a:extLst>
        </cdr:cNvPr>
        <cdr:cNvSpPr txBox="1">
          <a:spLocks xmlns:a="http://schemas.openxmlformats.org/drawingml/2006/main" noChangeArrowheads="1"/>
        </cdr:cNvSpPr>
      </cdr:nvSpPr>
      <cdr:spPr bwMode="auto">
        <a:xfrm xmlns:a="http://schemas.openxmlformats.org/drawingml/2006/main">
          <a:off x="406459" y="2524031"/>
          <a:ext cx="47977" cy="11418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0.106</cdr:x>
      <cdr:y>0.21554</cdr:y>
    </cdr:from>
    <cdr:to>
      <cdr:x>0.11724</cdr:x>
      <cdr:y>0.25049</cdr:y>
    </cdr:to>
    <cdr:sp macro="" textlink="">
      <cdr:nvSpPr>
        <cdr:cNvPr id="412689" name="Text 6">
          <a:extLst xmlns:a="http://schemas.openxmlformats.org/drawingml/2006/main">
            <a:ext uri="{FF2B5EF4-FFF2-40B4-BE49-F238E27FC236}">
              <a16:creationId xmlns:a16="http://schemas.microsoft.com/office/drawing/2014/main" id="{65481011-DBFB-EED3-A453-F2F41AB93C9E}"/>
            </a:ext>
          </a:extLst>
        </cdr:cNvPr>
        <cdr:cNvSpPr txBox="1">
          <a:spLocks xmlns:a="http://schemas.openxmlformats.org/drawingml/2006/main" noChangeArrowheads="1"/>
        </cdr:cNvSpPr>
      </cdr:nvSpPr>
      <cdr:spPr bwMode="auto">
        <a:xfrm xmlns:a="http://schemas.openxmlformats.org/drawingml/2006/main">
          <a:off x="455479" y="707368"/>
          <a:ext cx="47978" cy="11418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0.68422</cdr:y>
    </cdr:from>
    <cdr:to>
      <cdr:x>0.10575</cdr:x>
      <cdr:y>0.71917</cdr:y>
    </cdr:to>
    <cdr:sp macro="" textlink="">
      <cdr:nvSpPr>
        <cdr:cNvPr id="412690" name="Text 7">
          <a:extLst xmlns:a="http://schemas.openxmlformats.org/drawingml/2006/main">
            <a:ext uri="{FF2B5EF4-FFF2-40B4-BE49-F238E27FC236}">
              <a16:creationId xmlns:a16="http://schemas.microsoft.com/office/drawing/2014/main" id="{95E0CE27-1AB9-DD18-14BC-93D3AF25F73E}"/>
            </a:ext>
          </a:extLst>
        </cdr:cNvPr>
        <cdr:cNvSpPr txBox="1">
          <a:spLocks xmlns:a="http://schemas.openxmlformats.org/drawingml/2006/main" noChangeArrowheads="1"/>
        </cdr:cNvSpPr>
      </cdr:nvSpPr>
      <cdr:spPr bwMode="auto">
        <a:xfrm xmlns:a="http://schemas.openxmlformats.org/drawingml/2006/main">
          <a:off x="406459" y="2238566"/>
          <a:ext cx="47977" cy="1141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7.xml><?xml version="1.0" encoding="utf-8"?>
<c:userShapes xmlns:c="http://schemas.openxmlformats.org/drawingml/2006/chart">
  <cdr:relSizeAnchor xmlns:cdr="http://schemas.openxmlformats.org/drawingml/2006/chartDrawing">
    <cdr:from>
      <cdr:x>0.05098</cdr:x>
      <cdr:y>0.54368</cdr:y>
    </cdr:from>
    <cdr:to>
      <cdr:x>0.06222</cdr:x>
      <cdr:y>0.58178</cdr:y>
    </cdr:to>
    <cdr:sp macro="" textlink="">
      <cdr:nvSpPr>
        <cdr:cNvPr id="414732" name="Text 1">
          <a:extLst xmlns:a="http://schemas.openxmlformats.org/drawingml/2006/main">
            <a:ext uri="{FF2B5EF4-FFF2-40B4-BE49-F238E27FC236}">
              <a16:creationId xmlns:a16="http://schemas.microsoft.com/office/drawing/2014/main" id="{AD2ED4DF-3AC6-F00F-1A13-3EAEA8B4288D}"/>
            </a:ext>
          </a:extLst>
        </cdr:cNvPr>
        <cdr:cNvSpPr txBox="1">
          <a:spLocks xmlns:a="http://schemas.openxmlformats.org/drawingml/2006/main" noChangeArrowheads="1"/>
        </cdr:cNvSpPr>
      </cdr:nvSpPr>
      <cdr:spPr bwMode="auto">
        <a:xfrm xmlns:a="http://schemas.openxmlformats.org/drawingml/2006/main">
          <a:off x="221195" y="1769062"/>
          <a:ext cx="48087"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0.06124</cdr:x>
      <cdr:y>0.87929</cdr:y>
    </cdr:from>
    <cdr:to>
      <cdr:x>0.07249</cdr:x>
      <cdr:y>0.91448</cdr:y>
    </cdr:to>
    <cdr:sp macro="" textlink="">
      <cdr:nvSpPr>
        <cdr:cNvPr id="414733" name="Text 2">
          <a:extLst xmlns:a="http://schemas.openxmlformats.org/drawingml/2006/main">
            <a:ext uri="{FF2B5EF4-FFF2-40B4-BE49-F238E27FC236}">
              <a16:creationId xmlns:a16="http://schemas.microsoft.com/office/drawing/2014/main" id="{8A332C24-1DE7-25C9-45C7-6BD7264D3146}"/>
            </a:ext>
          </a:extLst>
        </cdr:cNvPr>
        <cdr:cNvSpPr txBox="1">
          <a:spLocks xmlns:a="http://schemas.openxmlformats.org/drawingml/2006/main" noChangeArrowheads="1"/>
        </cdr:cNvSpPr>
      </cdr:nvSpPr>
      <cdr:spPr bwMode="auto">
        <a:xfrm xmlns:a="http://schemas.openxmlformats.org/drawingml/2006/main">
          <a:off x="265101" y="2859134"/>
          <a:ext cx="4808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0.07738</cdr:x>
      <cdr:y>0.707</cdr:y>
    </cdr:from>
    <cdr:to>
      <cdr:x>0.08862</cdr:x>
      <cdr:y>0.74218</cdr:y>
    </cdr:to>
    <cdr:sp macro="" textlink="">
      <cdr:nvSpPr>
        <cdr:cNvPr id="414734" name="Text 3">
          <a:extLst xmlns:a="http://schemas.openxmlformats.org/drawingml/2006/main">
            <a:ext uri="{FF2B5EF4-FFF2-40B4-BE49-F238E27FC236}">
              <a16:creationId xmlns:a16="http://schemas.microsoft.com/office/drawing/2014/main" id="{EE1ECFFF-0B29-7548-8AD1-E004AD3F1444}"/>
            </a:ext>
          </a:extLst>
        </cdr:cNvPr>
        <cdr:cNvSpPr txBox="1">
          <a:spLocks xmlns:a="http://schemas.openxmlformats.org/drawingml/2006/main" noChangeArrowheads="1"/>
        </cdr:cNvSpPr>
      </cdr:nvSpPr>
      <cdr:spPr bwMode="auto">
        <a:xfrm xmlns:a="http://schemas.openxmlformats.org/drawingml/2006/main">
          <a:off x="334095" y="2299517"/>
          <a:ext cx="4808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0.09131</cdr:x>
      <cdr:y>0.10591</cdr:y>
    </cdr:from>
    <cdr:to>
      <cdr:x>0.10255</cdr:x>
      <cdr:y>0.14109</cdr:y>
    </cdr:to>
    <cdr:sp macro="" textlink="">
      <cdr:nvSpPr>
        <cdr:cNvPr id="414735" name="Text 4">
          <a:extLst xmlns:a="http://schemas.openxmlformats.org/drawingml/2006/main">
            <a:ext uri="{FF2B5EF4-FFF2-40B4-BE49-F238E27FC236}">
              <a16:creationId xmlns:a16="http://schemas.microsoft.com/office/drawing/2014/main" id="{8B0DB1B5-757E-5709-7A05-85CBE3BDC119}"/>
            </a:ext>
          </a:extLst>
        </cdr:cNvPr>
        <cdr:cNvSpPr txBox="1">
          <a:spLocks xmlns:a="http://schemas.openxmlformats.org/drawingml/2006/main" noChangeArrowheads="1"/>
        </cdr:cNvSpPr>
      </cdr:nvSpPr>
      <cdr:spPr bwMode="auto">
        <a:xfrm xmlns:a="http://schemas.openxmlformats.org/drawingml/2006/main">
          <a:off x="393681" y="347161"/>
          <a:ext cx="4808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0.09131</cdr:x>
      <cdr:y>0.76135</cdr:y>
    </cdr:from>
    <cdr:to>
      <cdr:x>0.10255</cdr:x>
      <cdr:y>0.79654</cdr:y>
    </cdr:to>
    <cdr:sp macro="" textlink="">
      <cdr:nvSpPr>
        <cdr:cNvPr id="414736" name="Text 5">
          <a:extLst xmlns:a="http://schemas.openxmlformats.org/drawingml/2006/main">
            <a:ext uri="{FF2B5EF4-FFF2-40B4-BE49-F238E27FC236}">
              <a16:creationId xmlns:a16="http://schemas.microsoft.com/office/drawing/2014/main" id="{A37BA076-DC0F-70CF-C1CE-2ABE6CE2CE9F}"/>
            </a:ext>
          </a:extLst>
        </cdr:cNvPr>
        <cdr:cNvSpPr txBox="1">
          <a:spLocks xmlns:a="http://schemas.openxmlformats.org/drawingml/2006/main" noChangeArrowheads="1"/>
        </cdr:cNvSpPr>
      </cdr:nvSpPr>
      <cdr:spPr bwMode="auto">
        <a:xfrm xmlns:a="http://schemas.openxmlformats.org/drawingml/2006/main">
          <a:off x="393681" y="2476072"/>
          <a:ext cx="4808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0.10695</cdr:x>
      <cdr:y>0.21098</cdr:y>
    </cdr:from>
    <cdr:to>
      <cdr:x>0.1182</cdr:x>
      <cdr:y>0.24617</cdr:y>
    </cdr:to>
    <cdr:sp macro="" textlink="">
      <cdr:nvSpPr>
        <cdr:cNvPr id="414737" name="Text 6">
          <a:extLst xmlns:a="http://schemas.openxmlformats.org/drawingml/2006/main">
            <a:ext uri="{FF2B5EF4-FFF2-40B4-BE49-F238E27FC236}">
              <a16:creationId xmlns:a16="http://schemas.microsoft.com/office/drawing/2014/main" id="{F9035AAC-ACA3-E357-AEF2-CBB43F73733E}"/>
            </a:ext>
          </a:extLst>
        </cdr:cNvPr>
        <cdr:cNvSpPr txBox="1">
          <a:spLocks xmlns:a="http://schemas.openxmlformats.org/drawingml/2006/main" noChangeArrowheads="1"/>
        </cdr:cNvSpPr>
      </cdr:nvSpPr>
      <cdr:spPr bwMode="auto">
        <a:xfrm xmlns:a="http://schemas.openxmlformats.org/drawingml/2006/main">
          <a:off x="460585" y="688449"/>
          <a:ext cx="4808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0.0962</cdr:x>
      <cdr:y>0.68176</cdr:y>
    </cdr:from>
    <cdr:to>
      <cdr:x>0.10744</cdr:x>
      <cdr:y>0.71695</cdr:y>
    </cdr:to>
    <cdr:sp macro="" textlink="">
      <cdr:nvSpPr>
        <cdr:cNvPr id="414738" name="Text 7">
          <a:extLst xmlns:a="http://schemas.openxmlformats.org/drawingml/2006/main">
            <a:ext uri="{FF2B5EF4-FFF2-40B4-BE49-F238E27FC236}">
              <a16:creationId xmlns:a16="http://schemas.microsoft.com/office/drawing/2014/main" id="{E91E1017-C33A-7308-7D4A-803D7DCE6E82}"/>
            </a:ext>
          </a:extLst>
        </cdr:cNvPr>
        <cdr:cNvSpPr txBox="1">
          <a:spLocks xmlns:a="http://schemas.openxmlformats.org/drawingml/2006/main" noChangeArrowheads="1"/>
        </cdr:cNvSpPr>
      </cdr:nvSpPr>
      <cdr:spPr bwMode="auto">
        <a:xfrm xmlns:a="http://schemas.openxmlformats.org/drawingml/2006/main">
          <a:off x="414588" y="2217545"/>
          <a:ext cx="4808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8.xml><?xml version="1.0" encoding="utf-8"?>
<c:userShapes xmlns:c="http://schemas.openxmlformats.org/drawingml/2006/chart">
  <cdr:relSizeAnchor xmlns:cdr="http://schemas.openxmlformats.org/drawingml/2006/chartDrawing">
    <cdr:from>
      <cdr:x>0.051</cdr:x>
      <cdr:y>0.55291</cdr:y>
    </cdr:from>
    <cdr:to>
      <cdr:x>0.06224</cdr:x>
      <cdr:y>0.59101</cdr:y>
    </cdr:to>
    <cdr:sp macro="" textlink="">
      <cdr:nvSpPr>
        <cdr:cNvPr id="416780" name="Text 1">
          <a:extLst xmlns:a="http://schemas.openxmlformats.org/drawingml/2006/main">
            <a:ext uri="{FF2B5EF4-FFF2-40B4-BE49-F238E27FC236}">
              <a16:creationId xmlns:a16="http://schemas.microsoft.com/office/drawing/2014/main" id="{7D032E13-2112-6035-3A4B-D2EDAE186760}"/>
            </a:ext>
          </a:extLst>
        </cdr:cNvPr>
        <cdr:cNvSpPr txBox="1">
          <a:spLocks xmlns:a="http://schemas.openxmlformats.org/drawingml/2006/main" noChangeArrowheads="1"/>
        </cdr:cNvSpPr>
      </cdr:nvSpPr>
      <cdr:spPr bwMode="auto">
        <a:xfrm xmlns:a="http://schemas.openxmlformats.org/drawingml/2006/main">
          <a:off x="220807" y="1804295"/>
          <a:ext cx="47977" cy="12412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0.06053</cdr:x>
      <cdr:y>0.89534</cdr:y>
    </cdr:from>
    <cdr:to>
      <cdr:x>0.07178</cdr:x>
      <cdr:y>0.93053</cdr:y>
    </cdr:to>
    <cdr:sp macro="" textlink="">
      <cdr:nvSpPr>
        <cdr:cNvPr id="416781" name="Text 2">
          <a:extLst xmlns:a="http://schemas.openxmlformats.org/drawingml/2006/main">
            <a:ext uri="{FF2B5EF4-FFF2-40B4-BE49-F238E27FC236}">
              <a16:creationId xmlns:a16="http://schemas.microsoft.com/office/drawing/2014/main" id="{5325F4BD-1E58-13E0-20C8-489F7C6FA84B}"/>
            </a:ext>
          </a:extLst>
        </cdr:cNvPr>
        <cdr:cNvSpPr txBox="1">
          <a:spLocks xmlns:a="http://schemas.openxmlformats.org/drawingml/2006/main" noChangeArrowheads="1"/>
        </cdr:cNvSpPr>
      </cdr:nvSpPr>
      <cdr:spPr bwMode="auto">
        <a:xfrm xmlns:a="http://schemas.openxmlformats.org/drawingml/2006/main">
          <a:off x="261483" y="2919797"/>
          <a:ext cx="47978"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0.07642</cdr:x>
      <cdr:y>0.7143</cdr:y>
    </cdr:from>
    <cdr:to>
      <cdr:x>0.08766</cdr:x>
      <cdr:y>0.74949</cdr:y>
    </cdr:to>
    <cdr:sp macro="" textlink="">
      <cdr:nvSpPr>
        <cdr:cNvPr id="416782" name="Text 3">
          <a:extLst xmlns:a="http://schemas.openxmlformats.org/drawingml/2006/main">
            <a:ext uri="{FF2B5EF4-FFF2-40B4-BE49-F238E27FC236}">
              <a16:creationId xmlns:a16="http://schemas.microsoft.com/office/drawing/2014/main" id="{A31D7B7B-895E-EBB2-FB6B-F28FE8C19A11}"/>
            </a:ext>
          </a:extLst>
        </cdr:cNvPr>
        <cdr:cNvSpPr txBox="1">
          <a:spLocks xmlns:a="http://schemas.openxmlformats.org/drawingml/2006/main" noChangeArrowheads="1"/>
        </cdr:cNvSpPr>
      </cdr:nvSpPr>
      <cdr:spPr bwMode="auto">
        <a:xfrm xmlns:a="http://schemas.openxmlformats.org/drawingml/2006/main">
          <a:off x="329278" y="2330028"/>
          <a:ext cx="47977"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0.10369</cdr:y>
    </cdr:from>
    <cdr:to>
      <cdr:x>0.10575</cdr:x>
      <cdr:y>0.13888</cdr:y>
    </cdr:to>
    <cdr:sp macro="" textlink="">
      <cdr:nvSpPr>
        <cdr:cNvPr id="416783" name="Text 4">
          <a:extLst xmlns:a="http://schemas.openxmlformats.org/drawingml/2006/main">
            <a:ext uri="{FF2B5EF4-FFF2-40B4-BE49-F238E27FC236}">
              <a16:creationId xmlns:a16="http://schemas.microsoft.com/office/drawing/2014/main" id="{E39B13CD-EAE8-6F5D-D8E5-BD380F5ACDEA}"/>
            </a:ext>
          </a:extLst>
        </cdr:cNvPr>
        <cdr:cNvSpPr txBox="1">
          <a:spLocks xmlns:a="http://schemas.openxmlformats.org/drawingml/2006/main" noChangeArrowheads="1"/>
        </cdr:cNvSpPr>
      </cdr:nvSpPr>
      <cdr:spPr bwMode="auto">
        <a:xfrm xmlns:a="http://schemas.openxmlformats.org/drawingml/2006/main">
          <a:off x="406459" y="340941"/>
          <a:ext cx="47977"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0.77715</cdr:y>
    </cdr:from>
    <cdr:to>
      <cdr:x>0.10575</cdr:x>
      <cdr:y>0.81234</cdr:y>
    </cdr:to>
    <cdr:sp macro="" textlink="">
      <cdr:nvSpPr>
        <cdr:cNvPr id="416784" name="Text 5">
          <a:extLst xmlns:a="http://schemas.openxmlformats.org/drawingml/2006/main">
            <a:ext uri="{FF2B5EF4-FFF2-40B4-BE49-F238E27FC236}">
              <a16:creationId xmlns:a16="http://schemas.microsoft.com/office/drawing/2014/main" id="{388D9CED-4EBC-B1B2-CBEB-DA392C26A2B8}"/>
            </a:ext>
          </a:extLst>
        </cdr:cNvPr>
        <cdr:cNvSpPr txBox="1">
          <a:spLocks xmlns:a="http://schemas.openxmlformats.org/drawingml/2006/main" noChangeArrowheads="1"/>
        </cdr:cNvSpPr>
      </cdr:nvSpPr>
      <cdr:spPr bwMode="auto">
        <a:xfrm xmlns:a="http://schemas.openxmlformats.org/drawingml/2006/main">
          <a:off x="406459" y="2534787"/>
          <a:ext cx="47977"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0.106</cdr:x>
      <cdr:y>0.21751</cdr:y>
    </cdr:from>
    <cdr:to>
      <cdr:x>0.11724</cdr:x>
      <cdr:y>0.2527</cdr:y>
    </cdr:to>
    <cdr:sp macro="" textlink="">
      <cdr:nvSpPr>
        <cdr:cNvPr id="416785" name="Text 6">
          <a:extLst xmlns:a="http://schemas.openxmlformats.org/drawingml/2006/main">
            <a:ext uri="{FF2B5EF4-FFF2-40B4-BE49-F238E27FC236}">
              <a16:creationId xmlns:a16="http://schemas.microsoft.com/office/drawing/2014/main" id="{666CD95C-75CB-89C1-FC77-7EE42BDB279B}"/>
            </a:ext>
          </a:extLst>
        </cdr:cNvPr>
        <cdr:cNvSpPr txBox="1">
          <a:spLocks xmlns:a="http://schemas.openxmlformats.org/drawingml/2006/main" noChangeArrowheads="1"/>
        </cdr:cNvSpPr>
      </cdr:nvSpPr>
      <cdr:spPr bwMode="auto">
        <a:xfrm xmlns:a="http://schemas.openxmlformats.org/drawingml/2006/main">
          <a:off x="455479" y="711721"/>
          <a:ext cx="47978"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0.09451</cdr:x>
      <cdr:y>0.68906</cdr:y>
    </cdr:from>
    <cdr:to>
      <cdr:x>0.10575</cdr:x>
      <cdr:y>0.72425</cdr:y>
    </cdr:to>
    <cdr:sp macro="" textlink="">
      <cdr:nvSpPr>
        <cdr:cNvPr id="416786" name="Text 7">
          <a:extLst xmlns:a="http://schemas.openxmlformats.org/drawingml/2006/main">
            <a:ext uri="{FF2B5EF4-FFF2-40B4-BE49-F238E27FC236}">
              <a16:creationId xmlns:a16="http://schemas.microsoft.com/office/drawing/2014/main" id="{514EA46F-BACB-EBFE-1BA0-C435E07C6CE5}"/>
            </a:ext>
          </a:extLst>
        </cdr:cNvPr>
        <cdr:cNvSpPr txBox="1">
          <a:spLocks xmlns:a="http://schemas.openxmlformats.org/drawingml/2006/main" noChangeArrowheads="1"/>
        </cdr:cNvSpPr>
      </cdr:nvSpPr>
      <cdr:spPr bwMode="auto">
        <a:xfrm xmlns:a="http://schemas.openxmlformats.org/drawingml/2006/main">
          <a:off x="406459" y="2247808"/>
          <a:ext cx="47977"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9.xml><?xml version="1.0" encoding="utf-8"?>
<c:userShapes xmlns:c="http://schemas.openxmlformats.org/drawingml/2006/chart">
  <cdr:relSizeAnchor xmlns:cdr="http://schemas.openxmlformats.org/drawingml/2006/chartDrawing">
    <cdr:from>
      <cdr:x>0.05096</cdr:x>
      <cdr:y>0.55291</cdr:y>
    </cdr:from>
    <cdr:to>
      <cdr:x>0.06196</cdr:x>
      <cdr:y>0.59101</cdr:y>
    </cdr:to>
    <cdr:sp macro="" textlink="">
      <cdr:nvSpPr>
        <cdr:cNvPr id="418828" name="Text 1">
          <a:extLst xmlns:a="http://schemas.openxmlformats.org/drawingml/2006/main">
            <a:ext uri="{FF2B5EF4-FFF2-40B4-BE49-F238E27FC236}">
              <a16:creationId xmlns:a16="http://schemas.microsoft.com/office/drawing/2014/main" id="{63757F05-8E49-4462-9E68-16653BBCC7A2}"/>
            </a:ext>
          </a:extLst>
        </cdr:cNvPr>
        <cdr:cNvSpPr txBox="1">
          <a:spLocks xmlns:a="http://schemas.openxmlformats.org/drawingml/2006/main" noChangeArrowheads="1"/>
        </cdr:cNvSpPr>
      </cdr:nvSpPr>
      <cdr:spPr bwMode="auto">
        <a:xfrm xmlns:a="http://schemas.openxmlformats.org/drawingml/2006/main">
          <a:off x="221583" y="1804295"/>
          <a:ext cx="47149" cy="12412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0.06073</cdr:x>
      <cdr:y>0.89534</cdr:y>
    </cdr:from>
    <cdr:to>
      <cdr:x>0.07173</cdr:x>
      <cdr:y>0.93053</cdr:y>
    </cdr:to>
    <cdr:sp macro="" textlink="">
      <cdr:nvSpPr>
        <cdr:cNvPr id="418829" name="Text 2">
          <a:extLst xmlns:a="http://schemas.openxmlformats.org/drawingml/2006/main">
            <a:ext uri="{FF2B5EF4-FFF2-40B4-BE49-F238E27FC236}">
              <a16:creationId xmlns:a16="http://schemas.microsoft.com/office/drawing/2014/main" id="{6C84ABC0-E005-0244-D304-EF385B47BF2D}"/>
            </a:ext>
          </a:extLst>
        </cdr:cNvPr>
        <cdr:cNvSpPr txBox="1">
          <a:spLocks xmlns:a="http://schemas.openxmlformats.org/drawingml/2006/main" noChangeArrowheads="1"/>
        </cdr:cNvSpPr>
      </cdr:nvSpPr>
      <cdr:spPr bwMode="auto">
        <a:xfrm xmlns:a="http://schemas.openxmlformats.org/drawingml/2006/main">
          <a:off x="263493" y="2919797"/>
          <a:ext cx="47149"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0.07662</cdr:x>
      <cdr:y>0.7143</cdr:y>
    </cdr:from>
    <cdr:to>
      <cdr:x>0.08762</cdr:x>
      <cdr:y>0.74949</cdr:y>
    </cdr:to>
    <cdr:sp macro="" textlink="">
      <cdr:nvSpPr>
        <cdr:cNvPr id="418830" name="Text 3">
          <a:extLst xmlns:a="http://schemas.openxmlformats.org/drawingml/2006/main">
            <a:ext uri="{FF2B5EF4-FFF2-40B4-BE49-F238E27FC236}">
              <a16:creationId xmlns:a16="http://schemas.microsoft.com/office/drawing/2014/main" id="{B1478D73-497C-EB04-5232-5D0F94012AAE}"/>
            </a:ext>
          </a:extLst>
        </cdr:cNvPr>
        <cdr:cNvSpPr txBox="1">
          <a:spLocks xmlns:a="http://schemas.openxmlformats.org/drawingml/2006/main" noChangeArrowheads="1"/>
        </cdr:cNvSpPr>
      </cdr:nvSpPr>
      <cdr:spPr bwMode="auto">
        <a:xfrm xmlns:a="http://schemas.openxmlformats.org/drawingml/2006/main">
          <a:off x="331597" y="2330028"/>
          <a:ext cx="47149"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0.09447</cdr:x>
      <cdr:y>0.10369</cdr:y>
    </cdr:from>
    <cdr:to>
      <cdr:x>0.10547</cdr:x>
      <cdr:y>0.13888</cdr:y>
    </cdr:to>
    <cdr:sp macro="" textlink="">
      <cdr:nvSpPr>
        <cdr:cNvPr id="418831" name="Text 4">
          <a:extLst xmlns:a="http://schemas.openxmlformats.org/drawingml/2006/main">
            <a:ext uri="{FF2B5EF4-FFF2-40B4-BE49-F238E27FC236}">
              <a16:creationId xmlns:a16="http://schemas.microsoft.com/office/drawing/2014/main" id="{C8B89ACB-75A6-5974-556E-FE8CEBAC3259}"/>
            </a:ext>
          </a:extLst>
        </cdr:cNvPr>
        <cdr:cNvSpPr txBox="1">
          <a:spLocks xmlns:a="http://schemas.openxmlformats.org/drawingml/2006/main" noChangeArrowheads="1"/>
        </cdr:cNvSpPr>
      </cdr:nvSpPr>
      <cdr:spPr bwMode="auto">
        <a:xfrm xmlns:a="http://schemas.openxmlformats.org/drawingml/2006/main">
          <a:off x="408083" y="340941"/>
          <a:ext cx="47149"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0.09447</cdr:x>
      <cdr:y>0.77715</cdr:y>
    </cdr:from>
    <cdr:to>
      <cdr:x>0.10547</cdr:x>
      <cdr:y>0.81234</cdr:y>
    </cdr:to>
    <cdr:sp macro="" textlink="">
      <cdr:nvSpPr>
        <cdr:cNvPr id="418832" name="Text 5">
          <a:extLst xmlns:a="http://schemas.openxmlformats.org/drawingml/2006/main">
            <a:ext uri="{FF2B5EF4-FFF2-40B4-BE49-F238E27FC236}">
              <a16:creationId xmlns:a16="http://schemas.microsoft.com/office/drawing/2014/main" id="{E7B345AA-1CE2-6A1F-932B-9C4F71925FD8}"/>
            </a:ext>
          </a:extLst>
        </cdr:cNvPr>
        <cdr:cNvSpPr txBox="1">
          <a:spLocks xmlns:a="http://schemas.openxmlformats.org/drawingml/2006/main" noChangeArrowheads="1"/>
        </cdr:cNvSpPr>
      </cdr:nvSpPr>
      <cdr:spPr bwMode="auto">
        <a:xfrm xmlns:a="http://schemas.openxmlformats.org/drawingml/2006/main">
          <a:off x="408083" y="2534787"/>
          <a:ext cx="47149"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0.10644</cdr:x>
      <cdr:y>0.21751</cdr:y>
    </cdr:from>
    <cdr:to>
      <cdr:x>0.11744</cdr:x>
      <cdr:y>0.2527</cdr:y>
    </cdr:to>
    <cdr:sp macro="" textlink="">
      <cdr:nvSpPr>
        <cdr:cNvPr id="418833" name="Text 6">
          <a:extLst xmlns:a="http://schemas.openxmlformats.org/drawingml/2006/main">
            <a:ext uri="{FF2B5EF4-FFF2-40B4-BE49-F238E27FC236}">
              <a16:creationId xmlns:a16="http://schemas.microsoft.com/office/drawing/2014/main" id="{29E57660-BEDC-057C-FED0-D24F94D0C991}"/>
            </a:ext>
          </a:extLst>
        </cdr:cNvPr>
        <cdr:cNvSpPr txBox="1">
          <a:spLocks xmlns:a="http://schemas.openxmlformats.org/drawingml/2006/main" noChangeArrowheads="1"/>
        </cdr:cNvSpPr>
      </cdr:nvSpPr>
      <cdr:spPr bwMode="auto">
        <a:xfrm xmlns:a="http://schemas.openxmlformats.org/drawingml/2006/main">
          <a:off x="459423" y="711721"/>
          <a:ext cx="47148"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0.09447</cdr:x>
      <cdr:y>0.68906</cdr:y>
    </cdr:from>
    <cdr:to>
      <cdr:x>0.10547</cdr:x>
      <cdr:y>0.72425</cdr:y>
    </cdr:to>
    <cdr:sp macro="" textlink="">
      <cdr:nvSpPr>
        <cdr:cNvPr id="418834" name="Text 7">
          <a:extLst xmlns:a="http://schemas.openxmlformats.org/drawingml/2006/main">
            <a:ext uri="{FF2B5EF4-FFF2-40B4-BE49-F238E27FC236}">
              <a16:creationId xmlns:a16="http://schemas.microsoft.com/office/drawing/2014/main" id="{D635FE2A-6A3B-2097-F09E-5623EA0684CE}"/>
            </a:ext>
          </a:extLst>
        </cdr:cNvPr>
        <cdr:cNvSpPr txBox="1">
          <a:spLocks xmlns:a="http://schemas.openxmlformats.org/drawingml/2006/main" noChangeArrowheads="1"/>
        </cdr:cNvSpPr>
      </cdr:nvSpPr>
      <cdr:spPr bwMode="auto">
        <a:xfrm xmlns:a="http://schemas.openxmlformats.org/drawingml/2006/main">
          <a:off x="408083" y="2247808"/>
          <a:ext cx="47149" cy="1146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0.03753</cdr:x>
      <cdr:y>0.58057</cdr:y>
    </cdr:from>
    <cdr:to>
      <cdr:x>0.04878</cdr:x>
      <cdr:y>0.61866</cdr:y>
    </cdr:to>
    <cdr:sp macro="" textlink="">
      <cdr:nvSpPr>
        <cdr:cNvPr id="7359" name="Text 1">
          <a:extLst xmlns:a="http://schemas.openxmlformats.org/drawingml/2006/main">
            <a:ext uri="{FF2B5EF4-FFF2-40B4-BE49-F238E27FC236}">
              <a16:creationId xmlns:a16="http://schemas.microsoft.com/office/drawing/2014/main" id="{66D82D72-8C0C-C221-45FD-CBE2F5F329AA}"/>
            </a:ext>
          </a:extLst>
        </cdr:cNvPr>
        <cdr:cNvSpPr txBox="1">
          <a:spLocks xmlns:a="http://schemas.openxmlformats.org/drawingml/2006/main" noChangeArrowheads="1"/>
        </cdr:cNvSpPr>
      </cdr:nvSpPr>
      <cdr:spPr bwMode="auto">
        <a:xfrm xmlns:a="http://schemas.openxmlformats.org/drawingml/2006/main">
          <a:off x="163700" y="1888868"/>
          <a:ext cx="48087"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0.04438</cdr:x>
      <cdr:y>0.93559</cdr:y>
    </cdr:from>
    <cdr:to>
      <cdr:x>0.05562</cdr:x>
      <cdr:y>0.97078</cdr:y>
    </cdr:to>
    <cdr:sp macro="" textlink="">
      <cdr:nvSpPr>
        <cdr:cNvPr id="7360" name="Text 2">
          <a:extLst xmlns:a="http://schemas.openxmlformats.org/drawingml/2006/main">
            <a:ext uri="{FF2B5EF4-FFF2-40B4-BE49-F238E27FC236}">
              <a16:creationId xmlns:a16="http://schemas.microsoft.com/office/drawing/2014/main" id="{043DB6DD-2523-B8E1-BB36-0502942E218C}"/>
            </a:ext>
          </a:extLst>
        </cdr:cNvPr>
        <cdr:cNvSpPr txBox="1">
          <a:spLocks xmlns:a="http://schemas.openxmlformats.org/drawingml/2006/main" noChangeArrowheads="1"/>
        </cdr:cNvSpPr>
      </cdr:nvSpPr>
      <cdr:spPr bwMode="auto">
        <a:xfrm xmlns:a="http://schemas.openxmlformats.org/drawingml/2006/main">
          <a:off x="192970" y="3041995"/>
          <a:ext cx="4808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0.05513</cdr:x>
      <cdr:y>0.77494</cdr:y>
    </cdr:from>
    <cdr:to>
      <cdr:x>0.06638</cdr:x>
      <cdr:y>0.81013</cdr:y>
    </cdr:to>
    <cdr:sp macro="" textlink="">
      <cdr:nvSpPr>
        <cdr:cNvPr id="7361" name="Text 3">
          <a:extLst xmlns:a="http://schemas.openxmlformats.org/drawingml/2006/main">
            <a:ext uri="{FF2B5EF4-FFF2-40B4-BE49-F238E27FC236}">
              <a16:creationId xmlns:a16="http://schemas.microsoft.com/office/drawing/2014/main" id="{58BB93EE-5FA8-6866-4293-A716F5E2BC7F}"/>
            </a:ext>
          </a:extLst>
        </cdr:cNvPr>
        <cdr:cNvSpPr txBox="1">
          <a:spLocks xmlns:a="http://schemas.openxmlformats.org/drawingml/2006/main" noChangeArrowheads="1"/>
        </cdr:cNvSpPr>
      </cdr:nvSpPr>
      <cdr:spPr bwMode="auto">
        <a:xfrm xmlns:a="http://schemas.openxmlformats.org/drawingml/2006/main">
          <a:off x="238966" y="2520211"/>
          <a:ext cx="4808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0.06467</cdr:x>
      <cdr:y>0.08382</cdr:y>
    </cdr:from>
    <cdr:to>
      <cdr:x>0.07591</cdr:x>
      <cdr:y>0.11901</cdr:y>
    </cdr:to>
    <cdr:sp macro="" textlink="">
      <cdr:nvSpPr>
        <cdr:cNvPr id="7362" name="Text 4">
          <a:extLst xmlns:a="http://schemas.openxmlformats.org/drawingml/2006/main">
            <a:ext uri="{FF2B5EF4-FFF2-40B4-BE49-F238E27FC236}">
              <a16:creationId xmlns:a16="http://schemas.microsoft.com/office/drawing/2014/main" id="{22F32CF2-D603-D133-E1DC-D1B424470355}"/>
            </a:ext>
          </a:extLst>
        </cdr:cNvPr>
        <cdr:cNvSpPr txBox="1">
          <a:spLocks xmlns:a="http://schemas.openxmlformats.org/drawingml/2006/main" noChangeArrowheads="1"/>
        </cdr:cNvSpPr>
      </cdr:nvSpPr>
      <cdr:spPr bwMode="auto">
        <a:xfrm xmlns:a="http://schemas.openxmlformats.org/drawingml/2006/main">
          <a:off x="279736" y="275435"/>
          <a:ext cx="4808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0.06467</cdr:x>
      <cdr:y>0.84192</cdr:y>
    </cdr:from>
    <cdr:to>
      <cdr:x>0.07591</cdr:x>
      <cdr:y>0.87711</cdr:y>
    </cdr:to>
    <cdr:sp macro="" textlink="">
      <cdr:nvSpPr>
        <cdr:cNvPr id="7363" name="Text 5">
          <a:extLst xmlns:a="http://schemas.openxmlformats.org/drawingml/2006/main">
            <a:ext uri="{FF2B5EF4-FFF2-40B4-BE49-F238E27FC236}">
              <a16:creationId xmlns:a16="http://schemas.microsoft.com/office/drawing/2014/main" id="{4341A7F3-A9CF-5E36-654B-EE792EF2355F}"/>
            </a:ext>
          </a:extLst>
        </cdr:cNvPr>
        <cdr:cNvSpPr txBox="1">
          <a:spLocks xmlns:a="http://schemas.openxmlformats.org/drawingml/2006/main" noChangeArrowheads="1"/>
        </cdr:cNvSpPr>
      </cdr:nvSpPr>
      <cdr:spPr bwMode="auto">
        <a:xfrm xmlns:a="http://schemas.openxmlformats.org/drawingml/2006/main">
          <a:off x="279736" y="2737752"/>
          <a:ext cx="48087" cy="11428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0.07493</cdr:x>
      <cdr:y>0.18065</cdr:y>
    </cdr:from>
    <cdr:to>
      <cdr:x>0.08618</cdr:x>
      <cdr:y>0.21584</cdr:y>
    </cdr:to>
    <cdr:sp macro="" textlink="">
      <cdr:nvSpPr>
        <cdr:cNvPr id="7364" name="Text 6">
          <a:extLst xmlns:a="http://schemas.openxmlformats.org/drawingml/2006/main">
            <a:ext uri="{FF2B5EF4-FFF2-40B4-BE49-F238E27FC236}">
              <a16:creationId xmlns:a16="http://schemas.microsoft.com/office/drawing/2014/main" id="{1F0E5918-ED1C-B5D6-CD77-00285982E2A7}"/>
            </a:ext>
          </a:extLst>
        </cdr:cNvPr>
        <cdr:cNvSpPr txBox="1">
          <a:spLocks xmlns:a="http://schemas.openxmlformats.org/drawingml/2006/main" noChangeArrowheads="1"/>
        </cdr:cNvSpPr>
      </cdr:nvSpPr>
      <cdr:spPr bwMode="auto">
        <a:xfrm xmlns:a="http://schemas.openxmlformats.org/drawingml/2006/main">
          <a:off x="323641" y="589925"/>
          <a:ext cx="48087" cy="11428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0.06467</cdr:x>
      <cdr:y>0.7417</cdr:y>
    </cdr:from>
    <cdr:to>
      <cdr:x>0.07591</cdr:x>
      <cdr:y>0.77688</cdr:y>
    </cdr:to>
    <cdr:sp macro="" textlink="">
      <cdr:nvSpPr>
        <cdr:cNvPr id="7365" name="Text 7">
          <a:extLst xmlns:a="http://schemas.openxmlformats.org/drawingml/2006/main">
            <a:ext uri="{FF2B5EF4-FFF2-40B4-BE49-F238E27FC236}">
              <a16:creationId xmlns:a16="http://schemas.microsoft.com/office/drawing/2014/main" id="{A9E83E24-93E5-1C96-0970-0C522D08EF9F}"/>
            </a:ext>
          </a:extLst>
        </cdr:cNvPr>
        <cdr:cNvSpPr txBox="1">
          <a:spLocks xmlns:a="http://schemas.openxmlformats.org/drawingml/2006/main" noChangeArrowheads="1"/>
        </cdr:cNvSpPr>
      </cdr:nvSpPr>
      <cdr:spPr bwMode="auto">
        <a:xfrm xmlns:a="http://schemas.openxmlformats.org/drawingml/2006/main">
          <a:off x="279736" y="2412228"/>
          <a:ext cx="48087" cy="11428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40.xml><?xml version="1.0" encoding="utf-8"?>
<xdr:wsDr xmlns:xdr="http://schemas.openxmlformats.org/drawingml/2006/spreadsheetDrawing" xmlns:a="http://schemas.openxmlformats.org/drawingml/2006/main">
  <xdr:twoCellAnchor>
    <xdr:from>
      <xdr:col>6</xdr:col>
      <xdr:colOff>9525</xdr:colOff>
      <xdr:row>7</xdr:row>
      <xdr:rowOff>19050</xdr:rowOff>
    </xdr:from>
    <xdr:to>
      <xdr:col>7</xdr:col>
      <xdr:colOff>0</xdr:colOff>
      <xdr:row>9</xdr:row>
      <xdr:rowOff>47625</xdr:rowOff>
    </xdr:to>
    <xdr:sp macro="" textlink="">
      <xdr:nvSpPr>
        <xdr:cNvPr id="24577" name="Text 2">
          <a:extLst>
            <a:ext uri="{FF2B5EF4-FFF2-40B4-BE49-F238E27FC236}">
              <a16:creationId xmlns:a16="http://schemas.microsoft.com/office/drawing/2014/main" id="{4A22496B-005C-64C3-E8BA-73DEE49BA8F1}"/>
            </a:ext>
          </a:extLst>
        </xdr:cNvPr>
        <xdr:cNvSpPr txBox="1">
          <a:spLocks noChangeArrowheads="1"/>
        </xdr:cNvSpPr>
      </xdr:nvSpPr>
      <xdr:spPr bwMode="auto">
        <a:xfrm>
          <a:off x="2257425" y="1476375"/>
          <a:ext cx="6705600" cy="352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$4.2M is due to booking error which is expected to be corrected in Nov; $(1.3)M is due to timing difference between Houston and Canada office; the cause of the remaining imbalance is undetermined.</a:t>
          </a:r>
        </a:p>
      </xdr:txBody>
    </xdr:sp>
    <xdr:clientData/>
  </xdr:twoCellAnchor>
  <xdr:twoCellAnchor>
    <xdr:from>
      <xdr:col>5</xdr:col>
      <xdr:colOff>104775</xdr:colOff>
      <xdr:row>13</xdr:row>
      <xdr:rowOff>0</xdr:rowOff>
    </xdr:from>
    <xdr:to>
      <xdr:col>6</xdr:col>
      <xdr:colOff>6696075</xdr:colOff>
      <xdr:row>15</xdr:row>
      <xdr:rowOff>0</xdr:rowOff>
    </xdr:to>
    <xdr:sp macro="" textlink="">
      <xdr:nvSpPr>
        <xdr:cNvPr id="24579" name="Text 4">
          <a:extLst>
            <a:ext uri="{FF2B5EF4-FFF2-40B4-BE49-F238E27FC236}">
              <a16:creationId xmlns:a16="http://schemas.microsoft.com/office/drawing/2014/main" id="{0AE27B2F-ACA9-13F9-1E89-46E6DBEF410F}"/>
            </a:ext>
          </a:extLst>
        </xdr:cNvPr>
        <xdr:cNvSpPr txBox="1">
          <a:spLocks noChangeArrowheads="1"/>
        </xdr:cNvSpPr>
      </xdr:nvSpPr>
      <xdr:spPr bwMode="auto">
        <a:xfrm>
          <a:off x="2238375" y="2428875"/>
          <a:ext cx="6705600" cy="3238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imbalance is due to volume &amp; price discrepancies, booking errors, as well as prior year clean up activities.  The majority of the imbalance should clear in Nov.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0</xdr:colOff>
      <xdr:row>29</xdr:row>
      <xdr:rowOff>0</xdr:rowOff>
    </xdr:from>
    <xdr:to>
      <xdr:col>6</xdr:col>
      <xdr:colOff>6705600</xdr:colOff>
      <xdr:row>29</xdr:row>
      <xdr:rowOff>0</xdr:rowOff>
    </xdr:to>
    <xdr:sp macro="" textlink="">
      <xdr:nvSpPr>
        <xdr:cNvPr id="24580" name="Text 5">
          <a:extLst>
            <a:ext uri="{FF2B5EF4-FFF2-40B4-BE49-F238E27FC236}">
              <a16:creationId xmlns:a16="http://schemas.microsoft.com/office/drawing/2014/main" id="{02175634-A31C-542D-68AF-6F423241DEF2}"/>
            </a:ext>
          </a:extLst>
        </xdr:cNvPr>
        <xdr:cNvSpPr txBox="1">
          <a:spLocks noChangeArrowheads="1"/>
        </xdr:cNvSpPr>
      </xdr:nvSpPr>
      <xdr:spPr bwMode="auto">
        <a:xfrm>
          <a:off x="2247900" y="5019675"/>
          <a:ext cx="67056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Research and reconciliation is still ongoing.</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0</xdr:colOff>
      <xdr:row>29</xdr:row>
      <xdr:rowOff>0</xdr:rowOff>
    </xdr:from>
    <xdr:to>
      <xdr:col>6</xdr:col>
      <xdr:colOff>6705600</xdr:colOff>
      <xdr:row>29</xdr:row>
      <xdr:rowOff>0</xdr:rowOff>
    </xdr:to>
    <xdr:sp macro="" textlink="">
      <xdr:nvSpPr>
        <xdr:cNvPr id="24581" name="Text 6">
          <a:extLst>
            <a:ext uri="{FF2B5EF4-FFF2-40B4-BE49-F238E27FC236}">
              <a16:creationId xmlns:a16="http://schemas.microsoft.com/office/drawing/2014/main" id="{2CF9F87B-693D-59C8-8301-29039EE46A64}"/>
            </a:ext>
          </a:extLst>
        </xdr:cNvPr>
        <xdr:cNvSpPr txBox="1">
          <a:spLocks noChangeArrowheads="1"/>
        </xdr:cNvSpPr>
      </xdr:nvSpPr>
      <xdr:spPr bwMode="auto">
        <a:xfrm>
          <a:off x="2247900" y="5019675"/>
          <a:ext cx="67056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Imbalance is due to insurance activity being booked to trade on one company and to intercompany on the other.  This should be resolved no later than Nov.</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9525</xdr:colOff>
      <xdr:row>29</xdr:row>
      <xdr:rowOff>0</xdr:rowOff>
    </xdr:from>
    <xdr:to>
      <xdr:col>7</xdr:col>
      <xdr:colOff>0</xdr:colOff>
      <xdr:row>29</xdr:row>
      <xdr:rowOff>0</xdr:rowOff>
    </xdr:to>
    <xdr:sp macro="" textlink="">
      <xdr:nvSpPr>
        <xdr:cNvPr id="24584" name="Text 5">
          <a:extLst>
            <a:ext uri="{FF2B5EF4-FFF2-40B4-BE49-F238E27FC236}">
              <a16:creationId xmlns:a16="http://schemas.microsoft.com/office/drawing/2014/main" id="{DAA38EFE-4D00-0A02-0CCF-29343A513EC2}"/>
            </a:ext>
          </a:extLst>
        </xdr:cNvPr>
        <xdr:cNvSpPr txBox="1">
          <a:spLocks noChangeArrowheads="1"/>
        </xdr:cNvSpPr>
      </xdr:nvSpPr>
      <xdr:spPr bwMode="auto">
        <a:xfrm>
          <a:off x="2257425" y="5019675"/>
          <a:ext cx="67056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EI has charged ECT-Europe for Management fees and will provide Europe with supporting documentation but additional review of account coding will be done as well.</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9525</xdr:colOff>
      <xdr:row>10</xdr:row>
      <xdr:rowOff>0</xdr:rowOff>
    </xdr:from>
    <xdr:to>
      <xdr:col>7</xdr:col>
      <xdr:colOff>0</xdr:colOff>
      <xdr:row>13</xdr:row>
      <xdr:rowOff>9525</xdr:rowOff>
    </xdr:to>
    <xdr:sp macro="" textlink="">
      <xdr:nvSpPr>
        <xdr:cNvPr id="24592" name="Text 3">
          <a:extLst>
            <a:ext uri="{FF2B5EF4-FFF2-40B4-BE49-F238E27FC236}">
              <a16:creationId xmlns:a16="http://schemas.microsoft.com/office/drawing/2014/main" id="{8C38FF36-334D-BB67-AF1B-B33C60AE8821}"/>
            </a:ext>
          </a:extLst>
        </xdr:cNvPr>
        <xdr:cNvSpPr txBox="1">
          <a:spLocks noChangeArrowheads="1"/>
        </xdr:cNvSpPr>
      </xdr:nvSpPr>
      <xdr:spPr bwMode="auto">
        <a:xfrm>
          <a:off x="2257425" y="1943100"/>
          <a:ext cx="6705600" cy="495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It appears that both business units are balanced on the general ledger but Europe is having mapping problems in SAP that should be resolved in Nov.</a:t>
          </a:r>
        </a:p>
      </xdr:txBody>
    </xdr:sp>
    <xdr:clientData/>
  </xdr:twoCellAnchor>
  <xdr:twoCellAnchor>
    <xdr:from>
      <xdr:col>6</xdr:col>
      <xdr:colOff>9525</xdr:colOff>
      <xdr:row>16</xdr:row>
      <xdr:rowOff>0</xdr:rowOff>
    </xdr:from>
    <xdr:to>
      <xdr:col>7</xdr:col>
      <xdr:colOff>0</xdr:colOff>
      <xdr:row>17</xdr:row>
      <xdr:rowOff>28575</xdr:rowOff>
    </xdr:to>
    <xdr:sp macro="" textlink="">
      <xdr:nvSpPr>
        <xdr:cNvPr id="24593" name="Text 3">
          <a:extLst>
            <a:ext uri="{FF2B5EF4-FFF2-40B4-BE49-F238E27FC236}">
              <a16:creationId xmlns:a16="http://schemas.microsoft.com/office/drawing/2014/main" id="{FDDA03E9-1A51-9374-C48E-F4634023698A}"/>
            </a:ext>
          </a:extLst>
        </xdr:cNvPr>
        <xdr:cNvSpPr txBox="1">
          <a:spLocks noChangeArrowheads="1"/>
        </xdr:cNvSpPr>
      </xdr:nvSpPr>
      <xdr:spPr bwMode="auto">
        <a:xfrm>
          <a:off x="2257425" y="2914650"/>
          <a:ext cx="6705600"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Europe gave no explanation for the imbalances.  </a:t>
          </a:r>
        </a:p>
      </xdr:txBody>
    </xdr:sp>
    <xdr:clientData/>
  </xdr:twoCellAnchor>
  <xdr:twoCellAnchor>
    <xdr:from>
      <xdr:col>6</xdr:col>
      <xdr:colOff>9525</xdr:colOff>
      <xdr:row>18</xdr:row>
      <xdr:rowOff>0</xdr:rowOff>
    </xdr:from>
    <xdr:to>
      <xdr:col>7</xdr:col>
      <xdr:colOff>0</xdr:colOff>
      <xdr:row>19</xdr:row>
      <xdr:rowOff>9525</xdr:rowOff>
    </xdr:to>
    <xdr:sp macro="" textlink="">
      <xdr:nvSpPr>
        <xdr:cNvPr id="24594" name="Text 3">
          <a:extLst>
            <a:ext uri="{FF2B5EF4-FFF2-40B4-BE49-F238E27FC236}">
              <a16:creationId xmlns:a16="http://schemas.microsoft.com/office/drawing/2014/main" id="{0CFCCB49-3E61-3F19-8A34-EDA177007EA4}"/>
            </a:ext>
          </a:extLst>
        </xdr:cNvPr>
        <xdr:cNvSpPr txBox="1">
          <a:spLocks noChangeArrowheads="1"/>
        </xdr:cNvSpPr>
      </xdr:nvSpPr>
      <xdr:spPr bwMode="auto">
        <a:xfrm>
          <a:off x="2257425" y="3238500"/>
          <a:ext cx="6705600"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imbalance is due to a discrepancy in the recording of I/C interest and should be cleared in Nov.</a:t>
          </a:r>
        </a:p>
      </xdr:txBody>
    </xdr:sp>
    <xdr:clientData/>
  </xdr:twoCellAnchor>
  <xdr:twoCellAnchor>
    <xdr:from>
      <xdr:col>6</xdr:col>
      <xdr:colOff>9525</xdr:colOff>
      <xdr:row>27</xdr:row>
      <xdr:rowOff>0</xdr:rowOff>
    </xdr:from>
    <xdr:to>
      <xdr:col>7</xdr:col>
      <xdr:colOff>0</xdr:colOff>
      <xdr:row>28</xdr:row>
      <xdr:rowOff>152400</xdr:rowOff>
    </xdr:to>
    <xdr:sp macro="" textlink="">
      <xdr:nvSpPr>
        <xdr:cNvPr id="24595" name="Text 3">
          <a:extLst>
            <a:ext uri="{FF2B5EF4-FFF2-40B4-BE49-F238E27FC236}">
              <a16:creationId xmlns:a16="http://schemas.microsoft.com/office/drawing/2014/main" id="{42DCA9C8-AB26-5192-0273-ADD99F8D119C}"/>
            </a:ext>
          </a:extLst>
        </xdr:cNvPr>
        <xdr:cNvSpPr txBox="1">
          <a:spLocks noChangeArrowheads="1"/>
        </xdr:cNvSpPr>
      </xdr:nvSpPr>
      <xdr:spPr bwMode="auto">
        <a:xfrm>
          <a:off x="2257425" y="4695825"/>
          <a:ext cx="6705600" cy="314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Caribbean / Middle East incorrectly mapped their interest expense to eliminate with Ecm instead of with International Headquarters and is expected to be corrected in Nov.</a:t>
          </a:r>
        </a:p>
      </xdr:txBody>
    </xdr:sp>
    <xdr:clientData/>
  </xdr:twoCellAnchor>
  <xdr:twoCellAnchor editAs="oneCell">
    <xdr:from>
      <xdr:col>6</xdr:col>
      <xdr:colOff>19050</xdr:colOff>
      <xdr:row>24</xdr:row>
      <xdr:rowOff>0</xdr:rowOff>
    </xdr:from>
    <xdr:to>
      <xdr:col>7</xdr:col>
      <xdr:colOff>28575</xdr:colOff>
      <xdr:row>26</xdr:row>
      <xdr:rowOff>28575</xdr:rowOff>
    </xdr:to>
    <xdr:sp macro="" textlink="">
      <xdr:nvSpPr>
        <xdr:cNvPr id="24597" name="Text Box 21">
          <a:extLst>
            <a:ext uri="{FF2B5EF4-FFF2-40B4-BE49-F238E27FC236}">
              <a16:creationId xmlns:a16="http://schemas.microsoft.com/office/drawing/2014/main" id="{0590E9ED-C094-2C00-AD44-6FAE0C90A950}"/>
            </a:ext>
          </a:extLst>
        </xdr:cNvPr>
        <xdr:cNvSpPr txBox="1">
          <a:spLocks noChangeArrowheads="1"/>
        </xdr:cNvSpPr>
      </xdr:nvSpPr>
      <xdr:spPr bwMode="auto">
        <a:xfrm>
          <a:off x="2266950" y="4210050"/>
          <a:ext cx="6724650" cy="352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Caribbean / Middle East incorrectly mapped their interest expense to eliminate with Ecm instead of with International Headquarters and is expected to be corrected in Nov.</a:t>
          </a:r>
        </a:p>
      </xdr:txBody>
    </xdr:sp>
    <xdr:clientData/>
  </xdr:twoCellAnchor>
  <xdr:twoCellAnchor editAs="oneCell">
    <xdr:from>
      <xdr:col>6</xdr:col>
      <xdr:colOff>9525</xdr:colOff>
      <xdr:row>20</xdr:row>
      <xdr:rowOff>0</xdr:rowOff>
    </xdr:from>
    <xdr:to>
      <xdr:col>6</xdr:col>
      <xdr:colOff>6705600</xdr:colOff>
      <xdr:row>21</xdr:row>
      <xdr:rowOff>19050</xdr:rowOff>
    </xdr:to>
    <xdr:sp macro="" textlink="">
      <xdr:nvSpPr>
        <xdr:cNvPr id="24598" name="Text Box 22">
          <a:extLst>
            <a:ext uri="{FF2B5EF4-FFF2-40B4-BE49-F238E27FC236}">
              <a16:creationId xmlns:a16="http://schemas.microsoft.com/office/drawing/2014/main" id="{95BB0B0E-983D-FB2B-462B-4BE3C96CBEDA}"/>
            </a:ext>
          </a:extLst>
        </xdr:cNvPr>
        <xdr:cNvSpPr txBox="1">
          <a:spLocks noChangeArrowheads="1"/>
        </xdr:cNvSpPr>
      </xdr:nvSpPr>
      <xdr:spPr bwMode="auto">
        <a:xfrm>
          <a:off x="2257425" y="3562350"/>
          <a:ext cx="6696075" cy="1809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new imbalance is due to a booking error regarding I/C interest and should be reclassed in Nov.</a:t>
          </a:r>
        </a:p>
      </xdr:txBody>
    </xdr:sp>
    <xdr:clientData/>
  </xdr:twoCellAnchor>
  <xdr:twoCellAnchor editAs="oneCell">
    <xdr:from>
      <xdr:col>6</xdr:col>
      <xdr:colOff>0</xdr:colOff>
      <xdr:row>22</xdr:row>
      <xdr:rowOff>19050</xdr:rowOff>
    </xdr:from>
    <xdr:to>
      <xdr:col>7</xdr:col>
      <xdr:colOff>0</xdr:colOff>
      <xdr:row>23</xdr:row>
      <xdr:rowOff>19050</xdr:rowOff>
    </xdr:to>
    <xdr:sp macro="" textlink="">
      <xdr:nvSpPr>
        <xdr:cNvPr id="24599" name="Text Box 23">
          <a:extLst>
            <a:ext uri="{FF2B5EF4-FFF2-40B4-BE49-F238E27FC236}">
              <a16:creationId xmlns:a16="http://schemas.microsoft.com/office/drawing/2014/main" id="{032EB477-6B77-A7A8-07DE-994B5AE0A24D}"/>
            </a:ext>
          </a:extLst>
        </xdr:cNvPr>
        <xdr:cNvSpPr txBox="1">
          <a:spLocks noChangeArrowheads="1"/>
        </xdr:cNvSpPr>
      </xdr:nvSpPr>
      <xdr:spPr bwMode="auto">
        <a:xfrm>
          <a:off x="2247900" y="3905250"/>
          <a:ext cx="6715125" cy="1619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Europe recorded income with Corp.  There seems to be a mapping problem and should be corrected in Nov.</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0.03753</cdr:x>
      <cdr:y>0.58954</cdr:y>
    </cdr:from>
    <cdr:to>
      <cdr:x>0.04878</cdr:x>
      <cdr:y>0.62788</cdr:y>
    </cdr:to>
    <cdr:sp macro="" textlink="">
      <cdr:nvSpPr>
        <cdr:cNvPr id="308270" name="Text 1">
          <a:extLst xmlns:a="http://schemas.openxmlformats.org/drawingml/2006/main">
            <a:ext uri="{FF2B5EF4-FFF2-40B4-BE49-F238E27FC236}">
              <a16:creationId xmlns:a16="http://schemas.microsoft.com/office/drawing/2014/main" id="{EB74D05E-C320-1603-01CC-7A3EA5A73475}"/>
            </a:ext>
          </a:extLst>
        </cdr:cNvPr>
        <cdr:cNvSpPr txBox="1">
          <a:spLocks xmlns:a="http://schemas.openxmlformats.org/drawingml/2006/main" noChangeArrowheads="1"/>
        </cdr:cNvSpPr>
      </cdr:nvSpPr>
      <cdr:spPr bwMode="auto">
        <a:xfrm xmlns:a="http://schemas.openxmlformats.org/drawingml/2006/main">
          <a:off x="163700" y="1912390"/>
          <a:ext cx="48087"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0.04462</cdr:x>
      <cdr:y>0.94235</cdr:y>
    </cdr:from>
    <cdr:to>
      <cdr:x>0.05587</cdr:x>
      <cdr:y>0.97753</cdr:y>
    </cdr:to>
    <cdr:sp macro="" textlink="">
      <cdr:nvSpPr>
        <cdr:cNvPr id="308271" name="Text 2">
          <a:extLst xmlns:a="http://schemas.openxmlformats.org/drawingml/2006/main">
            <a:ext uri="{FF2B5EF4-FFF2-40B4-BE49-F238E27FC236}">
              <a16:creationId xmlns:a16="http://schemas.microsoft.com/office/drawing/2014/main" id="{B69EA7CD-3206-ED79-C57E-6698CEC29B9B}"/>
            </a:ext>
          </a:extLst>
        </cdr:cNvPr>
        <cdr:cNvSpPr txBox="1">
          <a:spLocks xmlns:a="http://schemas.openxmlformats.org/drawingml/2006/main" noChangeArrowheads="1"/>
        </cdr:cNvSpPr>
      </cdr:nvSpPr>
      <cdr:spPr bwMode="auto">
        <a:xfrm xmlns:a="http://schemas.openxmlformats.org/drawingml/2006/main">
          <a:off x="194016" y="3054961"/>
          <a:ext cx="48086" cy="11394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0.05513</cdr:x>
      <cdr:y>0.78729</cdr:y>
    </cdr:from>
    <cdr:to>
      <cdr:x>0.06638</cdr:x>
      <cdr:y>0.82248</cdr:y>
    </cdr:to>
    <cdr:sp macro="" textlink="">
      <cdr:nvSpPr>
        <cdr:cNvPr id="308272" name="Text 3">
          <a:extLst xmlns:a="http://schemas.openxmlformats.org/drawingml/2006/main">
            <a:ext uri="{FF2B5EF4-FFF2-40B4-BE49-F238E27FC236}">
              <a16:creationId xmlns:a16="http://schemas.microsoft.com/office/drawing/2014/main" id="{6E8278DF-0C52-055A-6FD0-932D99B81347}"/>
            </a:ext>
          </a:extLst>
        </cdr:cNvPr>
        <cdr:cNvSpPr txBox="1">
          <a:spLocks xmlns:a="http://schemas.openxmlformats.org/drawingml/2006/main" noChangeArrowheads="1"/>
        </cdr:cNvSpPr>
      </cdr:nvSpPr>
      <cdr:spPr bwMode="auto">
        <a:xfrm xmlns:a="http://schemas.openxmlformats.org/drawingml/2006/main">
          <a:off x="238966" y="2552827"/>
          <a:ext cx="48087" cy="11394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0.06467</cdr:x>
      <cdr:y>0.08119</cdr:y>
    </cdr:from>
    <cdr:to>
      <cdr:x>0.07591</cdr:x>
      <cdr:y>0.11638</cdr:y>
    </cdr:to>
    <cdr:sp macro="" textlink="">
      <cdr:nvSpPr>
        <cdr:cNvPr id="308273" name="Text 4">
          <a:extLst xmlns:a="http://schemas.openxmlformats.org/drawingml/2006/main">
            <a:ext uri="{FF2B5EF4-FFF2-40B4-BE49-F238E27FC236}">
              <a16:creationId xmlns:a16="http://schemas.microsoft.com/office/drawing/2014/main" id="{D42F524A-CF84-2398-21E5-4D29FD5AC7CC}"/>
            </a:ext>
          </a:extLst>
        </cdr:cNvPr>
        <cdr:cNvSpPr txBox="1">
          <a:spLocks xmlns:a="http://schemas.openxmlformats.org/drawingml/2006/main" noChangeArrowheads="1"/>
        </cdr:cNvSpPr>
      </cdr:nvSpPr>
      <cdr:spPr bwMode="auto">
        <a:xfrm xmlns:a="http://schemas.openxmlformats.org/drawingml/2006/main">
          <a:off x="279736" y="266113"/>
          <a:ext cx="48087" cy="1139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0.06467</cdr:x>
      <cdr:y>0.85621</cdr:y>
    </cdr:from>
    <cdr:to>
      <cdr:x>0.07591</cdr:x>
      <cdr:y>0.89139</cdr:y>
    </cdr:to>
    <cdr:sp macro="" textlink="">
      <cdr:nvSpPr>
        <cdr:cNvPr id="308274" name="Text 5">
          <a:extLst xmlns:a="http://schemas.openxmlformats.org/drawingml/2006/main">
            <a:ext uri="{FF2B5EF4-FFF2-40B4-BE49-F238E27FC236}">
              <a16:creationId xmlns:a16="http://schemas.microsoft.com/office/drawing/2014/main" id="{74D886BF-AA9C-DA63-70AC-E2DEF7921556}"/>
            </a:ext>
          </a:extLst>
        </cdr:cNvPr>
        <cdr:cNvSpPr txBox="1">
          <a:spLocks xmlns:a="http://schemas.openxmlformats.org/drawingml/2006/main" noChangeArrowheads="1"/>
        </cdr:cNvSpPr>
      </cdr:nvSpPr>
      <cdr:spPr bwMode="auto">
        <a:xfrm xmlns:a="http://schemas.openxmlformats.org/drawingml/2006/main">
          <a:off x="279736" y="2775998"/>
          <a:ext cx="48087" cy="11394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0.07493</cdr:x>
      <cdr:y>0.1831</cdr:y>
    </cdr:from>
    <cdr:to>
      <cdr:x>0.08618</cdr:x>
      <cdr:y>0.21829</cdr:y>
    </cdr:to>
    <cdr:sp macro="" textlink="">
      <cdr:nvSpPr>
        <cdr:cNvPr id="308275" name="Text 6">
          <a:extLst xmlns:a="http://schemas.openxmlformats.org/drawingml/2006/main">
            <a:ext uri="{FF2B5EF4-FFF2-40B4-BE49-F238E27FC236}">
              <a16:creationId xmlns:a16="http://schemas.microsoft.com/office/drawing/2014/main" id="{B76670A9-BE2F-B1F6-3ECC-FC1E4EA764CB}"/>
            </a:ext>
          </a:extLst>
        </cdr:cNvPr>
        <cdr:cNvSpPr txBox="1">
          <a:spLocks xmlns:a="http://schemas.openxmlformats.org/drawingml/2006/main" noChangeArrowheads="1"/>
        </cdr:cNvSpPr>
      </cdr:nvSpPr>
      <cdr:spPr bwMode="auto">
        <a:xfrm xmlns:a="http://schemas.openxmlformats.org/drawingml/2006/main">
          <a:off x="323641" y="596154"/>
          <a:ext cx="48087" cy="11394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0.06467</cdr:x>
      <cdr:y>0.75721</cdr:y>
    </cdr:from>
    <cdr:to>
      <cdr:x>0.07591</cdr:x>
      <cdr:y>0.79239</cdr:y>
    </cdr:to>
    <cdr:sp macro="" textlink="">
      <cdr:nvSpPr>
        <cdr:cNvPr id="308276" name="Text 7">
          <a:extLst xmlns:a="http://schemas.openxmlformats.org/drawingml/2006/main">
            <a:ext uri="{FF2B5EF4-FFF2-40B4-BE49-F238E27FC236}">
              <a16:creationId xmlns:a16="http://schemas.microsoft.com/office/drawing/2014/main" id="{BBF68DEB-FD66-E097-E0D2-636D809CEB93}"/>
            </a:ext>
          </a:extLst>
        </cdr:cNvPr>
        <cdr:cNvSpPr txBox="1">
          <a:spLocks xmlns:a="http://schemas.openxmlformats.org/drawingml/2006/main" noChangeArrowheads="1"/>
        </cdr:cNvSpPr>
      </cdr:nvSpPr>
      <cdr:spPr bwMode="auto">
        <a:xfrm xmlns:a="http://schemas.openxmlformats.org/drawingml/2006/main">
          <a:off x="279736" y="2455386"/>
          <a:ext cx="48087" cy="11394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0.03807</cdr:x>
      <cdr:y>0.58445</cdr:y>
    </cdr:from>
    <cdr:to>
      <cdr:x>0.05371</cdr:x>
      <cdr:y>0.62837</cdr:y>
    </cdr:to>
    <cdr:sp macro="" textlink="">
      <cdr:nvSpPr>
        <cdr:cNvPr id="312351" name="Text 1">
          <a:extLst xmlns:a="http://schemas.openxmlformats.org/drawingml/2006/main">
            <a:ext uri="{FF2B5EF4-FFF2-40B4-BE49-F238E27FC236}">
              <a16:creationId xmlns:a16="http://schemas.microsoft.com/office/drawing/2014/main" id="{D2DD9859-9E11-8050-B606-E30916E4DCEE}"/>
            </a:ext>
          </a:extLst>
        </cdr:cNvPr>
        <cdr:cNvSpPr txBox="1">
          <a:spLocks xmlns:a="http://schemas.openxmlformats.org/drawingml/2006/main" noChangeArrowheads="1"/>
        </cdr:cNvSpPr>
      </cdr:nvSpPr>
      <cdr:spPr bwMode="auto">
        <a:xfrm xmlns:a="http://schemas.openxmlformats.org/drawingml/2006/main">
          <a:off x="165267" y="1901479"/>
          <a:ext cx="66598" cy="14266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0.04467</cdr:x>
      <cdr:y>0.93195</cdr:y>
    </cdr:from>
    <cdr:to>
      <cdr:x>0.06031</cdr:x>
      <cdr:y>0.97005</cdr:y>
    </cdr:to>
    <cdr:sp macro="" textlink="">
      <cdr:nvSpPr>
        <cdr:cNvPr id="312352" name="Text 2">
          <a:extLst xmlns:a="http://schemas.openxmlformats.org/drawingml/2006/main">
            <a:ext uri="{FF2B5EF4-FFF2-40B4-BE49-F238E27FC236}">
              <a16:creationId xmlns:a16="http://schemas.microsoft.com/office/drawing/2014/main" id="{13127EEC-606A-4917-5745-70A6610A2D28}"/>
            </a:ext>
          </a:extLst>
        </cdr:cNvPr>
        <cdr:cNvSpPr txBox="1">
          <a:spLocks xmlns:a="http://schemas.openxmlformats.org/drawingml/2006/main" noChangeArrowheads="1"/>
        </cdr:cNvSpPr>
      </cdr:nvSpPr>
      <cdr:spPr bwMode="auto">
        <a:xfrm xmlns:a="http://schemas.openxmlformats.org/drawingml/2006/main">
          <a:off x="193363" y="3030172"/>
          <a:ext cx="66599"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0.05542</cdr:x>
      <cdr:y>0.77373</cdr:y>
    </cdr:from>
    <cdr:to>
      <cdr:x>0.07107</cdr:x>
      <cdr:y>0.81183</cdr:y>
    </cdr:to>
    <cdr:sp macro="" textlink="">
      <cdr:nvSpPr>
        <cdr:cNvPr id="312353" name="Text 3">
          <a:extLst xmlns:a="http://schemas.openxmlformats.org/drawingml/2006/main">
            <a:ext uri="{FF2B5EF4-FFF2-40B4-BE49-F238E27FC236}">
              <a16:creationId xmlns:a16="http://schemas.microsoft.com/office/drawing/2014/main" id="{FC9A59D8-6A75-69D0-1D34-375CE1D35C45}"/>
            </a:ext>
          </a:extLst>
        </cdr:cNvPr>
        <cdr:cNvSpPr txBox="1">
          <a:spLocks xmlns:a="http://schemas.openxmlformats.org/drawingml/2006/main" noChangeArrowheads="1"/>
        </cdr:cNvSpPr>
      </cdr:nvSpPr>
      <cdr:spPr bwMode="auto">
        <a:xfrm xmlns:a="http://schemas.openxmlformats.org/drawingml/2006/main">
          <a:off x="239150" y="2516270"/>
          <a:ext cx="66599"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0.06667</cdr:x>
      <cdr:y>0.08285</cdr:y>
    </cdr:from>
    <cdr:to>
      <cdr:x>0.08231</cdr:x>
      <cdr:y>0.12095</cdr:y>
    </cdr:to>
    <cdr:sp macro="" textlink="">
      <cdr:nvSpPr>
        <cdr:cNvPr id="312354" name="Text 4">
          <a:extLst xmlns:a="http://schemas.openxmlformats.org/drawingml/2006/main">
            <a:ext uri="{FF2B5EF4-FFF2-40B4-BE49-F238E27FC236}">
              <a16:creationId xmlns:a16="http://schemas.microsoft.com/office/drawing/2014/main" id="{EE724DA2-98E4-B365-C347-DF1439B87A6E}"/>
            </a:ext>
          </a:extLst>
        </cdr:cNvPr>
        <cdr:cNvSpPr txBox="1">
          <a:spLocks xmlns:a="http://schemas.openxmlformats.org/drawingml/2006/main" noChangeArrowheads="1"/>
        </cdr:cNvSpPr>
      </cdr:nvSpPr>
      <cdr:spPr bwMode="auto">
        <a:xfrm xmlns:a="http://schemas.openxmlformats.org/drawingml/2006/main">
          <a:off x="287018" y="272282"/>
          <a:ext cx="66598"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0.06667</cdr:x>
      <cdr:y>0.83804</cdr:y>
    </cdr:from>
    <cdr:to>
      <cdr:x>0.08231</cdr:x>
      <cdr:y>0.87614</cdr:y>
    </cdr:to>
    <cdr:sp macro="" textlink="">
      <cdr:nvSpPr>
        <cdr:cNvPr id="312355" name="Text 5">
          <a:extLst xmlns:a="http://schemas.openxmlformats.org/drawingml/2006/main">
            <a:ext uri="{FF2B5EF4-FFF2-40B4-BE49-F238E27FC236}">
              <a16:creationId xmlns:a16="http://schemas.microsoft.com/office/drawing/2014/main" id="{7106F8C8-7EC6-47F1-FAF2-5AF075AD13AA}"/>
            </a:ext>
          </a:extLst>
        </cdr:cNvPr>
        <cdr:cNvSpPr txBox="1">
          <a:spLocks xmlns:a="http://schemas.openxmlformats.org/drawingml/2006/main" noChangeArrowheads="1"/>
        </cdr:cNvSpPr>
      </cdr:nvSpPr>
      <cdr:spPr bwMode="auto">
        <a:xfrm xmlns:a="http://schemas.openxmlformats.org/drawingml/2006/main">
          <a:off x="287018" y="2725141"/>
          <a:ext cx="66598"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0.07375</cdr:x>
      <cdr:y>0.17046</cdr:y>
    </cdr:from>
    <cdr:to>
      <cdr:x>0.0894</cdr:x>
      <cdr:y>0.20855</cdr:y>
    </cdr:to>
    <cdr:sp macro="" textlink="">
      <cdr:nvSpPr>
        <cdr:cNvPr id="312356" name="Text 6">
          <a:extLst xmlns:a="http://schemas.openxmlformats.org/drawingml/2006/main">
            <a:ext uri="{FF2B5EF4-FFF2-40B4-BE49-F238E27FC236}">
              <a16:creationId xmlns:a16="http://schemas.microsoft.com/office/drawing/2014/main" id="{F5DEACCB-6325-3BAC-F565-F38571BCA26C}"/>
            </a:ext>
          </a:extLst>
        </cdr:cNvPr>
        <cdr:cNvSpPr txBox="1">
          <a:spLocks xmlns:a="http://schemas.openxmlformats.org/drawingml/2006/main" noChangeArrowheads="1"/>
        </cdr:cNvSpPr>
      </cdr:nvSpPr>
      <cdr:spPr bwMode="auto">
        <a:xfrm xmlns:a="http://schemas.openxmlformats.org/drawingml/2006/main">
          <a:off x="317195" y="556820"/>
          <a:ext cx="66599"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0.06667</cdr:x>
      <cdr:y>0.73903</cdr:y>
    </cdr:from>
    <cdr:to>
      <cdr:x>0.08231</cdr:x>
      <cdr:y>0.77713</cdr:y>
    </cdr:to>
    <cdr:sp macro="" textlink="">
      <cdr:nvSpPr>
        <cdr:cNvPr id="312357" name="Text 7">
          <a:extLst xmlns:a="http://schemas.openxmlformats.org/drawingml/2006/main">
            <a:ext uri="{FF2B5EF4-FFF2-40B4-BE49-F238E27FC236}">
              <a16:creationId xmlns:a16="http://schemas.microsoft.com/office/drawing/2014/main" id="{11DB1616-8EFA-09D2-7415-6203FF6F318E}"/>
            </a:ext>
          </a:extLst>
        </cdr:cNvPr>
        <cdr:cNvSpPr txBox="1">
          <a:spLocks xmlns:a="http://schemas.openxmlformats.org/drawingml/2006/main" noChangeArrowheads="1"/>
        </cdr:cNvSpPr>
      </cdr:nvSpPr>
      <cdr:spPr bwMode="auto">
        <a:xfrm xmlns:a="http://schemas.openxmlformats.org/drawingml/2006/main">
          <a:off x="287018" y="2403558"/>
          <a:ext cx="66598"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7.xml><?xml version="1.0" encoding="utf-8"?>
<c:userShapes xmlns:c="http://schemas.openxmlformats.org/drawingml/2006/chart">
  <cdr:relSizeAnchor xmlns:cdr="http://schemas.openxmlformats.org/drawingml/2006/chartDrawing">
    <cdr:from>
      <cdr:x>0.0378</cdr:x>
      <cdr:y>0.57207</cdr:y>
    </cdr:from>
    <cdr:to>
      <cdr:x>0.05345</cdr:x>
      <cdr:y>0.61623</cdr:y>
    </cdr:to>
    <cdr:sp macro="" textlink="">
      <cdr:nvSpPr>
        <cdr:cNvPr id="314395" name="Text 1">
          <a:extLst xmlns:a="http://schemas.openxmlformats.org/drawingml/2006/main">
            <a:ext uri="{FF2B5EF4-FFF2-40B4-BE49-F238E27FC236}">
              <a16:creationId xmlns:a16="http://schemas.microsoft.com/office/drawing/2014/main" id="{08E4725E-1139-910D-46E3-02EF54E3DC8A}"/>
            </a:ext>
          </a:extLst>
        </cdr:cNvPr>
        <cdr:cNvSpPr txBox="1">
          <a:spLocks xmlns:a="http://schemas.openxmlformats.org/drawingml/2006/main" noChangeArrowheads="1"/>
        </cdr:cNvSpPr>
      </cdr:nvSpPr>
      <cdr:spPr bwMode="auto">
        <a:xfrm xmlns:a="http://schemas.openxmlformats.org/drawingml/2006/main">
          <a:off x="164486" y="1855811"/>
          <a:ext cx="66751" cy="1430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0.04416</cdr:x>
      <cdr:y>0.92415</cdr:y>
    </cdr:from>
    <cdr:to>
      <cdr:x>0.0598</cdr:x>
      <cdr:y>0.96249</cdr:y>
    </cdr:to>
    <cdr:sp macro="" textlink="">
      <cdr:nvSpPr>
        <cdr:cNvPr id="314396" name="Text 2">
          <a:extLst xmlns:a="http://schemas.openxmlformats.org/drawingml/2006/main">
            <a:ext uri="{FF2B5EF4-FFF2-40B4-BE49-F238E27FC236}">
              <a16:creationId xmlns:a16="http://schemas.microsoft.com/office/drawing/2014/main" id="{97EFFDD9-1D7C-229B-6916-6CC9C72440CF}"/>
            </a:ext>
          </a:extLst>
        </cdr:cNvPr>
        <cdr:cNvSpPr txBox="1">
          <a:spLocks xmlns:a="http://schemas.openxmlformats.org/drawingml/2006/main" noChangeArrowheads="1"/>
        </cdr:cNvSpPr>
      </cdr:nvSpPr>
      <cdr:spPr bwMode="auto">
        <a:xfrm xmlns:a="http://schemas.openxmlformats.org/drawingml/2006/main">
          <a:off x="191603" y="2996025"/>
          <a:ext cx="66752"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0.0554</cdr:x>
      <cdr:y>0.76449</cdr:y>
    </cdr:from>
    <cdr:to>
      <cdr:x>0.07104</cdr:x>
      <cdr:y>0.80282</cdr:y>
    </cdr:to>
    <cdr:sp macro="" textlink="">
      <cdr:nvSpPr>
        <cdr:cNvPr id="314397" name="Text 3">
          <a:extLst xmlns:a="http://schemas.openxmlformats.org/drawingml/2006/main">
            <a:ext uri="{FF2B5EF4-FFF2-40B4-BE49-F238E27FC236}">
              <a16:creationId xmlns:a16="http://schemas.microsoft.com/office/drawing/2014/main" id="{BC9850E3-0262-12D5-AC0F-3226F44C7789}"/>
            </a:ext>
          </a:extLst>
        </cdr:cNvPr>
        <cdr:cNvSpPr txBox="1">
          <a:spLocks xmlns:a="http://schemas.openxmlformats.org/drawingml/2006/main" noChangeArrowheads="1"/>
        </cdr:cNvSpPr>
      </cdr:nvSpPr>
      <cdr:spPr bwMode="auto">
        <a:xfrm xmlns:a="http://schemas.openxmlformats.org/drawingml/2006/main">
          <a:off x="239581" y="2478961"/>
          <a:ext cx="66751"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0.0664</cdr:x>
      <cdr:y>0.08604</cdr:y>
    </cdr:from>
    <cdr:to>
      <cdr:x>0.08204</cdr:x>
      <cdr:y>0.12438</cdr:y>
    </cdr:to>
    <cdr:sp macro="" textlink="">
      <cdr:nvSpPr>
        <cdr:cNvPr id="314398" name="Text 4">
          <a:extLst xmlns:a="http://schemas.openxmlformats.org/drawingml/2006/main">
            <a:ext uri="{FF2B5EF4-FFF2-40B4-BE49-F238E27FC236}">
              <a16:creationId xmlns:a16="http://schemas.microsoft.com/office/drawing/2014/main" id="{D450652C-FF00-7482-E989-A6719773168F}"/>
            </a:ext>
          </a:extLst>
        </cdr:cNvPr>
        <cdr:cNvSpPr txBox="1">
          <a:spLocks xmlns:a="http://schemas.openxmlformats.org/drawingml/2006/main" noChangeArrowheads="1"/>
        </cdr:cNvSpPr>
      </cdr:nvSpPr>
      <cdr:spPr bwMode="auto">
        <a:xfrm xmlns:a="http://schemas.openxmlformats.org/drawingml/2006/main">
          <a:off x="286515" y="281829"/>
          <a:ext cx="66751"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0.0664</cdr:x>
      <cdr:y>0.82879</cdr:y>
    </cdr:from>
    <cdr:to>
      <cdr:x>0.08204</cdr:x>
      <cdr:y>0.86713</cdr:y>
    </cdr:to>
    <cdr:sp macro="" textlink="">
      <cdr:nvSpPr>
        <cdr:cNvPr id="314399" name="Text 5">
          <a:extLst xmlns:a="http://schemas.openxmlformats.org/drawingml/2006/main">
            <a:ext uri="{FF2B5EF4-FFF2-40B4-BE49-F238E27FC236}">
              <a16:creationId xmlns:a16="http://schemas.microsoft.com/office/drawing/2014/main" id="{F19AFB87-12CB-850C-BC42-1159ECD4C587}"/>
            </a:ext>
          </a:extLst>
        </cdr:cNvPr>
        <cdr:cNvSpPr txBox="1">
          <a:spLocks xmlns:a="http://schemas.openxmlformats.org/drawingml/2006/main" noChangeArrowheads="1"/>
        </cdr:cNvSpPr>
      </cdr:nvSpPr>
      <cdr:spPr bwMode="auto">
        <a:xfrm xmlns:a="http://schemas.openxmlformats.org/drawingml/2006/main">
          <a:off x="286515" y="2687201"/>
          <a:ext cx="66751"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0.07544</cdr:x>
      <cdr:y>0.18577</cdr:y>
    </cdr:from>
    <cdr:to>
      <cdr:x>0.09109</cdr:x>
      <cdr:y>0.22411</cdr:y>
    </cdr:to>
    <cdr:sp macro="" textlink="">
      <cdr:nvSpPr>
        <cdr:cNvPr id="314400" name="Text 6">
          <a:extLst xmlns:a="http://schemas.openxmlformats.org/drawingml/2006/main">
            <a:ext uri="{FF2B5EF4-FFF2-40B4-BE49-F238E27FC236}">
              <a16:creationId xmlns:a16="http://schemas.microsoft.com/office/drawing/2014/main" id="{9E8F6275-11AC-CB9A-6835-2D250956F231}"/>
            </a:ext>
          </a:extLst>
        </cdr:cNvPr>
        <cdr:cNvSpPr txBox="1">
          <a:spLocks xmlns:a="http://schemas.openxmlformats.org/drawingml/2006/main" noChangeArrowheads="1"/>
        </cdr:cNvSpPr>
      </cdr:nvSpPr>
      <cdr:spPr bwMode="auto">
        <a:xfrm xmlns:a="http://schemas.openxmlformats.org/drawingml/2006/main">
          <a:off x="325106" y="604798"/>
          <a:ext cx="66751"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0.0664</cdr:x>
      <cdr:y>0.73901</cdr:y>
    </cdr:from>
    <cdr:to>
      <cdr:x>0.08204</cdr:x>
      <cdr:y>0.77735</cdr:y>
    </cdr:to>
    <cdr:sp macro="" textlink="">
      <cdr:nvSpPr>
        <cdr:cNvPr id="314401" name="Text 7">
          <a:extLst xmlns:a="http://schemas.openxmlformats.org/drawingml/2006/main">
            <a:ext uri="{FF2B5EF4-FFF2-40B4-BE49-F238E27FC236}">
              <a16:creationId xmlns:a16="http://schemas.microsoft.com/office/drawing/2014/main" id="{1B6E28F4-CE31-90D5-117A-8C70B219E867}"/>
            </a:ext>
          </a:extLst>
        </cdr:cNvPr>
        <cdr:cNvSpPr txBox="1">
          <a:spLocks xmlns:a="http://schemas.openxmlformats.org/drawingml/2006/main" noChangeArrowheads="1"/>
        </cdr:cNvSpPr>
      </cdr:nvSpPr>
      <cdr:spPr bwMode="auto">
        <a:xfrm xmlns:a="http://schemas.openxmlformats.org/drawingml/2006/main">
          <a:off x="286515" y="2396450"/>
          <a:ext cx="66751"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8.xml><?xml version="1.0" encoding="utf-8"?>
<c:userShapes xmlns:c="http://schemas.openxmlformats.org/drawingml/2006/chart">
  <cdr:relSizeAnchor xmlns:cdr="http://schemas.openxmlformats.org/drawingml/2006/chartDrawing">
    <cdr:from>
      <cdr:x>0.03753</cdr:x>
      <cdr:y>0.57596</cdr:y>
    </cdr:from>
    <cdr:to>
      <cdr:x>0.05318</cdr:x>
      <cdr:y>0.61988</cdr:y>
    </cdr:to>
    <cdr:sp macro="" textlink="">
      <cdr:nvSpPr>
        <cdr:cNvPr id="316438" name="Text 1">
          <a:extLst xmlns:a="http://schemas.openxmlformats.org/drawingml/2006/main">
            <a:ext uri="{FF2B5EF4-FFF2-40B4-BE49-F238E27FC236}">
              <a16:creationId xmlns:a16="http://schemas.microsoft.com/office/drawing/2014/main" id="{9FBDFCDE-B446-D481-D767-9A54448E72A2}"/>
            </a:ext>
          </a:extLst>
        </cdr:cNvPr>
        <cdr:cNvSpPr txBox="1">
          <a:spLocks xmlns:a="http://schemas.openxmlformats.org/drawingml/2006/main" noChangeArrowheads="1"/>
        </cdr:cNvSpPr>
      </cdr:nvSpPr>
      <cdr:spPr bwMode="auto">
        <a:xfrm xmlns:a="http://schemas.openxmlformats.org/drawingml/2006/main">
          <a:off x="163700" y="1873892"/>
          <a:ext cx="66903" cy="14266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0.04413</cdr:x>
      <cdr:y>0.92418</cdr:y>
    </cdr:from>
    <cdr:to>
      <cdr:x>0.05978</cdr:x>
      <cdr:y>0.96228</cdr:y>
    </cdr:to>
    <cdr:sp macro="" textlink="">
      <cdr:nvSpPr>
        <cdr:cNvPr id="316439" name="Text 2">
          <a:extLst xmlns:a="http://schemas.openxmlformats.org/drawingml/2006/main">
            <a:ext uri="{FF2B5EF4-FFF2-40B4-BE49-F238E27FC236}">
              <a16:creationId xmlns:a16="http://schemas.microsoft.com/office/drawing/2014/main" id="{45197584-4F12-7C3A-8B24-155AA712F7B5}"/>
            </a:ext>
          </a:extLst>
        </cdr:cNvPr>
        <cdr:cNvSpPr txBox="1">
          <a:spLocks xmlns:a="http://schemas.openxmlformats.org/drawingml/2006/main" noChangeArrowheads="1"/>
        </cdr:cNvSpPr>
      </cdr:nvSpPr>
      <cdr:spPr bwMode="auto">
        <a:xfrm xmlns:a="http://schemas.openxmlformats.org/drawingml/2006/main">
          <a:off x="191925" y="3004950"/>
          <a:ext cx="66903"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0.05513</cdr:x>
      <cdr:y>0.76669</cdr:y>
    </cdr:from>
    <cdr:to>
      <cdr:x>0.07078</cdr:x>
      <cdr:y>0.80479</cdr:y>
    </cdr:to>
    <cdr:sp macro="" textlink="">
      <cdr:nvSpPr>
        <cdr:cNvPr id="316440" name="Text 3">
          <a:extLst xmlns:a="http://schemas.openxmlformats.org/drawingml/2006/main">
            <a:ext uri="{FF2B5EF4-FFF2-40B4-BE49-F238E27FC236}">
              <a16:creationId xmlns:a16="http://schemas.microsoft.com/office/drawing/2014/main" id="{21DCA393-B52D-6692-ACB5-15B0B4F3594A}"/>
            </a:ext>
          </a:extLst>
        </cdr:cNvPr>
        <cdr:cNvSpPr txBox="1">
          <a:spLocks xmlns:a="http://schemas.openxmlformats.org/drawingml/2006/main" noChangeArrowheads="1"/>
        </cdr:cNvSpPr>
      </cdr:nvSpPr>
      <cdr:spPr bwMode="auto">
        <a:xfrm xmlns:a="http://schemas.openxmlformats.org/drawingml/2006/main">
          <a:off x="238966" y="2493412"/>
          <a:ext cx="66904"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0.06393</cdr:x>
      <cdr:y>0.08674</cdr:y>
    </cdr:from>
    <cdr:to>
      <cdr:x>0.07958</cdr:x>
      <cdr:y>0.12483</cdr:y>
    </cdr:to>
    <cdr:sp macro="" textlink="">
      <cdr:nvSpPr>
        <cdr:cNvPr id="316441" name="Text 4">
          <a:extLst xmlns:a="http://schemas.openxmlformats.org/drawingml/2006/main">
            <a:ext uri="{FF2B5EF4-FFF2-40B4-BE49-F238E27FC236}">
              <a16:creationId xmlns:a16="http://schemas.microsoft.com/office/drawing/2014/main" id="{D9F4052B-BC13-5FB2-6B95-6E16565A7BD0}"/>
            </a:ext>
          </a:extLst>
        </cdr:cNvPr>
        <cdr:cNvSpPr txBox="1">
          <a:spLocks xmlns:a="http://schemas.openxmlformats.org/drawingml/2006/main" noChangeArrowheads="1"/>
        </cdr:cNvSpPr>
      </cdr:nvSpPr>
      <cdr:spPr bwMode="auto">
        <a:xfrm xmlns:a="http://schemas.openxmlformats.org/drawingml/2006/main">
          <a:off x="276600" y="284894"/>
          <a:ext cx="66903"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0.06393</cdr:x>
      <cdr:y>0.83051</cdr:y>
    </cdr:from>
    <cdr:to>
      <cdr:x>0.07958</cdr:x>
      <cdr:y>0.86861</cdr:y>
    </cdr:to>
    <cdr:sp macro="" textlink="">
      <cdr:nvSpPr>
        <cdr:cNvPr id="316442" name="Text 5">
          <a:extLst xmlns:a="http://schemas.openxmlformats.org/drawingml/2006/main">
            <a:ext uri="{FF2B5EF4-FFF2-40B4-BE49-F238E27FC236}">
              <a16:creationId xmlns:a16="http://schemas.microsoft.com/office/drawing/2014/main" id="{F317B0B5-63F8-E414-6625-EDD2F09F5562}"/>
            </a:ext>
          </a:extLst>
        </cdr:cNvPr>
        <cdr:cNvSpPr txBox="1">
          <a:spLocks xmlns:a="http://schemas.openxmlformats.org/drawingml/2006/main" noChangeArrowheads="1"/>
        </cdr:cNvSpPr>
      </cdr:nvSpPr>
      <cdr:spPr bwMode="auto">
        <a:xfrm xmlns:a="http://schemas.openxmlformats.org/drawingml/2006/main">
          <a:off x="276600" y="2700707"/>
          <a:ext cx="66903"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0.07493</cdr:x>
      <cdr:y>0.18526</cdr:y>
    </cdr:from>
    <cdr:to>
      <cdr:x>0.09058</cdr:x>
      <cdr:y>0.22336</cdr:y>
    </cdr:to>
    <cdr:sp macro="" textlink="">
      <cdr:nvSpPr>
        <cdr:cNvPr id="316443" name="Text 6">
          <a:extLst xmlns:a="http://schemas.openxmlformats.org/drawingml/2006/main">
            <a:ext uri="{FF2B5EF4-FFF2-40B4-BE49-F238E27FC236}">
              <a16:creationId xmlns:a16="http://schemas.microsoft.com/office/drawing/2014/main" id="{57E7CF17-8A54-1F02-BECF-91DD30EDD84A}"/>
            </a:ext>
          </a:extLst>
        </cdr:cNvPr>
        <cdr:cNvSpPr txBox="1">
          <a:spLocks xmlns:a="http://schemas.openxmlformats.org/drawingml/2006/main" noChangeArrowheads="1"/>
        </cdr:cNvSpPr>
      </cdr:nvSpPr>
      <cdr:spPr bwMode="auto">
        <a:xfrm xmlns:a="http://schemas.openxmlformats.org/drawingml/2006/main">
          <a:off x="323641" y="604900"/>
          <a:ext cx="66904" cy="1237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0.06393</cdr:x>
      <cdr:y>0.73175</cdr:y>
    </cdr:from>
    <cdr:to>
      <cdr:x>0.07958</cdr:x>
      <cdr:y>0.76985</cdr:y>
    </cdr:to>
    <cdr:sp macro="" textlink="">
      <cdr:nvSpPr>
        <cdr:cNvPr id="316444" name="Text 7">
          <a:extLst xmlns:a="http://schemas.openxmlformats.org/drawingml/2006/main">
            <a:ext uri="{FF2B5EF4-FFF2-40B4-BE49-F238E27FC236}">
              <a16:creationId xmlns:a16="http://schemas.microsoft.com/office/drawing/2014/main" id="{15415ABD-9C4F-5336-0AD0-8BBB2F6B8376}"/>
            </a:ext>
          </a:extLst>
        </cdr:cNvPr>
        <cdr:cNvSpPr txBox="1">
          <a:spLocks xmlns:a="http://schemas.openxmlformats.org/drawingml/2006/main" noChangeArrowheads="1"/>
        </cdr:cNvSpPr>
      </cdr:nvSpPr>
      <cdr:spPr bwMode="auto">
        <a:xfrm xmlns:a="http://schemas.openxmlformats.org/drawingml/2006/main">
          <a:off x="276600" y="2379913"/>
          <a:ext cx="66903" cy="1237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9.xml><?xml version="1.0" encoding="utf-8"?>
<c:userShapes xmlns:c="http://schemas.openxmlformats.org/drawingml/2006/chart">
  <cdr:relSizeAnchor xmlns:cdr="http://schemas.openxmlformats.org/drawingml/2006/chartDrawing">
    <cdr:from>
      <cdr:x>0.05073</cdr:x>
      <cdr:y>0.55193</cdr:y>
    </cdr:from>
    <cdr:to>
      <cdr:x>0.06638</cdr:x>
      <cdr:y>0.59609</cdr:y>
    </cdr:to>
    <cdr:sp macro="" textlink="">
      <cdr:nvSpPr>
        <cdr:cNvPr id="318490" name="Text 1">
          <a:extLst xmlns:a="http://schemas.openxmlformats.org/drawingml/2006/main">
            <a:ext uri="{FF2B5EF4-FFF2-40B4-BE49-F238E27FC236}">
              <a16:creationId xmlns:a16="http://schemas.microsoft.com/office/drawing/2014/main" id="{0E1E409E-2B93-3F1F-6F1B-311CFF253DB3}"/>
            </a:ext>
          </a:extLst>
        </cdr:cNvPr>
        <cdr:cNvSpPr txBox="1">
          <a:spLocks xmlns:a="http://schemas.openxmlformats.org/drawingml/2006/main" noChangeArrowheads="1"/>
        </cdr:cNvSpPr>
      </cdr:nvSpPr>
      <cdr:spPr bwMode="auto">
        <a:xfrm xmlns:a="http://schemas.openxmlformats.org/drawingml/2006/main">
          <a:off x="220150" y="1790589"/>
          <a:ext cx="66903" cy="1430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0.05978</cdr:x>
      <cdr:y>0.88775</cdr:y>
    </cdr:from>
    <cdr:to>
      <cdr:x>0.07542</cdr:x>
      <cdr:y>0.92609</cdr:y>
    </cdr:to>
    <cdr:sp macro="" textlink="">
      <cdr:nvSpPr>
        <cdr:cNvPr id="318491" name="Text 2">
          <a:extLst xmlns:a="http://schemas.openxmlformats.org/drawingml/2006/main">
            <a:ext uri="{FF2B5EF4-FFF2-40B4-BE49-F238E27FC236}">
              <a16:creationId xmlns:a16="http://schemas.microsoft.com/office/drawing/2014/main" id="{B19623C4-E151-ECDF-6594-57864741298B}"/>
            </a:ext>
          </a:extLst>
        </cdr:cNvPr>
        <cdr:cNvSpPr txBox="1">
          <a:spLocks xmlns:a="http://schemas.openxmlformats.org/drawingml/2006/main" noChangeArrowheads="1"/>
        </cdr:cNvSpPr>
      </cdr:nvSpPr>
      <cdr:spPr bwMode="auto">
        <a:xfrm xmlns:a="http://schemas.openxmlformats.org/drawingml/2006/main">
          <a:off x="258828" y="2878153"/>
          <a:ext cx="66904"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0.07493</cdr:x>
      <cdr:y>0.72032</cdr:y>
    </cdr:from>
    <cdr:to>
      <cdr:x>0.09058</cdr:x>
      <cdr:y>0.75866</cdr:y>
    </cdr:to>
    <cdr:sp macro="" textlink="">
      <cdr:nvSpPr>
        <cdr:cNvPr id="318492" name="Text 3">
          <a:extLst xmlns:a="http://schemas.openxmlformats.org/drawingml/2006/main">
            <a:ext uri="{FF2B5EF4-FFF2-40B4-BE49-F238E27FC236}">
              <a16:creationId xmlns:a16="http://schemas.microsoft.com/office/drawing/2014/main" id="{3CC38CF5-6777-B491-396E-B99C08954E15}"/>
            </a:ext>
          </a:extLst>
        </cdr:cNvPr>
        <cdr:cNvSpPr txBox="1">
          <a:spLocks xmlns:a="http://schemas.openxmlformats.org/drawingml/2006/main" noChangeArrowheads="1"/>
        </cdr:cNvSpPr>
      </cdr:nvSpPr>
      <cdr:spPr bwMode="auto">
        <a:xfrm xmlns:a="http://schemas.openxmlformats.org/drawingml/2006/main">
          <a:off x="323641" y="2335943"/>
          <a:ext cx="66904"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0.09107</cdr:x>
      <cdr:y>0.1057</cdr:y>
    </cdr:from>
    <cdr:to>
      <cdr:x>0.10671</cdr:x>
      <cdr:y>0.14404</cdr:y>
    </cdr:to>
    <cdr:sp macro="" textlink="">
      <cdr:nvSpPr>
        <cdr:cNvPr id="318493" name="Text 4">
          <a:extLst xmlns:a="http://schemas.openxmlformats.org/drawingml/2006/main">
            <a:ext uri="{FF2B5EF4-FFF2-40B4-BE49-F238E27FC236}">
              <a16:creationId xmlns:a16="http://schemas.microsoft.com/office/drawing/2014/main" id="{B7713677-0541-715D-E79E-EAA22D83F44A}"/>
            </a:ext>
          </a:extLst>
        </cdr:cNvPr>
        <cdr:cNvSpPr txBox="1">
          <a:spLocks xmlns:a="http://schemas.openxmlformats.org/drawingml/2006/main" noChangeArrowheads="1"/>
        </cdr:cNvSpPr>
      </cdr:nvSpPr>
      <cdr:spPr bwMode="auto">
        <a:xfrm xmlns:a="http://schemas.openxmlformats.org/drawingml/2006/main">
          <a:off x="392636" y="345480"/>
          <a:ext cx="66903" cy="1241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0.09107</cdr:x>
      <cdr:y>0.77395</cdr:y>
    </cdr:from>
    <cdr:to>
      <cdr:x>0.10671</cdr:x>
      <cdr:y>0.81229</cdr:y>
    </cdr:to>
    <cdr:sp macro="" textlink="">
      <cdr:nvSpPr>
        <cdr:cNvPr id="318494" name="Text 5">
          <a:extLst xmlns:a="http://schemas.openxmlformats.org/drawingml/2006/main">
            <a:ext uri="{FF2B5EF4-FFF2-40B4-BE49-F238E27FC236}">
              <a16:creationId xmlns:a16="http://schemas.microsoft.com/office/drawing/2014/main" id="{6289247F-CBC0-BC65-C9CF-9AB187C01607}"/>
            </a:ext>
          </a:extLst>
        </cdr:cNvPr>
        <cdr:cNvSpPr txBox="1">
          <a:spLocks xmlns:a="http://schemas.openxmlformats.org/drawingml/2006/main" noChangeArrowheads="1"/>
        </cdr:cNvSpPr>
      </cdr:nvSpPr>
      <cdr:spPr bwMode="auto">
        <a:xfrm xmlns:a="http://schemas.openxmlformats.org/drawingml/2006/main">
          <a:off x="392636" y="2509607"/>
          <a:ext cx="66903"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0.09986</cdr:x>
      <cdr:y>0.21999</cdr:y>
    </cdr:from>
    <cdr:to>
      <cdr:x>0.11551</cdr:x>
      <cdr:y>0.25832</cdr:y>
    </cdr:to>
    <cdr:sp macro="" textlink="">
      <cdr:nvSpPr>
        <cdr:cNvPr id="318495" name="Text 6">
          <a:extLst xmlns:a="http://schemas.openxmlformats.org/drawingml/2006/main">
            <a:ext uri="{FF2B5EF4-FFF2-40B4-BE49-F238E27FC236}">
              <a16:creationId xmlns:a16="http://schemas.microsoft.com/office/drawing/2014/main" id="{BCEBB980-42F0-9D4F-73A3-903E3009255D}"/>
            </a:ext>
          </a:extLst>
        </cdr:cNvPr>
        <cdr:cNvSpPr txBox="1">
          <a:spLocks xmlns:a="http://schemas.openxmlformats.org/drawingml/2006/main" noChangeArrowheads="1"/>
        </cdr:cNvSpPr>
      </cdr:nvSpPr>
      <cdr:spPr bwMode="auto">
        <a:xfrm xmlns:a="http://schemas.openxmlformats.org/drawingml/2006/main">
          <a:off x="430269" y="715597"/>
          <a:ext cx="66903"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0.09107</cdr:x>
      <cdr:y>0.68999</cdr:y>
    </cdr:from>
    <cdr:to>
      <cdr:x>0.10671</cdr:x>
      <cdr:y>0.72833</cdr:y>
    </cdr:to>
    <cdr:sp macro="" textlink="">
      <cdr:nvSpPr>
        <cdr:cNvPr id="318496" name="Text 7">
          <a:extLst xmlns:a="http://schemas.openxmlformats.org/drawingml/2006/main">
            <a:ext uri="{FF2B5EF4-FFF2-40B4-BE49-F238E27FC236}">
              <a16:creationId xmlns:a16="http://schemas.microsoft.com/office/drawing/2014/main" id="{F5A8F7C1-E17E-81C2-EE83-1ADEA7F034D7}"/>
            </a:ext>
          </a:extLst>
        </cdr:cNvPr>
        <cdr:cNvSpPr txBox="1">
          <a:spLocks xmlns:a="http://schemas.openxmlformats.org/drawingml/2006/main" noChangeArrowheads="1"/>
        </cdr:cNvSpPr>
      </cdr:nvSpPr>
      <cdr:spPr bwMode="auto">
        <a:xfrm xmlns:a="http://schemas.openxmlformats.org/drawingml/2006/main">
          <a:off x="392636" y="2237716"/>
          <a:ext cx="66903" cy="1241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Data%20Files\Corporate\Intercompany%20Imbalances\1998\9811\9811_IC_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S - Business Unit Trends"/>
      <sheetName val="BS - Explanations"/>
      <sheetName val="BS - Entity Detail"/>
      <sheetName val="IS - Business Unit Trends"/>
      <sheetName val="IS - Explanations"/>
      <sheetName val="IS - Entity Detail"/>
    </sheetNames>
    <sheetDataSet>
      <sheetData sheetId="0">
        <row r="75">
          <cell r="L75" t="str">
            <v>Data Entry:</v>
          </cell>
        </row>
        <row r="77">
          <cell r="M77" t="str">
            <v>A/P</v>
          </cell>
          <cell r="N77" t="str">
            <v>Equity Inv.</v>
          </cell>
          <cell r="P77" t="str">
            <v>Balance Sheet</v>
          </cell>
          <cell r="S77" t="str">
            <v>Income Statement</v>
          </cell>
        </row>
        <row r="78">
          <cell r="M78" t="str">
            <v>Plug</v>
          </cell>
          <cell r="N78" t="str">
            <v>Plug</v>
          </cell>
          <cell r="P78" t="str">
            <v>Amount</v>
          </cell>
          <cell r="Q78" t="str">
            <v>Count *</v>
          </cell>
          <cell r="S78" t="str">
            <v>Amount</v>
          </cell>
          <cell r="T78" t="str">
            <v>Count *</v>
          </cell>
        </row>
        <row r="79">
          <cell r="K79" t="str">
            <v>Hyperion:</v>
          </cell>
          <cell r="L79" t="str">
            <v>ENRON2</v>
          </cell>
          <cell r="M79" t="str">
            <v>0519</v>
          </cell>
          <cell r="N79" t="str">
            <v>0219</v>
          </cell>
          <cell r="S79" t="str">
            <v>1210</v>
          </cell>
        </row>
        <row r="80">
          <cell r="L80">
            <v>35431</v>
          </cell>
          <cell r="M80">
            <v>54.3</v>
          </cell>
          <cell r="N80">
            <v>-51.4</v>
          </cell>
          <cell r="P80">
            <v>2.8999999999999986</v>
          </cell>
          <cell r="Q80">
            <v>35</v>
          </cell>
          <cell r="S80">
            <v>-17.3</v>
          </cell>
          <cell r="T80">
            <v>11</v>
          </cell>
        </row>
        <row r="81">
          <cell r="L81">
            <v>35462</v>
          </cell>
          <cell r="M81">
            <v>32.5</v>
          </cell>
          <cell r="N81">
            <v>-140.30000000000001</v>
          </cell>
          <cell r="P81">
            <v>-107.80000000000001</v>
          </cell>
          <cell r="Q81">
            <v>55</v>
          </cell>
          <cell r="S81">
            <v>-28.9</v>
          </cell>
          <cell r="T81">
            <v>14</v>
          </cell>
        </row>
        <row r="82">
          <cell r="L82">
            <v>35490</v>
          </cell>
          <cell r="M82">
            <v>60.9</v>
          </cell>
          <cell r="N82">
            <v>-61.4</v>
          </cell>
          <cell r="P82">
            <v>-0.5</v>
          </cell>
          <cell r="Q82">
            <v>53</v>
          </cell>
          <cell r="S82">
            <v>-54</v>
          </cell>
          <cell r="T82">
            <v>20</v>
          </cell>
        </row>
        <row r="83">
          <cell r="L83">
            <v>35521</v>
          </cell>
          <cell r="M83">
            <v>-170.7</v>
          </cell>
          <cell r="N83">
            <v>216.3</v>
          </cell>
          <cell r="P83">
            <v>45.600000000000023</v>
          </cell>
          <cell r="Q83">
            <v>62</v>
          </cell>
          <cell r="S83">
            <v>-17.600000000000001</v>
          </cell>
          <cell r="T83">
            <v>21</v>
          </cell>
        </row>
        <row r="84">
          <cell r="L84">
            <v>35551</v>
          </cell>
          <cell r="M84">
            <v>33.9</v>
          </cell>
          <cell r="N84">
            <v>-6.8</v>
          </cell>
          <cell r="P84">
            <v>27.099999999999998</v>
          </cell>
          <cell r="Q84">
            <v>57</v>
          </cell>
          <cell r="S84">
            <v>-20.7</v>
          </cell>
          <cell r="T84">
            <v>20</v>
          </cell>
        </row>
        <row r="85">
          <cell r="L85">
            <v>35582</v>
          </cell>
          <cell r="M85">
            <v>45.6</v>
          </cell>
          <cell r="N85">
            <v>-32.299999999999997</v>
          </cell>
          <cell r="P85">
            <v>13.300000000000004</v>
          </cell>
          <cell r="Q85">
            <v>50</v>
          </cell>
          <cell r="S85">
            <v>-46.1</v>
          </cell>
          <cell r="T85">
            <v>25</v>
          </cell>
        </row>
        <row r="86">
          <cell r="L86">
            <v>35612</v>
          </cell>
          <cell r="M86">
            <v>35.5</v>
          </cell>
          <cell r="N86">
            <v>-18.3</v>
          </cell>
          <cell r="P86">
            <v>17.2</v>
          </cell>
          <cell r="Q86">
            <v>53</v>
          </cell>
          <cell r="S86">
            <v>-54.1</v>
          </cell>
          <cell r="T86">
            <v>25</v>
          </cell>
        </row>
        <row r="87">
          <cell r="L87">
            <v>35643</v>
          </cell>
          <cell r="M87">
            <v>51.2</v>
          </cell>
          <cell r="N87">
            <v>-35</v>
          </cell>
          <cell r="P87">
            <v>16.200000000000003</v>
          </cell>
          <cell r="Q87">
            <v>53</v>
          </cell>
          <cell r="S87">
            <v>-16.899999999999999</v>
          </cell>
          <cell r="T87">
            <v>20</v>
          </cell>
        </row>
        <row r="88">
          <cell r="L88">
            <v>35674</v>
          </cell>
          <cell r="M88">
            <v>13.1</v>
          </cell>
          <cell r="N88">
            <v>-22.6</v>
          </cell>
          <cell r="P88">
            <v>-9.5000000000000018</v>
          </cell>
          <cell r="Q88">
            <v>52</v>
          </cell>
          <cell r="S88">
            <v>-29.1</v>
          </cell>
          <cell r="T88">
            <v>21</v>
          </cell>
        </row>
        <row r="89">
          <cell r="L89">
            <v>35704</v>
          </cell>
          <cell r="M89">
            <v>48.1</v>
          </cell>
          <cell r="N89">
            <v>-24.4</v>
          </cell>
          <cell r="P89">
            <v>23.700000000000003</v>
          </cell>
          <cell r="Q89">
            <v>41</v>
          </cell>
          <cell r="S89">
            <v>-18.899999999999999</v>
          </cell>
          <cell r="T89">
            <v>20</v>
          </cell>
        </row>
        <row r="90">
          <cell r="L90">
            <v>35735</v>
          </cell>
          <cell r="M90">
            <v>-11.8</v>
          </cell>
          <cell r="N90">
            <v>-8.6999999999999993</v>
          </cell>
          <cell r="P90">
            <v>-20.5</v>
          </cell>
          <cell r="Q90">
            <v>51</v>
          </cell>
          <cell r="S90">
            <v>-87.9</v>
          </cell>
          <cell r="T90">
            <v>25</v>
          </cell>
        </row>
        <row r="91">
          <cell r="L91">
            <v>35765</v>
          </cell>
          <cell r="M91">
            <v>12.1</v>
          </cell>
          <cell r="N91">
            <v>-9.4</v>
          </cell>
          <cell r="P91">
            <v>2.6999999999999993</v>
          </cell>
          <cell r="Q91">
            <v>30</v>
          </cell>
          <cell r="S91">
            <v>15.4</v>
          </cell>
          <cell r="T91">
            <v>30</v>
          </cell>
        </row>
        <row r="92">
          <cell r="L92">
            <v>35796</v>
          </cell>
          <cell r="M92">
            <v>8.4</v>
          </cell>
          <cell r="N92">
            <v>-22</v>
          </cell>
          <cell r="P92">
            <v>-13.6</v>
          </cell>
          <cell r="Q92">
            <v>70</v>
          </cell>
          <cell r="S92">
            <v>10.1</v>
          </cell>
          <cell r="T92">
            <v>10</v>
          </cell>
        </row>
        <row r="93">
          <cell r="L93">
            <v>35827</v>
          </cell>
          <cell r="M93">
            <v>21.1</v>
          </cell>
          <cell r="N93">
            <v>-41.6</v>
          </cell>
          <cell r="P93">
            <v>-20.5</v>
          </cell>
          <cell r="Q93">
            <v>74</v>
          </cell>
          <cell r="S93">
            <v>-16.3</v>
          </cell>
          <cell r="T93">
            <v>12</v>
          </cell>
        </row>
        <row r="94">
          <cell r="L94">
            <v>35855</v>
          </cell>
          <cell r="M94">
            <v>58.4</v>
          </cell>
          <cell r="N94">
            <v>17.2</v>
          </cell>
          <cell r="P94">
            <v>75.599999999999994</v>
          </cell>
          <cell r="Q94">
            <v>58</v>
          </cell>
          <cell r="S94">
            <v>-26.3</v>
          </cell>
          <cell r="T94">
            <v>15</v>
          </cell>
        </row>
        <row r="95">
          <cell r="L95">
            <v>35886</v>
          </cell>
          <cell r="M95">
            <v>47.6</v>
          </cell>
          <cell r="N95">
            <v>24.9</v>
          </cell>
          <cell r="P95">
            <v>72.5</v>
          </cell>
          <cell r="Q95">
            <v>97</v>
          </cell>
          <cell r="S95">
            <v>-39.299999999999997</v>
          </cell>
          <cell r="T95">
            <v>16</v>
          </cell>
        </row>
        <row r="96">
          <cell r="L96">
            <v>35916</v>
          </cell>
          <cell r="M96">
            <v>40.799999999999997</v>
          </cell>
          <cell r="N96">
            <v>12.2</v>
          </cell>
          <cell r="P96">
            <v>53</v>
          </cell>
          <cell r="Q96">
            <v>59</v>
          </cell>
          <cell r="S96">
            <v>-15.7</v>
          </cell>
          <cell r="T96">
            <v>21</v>
          </cell>
        </row>
        <row r="97">
          <cell r="L97">
            <v>35947</v>
          </cell>
          <cell r="M97">
            <v>36.299999999999997</v>
          </cell>
          <cell r="N97">
            <v>-42.8</v>
          </cell>
          <cell r="P97">
            <v>-6.5</v>
          </cell>
          <cell r="Q97">
            <v>56</v>
          </cell>
          <cell r="S97">
            <v>3.3999999999999986</v>
          </cell>
          <cell r="T97">
            <v>30</v>
          </cell>
        </row>
        <row r="98">
          <cell r="L98">
            <v>35977</v>
          </cell>
          <cell r="M98">
            <v>17.2</v>
          </cell>
          <cell r="N98">
            <v>-5.0999999999999996</v>
          </cell>
          <cell r="P98">
            <v>12.1</v>
          </cell>
          <cell r="Q98">
            <v>54</v>
          </cell>
          <cell r="S98">
            <v>-55</v>
          </cell>
          <cell r="T98">
            <v>22</v>
          </cell>
        </row>
        <row r="99">
          <cell r="L99">
            <v>36008</v>
          </cell>
          <cell r="M99">
            <v>-12.4</v>
          </cell>
          <cell r="N99">
            <v>17.3</v>
          </cell>
          <cell r="P99">
            <v>4.9000000000000004</v>
          </cell>
          <cell r="Q99">
            <v>56</v>
          </cell>
          <cell r="S99">
            <v>-30.2</v>
          </cell>
          <cell r="T99">
            <v>24</v>
          </cell>
        </row>
        <row r="100">
          <cell r="L100">
            <v>36039</v>
          </cell>
          <cell r="M100">
            <v>15</v>
          </cell>
          <cell r="N100">
            <v>26</v>
          </cell>
          <cell r="P100">
            <v>41</v>
          </cell>
          <cell r="Q100">
            <v>45</v>
          </cell>
          <cell r="S100">
            <v>-40.1</v>
          </cell>
          <cell r="T100">
            <v>16</v>
          </cell>
        </row>
        <row r="101">
          <cell r="L101">
            <v>36069</v>
          </cell>
          <cell r="M101">
            <v>-26.2</v>
          </cell>
          <cell r="N101">
            <v>18.8</v>
          </cell>
          <cell r="P101">
            <v>-7.3999999999999986</v>
          </cell>
          <cell r="Q101">
            <v>43</v>
          </cell>
          <cell r="S101">
            <v>-47</v>
          </cell>
          <cell r="T101">
            <v>25</v>
          </cell>
        </row>
        <row r="102">
          <cell r="L102">
            <v>36100</v>
          </cell>
          <cell r="M102">
            <v>-10.199999999999999</v>
          </cell>
          <cell r="N102">
            <v>-7.8</v>
          </cell>
          <cell r="P102">
            <v>-18</v>
          </cell>
          <cell r="Q102">
            <v>55</v>
          </cell>
          <cell r="S102">
            <v>-57.4</v>
          </cell>
          <cell r="T102">
            <v>19</v>
          </cell>
        </row>
        <row r="103">
          <cell r="L103">
            <v>36130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229"/>
  <sheetViews>
    <sheetView topLeftCell="A31" workbookViewId="0"/>
  </sheetViews>
  <sheetFormatPr defaultRowHeight="12.75" x14ac:dyDescent="0.2"/>
  <cols>
    <col min="1" max="1" width="82.85546875" customWidth="1"/>
    <col min="3" max="3" width="82.85546875" customWidth="1"/>
    <col min="5" max="6" width="9.140625" style="45"/>
    <col min="7" max="7" width="1.7109375" customWidth="1"/>
    <col min="8" max="8" width="9.140625" style="45"/>
    <col min="9" max="9" width="9.140625" style="64"/>
    <col min="10" max="10" width="1.7109375" customWidth="1"/>
    <col min="11" max="11" width="10.5703125" customWidth="1"/>
    <col min="12" max="12" width="9.140625" style="64"/>
    <col min="13" max="13" width="9.85546875" customWidth="1"/>
    <col min="16" max="16" width="2.7109375" customWidth="1"/>
    <col min="18" max="18" width="10.140625" customWidth="1"/>
    <col min="20" max="20" width="2.7109375" customWidth="1"/>
    <col min="21" max="21" width="12.28515625" bestFit="1" customWidth="1"/>
    <col min="24" max="25" width="0" hidden="1" customWidth="1"/>
    <col min="27" max="27" width="12.85546875" customWidth="1"/>
  </cols>
  <sheetData>
    <row r="1" spans="1:12" x14ac:dyDescent="0.2">
      <c r="A1" s="49" t="s">
        <v>0</v>
      </c>
      <c r="B1" s="50"/>
      <c r="C1" s="50"/>
      <c r="E1"/>
      <c r="F1"/>
      <c r="H1"/>
      <c r="I1"/>
      <c r="L1"/>
    </row>
    <row r="2" spans="1:12" x14ac:dyDescent="0.2">
      <c r="A2" s="49" t="s">
        <v>1</v>
      </c>
      <c r="B2" s="50"/>
      <c r="C2" s="50"/>
      <c r="E2"/>
      <c r="F2"/>
      <c r="H2"/>
      <c r="I2"/>
      <c r="L2"/>
    </row>
    <row r="3" spans="1:12" x14ac:dyDescent="0.2">
      <c r="A3" s="51" t="s">
        <v>244</v>
      </c>
      <c r="B3" s="50"/>
      <c r="C3" s="50"/>
      <c r="E3"/>
      <c r="F3"/>
      <c r="H3"/>
      <c r="I3"/>
      <c r="L3"/>
    </row>
    <row r="4" spans="1:12" x14ac:dyDescent="0.2">
      <c r="E4"/>
      <c r="F4"/>
      <c r="H4"/>
      <c r="I4"/>
      <c r="L4"/>
    </row>
    <row r="5" spans="1:12" x14ac:dyDescent="0.2">
      <c r="E5"/>
      <c r="F5"/>
      <c r="H5"/>
      <c r="I5"/>
      <c r="L5"/>
    </row>
    <row r="6" spans="1:12" x14ac:dyDescent="0.2">
      <c r="E6"/>
      <c r="F6"/>
      <c r="H6"/>
      <c r="I6"/>
      <c r="L6"/>
    </row>
    <row r="7" spans="1:12" x14ac:dyDescent="0.2">
      <c r="E7"/>
      <c r="F7"/>
      <c r="H7"/>
      <c r="I7"/>
      <c r="L7"/>
    </row>
    <row r="8" spans="1:12" x14ac:dyDescent="0.2">
      <c r="E8"/>
      <c r="F8"/>
      <c r="H8"/>
      <c r="I8"/>
      <c r="L8"/>
    </row>
    <row r="9" spans="1:12" x14ac:dyDescent="0.2">
      <c r="E9"/>
      <c r="F9"/>
      <c r="H9"/>
      <c r="I9"/>
      <c r="L9"/>
    </row>
    <row r="10" spans="1:12" x14ac:dyDescent="0.2">
      <c r="E10"/>
      <c r="F10"/>
      <c r="H10"/>
      <c r="I10"/>
      <c r="L10"/>
    </row>
    <row r="11" spans="1:12" x14ac:dyDescent="0.2">
      <c r="E11"/>
      <c r="F11"/>
      <c r="H11"/>
      <c r="I11"/>
      <c r="L11"/>
    </row>
    <row r="12" spans="1:12" x14ac:dyDescent="0.2">
      <c r="E12"/>
      <c r="F12"/>
      <c r="H12"/>
      <c r="I12"/>
      <c r="L12"/>
    </row>
    <row r="13" spans="1:12" x14ac:dyDescent="0.2">
      <c r="E13"/>
      <c r="F13"/>
      <c r="H13"/>
      <c r="I13"/>
      <c r="L13"/>
    </row>
    <row r="14" spans="1:12" x14ac:dyDescent="0.2">
      <c r="E14"/>
      <c r="F14"/>
      <c r="H14"/>
      <c r="I14"/>
      <c r="L14"/>
    </row>
    <row r="15" spans="1:12" x14ac:dyDescent="0.2">
      <c r="E15"/>
      <c r="F15"/>
      <c r="H15"/>
      <c r="I15"/>
      <c r="L15"/>
    </row>
    <row r="16" spans="1:12" x14ac:dyDescent="0.2">
      <c r="E16"/>
      <c r="F16"/>
      <c r="H16"/>
      <c r="I16"/>
      <c r="L16"/>
    </row>
    <row r="17" spans="1:12" x14ac:dyDescent="0.2">
      <c r="E17"/>
      <c r="F17"/>
      <c r="H17"/>
      <c r="I17"/>
      <c r="L17"/>
    </row>
    <row r="18" spans="1:12" x14ac:dyDescent="0.2">
      <c r="E18"/>
      <c r="F18"/>
      <c r="H18"/>
      <c r="I18"/>
      <c r="L18"/>
    </row>
    <row r="19" spans="1:12" x14ac:dyDescent="0.2">
      <c r="E19"/>
      <c r="F19"/>
      <c r="H19"/>
      <c r="I19"/>
      <c r="L19"/>
    </row>
    <row r="20" spans="1:12" x14ac:dyDescent="0.2">
      <c r="E20"/>
      <c r="F20"/>
      <c r="H20"/>
      <c r="I20"/>
      <c r="L20"/>
    </row>
    <row r="21" spans="1:12" x14ac:dyDescent="0.2">
      <c r="E21"/>
      <c r="F21"/>
      <c r="H21"/>
      <c r="I21"/>
      <c r="L21"/>
    </row>
    <row r="22" spans="1:12" x14ac:dyDescent="0.2">
      <c r="E22"/>
      <c r="F22"/>
      <c r="H22"/>
      <c r="I22"/>
      <c r="L22"/>
    </row>
    <row r="23" spans="1:12" x14ac:dyDescent="0.2">
      <c r="E23"/>
      <c r="F23"/>
      <c r="H23"/>
      <c r="I23"/>
      <c r="L23"/>
    </row>
    <row r="24" spans="1:12" x14ac:dyDescent="0.2">
      <c r="E24"/>
      <c r="F24"/>
      <c r="H24"/>
      <c r="I24"/>
      <c r="L24"/>
    </row>
    <row r="25" spans="1:12" x14ac:dyDescent="0.2">
      <c r="E25"/>
      <c r="F25"/>
      <c r="H25"/>
      <c r="I25"/>
      <c r="L25"/>
    </row>
    <row r="26" spans="1:12" x14ac:dyDescent="0.2">
      <c r="D26" s="58"/>
      <c r="G26" s="58"/>
      <c r="H26" s="59"/>
      <c r="K26" s="59"/>
    </row>
    <row r="27" spans="1:12" x14ac:dyDescent="0.2">
      <c r="D27" s="58"/>
      <c r="G27" s="58"/>
      <c r="H27" s="59"/>
      <c r="K27" s="59"/>
    </row>
    <row r="28" spans="1:12" x14ac:dyDescent="0.2">
      <c r="A28" s="10" t="s">
        <v>148</v>
      </c>
      <c r="C28" s="10" t="s">
        <v>149</v>
      </c>
      <c r="D28" s="58"/>
      <c r="G28" s="58"/>
      <c r="H28" s="59"/>
      <c r="K28" s="59"/>
    </row>
    <row r="29" spans="1:12" x14ac:dyDescent="0.2">
      <c r="A29" s="10" t="s">
        <v>150</v>
      </c>
      <c r="C29" s="10" t="s">
        <v>153</v>
      </c>
      <c r="D29" s="58"/>
      <c r="G29" s="58"/>
      <c r="H29" s="59"/>
      <c r="K29" s="59"/>
    </row>
    <row r="30" spans="1:12" x14ac:dyDescent="0.2">
      <c r="A30" s="10" t="s">
        <v>149</v>
      </c>
      <c r="D30" s="58"/>
      <c r="G30" s="58"/>
      <c r="H30" s="59"/>
      <c r="K30" s="59"/>
    </row>
    <row r="31" spans="1:12" x14ac:dyDescent="0.2">
      <c r="D31" s="58"/>
      <c r="G31" s="58"/>
      <c r="H31" s="59"/>
      <c r="K31" s="59"/>
    </row>
    <row r="32" spans="1:12" x14ac:dyDescent="0.2">
      <c r="A32" s="48" t="s">
        <v>2</v>
      </c>
      <c r="C32" s="48" t="s">
        <v>3</v>
      </c>
      <c r="D32" s="58"/>
      <c r="G32" s="58"/>
      <c r="H32" s="59"/>
      <c r="K32" s="59"/>
    </row>
    <row r="33" spans="1:11" x14ac:dyDescent="0.2">
      <c r="D33" s="58"/>
      <c r="G33" s="58"/>
      <c r="H33" s="59"/>
      <c r="K33" s="59"/>
    </row>
    <row r="34" spans="1:11" x14ac:dyDescent="0.2">
      <c r="D34" s="58"/>
      <c r="G34" s="58"/>
      <c r="H34" s="59"/>
      <c r="K34" s="59"/>
    </row>
    <row r="35" spans="1:11" x14ac:dyDescent="0.2">
      <c r="D35" s="58"/>
      <c r="G35" s="58"/>
      <c r="H35" s="59"/>
      <c r="K35" s="59"/>
    </row>
    <row r="36" spans="1:11" x14ac:dyDescent="0.2">
      <c r="D36" s="58"/>
      <c r="G36" s="58"/>
      <c r="H36" s="59"/>
      <c r="K36" s="59"/>
    </row>
    <row r="37" spans="1:11" x14ac:dyDescent="0.2">
      <c r="A37" s="66"/>
      <c r="C37" s="66"/>
      <c r="D37" s="58"/>
      <c r="G37" s="58"/>
      <c r="H37" s="59"/>
      <c r="K37" s="59"/>
    </row>
    <row r="38" spans="1:11" x14ac:dyDescent="0.2">
      <c r="A38" s="66"/>
      <c r="B38" s="202"/>
      <c r="C38" s="66"/>
      <c r="D38" s="58"/>
      <c r="G38" s="58"/>
      <c r="H38" s="59"/>
      <c r="K38" s="59"/>
    </row>
    <row r="39" spans="1:11" x14ac:dyDescent="0.2">
      <c r="A39" s="66"/>
      <c r="C39" s="66"/>
      <c r="D39" s="58"/>
      <c r="G39" s="58"/>
      <c r="H39" s="59"/>
      <c r="K39" s="59"/>
    </row>
    <row r="40" spans="1:11" x14ac:dyDescent="0.2">
      <c r="A40" s="66"/>
      <c r="C40" s="66"/>
      <c r="D40" s="58"/>
      <c r="G40" s="58"/>
      <c r="H40" s="59"/>
      <c r="K40" s="59"/>
    </row>
    <row r="41" spans="1:11" x14ac:dyDescent="0.2">
      <c r="A41" s="66"/>
      <c r="C41" s="66"/>
      <c r="D41" s="58"/>
      <c r="G41" s="58"/>
      <c r="H41" s="59"/>
      <c r="K41" s="59"/>
    </row>
    <row r="42" spans="1:11" x14ac:dyDescent="0.2">
      <c r="A42" s="66"/>
      <c r="C42" s="66"/>
      <c r="D42" s="58"/>
      <c r="G42" s="58"/>
      <c r="H42" s="59"/>
      <c r="K42" s="59"/>
    </row>
    <row r="43" spans="1:11" x14ac:dyDescent="0.2">
      <c r="A43" s="66"/>
      <c r="C43" s="66"/>
      <c r="D43" s="58"/>
      <c r="G43" s="58"/>
      <c r="H43" s="59"/>
      <c r="K43" s="59"/>
    </row>
    <row r="44" spans="1:11" x14ac:dyDescent="0.2">
      <c r="A44" s="66"/>
      <c r="C44" s="66"/>
      <c r="D44" s="58"/>
      <c r="G44" s="58"/>
      <c r="H44" s="59"/>
      <c r="K44" s="59"/>
    </row>
    <row r="45" spans="1:11" x14ac:dyDescent="0.2">
      <c r="A45" s="66"/>
      <c r="C45" s="66"/>
      <c r="D45" s="58"/>
      <c r="G45" s="58"/>
      <c r="H45" s="59"/>
      <c r="K45" s="59"/>
    </row>
    <row r="46" spans="1:11" x14ac:dyDescent="0.2">
      <c r="A46" s="66"/>
      <c r="C46" s="66"/>
      <c r="D46" s="58"/>
      <c r="G46" s="58"/>
      <c r="H46" s="59"/>
      <c r="K46" s="59"/>
    </row>
    <row r="47" spans="1:11" x14ac:dyDescent="0.2">
      <c r="A47" s="66"/>
      <c r="C47" s="66"/>
      <c r="D47" s="58"/>
      <c r="G47" s="58"/>
      <c r="H47" s="59"/>
      <c r="K47" s="59"/>
    </row>
    <row r="48" spans="1:11" x14ac:dyDescent="0.2">
      <c r="C48" s="66"/>
      <c r="D48" s="58"/>
      <c r="G48" s="58"/>
      <c r="H48" s="59"/>
      <c r="K48" s="59"/>
    </row>
    <row r="49" spans="1:11" x14ac:dyDescent="0.2">
      <c r="A49" s="66"/>
      <c r="C49" s="66"/>
      <c r="D49" s="58"/>
      <c r="G49" s="58"/>
      <c r="H49" s="59"/>
      <c r="K49" s="59"/>
    </row>
    <row r="50" spans="1:11" x14ac:dyDescent="0.2">
      <c r="C50" s="66"/>
      <c r="D50" s="58"/>
      <c r="G50" s="58"/>
      <c r="H50" s="59"/>
      <c r="K50" s="59"/>
    </row>
    <row r="51" spans="1:11" x14ac:dyDescent="0.2">
      <c r="A51" s="66"/>
      <c r="C51" s="66"/>
      <c r="D51" s="58"/>
      <c r="G51" s="58"/>
      <c r="H51" s="59"/>
      <c r="K51" s="59"/>
    </row>
    <row r="52" spans="1:11" x14ac:dyDescent="0.2">
      <c r="A52" s="66"/>
      <c r="C52" s="66"/>
      <c r="D52" s="58"/>
      <c r="G52" s="58"/>
      <c r="H52" s="59"/>
      <c r="K52" s="59"/>
    </row>
    <row r="53" spans="1:11" x14ac:dyDescent="0.2">
      <c r="A53" s="66"/>
      <c r="C53" s="66"/>
      <c r="D53" s="58"/>
      <c r="G53" s="58"/>
      <c r="H53" s="59"/>
      <c r="K53" s="59"/>
    </row>
    <row r="54" spans="1:11" x14ac:dyDescent="0.2">
      <c r="A54" s="66"/>
      <c r="C54" s="66"/>
      <c r="D54" s="58"/>
      <c r="G54" s="58"/>
      <c r="H54" s="59"/>
      <c r="K54" s="59"/>
    </row>
    <row r="55" spans="1:11" x14ac:dyDescent="0.2">
      <c r="A55" s="66"/>
      <c r="C55" s="66"/>
      <c r="D55" s="58"/>
      <c r="G55" s="58"/>
      <c r="H55" s="59"/>
      <c r="K55" s="59"/>
    </row>
    <row r="56" spans="1:11" x14ac:dyDescent="0.2">
      <c r="A56" s="66"/>
      <c r="C56" s="66"/>
      <c r="D56" s="58"/>
      <c r="G56" s="58"/>
      <c r="H56" s="59"/>
      <c r="K56" s="59"/>
    </row>
    <row r="57" spans="1:11" x14ac:dyDescent="0.2">
      <c r="A57" s="66"/>
      <c r="C57" s="66"/>
      <c r="D57" s="58"/>
      <c r="G57" s="58"/>
      <c r="H57" s="59"/>
      <c r="K57" s="59"/>
    </row>
    <row r="58" spans="1:11" x14ac:dyDescent="0.2">
      <c r="A58" s="66"/>
      <c r="C58" s="66"/>
      <c r="D58" s="58"/>
      <c r="G58" s="58"/>
      <c r="H58" s="59"/>
      <c r="K58" s="59"/>
    </row>
    <row r="59" spans="1:11" x14ac:dyDescent="0.2">
      <c r="A59" s="66"/>
      <c r="C59" s="66"/>
      <c r="D59" s="58"/>
      <c r="G59" s="58"/>
      <c r="H59" s="59"/>
      <c r="K59" s="59"/>
    </row>
    <row r="60" spans="1:11" x14ac:dyDescent="0.2">
      <c r="A60" s="66"/>
      <c r="C60" s="66"/>
      <c r="D60" s="58"/>
      <c r="G60" s="58"/>
      <c r="H60" s="59"/>
      <c r="K60" s="59"/>
    </row>
    <row r="61" spans="1:11" x14ac:dyDescent="0.2">
      <c r="A61" s="66"/>
      <c r="D61" s="58"/>
      <c r="G61" s="58"/>
      <c r="H61" s="59"/>
      <c r="K61" s="59"/>
    </row>
    <row r="62" spans="1:11" x14ac:dyDescent="0.2">
      <c r="A62" s="66"/>
      <c r="D62" s="58"/>
      <c r="G62" s="58"/>
      <c r="H62" s="59"/>
      <c r="K62" s="59"/>
    </row>
    <row r="63" spans="1:11" x14ac:dyDescent="0.2">
      <c r="A63" s="66"/>
      <c r="D63" s="58"/>
      <c r="G63" s="58"/>
      <c r="H63" s="59"/>
      <c r="K63" s="59"/>
    </row>
    <row r="64" spans="1:11" x14ac:dyDescent="0.2">
      <c r="A64" s="66"/>
      <c r="D64" s="58"/>
      <c r="G64" s="58"/>
      <c r="H64" s="59"/>
      <c r="K64" s="59"/>
    </row>
    <row r="65" spans="1:27" x14ac:dyDescent="0.2">
      <c r="A65" s="66"/>
      <c r="D65" s="58"/>
      <c r="G65" s="58"/>
      <c r="H65" s="59"/>
      <c r="K65" s="59"/>
      <c r="L65" s="85" t="s">
        <v>4</v>
      </c>
    </row>
    <row r="66" spans="1:27" x14ac:dyDescent="0.2">
      <c r="A66" s="66"/>
      <c r="D66" s="58"/>
      <c r="G66" s="58"/>
      <c r="H66" s="59"/>
      <c r="K66" s="59"/>
      <c r="S66" s="200"/>
    </row>
    <row r="67" spans="1:27" x14ac:dyDescent="0.2">
      <c r="D67" s="58"/>
      <c r="G67" s="58"/>
      <c r="H67" s="59"/>
      <c r="K67" s="59"/>
      <c r="L67"/>
      <c r="M67" s="71" t="s">
        <v>5</v>
      </c>
      <c r="N67" s="71" t="s">
        <v>6</v>
      </c>
      <c r="O67" s="71" t="s">
        <v>7</v>
      </c>
      <c r="Q67" s="62" t="s">
        <v>8</v>
      </c>
      <c r="R67" s="62"/>
      <c r="S67" s="63"/>
      <c r="T67" s="60"/>
      <c r="U67" s="62" t="s">
        <v>9</v>
      </c>
      <c r="V67" s="63"/>
      <c r="X67" s="50" t="s">
        <v>10</v>
      </c>
      <c r="Y67" s="50"/>
    </row>
    <row r="68" spans="1:27" x14ac:dyDescent="0.2">
      <c r="D68" s="58"/>
      <c r="G68" s="58"/>
      <c r="H68" s="59"/>
      <c r="K68" s="59"/>
      <c r="L68"/>
      <c r="M68" s="86" t="s">
        <v>11</v>
      </c>
      <c r="N68" s="86" t="s">
        <v>11</v>
      </c>
      <c r="O68" s="86" t="s">
        <v>12</v>
      </c>
      <c r="P68" s="90"/>
      <c r="Q68" s="87" t="s">
        <v>13</v>
      </c>
      <c r="R68" s="87" t="s">
        <v>151</v>
      </c>
      <c r="S68" s="88" t="s">
        <v>152</v>
      </c>
      <c r="T68" s="87"/>
      <c r="U68" s="87" t="s">
        <v>13</v>
      </c>
      <c r="V68" s="88" t="s">
        <v>152</v>
      </c>
      <c r="W68" s="90"/>
      <c r="X68" s="89" t="s">
        <v>14</v>
      </c>
      <c r="Y68" s="53" t="s">
        <v>15</v>
      </c>
    </row>
    <row r="69" spans="1:27" x14ac:dyDescent="0.2">
      <c r="D69" s="58"/>
      <c r="G69" s="58"/>
      <c r="H69" s="59"/>
      <c r="K69" s="93" t="s">
        <v>16</v>
      </c>
      <c r="L69" s="47" t="s">
        <v>17</v>
      </c>
      <c r="M69" s="91" t="s">
        <v>18</v>
      </c>
      <c r="N69" s="91" t="s">
        <v>19</v>
      </c>
      <c r="O69" s="203"/>
      <c r="Q69" s="61"/>
      <c r="R69" s="61"/>
      <c r="S69" s="65"/>
      <c r="T69" s="60"/>
      <c r="U69" s="92" t="s">
        <v>20</v>
      </c>
      <c r="V69" s="65"/>
      <c r="X69" s="55"/>
      <c r="Y69" s="55"/>
    </row>
    <row r="70" spans="1:27" hidden="1" x14ac:dyDescent="0.2">
      <c r="D70" s="58"/>
      <c r="G70" s="58"/>
      <c r="H70" s="59"/>
      <c r="K70" s="59"/>
      <c r="L70" s="58">
        <v>35431</v>
      </c>
      <c r="M70" s="84">
        <v>54.3</v>
      </c>
      <c r="N70" s="84">
        <v>-51.4</v>
      </c>
      <c r="O70" s="84"/>
      <c r="P70" s="59"/>
      <c r="Q70" s="59">
        <f>SUM(M70:O70)</f>
        <v>2.8999999999999986</v>
      </c>
      <c r="R70" s="59"/>
      <c r="S70" s="145">
        <v>35</v>
      </c>
      <c r="U70" s="146">
        <v>-17.3</v>
      </c>
      <c r="V70" s="145">
        <v>11</v>
      </c>
      <c r="W70" s="46"/>
      <c r="X70" s="59">
        <v>36.299999999999997</v>
      </c>
      <c r="Y70" s="59">
        <v>-17.2</v>
      </c>
      <c r="AA70" s="59"/>
    </row>
    <row r="71" spans="1:27" hidden="1" x14ac:dyDescent="0.2">
      <c r="D71" s="58"/>
      <c r="G71" s="58"/>
      <c r="H71"/>
      <c r="K71" s="59"/>
      <c r="L71" s="58">
        <v>35462</v>
      </c>
      <c r="M71" s="84">
        <v>32.5</v>
      </c>
      <c r="N71" s="84">
        <v>-140.30000000000001</v>
      </c>
      <c r="O71" s="84"/>
      <c r="P71" s="59"/>
      <c r="Q71" s="59">
        <f t="shared" ref="Q71:Q91" si="0">SUM(M71:O71)</f>
        <v>-107.80000000000001</v>
      </c>
      <c r="R71" s="59"/>
      <c r="S71" s="145">
        <v>55</v>
      </c>
      <c r="U71" s="146">
        <v>-28.9</v>
      </c>
      <c r="V71" s="145">
        <v>14</v>
      </c>
      <c r="W71" s="46"/>
      <c r="X71" s="59">
        <v>-88.5</v>
      </c>
      <c r="Y71" s="59">
        <v>-29.6</v>
      </c>
      <c r="AA71" s="59"/>
    </row>
    <row r="72" spans="1:27" hidden="1" x14ac:dyDescent="0.2">
      <c r="D72" s="58"/>
      <c r="G72" s="58"/>
      <c r="H72"/>
      <c r="K72" s="59"/>
      <c r="L72" s="58">
        <v>35490</v>
      </c>
      <c r="M72" s="84">
        <v>60.9</v>
      </c>
      <c r="N72" s="84">
        <v>-61.4</v>
      </c>
      <c r="O72" s="84"/>
      <c r="P72" s="58"/>
      <c r="Q72" s="59">
        <f t="shared" si="0"/>
        <v>-0.5</v>
      </c>
      <c r="R72" s="59"/>
      <c r="S72" s="145">
        <v>53</v>
      </c>
      <c r="U72" s="146">
        <v>-54</v>
      </c>
      <c r="V72" s="145">
        <v>20</v>
      </c>
      <c r="W72" s="46"/>
      <c r="X72" s="59">
        <v>149.4</v>
      </c>
      <c r="Y72" s="59">
        <v>-42.5</v>
      </c>
      <c r="AA72" s="59"/>
    </row>
    <row r="73" spans="1:27" hidden="1" x14ac:dyDescent="0.2">
      <c r="D73" s="58"/>
      <c r="G73" s="58"/>
      <c r="H73" s="59"/>
      <c r="K73" s="59"/>
      <c r="L73" s="58">
        <v>35521</v>
      </c>
      <c r="M73" s="84">
        <v>-170.7</v>
      </c>
      <c r="N73" s="84">
        <v>216.3</v>
      </c>
      <c r="O73" s="84"/>
      <c r="P73" s="58"/>
      <c r="Q73" s="59">
        <f t="shared" si="0"/>
        <v>45.600000000000023</v>
      </c>
      <c r="R73" s="59"/>
      <c r="S73" s="145">
        <v>62</v>
      </c>
      <c r="U73" s="146">
        <v>-17.600000000000001</v>
      </c>
      <c r="V73" s="145">
        <v>21</v>
      </c>
      <c r="W73" s="46"/>
      <c r="X73" s="59">
        <v>13.4</v>
      </c>
      <c r="Y73" s="59">
        <v>-35.5</v>
      </c>
    </row>
    <row r="74" spans="1:27" hidden="1" x14ac:dyDescent="0.2">
      <c r="D74" s="58"/>
      <c r="G74" s="58"/>
      <c r="H74" s="59"/>
      <c r="K74" s="59"/>
      <c r="L74" s="58">
        <v>35551</v>
      </c>
      <c r="M74" s="84">
        <v>33.9</v>
      </c>
      <c r="N74" s="84">
        <v>-6.8</v>
      </c>
      <c r="O74" s="84"/>
      <c r="P74" s="58"/>
      <c r="Q74" s="59">
        <f t="shared" si="0"/>
        <v>27.099999999999998</v>
      </c>
      <c r="R74" s="59"/>
      <c r="S74" s="145">
        <v>57</v>
      </c>
      <c r="U74" s="146">
        <v>-20.7</v>
      </c>
      <c r="V74" s="145">
        <v>20</v>
      </c>
      <c r="W74" s="46"/>
      <c r="X74" s="59">
        <v>40.4</v>
      </c>
      <c r="Y74" s="59">
        <v>-19.8</v>
      </c>
      <c r="AA74" s="59"/>
    </row>
    <row r="75" spans="1:27" hidden="1" x14ac:dyDescent="0.2">
      <c r="D75" s="58"/>
      <c r="G75" s="58"/>
      <c r="H75" s="59"/>
      <c r="K75" s="59"/>
      <c r="L75" s="58">
        <v>35582</v>
      </c>
      <c r="M75" s="84">
        <v>45.6</v>
      </c>
      <c r="N75" s="84">
        <v>-32.299999999999997</v>
      </c>
      <c r="O75" s="84"/>
      <c r="P75" s="58"/>
      <c r="Q75" s="59">
        <f t="shared" si="0"/>
        <v>13.300000000000004</v>
      </c>
      <c r="R75" s="59"/>
      <c r="S75" s="145">
        <v>50</v>
      </c>
      <c r="U75" s="146">
        <v>-46.1</v>
      </c>
      <c r="V75" s="145">
        <v>25</v>
      </c>
      <c r="W75" s="46"/>
      <c r="X75" s="59">
        <v>16.3</v>
      </c>
      <c r="Y75" s="59">
        <v>-18.100000000000001</v>
      </c>
    </row>
    <row r="76" spans="1:27" hidden="1" x14ac:dyDescent="0.2">
      <c r="D76" s="58"/>
      <c r="G76" s="58"/>
      <c r="H76" s="59"/>
      <c r="K76" s="59"/>
      <c r="L76" s="58">
        <v>35612</v>
      </c>
      <c r="M76" s="84">
        <v>35.5</v>
      </c>
      <c r="N76" s="84">
        <v>-18.3</v>
      </c>
      <c r="O76" s="84"/>
      <c r="P76" s="58"/>
      <c r="Q76" s="59">
        <f t="shared" si="0"/>
        <v>17.2</v>
      </c>
      <c r="R76" s="59"/>
      <c r="S76" s="145">
        <v>53</v>
      </c>
      <c r="U76" s="146">
        <v>-54.1</v>
      </c>
      <c r="V76" s="145">
        <v>25</v>
      </c>
      <c r="W76" s="46"/>
      <c r="X76" s="59">
        <v>32</v>
      </c>
      <c r="Y76" s="59">
        <v>-57.4</v>
      </c>
    </row>
    <row r="77" spans="1:27" hidden="1" x14ac:dyDescent="0.2">
      <c r="D77" s="58"/>
      <c r="G77" s="58"/>
      <c r="H77" s="59"/>
      <c r="K77" s="59"/>
      <c r="L77" s="58">
        <v>35643</v>
      </c>
      <c r="M77" s="84">
        <v>51.2</v>
      </c>
      <c r="N77" s="84">
        <v>-35</v>
      </c>
      <c r="O77" s="84"/>
      <c r="P77" s="58"/>
      <c r="Q77" s="59">
        <f t="shared" si="0"/>
        <v>16.200000000000003</v>
      </c>
      <c r="R77" s="59"/>
      <c r="S77" s="145">
        <v>53</v>
      </c>
      <c r="U77" s="146">
        <v>-16.899999999999999</v>
      </c>
      <c r="V77" s="145">
        <v>20</v>
      </c>
      <c r="W77" s="46"/>
      <c r="X77" s="59">
        <v>11.4</v>
      </c>
      <c r="Y77" s="59">
        <v>-20.9</v>
      </c>
    </row>
    <row r="78" spans="1:27" hidden="1" x14ac:dyDescent="0.2">
      <c r="D78" s="58"/>
      <c r="G78" s="58"/>
      <c r="H78" s="59"/>
      <c r="K78" s="59"/>
      <c r="L78" s="58">
        <v>35674</v>
      </c>
      <c r="M78" s="84">
        <v>13.1</v>
      </c>
      <c r="N78" s="84">
        <v>-22.6</v>
      </c>
      <c r="O78" s="84"/>
      <c r="P78" s="58"/>
      <c r="Q78" s="59">
        <f t="shared" si="0"/>
        <v>-9.5000000000000018</v>
      </c>
      <c r="R78" s="59"/>
      <c r="S78" s="145">
        <v>52</v>
      </c>
      <c r="U78" s="146">
        <v>-29.1</v>
      </c>
      <c r="V78" s="145">
        <v>21</v>
      </c>
      <c r="W78" s="46"/>
      <c r="X78" s="59">
        <v>-12.6</v>
      </c>
      <c r="Y78" s="59">
        <v>-20.6</v>
      </c>
    </row>
    <row r="79" spans="1:27" hidden="1" x14ac:dyDescent="0.2">
      <c r="D79" s="58"/>
      <c r="G79" s="58"/>
      <c r="H79" s="59"/>
      <c r="K79" s="59"/>
      <c r="L79" s="58">
        <v>35704</v>
      </c>
      <c r="M79" s="84">
        <v>48.1</v>
      </c>
      <c r="N79" s="84">
        <v>-24.4</v>
      </c>
      <c r="O79" s="84"/>
      <c r="P79" s="58"/>
      <c r="Q79" s="59">
        <f t="shared" si="0"/>
        <v>23.700000000000003</v>
      </c>
      <c r="R79" s="59"/>
      <c r="S79" s="145">
        <v>41</v>
      </c>
      <c r="U79" s="146">
        <v>-18.899999999999999</v>
      </c>
      <c r="V79" s="145">
        <v>20</v>
      </c>
      <c r="W79" s="46"/>
      <c r="X79" s="59">
        <v>20.2</v>
      </c>
      <c r="Y79" s="59">
        <v>-17.399999999999999</v>
      </c>
    </row>
    <row r="80" spans="1:27" hidden="1" x14ac:dyDescent="0.2">
      <c r="D80" s="58"/>
      <c r="G80" s="58"/>
      <c r="H80" s="59"/>
      <c r="K80" s="59"/>
      <c r="L80" s="58">
        <v>35735</v>
      </c>
      <c r="M80" s="84">
        <v>-11.8</v>
      </c>
      <c r="N80" s="84">
        <v>-8.6999999999999993</v>
      </c>
      <c r="O80" s="84"/>
      <c r="P80" s="58"/>
      <c r="Q80" s="59">
        <f t="shared" si="0"/>
        <v>-20.5</v>
      </c>
      <c r="R80" s="59"/>
      <c r="S80" s="145">
        <v>51</v>
      </c>
      <c r="U80" s="146">
        <v>-87.9</v>
      </c>
      <c r="V80" s="145">
        <v>25</v>
      </c>
      <c r="W80" s="46"/>
      <c r="X80" s="59">
        <v>-19.600000000000001</v>
      </c>
      <c r="Y80" s="59">
        <v>-85.5</v>
      </c>
    </row>
    <row r="81" spans="4:25" hidden="1" x14ac:dyDescent="0.2">
      <c r="D81" s="58"/>
      <c r="G81" s="58"/>
      <c r="H81" s="59"/>
      <c r="K81" s="59"/>
      <c r="L81" s="58">
        <v>35765</v>
      </c>
      <c r="M81" s="84">
        <v>12.1</v>
      </c>
      <c r="N81" s="84">
        <v>-9.4</v>
      </c>
      <c r="O81" s="84"/>
      <c r="P81" s="58"/>
      <c r="Q81" s="59">
        <f t="shared" si="0"/>
        <v>2.6999999999999993</v>
      </c>
      <c r="R81" s="59"/>
      <c r="S81" s="145">
        <v>30</v>
      </c>
      <c r="U81" s="146">
        <f>15.4</f>
        <v>15.4</v>
      </c>
      <c r="V81" s="145">
        <v>30</v>
      </c>
      <c r="W81" s="46"/>
      <c r="X81" s="59">
        <v>16.399999999999999</v>
      </c>
      <c r="Y81" s="59">
        <v>23.5</v>
      </c>
    </row>
    <row r="82" spans="4:25" hidden="1" x14ac:dyDescent="0.2">
      <c r="D82" s="58"/>
      <c r="G82" s="58"/>
      <c r="H82" s="59"/>
      <c r="K82" s="59"/>
      <c r="L82" s="58">
        <v>35796</v>
      </c>
      <c r="M82" s="84">
        <v>8.4</v>
      </c>
      <c r="N82" s="84">
        <v>-22</v>
      </c>
      <c r="O82" s="84"/>
      <c r="P82" s="58"/>
      <c r="Q82" s="59">
        <f t="shared" si="0"/>
        <v>-13.6</v>
      </c>
      <c r="R82" s="59"/>
      <c r="S82" s="145">
        <v>70</v>
      </c>
      <c r="U82" s="146">
        <v>10.1</v>
      </c>
      <c r="V82" s="145">
        <v>10</v>
      </c>
      <c r="W82" s="46"/>
      <c r="X82" s="59">
        <v>12.5</v>
      </c>
      <c r="Y82" s="59">
        <v>11.3</v>
      </c>
    </row>
    <row r="83" spans="4:25" hidden="1" x14ac:dyDescent="0.2">
      <c r="D83" s="58"/>
      <c r="G83" s="58"/>
      <c r="H83" s="59"/>
      <c r="K83" s="59"/>
      <c r="L83" s="58">
        <v>35827</v>
      </c>
      <c r="M83" s="84">
        <v>21.1</v>
      </c>
      <c r="N83" s="84">
        <v>-41.6</v>
      </c>
      <c r="O83" s="84"/>
      <c r="P83" s="58"/>
      <c r="Q83" s="59">
        <f t="shared" si="0"/>
        <v>-20.5</v>
      </c>
      <c r="R83" s="59"/>
      <c r="S83" s="145">
        <v>74</v>
      </c>
      <c r="U83" s="146">
        <v>-16.3</v>
      </c>
      <c r="V83" s="145">
        <v>12</v>
      </c>
      <c r="W83" s="46"/>
      <c r="X83" s="59">
        <v>8.5</v>
      </c>
      <c r="Y83" s="59">
        <v>-16.600000000000001</v>
      </c>
    </row>
    <row r="84" spans="4:25" hidden="1" x14ac:dyDescent="0.2">
      <c r="D84" s="58"/>
      <c r="G84" s="58"/>
      <c r="H84" s="59"/>
      <c r="K84" s="59"/>
      <c r="L84" s="58">
        <v>35855</v>
      </c>
      <c r="M84" s="84">
        <v>58.4</v>
      </c>
      <c r="N84" s="84">
        <v>17.2</v>
      </c>
      <c r="O84" s="84"/>
      <c r="P84" s="58"/>
      <c r="Q84" s="59">
        <f t="shared" si="0"/>
        <v>75.599999999999994</v>
      </c>
      <c r="R84" s="84"/>
      <c r="S84" s="145">
        <v>58</v>
      </c>
      <c r="U84" s="146">
        <f>-35.1+8.8</f>
        <v>-26.3</v>
      </c>
      <c r="V84" s="145">
        <v>15</v>
      </c>
      <c r="W84" s="46"/>
      <c r="X84" s="59">
        <v>92.8</v>
      </c>
      <c r="Y84" s="59">
        <v>-38.700000000000003</v>
      </c>
    </row>
    <row r="85" spans="4:25" hidden="1" x14ac:dyDescent="0.2">
      <c r="D85" s="58"/>
      <c r="G85" s="58"/>
      <c r="H85" s="59"/>
      <c r="K85" s="59"/>
      <c r="L85" s="58">
        <v>35886</v>
      </c>
      <c r="M85" s="84">
        <v>47.6</v>
      </c>
      <c r="N85" s="84">
        <v>24.9</v>
      </c>
      <c r="O85" s="84"/>
      <c r="P85" s="58"/>
      <c r="Q85" s="59">
        <f t="shared" si="0"/>
        <v>72.5</v>
      </c>
      <c r="R85" s="84"/>
      <c r="S85" s="145">
        <v>97</v>
      </c>
      <c r="U85" s="146">
        <v>-39.299999999999997</v>
      </c>
      <c r="V85" s="145">
        <v>16</v>
      </c>
      <c r="W85" s="46"/>
      <c r="X85" s="59">
        <v>68.3</v>
      </c>
      <c r="Y85" s="59">
        <v>-38.9</v>
      </c>
    </row>
    <row r="86" spans="4:25" hidden="1" x14ac:dyDescent="0.2">
      <c r="D86" s="58"/>
      <c r="G86" s="58"/>
      <c r="H86" s="59"/>
      <c r="K86" s="59"/>
      <c r="L86" s="58">
        <v>35916</v>
      </c>
      <c r="M86" s="84">
        <v>40.799999999999997</v>
      </c>
      <c r="N86" s="84">
        <v>12.2</v>
      </c>
      <c r="O86" s="84"/>
      <c r="P86" s="58"/>
      <c r="Q86" s="59">
        <f t="shared" si="0"/>
        <v>53</v>
      </c>
      <c r="R86" s="84"/>
      <c r="S86" s="145">
        <v>59</v>
      </c>
      <c r="U86" s="146">
        <v>-15.7</v>
      </c>
      <c r="V86" s="145">
        <v>21</v>
      </c>
    </row>
    <row r="87" spans="4:25" hidden="1" x14ac:dyDescent="0.2">
      <c r="D87" s="58"/>
      <c r="G87" s="58"/>
      <c r="H87" s="59"/>
      <c r="K87" s="59"/>
      <c r="L87" s="58">
        <v>35947</v>
      </c>
      <c r="M87" s="84">
        <v>36.299999999999997</v>
      </c>
      <c r="N87" s="84">
        <v>-42.8</v>
      </c>
      <c r="O87" s="84"/>
      <c r="P87" s="58"/>
      <c r="Q87" s="59">
        <f t="shared" si="0"/>
        <v>-6.5</v>
      </c>
      <c r="R87" s="84"/>
      <c r="S87" s="145">
        <v>56</v>
      </c>
      <c r="U87" s="146">
        <f>-24.1+27.5</f>
        <v>3.3999999999999986</v>
      </c>
      <c r="V87" s="145">
        <v>30</v>
      </c>
    </row>
    <row r="88" spans="4:25" hidden="1" x14ac:dyDescent="0.2">
      <c r="D88" s="58"/>
      <c r="G88" s="58"/>
      <c r="H88" s="59"/>
      <c r="K88" s="59"/>
      <c r="L88" s="58">
        <v>35977</v>
      </c>
      <c r="M88" s="84">
        <v>17.2</v>
      </c>
      <c r="N88" s="84">
        <v>-5.0999999999999996</v>
      </c>
      <c r="O88" s="84"/>
      <c r="P88" s="58"/>
      <c r="Q88" s="59">
        <f t="shared" si="0"/>
        <v>12.1</v>
      </c>
      <c r="R88" s="84"/>
      <c r="S88" s="145">
        <v>54</v>
      </c>
      <c r="U88" s="146">
        <v>-55</v>
      </c>
      <c r="V88" s="145">
        <v>22</v>
      </c>
    </row>
    <row r="89" spans="4:25" hidden="1" x14ac:dyDescent="0.2">
      <c r="D89" s="58"/>
      <c r="G89" s="58"/>
      <c r="H89" s="59"/>
      <c r="K89" s="59"/>
      <c r="L89" s="58">
        <v>36008</v>
      </c>
      <c r="M89" s="84">
        <v>-12.4</v>
      </c>
      <c r="N89" s="84">
        <v>17.3</v>
      </c>
      <c r="O89" s="84"/>
      <c r="P89" s="58"/>
      <c r="Q89" s="59">
        <f t="shared" si="0"/>
        <v>4.9000000000000004</v>
      </c>
      <c r="R89" s="84"/>
      <c r="S89" s="145">
        <v>56</v>
      </c>
      <c r="U89" s="146">
        <v>-30.2</v>
      </c>
      <c r="V89" s="145">
        <v>24</v>
      </c>
    </row>
    <row r="90" spans="4:25" hidden="1" x14ac:dyDescent="0.2">
      <c r="D90" s="58"/>
      <c r="G90" s="58"/>
      <c r="H90" s="59"/>
      <c r="K90" s="59"/>
      <c r="L90" s="58">
        <v>36039</v>
      </c>
      <c r="M90" s="84">
        <v>15</v>
      </c>
      <c r="N90" s="84">
        <v>26</v>
      </c>
      <c r="O90" s="84"/>
      <c r="P90" s="58"/>
      <c r="Q90" s="59">
        <f t="shared" si="0"/>
        <v>41</v>
      </c>
      <c r="R90" s="84"/>
      <c r="S90" s="145">
        <v>45</v>
      </c>
      <c r="U90" s="146">
        <v>-40.1</v>
      </c>
      <c r="V90" s="145">
        <v>16</v>
      </c>
    </row>
    <row r="91" spans="4:25" x14ac:dyDescent="0.2">
      <c r="D91" s="58"/>
      <c r="G91" s="58"/>
      <c r="H91" s="59"/>
      <c r="K91" s="59"/>
      <c r="L91" s="58">
        <v>36069</v>
      </c>
      <c r="M91" s="84">
        <v>-26.2</v>
      </c>
      <c r="N91" s="84">
        <v>18.8</v>
      </c>
      <c r="O91" s="84"/>
      <c r="P91" s="58"/>
      <c r="Q91" s="59">
        <f t="shared" si="0"/>
        <v>-7.3999999999999986</v>
      </c>
      <c r="R91" s="84"/>
      <c r="S91" s="145">
        <v>43</v>
      </c>
      <c r="U91" s="146">
        <v>-47</v>
      </c>
      <c r="V91" s="145">
        <v>25</v>
      </c>
    </row>
    <row r="92" spans="4:25" x14ac:dyDescent="0.2">
      <c r="D92" s="58"/>
      <c r="G92" s="58"/>
      <c r="H92" s="59"/>
      <c r="K92" s="59"/>
      <c r="L92" s="58">
        <v>36100</v>
      </c>
      <c r="M92" s="84">
        <v>-10.199999999999999</v>
      </c>
      <c r="N92" s="84">
        <v>-7.8</v>
      </c>
      <c r="O92" s="84">
        <v>42.5</v>
      </c>
      <c r="P92" s="58"/>
      <c r="Q92" s="59">
        <f t="shared" ref="Q92:Q97" si="1">SUM(M92:O92)</f>
        <v>24.5</v>
      </c>
      <c r="R92" s="84"/>
      <c r="S92" s="145">
        <v>55</v>
      </c>
      <c r="U92" s="146">
        <v>-57.4</v>
      </c>
      <c r="V92" s="145">
        <v>19</v>
      </c>
    </row>
    <row r="93" spans="4:25" x14ac:dyDescent="0.2">
      <c r="D93" s="58"/>
      <c r="G93" s="58"/>
      <c r="H93" s="59"/>
      <c r="K93" s="59"/>
      <c r="L93" s="58">
        <v>36130</v>
      </c>
      <c r="M93" s="84">
        <v>-6.4</v>
      </c>
      <c r="N93" s="84">
        <v>-8</v>
      </c>
      <c r="O93" s="84">
        <v>53.5</v>
      </c>
      <c r="P93" s="58"/>
      <c r="Q93" s="59">
        <f t="shared" si="1"/>
        <v>39.1</v>
      </c>
      <c r="R93" s="84"/>
      <c r="S93" s="145">
        <v>27</v>
      </c>
      <c r="U93" s="146">
        <v>-26.8</v>
      </c>
      <c r="V93" s="145">
        <v>22</v>
      </c>
    </row>
    <row r="94" spans="4:25" x14ac:dyDescent="0.2">
      <c r="D94" s="58"/>
      <c r="G94" s="58"/>
      <c r="H94" s="59"/>
      <c r="K94" s="59"/>
      <c r="L94" s="58">
        <v>36161</v>
      </c>
      <c r="M94" s="84">
        <v>6.6</v>
      </c>
      <c r="N94" s="84">
        <v>-8.3000000000000007</v>
      </c>
      <c r="O94" s="84">
        <v>50.4</v>
      </c>
      <c r="Q94" s="59">
        <f t="shared" si="1"/>
        <v>48.699999999999996</v>
      </c>
      <c r="R94" s="84"/>
      <c r="S94" s="145">
        <v>63</v>
      </c>
      <c r="U94" s="146">
        <v>9.6999999999999993</v>
      </c>
      <c r="V94" s="145">
        <v>9</v>
      </c>
    </row>
    <row r="95" spans="4:25" x14ac:dyDescent="0.2">
      <c r="D95" s="58"/>
      <c r="G95" s="58"/>
      <c r="H95" s="59"/>
      <c r="K95" s="59"/>
      <c r="L95" s="58">
        <v>36192</v>
      </c>
      <c r="M95" s="84">
        <v>26</v>
      </c>
      <c r="N95" s="84">
        <v>33.6</v>
      </c>
      <c r="O95" s="84">
        <v>48.1</v>
      </c>
      <c r="Q95" s="59">
        <f t="shared" si="1"/>
        <v>107.7</v>
      </c>
      <c r="R95" s="84"/>
      <c r="S95" s="145">
        <v>36</v>
      </c>
      <c r="U95" s="146">
        <v>-0.8</v>
      </c>
      <c r="V95" s="145">
        <v>7</v>
      </c>
    </row>
    <row r="96" spans="4:25" x14ac:dyDescent="0.2">
      <c r="D96" s="58"/>
      <c r="G96" s="58"/>
      <c r="H96" s="59"/>
      <c r="K96" s="59"/>
      <c r="L96" s="58">
        <v>36250</v>
      </c>
      <c r="M96" s="84">
        <v>0.7</v>
      </c>
      <c r="N96" s="84">
        <v>4.5999999999999996</v>
      </c>
      <c r="O96" s="84">
        <v>46</v>
      </c>
      <c r="Q96" s="59">
        <f t="shared" si="1"/>
        <v>51.3</v>
      </c>
      <c r="R96" s="84"/>
      <c r="S96" s="145">
        <v>30</v>
      </c>
      <c r="U96" s="146">
        <v>31.8</v>
      </c>
      <c r="V96" s="145">
        <v>10</v>
      </c>
    </row>
    <row r="97" spans="4:22" x14ac:dyDescent="0.2">
      <c r="D97" s="58"/>
      <c r="G97" s="58"/>
      <c r="H97" s="59"/>
      <c r="K97" s="59"/>
      <c r="L97" s="58">
        <v>36251</v>
      </c>
      <c r="M97" s="84">
        <v>-39.9</v>
      </c>
      <c r="N97" s="84">
        <v>16.5</v>
      </c>
      <c r="O97" s="84">
        <v>44.3</v>
      </c>
      <c r="Q97" s="59">
        <f t="shared" si="1"/>
        <v>20.9</v>
      </c>
      <c r="R97" s="84">
        <v>22.9</v>
      </c>
      <c r="S97" s="145">
        <v>17</v>
      </c>
      <c r="U97" s="146">
        <v>35</v>
      </c>
      <c r="V97" s="145">
        <v>9</v>
      </c>
    </row>
    <row r="98" spans="4:22" x14ac:dyDescent="0.2">
      <c r="D98" s="58"/>
      <c r="G98" s="58"/>
      <c r="H98" s="59"/>
      <c r="K98" s="59"/>
      <c r="L98" s="58">
        <v>36281</v>
      </c>
      <c r="M98" s="84">
        <v>-2.8</v>
      </c>
      <c r="N98" s="84">
        <v>-3.6</v>
      </c>
      <c r="O98" s="84">
        <v>42.7</v>
      </c>
      <c r="Q98" s="59">
        <f t="shared" ref="Q98:Q103" si="2">SUM(M98:O98)</f>
        <v>36.300000000000004</v>
      </c>
      <c r="R98" s="84">
        <v>20.100000000000001</v>
      </c>
      <c r="S98" s="145">
        <v>14</v>
      </c>
      <c r="U98" s="146">
        <v>38.200000000000003</v>
      </c>
      <c r="V98" s="145">
        <v>16</v>
      </c>
    </row>
    <row r="99" spans="4:22" x14ac:dyDescent="0.2">
      <c r="D99" s="58"/>
      <c r="G99" s="58"/>
      <c r="H99" s="59"/>
      <c r="K99" s="59"/>
      <c r="L99" s="58">
        <v>36312</v>
      </c>
      <c r="M99" s="84">
        <v>-20.399999999999999</v>
      </c>
      <c r="N99" s="84">
        <v>5.7</v>
      </c>
      <c r="O99" s="84">
        <v>41.1</v>
      </c>
      <c r="Q99" s="59">
        <f t="shared" si="2"/>
        <v>26.400000000000002</v>
      </c>
      <c r="R99" s="84">
        <v>27.9</v>
      </c>
      <c r="S99" s="145">
        <v>16</v>
      </c>
      <c r="U99" s="146">
        <v>-4.2</v>
      </c>
      <c r="V99" s="145">
        <v>11</v>
      </c>
    </row>
    <row r="100" spans="4:22" x14ac:dyDescent="0.2">
      <c r="D100" s="58"/>
      <c r="G100" s="58"/>
      <c r="H100" s="59"/>
      <c r="K100" s="59"/>
      <c r="L100" s="58">
        <v>36342</v>
      </c>
      <c r="M100" s="84">
        <v>-4.2</v>
      </c>
      <c r="N100" s="84">
        <v>-3.8</v>
      </c>
      <c r="O100" s="84">
        <v>39.5</v>
      </c>
      <c r="Q100" s="59">
        <f t="shared" si="2"/>
        <v>31.5</v>
      </c>
      <c r="R100" s="84">
        <v>12.5</v>
      </c>
      <c r="S100" s="145">
        <v>25</v>
      </c>
      <c r="U100" s="146">
        <v>-1.4</v>
      </c>
      <c r="V100" s="145">
        <v>14</v>
      </c>
    </row>
    <row r="101" spans="4:22" x14ac:dyDescent="0.2">
      <c r="D101" s="58"/>
      <c r="G101" s="58"/>
      <c r="H101" s="59"/>
      <c r="K101" s="59"/>
      <c r="L101" s="58">
        <v>36373</v>
      </c>
      <c r="M101" s="84">
        <v>45.3</v>
      </c>
      <c r="N101" s="84">
        <v>-0.7</v>
      </c>
      <c r="O101" s="84"/>
      <c r="Q101" s="59">
        <f t="shared" si="2"/>
        <v>44.599999999999994</v>
      </c>
      <c r="R101" s="84">
        <v>20.100000000000001</v>
      </c>
      <c r="S101" s="145">
        <v>35</v>
      </c>
      <c r="U101" s="146">
        <v>25.1</v>
      </c>
      <c r="V101" s="145">
        <v>16</v>
      </c>
    </row>
    <row r="102" spans="4:22" x14ac:dyDescent="0.2">
      <c r="D102" s="58"/>
      <c r="G102" s="58"/>
      <c r="H102" s="59"/>
      <c r="K102" s="59"/>
      <c r="L102" s="58">
        <v>36404</v>
      </c>
      <c r="M102" s="84">
        <v>47.4</v>
      </c>
      <c r="N102" s="84">
        <v>-20.2</v>
      </c>
      <c r="O102" s="84"/>
      <c r="Q102" s="59">
        <f t="shared" si="2"/>
        <v>27.2</v>
      </c>
      <c r="R102" s="84">
        <v>32.700000000000003</v>
      </c>
      <c r="S102" s="145">
        <v>27</v>
      </c>
      <c r="U102" s="146">
        <v>-26</v>
      </c>
      <c r="V102" s="145">
        <v>13</v>
      </c>
    </row>
    <row r="103" spans="4:22" x14ac:dyDescent="0.2">
      <c r="D103" s="58"/>
      <c r="G103" s="58"/>
      <c r="H103" s="59"/>
      <c r="K103" s="59"/>
      <c r="L103" s="58">
        <v>36434</v>
      </c>
      <c r="M103" s="84">
        <f>ROUND('BS - Entity Detail'!G176/1000000,1)</f>
        <v>28.2</v>
      </c>
      <c r="N103" s="84">
        <f>ROUND('BS - Entity Detail'!G177/1000000,1)</f>
        <v>86.9</v>
      </c>
      <c r="O103" s="84"/>
      <c r="Q103" s="59">
        <f t="shared" si="2"/>
        <v>115.10000000000001</v>
      </c>
      <c r="R103" s="84">
        <f>ROUND('BS - Explanations'!G67,1)</f>
        <v>15.1</v>
      </c>
      <c r="S103" s="145">
        <f>'BS - Entity Detail'!G170</f>
        <v>132</v>
      </c>
      <c r="U103" s="146">
        <f>ROUND('IS - Entity Detail'!F61/1000000,1)</f>
        <v>-144.30000000000001</v>
      </c>
      <c r="V103" s="145">
        <f>'IS - Entity Detail'!F63</f>
        <v>38</v>
      </c>
    </row>
    <row r="104" spans="4:22" x14ac:dyDescent="0.2">
      <c r="D104" s="58"/>
      <c r="G104" s="58"/>
      <c r="H104" s="59"/>
      <c r="K104" s="59"/>
    </row>
    <row r="105" spans="4:22" x14ac:dyDescent="0.2">
      <c r="D105" s="58"/>
      <c r="G105" s="58"/>
      <c r="H105" s="59"/>
      <c r="K105" s="59"/>
    </row>
    <row r="106" spans="4:22" x14ac:dyDescent="0.2">
      <c r="D106" s="58"/>
      <c r="G106" s="58"/>
      <c r="H106" s="59"/>
      <c r="K106" s="59"/>
    </row>
    <row r="107" spans="4:22" x14ac:dyDescent="0.2">
      <c r="D107" s="58"/>
      <c r="G107" s="58"/>
      <c r="H107" s="59"/>
      <c r="K107" s="59"/>
    </row>
    <row r="108" spans="4:22" x14ac:dyDescent="0.2">
      <c r="D108" s="58"/>
      <c r="G108" s="58"/>
      <c r="H108" s="59"/>
      <c r="K108" s="59"/>
    </row>
    <row r="109" spans="4:22" x14ac:dyDescent="0.2">
      <c r="D109" s="58"/>
      <c r="G109" s="58"/>
      <c r="H109" s="59"/>
      <c r="K109" s="59"/>
    </row>
    <row r="110" spans="4:22" x14ac:dyDescent="0.2">
      <c r="D110" s="58"/>
      <c r="G110" s="58"/>
      <c r="H110" s="59"/>
      <c r="K110" s="59"/>
    </row>
    <row r="111" spans="4:22" x14ac:dyDescent="0.2">
      <c r="D111" s="58"/>
      <c r="G111" s="58"/>
      <c r="H111" s="59"/>
      <c r="K111" s="59"/>
    </row>
    <row r="112" spans="4:22" x14ac:dyDescent="0.2">
      <c r="D112" s="58"/>
      <c r="G112" s="58"/>
      <c r="H112" s="59"/>
      <c r="K112" s="59"/>
    </row>
    <row r="113" spans="4:11" x14ac:dyDescent="0.2">
      <c r="D113" s="58"/>
      <c r="G113" s="58"/>
      <c r="H113" s="59"/>
      <c r="K113" s="59"/>
    </row>
    <row r="114" spans="4:11" x14ac:dyDescent="0.2">
      <c r="D114" s="58"/>
      <c r="G114" s="58"/>
      <c r="H114" s="59"/>
      <c r="K114" s="59"/>
    </row>
    <row r="115" spans="4:11" x14ac:dyDescent="0.2">
      <c r="D115" s="58"/>
      <c r="G115" s="58"/>
      <c r="H115" s="59"/>
      <c r="K115" s="59"/>
    </row>
    <row r="116" spans="4:11" x14ac:dyDescent="0.2">
      <c r="D116" s="58"/>
      <c r="G116" s="58"/>
      <c r="H116" s="59"/>
      <c r="K116" s="59"/>
    </row>
    <row r="117" spans="4:11" x14ac:dyDescent="0.2">
      <c r="D117" s="58"/>
      <c r="G117" s="58"/>
      <c r="H117" s="59"/>
      <c r="K117" s="59"/>
    </row>
    <row r="118" spans="4:11" x14ac:dyDescent="0.2">
      <c r="D118" s="58"/>
      <c r="G118" s="58"/>
      <c r="H118" s="59"/>
      <c r="K118" s="59"/>
    </row>
    <row r="119" spans="4:11" x14ac:dyDescent="0.2">
      <c r="D119" s="58"/>
      <c r="G119" s="58"/>
      <c r="H119" s="59"/>
      <c r="K119" s="59"/>
    </row>
    <row r="120" spans="4:11" x14ac:dyDescent="0.2">
      <c r="D120" s="58"/>
      <c r="G120" s="58"/>
      <c r="H120" s="59"/>
      <c r="K120" s="59"/>
    </row>
    <row r="121" spans="4:11" x14ac:dyDescent="0.2">
      <c r="D121" s="58"/>
      <c r="G121" s="58"/>
      <c r="H121" s="59"/>
      <c r="K121" s="59"/>
    </row>
    <row r="122" spans="4:11" x14ac:dyDescent="0.2">
      <c r="D122" s="58"/>
      <c r="G122" s="58"/>
      <c r="H122" s="59"/>
      <c r="K122" s="59"/>
    </row>
    <row r="123" spans="4:11" x14ac:dyDescent="0.2">
      <c r="D123" s="58"/>
      <c r="G123" s="58"/>
      <c r="H123" s="59"/>
      <c r="K123" s="59"/>
    </row>
    <row r="124" spans="4:11" x14ac:dyDescent="0.2">
      <c r="D124" s="58"/>
      <c r="G124" s="58"/>
      <c r="H124" s="59"/>
      <c r="K124" s="59"/>
    </row>
    <row r="125" spans="4:11" x14ac:dyDescent="0.2">
      <c r="D125" s="58"/>
      <c r="G125" s="58"/>
      <c r="H125" s="59"/>
      <c r="K125" s="59"/>
    </row>
    <row r="126" spans="4:11" x14ac:dyDescent="0.2">
      <c r="D126" s="58"/>
      <c r="G126" s="58"/>
      <c r="H126" s="59"/>
      <c r="K126" s="59"/>
    </row>
    <row r="127" spans="4:11" x14ac:dyDescent="0.2">
      <c r="D127" s="58"/>
      <c r="G127" s="58"/>
      <c r="H127" s="59"/>
      <c r="K127" s="59"/>
    </row>
    <row r="128" spans="4:11" x14ac:dyDescent="0.2">
      <c r="D128" s="58"/>
      <c r="G128" s="58"/>
      <c r="H128" s="59"/>
      <c r="K128" s="59"/>
    </row>
    <row r="129" spans="4:11" x14ac:dyDescent="0.2">
      <c r="D129" s="58"/>
      <c r="G129" s="58"/>
      <c r="H129" s="59"/>
      <c r="K129" s="59"/>
    </row>
    <row r="130" spans="4:11" x14ac:dyDescent="0.2">
      <c r="D130" s="58"/>
      <c r="G130" s="58"/>
      <c r="H130" s="59"/>
      <c r="K130" s="59"/>
    </row>
    <row r="131" spans="4:11" x14ac:dyDescent="0.2">
      <c r="D131" s="58"/>
      <c r="G131" s="58"/>
      <c r="H131" s="59"/>
      <c r="K131" s="59"/>
    </row>
    <row r="132" spans="4:11" x14ac:dyDescent="0.2">
      <c r="D132" s="58"/>
      <c r="G132" s="58"/>
      <c r="H132" s="59"/>
      <c r="K132" s="59"/>
    </row>
    <row r="133" spans="4:11" x14ac:dyDescent="0.2">
      <c r="D133" s="58"/>
      <c r="G133" s="58"/>
      <c r="H133" s="59"/>
      <c r="K133" s="59"/>
    </row>
    <row r="134" spans="4:11" x14ac:dyDescent="0.2">
      <c r="D134" s="58"/>
      <c r="G134" s="58"/>
      <c r="H134" s="59"/>
      <c r="K134" s="59"/>
    </row>
    <row r="135" spans="4:11" x14ac:dyDescent="0.2">
      <c r="D135" s="58"/>
      <c r="G135" s="58"/>
      <c r="H135" s="59"/>
      <c r="K135" s="59"/>
    </row>
    <row r="136" spans="4:11" x14ac:dyDescent="0.2">
      <c r="D136" s="58"/>
      <c r="G136" s="58"/>
      <c r="H136" s="59"/>
      <c r="K136" s="59"/>
    </row>
    <row r="137" spans="4:11" x14ac:dyDescent="0.2">
      <c r="D137" s="58"/>
      <c r="G137" s="58"/>
      <c r="H137" s="59"/>
      <c r="K137" s="59"/>
    </row>
    <row r="138" spans="4:11" x14ac:dyDescent="0.2">
      <c r="D138" s="58"/>
      <c r="G138" s="58"/>
      <c r="H138" s="59"/>
      <c r="K138" s="59"/>
    </row>
    <row r="139" spans="4:11" x14ac:dyDescent="0.2">
      <c r="D139" s="58"/>
      <c r="G139" s="58"/>
      <c r="H139" s="59"/>
      <c r="K139" s="59"/>
    </row>
    <row r="140" spans="4:11" x14ac:dyDescent="0.2">
      <c r="D140" s="58"/>
      <c r="G140" s="58"/>
      <c r="H140" s="59"/>
      <c r="K140" s="59"/>
    </row>
    <row r="141" spans="4:11" x14ac:dyDescent="0.2">
      <c r="D141" s="58"/>
      <c r="G141" s="58"/>
      <c r="H141" s="59"/>
      <c r="K141" s="59"/>
    </row>
    <row r="142" spans="4:11" x14ac:dyDescent="0.2">
      <c r="D142" s="58"/>
      <c r="G142" s="58"/>
      <c r="H142" s="59"/>
      <c r="K142" s="59"/>
    </row>
    <row r="143" spans="4:11" x14ac:dyDescent="0.2">
      <c r="D143" s="58"/>
      <c r="G143" s="58"/>
      <c r="H143" s="59"/>
      <c r="K143" s="59"/>
    </row>
    <row r="144" spans="4:11" x14ac:dyDescent="0.2">
      <c r="D144" s="58"/>
      <c r="G144" s="58"/>
      <c r="H144" s="59"/>
      <c r="K144" s="59"/>
    </row>
    <row r="145" spans="4:11" x14ac:dyDescent="0.2">
      <c r="D145" s="58"/>
      <c r="G145" s="58"/>
      <c r="H145" s="59"/>
      <c r="K145" s="59"/>
    </row>
    <row r="146" spans="4:11" x14ac:dyDescent="0.2">
      <c r="D146" s="58"/>
      <c r="G146" s="58"/>
      <c r="H146" s="59"/>
      <c r="K146" s="59"/>
    </row>
    <row r="147" spans="4:11" x14ac:dyDescent="0.2">
      <c r="D147" s="58"/>
      <c r="G147" s="58"/>
      <c r="H147" s="59"/>
      <c r="K147" s="59"/>
    </row>
    <row r="148" spans="4:11" x14ac:dyDescent="0.2">
      <c r="D148" s="58"/>
      <c r="G148" s="58"/>
      <c r="H148" s="59"/>
      <c r="K148" s="59"/>
    </row>
    <row r="149" spans="4:11" x14ac:dyDescent="0.2">
      <c r="D149" s="58"/>
      <c r="G149" s="58"/>
      <c r="H149" s="59"/>
      <c r="K149" s="59"/>
    </row>
    <row r="150" spans="4:11" x14ac:dyDescent="0.2">
      <c r="D150" s="58"/>
      <c r="G150" s="58"/>
      <c r="H150" s="59"/>
      <c r="K150" s="59"/>
    </row>
    <row r="151" spans="4:11" x14ac:dyDescent="0.2">
      <c r="D151" s="58"/>
      <c r="G151" s="58"/>
      <c r="H151" s="59"/>
      <c r="K151" s="59"/>
    </row>
    <row r="152" spans="4:11" x14ac:dyDescent="0.2">
      <c r="D152" s="58"/>
      <c r="G152" s="58"/>
      <c r="H152" s="59"/>
      <c r="K152" s="59"/>
    </row>
    <row r="153" spans="4:11" x14ac:dyDescent="0.2">
      <c r="D153" s="58"/>
      <c r="G153" s="58"/>
      <c r="H153" s="59"/>
      <c r="K153" s="59"/>
    </row>
    <row r="154" spans="4:11" x14ac:dyDescent="0.2">
      <c r="D154" s="58"/>
      <c r="G154" s="58"/>
      <c r="H154" s="59"/>
      <c r="K154" s="59"/>
    </row>
    <row r="155" spans="4:11" x14ac:dyDescent="0.2">
      <c r="D155" s="58"/>
      <c r="G155" s="58"/>
      <c r="H155" s="59"/>
      <c r="K155" s="59"/>
    </row>
    <row r="156" spans="4:11" x14ac:dyDescent="0.2">
      <c r="D156" s="58"/>
      <c r="G156" s="58"/>
      <c r="H156" s="59"/>
      <c r="K156" s="59"/>
    </row>
    <row r="157" spans="4:11" x14ac:dyDescent="0.2">
      <c r="D157" s="58"/>
      <c r="G157" s="58"/>
      <c r="H157" s="59"/>
      <c r="K157" s="59"/>
    </row>
    <row r="158" spans="4:11" x14ac:dyDescent="0.2">
      <c r="D158" s="58"/>
      <c r="G158" s="58"/>
      <c r="H158" s="59"/>
      <c r="K158" s="59"/>
    </row>
    <row r="159" spans="4:11" x14ac:dyDescent="0.2">
      <c r="D159" s="58"/>
      <c r="G159" s="58"/>
      <c r="H159" s="59"/>
      <c r="K159" s="59"/>
    </row>
    <row r="160" spans="4:11" x14ac:dyDescent="0.2">
      <c r="D160" s="58"/>
      <c r="G160" s="58"/>
      <c r="H160" s="59"/>
      <c r="K160" s="59"/>
    </row>
    <row r="161" spans="4:11" x14ac:dyDescent="0.2">
      <c r="D161" s="58"/>
      <c r="G161" s="58"/>
      <c r="H161" s="59"/>
      <c r="K161" s="59"/>
    </row>
    <row r="162" spans="4:11" x14ac:dyDescent="0.2">
      <c r="D162" s="58"/>
      <c r="G162" s="58"/>
      <c r="H162" s="59"/>
      <c r="K162" s="59"/>
    </row>
    <row r="163" spans="4:11" x14ac:dyDescent="0.2">
      <c r="D163" s="58"/>
      <c r="G163" s="58"/>
      <c r="H163" s="59"/>
      <c r="K163" s="59"/>
    </row>
    <row r="164" spans="4:11" x14ac:dyDescent="0.2">
      <c r="D164" s="58"/>
      <c r="G164" s="58"/>
      <c r="H164" s="59"/>
      <c r="K164" s="59"/>
    </row>
    <row r="165" spans="4:11" x14ac:dyDescent="0.2">
      <c r="D165" s="58"/>
      <c r="G165" s="58"/>
      <c r="H165" s="59"/>
      <c r="K165" s="59"/>
    </row>
    <row r="166" spans="4:11" x14ac:dyDescent="0.2">
      <c r="D166" s="58"/>
      <c r="G166" s="58"/>
      <c r="H166" s="59"/>
      <c r="K166" s="59"/>
    </row>
    <row r="167" spans="4:11" x14ac:dyDescent="0.2">
      <c r="D167" s="58"/>
      <c r="G167" s="58"/>
      <c r="H167" s="59"/>
      <c r="K167" s="59"/>
    </row>
    <row r="168" spans="4:11" x14ac:dyDescent="0.2">
      <c r="D168" s="58"/>
      <c r="G168" s="58"/>
      <c r="H168" s="59"/>
      <c r="K168" s="59"/>
    </row>
    <row r="169" spans="4:11" x14ac:dyDescent="0.2">
      <c r="D169" s="58"/>
      <c r="G169" s="58"/>
      <c r="H169" s="59"/>
      <c r="K169" s="59"/>
    </row>
    <row r="170" spans="4:11" x14ac:dyDescent="0.2">
      <c r="D170" s="58"/>
      <c r="G170" s="58"/>
      <c r="H170" s="59"/>
      <c r="K170" s="59"/>
    </row>
    <row r="171" spans="4:11" x14ac:dyDescent="0.2">
      <c r="D171" s="58"/>
      <c r="G171" s="58"/>
      <c r="H171" s="59"/>
      <c r="K171" s="59"/>
    </row>
    <row r="172" spans="4:11" x14ac:dyDescent="0.2">
      <c r="D172" s="58"/>
      <c r="G172" s="58"/>
      <c r="H172" s="59"/>
      <c r="K172" s="59"/>
    </row>
    <row r="173" spans="4:11" x14ac:dyDescent="0.2">
      <c r="D173" s="58"/>
      <c r="G173" s="58"/>
      <c r="H173" s="59"/>
      <c r="K173" s="59"/>
    </row>
    <row r="174" spans="4:11" x14ac:dyDescent="0.2">
      <c r="D174" s="58"/>
      <c r="G174" s="58"/>
      <c r="H174" s="59"/>
      <c r="K174" s="59"/>
    </row>
    <row r="175" spans="4:11" x14ac:dyDescent="0.2">
      <c r="D175" s="58"/>
      <c r="G175" s="58"/>
      <c r="H175" s="59"/>
      <c r="K175" s="59"/>
    </row>
    <row r="176" spans="4:11" x14ac:dyDescent="0.2">
      <c r="D176" s="58"/>
      <c r="G176" s="58"/>
      <c r="H176" s="59"/>
      <c r="K176" s="59"/>
    </row>
    <row r="177" spans="4:11" x14ac:dyDescent="0.2">
      <c r="D177" s="58"/>
      <c r="G177" s="58"/>
      <c r="H177" s="59"/>
      <c r="K177" s="59"/>
    </row>
    <row r="178" spans="4:11" x14ac:dyDescent="0.2">
      <c r="D178" s="58"/>
      <c r="G178" s="58"/>
      <c r="H178" s="59"/>
      <c r="K178" s="59"/>
    </row>
    <row r="179" spans="4:11" x14ac:dyDescent="0.2">
      <c r="D179" s="58"/>
      <c r="G179" s="58"/>
      <c r="H179" s="59"/>
      <c r="K179" s="59"/>
    </row>
    <row r="180" spans="4:11" x14ac:dyDescent="0.2">
      <c r="D180" s="58"/>
      <c r="G180" s="58"/>
      <c r="H180" s="59"/>
      <c r="K180" s="59"/>
    </row>
    <row r="181" spans="4:11" x14ac:dyDescent="0.2">
      <c r="D181" s="58"/>
      <c r="G181" s="58"/>
      <c r="H181" s="59"/>
      <c r="K181" s="59"/>
    </row>
    <row r="182" spans="4:11" x14ac:dyDescent="0.2">
      <c r="D182" s="58"/>
      <c r="G182" s="58"/>
      <c r="H182" s="59"/>
      <c r="K182" s="59"/>
    </row>
    <row r="183" spans="4:11" x14ac:dyDescent="0.2">
      <c r="D183" s="58"/>
      <c r="G183" s="58"/>
      <c r="H183" s="59"/>
      <c r="K183" s="59"/>
    </row>
    <row r="184" spans="4:11" x14ac:dyDescent="0.2">
      <c r="D184" s="58"/>
      <c r="G184" s="58"/>
      <c r="H184" s="59"/>
      <c r="K184" s="59"/>
    </row>
    <row r="185" spans="4:11" x14ac:dyDescent="0.2">
      <c r="D185" s="58"/>
      <c r="G185" s="58"/>
      <c r="H185" s="59"/>
      <c r="K185" s="59"/>
    </row>
    <row r="186" spans="4:11" x14ac:dyDescent="0.2">
      <c r="D186" s="58"/>
      <c r="G186" s="58"/>
      <c r="H186" s="59"/>
      <c r="K186" s="59"/>
    </row>
    <row r="187" spans="4:11" x14ac:dyDescent="0.2">
      <c r="D187" s="58"/>
      <c r="G187" s="58"/>
      <c r="H187" s="59"/>
      <c r="K187" s="59"/>
    </row>
    <row r="188" spans="4:11" x14ac:dyDescent="0.2">
      <c r="D188" s="58"/>
      <c r="G188" s="58"/>
      <c r="H188" s="59"/>
      <c r="K188" s="59"/>
    </row>
    <row r="189" spans="4:11" x14ac:dyDescent="0.2">
      <c r="D189" s="58"/>
      <c r="G189" s="58"/>
      <c r="H189" s="59"/>
      <c r="K189" s="59"/>
    </row>
    <row r="190" spans="4:11" x14ac:dyDescent="0.2">
      <c r="D190" s="58"/>
      <c r="G190" s="58"/>
      <c r="H190" s="59"/>
      <c r="K190" s="59"/>
    </row>
    <row r="191" spans="4:11" x14ac:dyDescent="0.2">
      <c r="D191" s="58"/>
      <c r="G191" s="58"/>
      <c r="H191" s="59"/>
      <c r="K191" s="59"/>
    </row>
    <row r="192" spans="4:11" x14ac:dyDescent="0.2">
      <c r="D192" s="58"/>
      <c r="G192" s="58"/>
      <c r="H192" s="59"/>
      <c r="K192" s="59"/>
    </row>
    <row r="193" spans="4:11" x14ac:dyDescent="0.2">
      <c r="D193" s="58"/>
      <c r="G193" s="58"/>
      <c r="H193" s="59"/>
      <c r="K193" s="59"/>
    </row>
    <row r="194" spans="4:11" x14ac:dyDescent="0.2">
      <c r="D194" s="58"/>
      <c r="G194" s="58"/>
      <c r="H194" s="59"/>
      <c r="K194" s="59"/>
    </row>
    <row r="195" spans="4:11" x14ac:dyDescent="0.2">
      <c r="D195" s="58"/>
      <c r="G195" s="58"/>
      <c r="H195" s="59"/>
      <c r="K195" s="59"/>
    </row>
    <row r="196" spans="4:11" x14ac:dyDescent="0.2">
      <c r="D196" s="58"/>
      <c r="G196" s="58"/>
      <c r="H196" s="59"/>
      <c r="K196" s="59"/>
    </row>
    <row r="197" spans="4:11" x14ac:dyDescent="0.2">
      <c r="D197" s="58"/>
      <c r="G197" s="58"/>
      <c r="H197" s="59"/>
      <c r="K197" s="59"/>
    </row>
    <row r="198" spans="4:11" x14ac:dyDescent="0.2">
      <c r="D198" s="58"/>
      <c r="G198" s="58"/>
      <c r="H198" s="59"/>
      <c r="K198" s="59"/>
    </row>
    <row r="199" spans="4:11" x14ac:dyDescent="0.2">
      <c r="D199" s="58"/>
      <c r="G199" s="58"/>
      <c r="H199" s="59"/>
      <c r="K199" s="59"/>
    </row>
    <row r="200" spans="4:11" x14ac:dyDescent="0.2">
      <c r="D200" s="58"/>
      <c r="G200" s="58"/>
      <c r="H200" s="59"/>
      <c r="K200" s="59"/>
    </row>
    <row r="201" spans="4:11" x14ac:dyDescent="0.2">
      <c r="D201" s="58"/>
      <c r="G201" s="58"/>
      <c r="H201" s="59"/>
      <c r="K201" s="59"/>
    </row>
    <row r="202" spans="4:11" x14ac:dyDescent="0.2">
      <c r="D202" s="58"/>
      <c r="G202" s="58"/>
      <c r="H202" s="59"/>
      <c r="K202" s="59"/>
    </row>
    <row r="203" spans="4:11" x14ac:dyDescent="0.2">
      <c r="D203" s="58"/>
      <c r="G203" s="58"/>
      <c r="H203" s="59"/>
      <c r="K203" s="59"/>
    </row>
    <row r="204" spans="4:11" x14ac:dyDescent="0.2">
      <c r="D204" s="58"/>
      <c r="G204" s="58"/>
      <c r="H204" s="59"/>
      <c r="K204" s="59"/>
    </row>
    <row r="205" spans="4:11" x14ac:dyDescent="0.2">
      <c r="D205" s="58"/>
      <c r="G205" s="58"/>
      <c r="H205" s="59"/>
      <c r="K205" s="59"/>
    </row>
    <row r="206" spans="4:11" x14ac:dyDescent="0.2">
      <c r="D206" s="58"/>
      <c r="G206" s="58"/>
      <c r="H206" s="59"/>
      <c r="K206" s="59"/>
    </row>
    <row r="207" spans="4:11" x14ac:dyDescent="0.2">
      <c r="D207" s="58"/>
      <c r="G207" s="58"/>
      <c r="H207" s="59"/>
      <c r="K207" s="59"/>
    </row>
    <row r="208" spans="4:11" x14ac:dyDescent="0.2">
      <c r="D208" s="58"/>
      <c r="G208" s="58"/>
      <c r="H208" s="59"/>
      <c r="K208" s="59"/>
    </row>
    <row r="209" spans="4:11" x14ac:dyDescent="0.2">
      <c r="D209" s="58"/>
      <c r="G209" s="58"/>
      <c r="H209" s="59"/>
      <c r="K209" s="59"/>
    </row>
    <row r="210" spans="4:11" x14ac:dyDescent="0.2">
      <c r="D210" s="58"/>
      <c r="G210" s="58"/>
      <c r="H210" s="59"/>
      <c r="K210" s="59"/>
    </row>
    <row r="211" spans="4:11" x14ac:dyDescent="0.2">
      <c r="D211" s="58"/>
      <c r="G211" s="58"/>
      <c r="H211" s="59"/>
      <c r="K211" s="59"/>
    </row>
    <row r="212" spans="4:11" x14ac:dyDescent="0.2">
      <c r="D212" s="58"/>
      <c r="G212" s="58"/>
      <c r="H212" s="59"/>
      <c r="K212" s="59"/>
    </row>
    <row r="213" spans="4:11" x14ac:dyDescent="0.2">
      <c r="D213" s="58"/>
      <c r="G213" s="58"/>
      <c r="H213" s="59"/>
      <c r="K213" s="59"/>
    </row>
    <row r="214" spans="4:11" x14ac:dyDescent="0.2">
      <c r="D214" s="58"/>
      <c r="G214" s="58"/>
      <c r="H214" s="59"/>
      <c r="K214" s="59"/>
    </row>
    <row r="215" spans="4:11" x14ac:dyDescent="0.2">
      <c r="D215" s="58"/>
      <c r="G215" s="58"/>
      <c r="H215" s="59"/>
      <c r="K215" s="59"/>
    </row>
    <row r="216" spans="4:11" x14ac:dyDescent="0.2">
      <c r="D216" s="58"/>
      <c r="G216" s="58"/>
      <c r="H216" s="59"/>
      <c r="K216" s="59"/>
    </row>
    <row r="217" spans="4:11" x14ac:dyDescent="0.2">
      <c r="D217" s="58"/>
      <c r="G217" s="58"/>
      <c r="H217" s="59"/>
      <c r="K217" s="59"/>
    </row>
    <row r="218" spans="4:11" x14ac:dyDescent="0.2">
      <c r="D218" s="58"/>
      <c r="G218" s="58"/>
      <c r="H218" s="59"/>
      <c r="K218" s="59"/>
    </row>
    <row r="219" spans="4:11" x14ac:dyDescent="0.2">
      <c r="D219" s="58"/>
      <c r="G219" s="58"/>
      <c r="H219" s="59"/>
      <c r="K219" s="59"/>
    </row>
    <row r="220" spans="4:11" x14ac:dyDescent="0.2">
      <c r="D220" s="58"/>
      <c r="G220" s="58"/>
      <c r="H220" s="59"/>
      <c r="K220" s="59"/>
    </row>
    <row r="221" spans="4:11" x14ac:dyDescent="0.2">
      <c r="D221" s="58"/>
      <c r="G221" s="58"/>
      <c r="H221" s="59"/>
      <c r="K221" s="59"/>
    </row>
    <row r="222" spans="4:11" x14ac:dyDescent="0.2">
      <c r="D222" s="58"/>
      <c r="G222" s="58"/>
      <c r="H222" s="59"/>
      <c r="K222" s="59"/>
    </row>
    <row r="223" spans="4:11" x14ac:dyDescent="0.2">
      <c r="D223" s="58"/>
      <c r="G223" s="58"/>
      <c r="H223" s="59"/>
      <c r="K223" s="59"/>
    </row>
    <row r="224" spans="4:11" x14ac:dyDescent="0.2">
      <c r="D224" s="58"/>
      <c r="G224" s="58"/>
      <c r="H224" s="59"/>
      <c r="K224" s="59"/>
    </row>
    <row r="225" spans="4:11" x14ac:dyDescent="0.2">
      <c r="D225" s="58"/>
      <c r="G225" s="58"/>
      <c r="H225" s="59"/>
      <c r="K225" s="59"/>
    </row>
    <row r="226" spans="4:11" x14ac:dyDescent="0.2">
      <c r="D226" s="58"/>
      <c r="G226" s="58"/>
      <c r="H226" s="59"/>
      <c r="K226" s="59"/>
    </row>
    <row r="227" spans="4:11" x14ac:dyDescent="0.2">
      <c r="D227" s="58"/>
      <c r="G227" s="58"/>
      <c r="H227" s="59"/>
      <c r="K227" s="59"/>
    </row>
    <row r="228" spans="4:11" x14ac:dyDescent="0.2">
      <c r="D228" s="58"/>
      <c r="G228" s="58"/>
      <c r="H228" s="59"/>
      <c r="K228" s="59"/>
    </row>
    <row r="229" spans="4:11" x14ac:dyDescent="0.2">
      <c r="D229" s="58"/>
      <c r="G229" s="58"/>
      <c r="H229" s="59"/>
      <c r="K229" s="59"/>
    </row>
    <row r="230" spans="4:11" x14ac:dyDescent="0.2">
      <c r="D230" s="58"/>
      <c r="G230" s="58"/>
      <c r="H230" s="59"/>
      <c r="K230" s="59"/>
    </row>
    <row r="231" spans="4:11" x14ac:dyDescent="0.2">
      <c r="D231" s="58"/>
      <c r="G231" s="58"/>
      <c r="H231" s="59"/>
      <c r="K231" s="59"/>
    </row>
    <row r="232" spans="4:11" x14ac:dyDescent="0.2">
      <c r="D232" s="58"/>
      <c r="G232" s="58"/>
      <c r="H232" s="59"/>
      <c r="K232" s="59"/>
    </row>
    <row r="233" spans="4:11" x14ac:dyDescent="0.2">
      <c r="D233" s="58"/>
      <c r="G233" s="58"/>
      <c r="H233" s="59"/>
      <c r="K233" s="59"/>
    </row>
    <row r="234" spans="4:11" x14ac:dyDescent="0.2">
      <c r="D234" s="58"/>
      <c r="G234" s="58"/>
      <c r="H234" s="59"/>
      <c r="K234" s="59"/>
    </row>
    <row r="235" spans="4:11" x14ac:dyDescent="0.2">
      <c r="D235" s="58"/>
      <c r="G235" s="58"/>
      <c r="H235" s="59"/>
      <c r="K235" s="59"/>
    </row>
    <row r="236" spans="4:11" x14ac:dyDescent="0.2">
      <c r="D236" s="58"/>
      <c r="G236" s="58"/>
      <c r="H236" s="59"/>
      <c r="K236" s="59"/>
    </row>
    <row r="237" spans="4:11" x14ac:dyDescent="0.2">
      <c r="D237" s="58"/>
      <c r="G237" s="58"/>
      <c r="H237" s="59"/>
      <c r="K237" s="59"/>
    </row>
    <row r="238" spans="4:11" x14ac:dyDescent="0.2">
      <c r="D238" s="58"/>
      <c r="G238" s="58"/>
      <c r="H238" s="59"/>
      <c r="K238" s="59"/>
    </row>
    <row r="239" spans="4:11" x14ac:dyDescent="0.2">
      <c r="D239" s="58"/>
      <c r="G239" s="58"/>
      <c r="H239" s="59"/>
      <c r="K239" s="59"/>
    </row>
    <row r="240" spans="4:11" x14ac:dyDescent="0.2">
      <c r="D240" s="58"/>
      <c r="G240" s="58"/>
      <c r="H240" s="59"/>
      <c r="K240" s="59"/>
    </row>
    <row r="241" spans="4:11" x14ac:dyDescent="0.2">
      <c r="D241" s="58"/>
      <c r="G241" s="58"/>
      <c r="H241" s="59"/>
      <c r="K241" s="59"/>
    </row>
    <row r="242" spans="4:11" x14ac:dyDescent="0.2">
      <c r="D242" s="58"/>
      <c r="G242" s="58"/>
      <c r="H242" s="59"/>
      <c r="K242" s="59"/>
    </row>
    <row r="243" spans="4:11" x14ac:dyDescent="0.2">
      <c r="D243" s="58"/>
      <c r="G243" s="58"/>
      <c r="H243" s="59"/>
      <c r="K243" s="59"/>
    </row>
    <row r="244" spans="4:11" x14ac:dyDescent="0.2">
      <c r="D244" s="58"/>
      <c r="G244" s="58"/>
      <c r="H244" s="59"/>
      <c r="K244" s="59"/>
    </row>
    <row r="245" spans="4:11" x14ac:dyDescent="0.2">
      <c r="D245" s="58"/>
      <c r="G245" s="58"/>
      <c r="H245" s="59"/>
      <c r="K245" s="59"/>
    </row>
    <row r="246" spans="4:11" x14ac:dyDescent="0.2">
      <c r="D246" s="58"/>
      <c r="G246" s="58"/>
      <c r="H246" s="59"/>
      <c r="K246" s="59"/>
    </row>
    <row r="247" spans="4:11" x14ac:dyDescent="0.2">
      <c r="D247" s="58"/>
      <c r="G247" s="58"/>
      <c r="H247" s="59"/>
      <c r="K247" s="59"/>
    </row>
    <row r="248" spans="4:11" x14ac:dyDescent="0.2">
      <c r="D248" s="58"/>
      <c r="G248" s="58"/>
      <c r="H248" s="59"/>
      <c r="K248" s="59"/>
    </row>
    <row r="249" spans="4:11" x14ac:dyDescent="0.2">
      <c r="D249" s="58"/>
      <c r="G249" s="58"/>
      <c r="H249" s="59"/>
      <c r="K249" s="59"/>
    </row>
    <row r="250" spans="4:11" x14ac:dyDescent="0.2">
      <c r="D250" s="58"/>
      <c r="G250" s="58"/>
      <c r="H250" s="59"/>
      <c r="K250" s="59"/>
    </row>
    <row r="251" spans="4:11" x14ac:dyDescent="0.2">
      <c r="D251" s="58"/>
      <c r="G251" s="58"/>
      <c r="H251" s="59"/>
      <c r="K251" s="59"/>
    </row>
    <row r="252" spans="4:11" x14ac:dyDescent="0.2">
      <c r="D252" s="58"/>
      <c r="G252" s="58"/>
      <c r="H252" s="59"/>
      <c r="K252" s="59"/>
    </row>
    <row r="253" spans="4:11" x14ac:dyDescent="0.2">
      <c r="D253" s="58"/>
      <c r="G253" s="58"/>
      <c r="H253" s="59"/>
      <c r="K253" s="59"/>
    </row>
    <row r="254" spans="4:11" x14ac:dyDescent="0.2">
      <c r="D254" s="58"/>
      <c r="G254" s="58"/>
      <c r="H254" s="59"/>
      <c r="K254" s="59"/>
    </row>
    <row r="255" spans="4:11" x14ac:dyDescent="0.2">
      <c r="D255" s="58"/>
      <c r="G255" s="58"/>
      <c r="H255" s="59"/>
      <c r="K255" s="59"/>
    </row>
    <row r="256" spans="4:11" x14ac:dyDescent="0.2">
      <c r="D256" s="58"/>
      <c r="G256" s="58"/>
      <c r="H256" s="59"/>
      <c r="K256" s="59"/>
    </row>
    <row r="257" spans="4:11" x14ac:dyDescent="0.2">
      <c r="D257" s="58"/>
      <c r="G257" s="58"/>
      <c r="H257" s="59"/>
      <c r="K257" s="59"/>
    </row>
    <row r="258" spans="4:11" x14ac:dyDescent="0.2">
      <c r="D258" s="58"/>
      <c r="G258" s="58"/>
      <c r="H258" s="59"/>
      <c r="K258" s="59"/>
    </row>
    <row r="259" spans="4:11" x14ac:dyDescent="0.2">
      <c r="D259" s="58"/>
      <c r="G259" s="58"/>
      <c r="H259" s="59"/>
      <c r="K259" s="59"/>
    </row>
    <row r="260" spans="4:11" x14ac:dyDescent="0.2">
      <c r="D260" s="58"/>
      <c r="G260" s="58"/>
      <c r="H260" s="59"/>
      <c r="K260" s="59"/>
    </row>
    <row r="261" spans="4:11" x14ac:dyDescent="0.2">
      <c r="D261" s="58"/>
      <c r="G261" s="58"/>
      <c r="H261" s="59"/>
      <c r="K261" s="59"/>
    </row>
    <row r="262" spans="4:11" x14ac:dyDescent="0.2">
      <c r="D262" s="58"/>
      <c r="G262" s="58"/>
      <c r="H262" s="59"/>
      <c r="K262" s="59"/>
    </row>
    <row r="263" spans="4:11" x14ac:dyDescent="0.2">
      <c r="D263" s="58"/>
      <c r="G263" s="58"/>
      <c r="H263" s="59"/>
      <c r="K263" s="59"/>
    </row>
    <row r="264" spans="4:11" x14ac:dyDescent="0.2">
      <c r="D264" s="58"/>
      <c r="G264" s="58"/>
      <c r="H264" s="59"/>
      <c r="K264" s="59"/>
    </row>
    <row r="265" spans="4:11" x14ac:dyDescent="0.2">
      <c r="D265" s="58"/>
      <c r="G265" s="58"/>
      <c r="H265" s="59"/>
      <c r="K265" s="59"/>
    </row>
    <row r="266" spans="4:11" x14ac:dyDescent="0.2">
      <c r="D266" s="58"/>
      <c r="G266" s="58"/>
      <c r="H266" s="59"/>
      <c r="K266" s="59"/>
    </row>
    <row r="267" spans="4:11" x14ac:dyDescent="0.2">
      <c r="D267" s="58"/>
      <c r="G267" s="58"/>
      <c r="H267" s="59"/>
      <c r="K267" s="59"/>
    </row>
    <row r="268" spans="4:11" x14ac:dyDescent="0.2">
      <c r="D268" s="58"/>
      <c r="G268" s="58"/>
      <c r="H268" s="59"/>
      <c r="K268" s="59"/>
    </row>
    <row r="269" spans="4:11" x14ac:dyDescent="0.2">
      <c r="D269" s="58"/>
      <c r="G269" s="58"/>
      <c r="H269" s="59"/>
      <c r="K269" s="59"/>
    </row>
    <row r="270" spans="4:11" x14ac:dyDescent="0.2">
      <c r="D270" s="58"/>
      <c r="G270" s="58"/>
      <c r="H270" s="59"/>
      <c r="K270" s="59"/>
    </row>
    <row r="271" spans="4:11" x14ac:dyDescent="0.2">
      <c r="D271" s="58"/>
      <c r="G271" s="58"/>
      <c r="H271" s="59"/>
      <c r="K271" s="59"/>
    </row>
    <row r="272" spans="4:11" x14ac:dyDescent="0.2">
      <c r="D272" s="58"/>
      <c r="G272" s="58"/>
      <c r="H272" s="59"/>
      <c r="K272" s="59"/>
    </row>
    <row r="273" spans="4:11" x14ac:dyDescent="0.2">
      <c r="D273" s="58"/>
      <c r="G273" s="58"/>
      <c r="H273" s="59"/>
      <c r="K273" s="59"/>
    </row>
    <row r="274" spans="4:11" x14ac:dyDescent="0.2">
      <c r="D274" s="58"/>
      <c r="G274" s="58"/>
      <c r="H274" s="59"/>
      <c r="K274" s="59"/>
    </row>
    <row r="275" spans="4:11" x14ac:dyDescent="0.2">
      <c r="D275" s="58"/>
      <c r="G275" s="58"/>
      <c r="H275" s="59"/>
      <c r="K275" s="59"/>
    </row>
    <row r="276" spans="4:11" x14ac:dyDescent="0.2">
      <c r="D276" s="58"/>
      <c r="G276" s="58"/>
      <c r="H276" s="59"/>
      <c r="K276" s="59"/>
    </row>
    <row r="277" spans="4:11" x14ac:dyDescent="0.2">
      <c r="D277" s="58"/>
      <c r="G277" s="58"/>
      <c r="H277" s="59"/>
      <c r="K277" s="59"/>
    </row>
    <row r="278" spans="4:11" x14ac:dyDescent="0.2">
      <c r="D278" s="58"/>
      <c r="G278" s="58"/>
      <c r="H278" s="59"/>
      <c r="K278" s="59"/>
    </row>
    <row r="279" spans="4:11" x14ac:dyDescent="0.2">
      <c r="D279" s="58"/>
      <c r="G279" s="58"/>
      <c r="H279" s="59"/>
      <c r="K279" s="59"/>
    </row>
    <row r="280" spans="4:11" x14ac:dyDescent="0.2">
      <c r="D280" s="58"/>
      <c r="G280" s="58"/>
      <c r="H280" s="59"/>
      <c r="K280" s="59"/>
    </row>
    <row r="281" spans="4:11" x14ac:dyDescent="0.2">
      <c r="D281" s="58"/>
      <c r="G281" s="58"/>
      <c r="H281" s="59"/>
      <c r="K281" s="59"/>
    </row>
    <row r="282" spans="4:11" x14ac:dyDescent="0.2">
      <c r="D282" s="58"/>
      <c r="G282" s="58"/>
      <c r="H282" s="59"/>
      <c r="K282" s="59"/>
    </row>
    <row r="283" spans="4:11" x14ac:dyDescent="0.2">
      <c r="D283" s="58"/>
      <c r="G283" s="58"/>
      <c r="H283" s="59"/>
      <c r="K283" s="59"/>
    </row>
    <row r="284" spans="4:11" x14ac:dyDescent="0.2">
      <c r="D284" s="58"/>
      <c r="G284" s="58"/>
      <c r="H284" s="59"/>
      <c r="K284" s="59"/>
    </row>
    <row r="285" spans="4:11" x14ac:dyDescent="0.2">
      <c r="D285" s="58"/>
      <c r="G285" s="58"/>
      <c r="H285" s="59"/>
      <c r="K285" s="59"/>
    </row>
    <row r="286" spans="4:11" x14ac:dyDescent="0.2">
      <c r="D286" s="58"/>
      <c r="G286" s="58"/>
      <c r="H286" s="59"/>
      <c r="K286" s="59"/>
    </row>
    <row r="287" spans="4:11" x14ac:dyDescent="0.2">
      <c r="D287" s="58"/>
      <c r="G287" s="58"/>
      <c r="H287" s="59"/>
      <c r="K287" s="59"/>
    </row>
    <row r="288" spans="4:11" x14ac:dyDescent="0.2">
      <c r="D288" s="58"/>
      <c r="G288" s="58"/>
      <c r="H288" s="59"/>
      <c r="K288" s="59"/>
    </row>
    <row r="289" spans="4:11" x14ac:dyDescent="0.2">
      <c r="D289" s="58"/>
      <c r="G289" s="58"/>
      <c r="H289" s="59"/>
      <c r="K289" s="59"/>
    </row>
    <row r="290" spans="4:11" x14ac:dyDescent="0.2">
      <c r="D290" s="58"/>
      <c r="G290" s="58"/>
      <c r="H290" s="59"/>
      <c r="K290" s="59"/>
    </row>
    <row r="291" spans="4:11" x14ac:dyDescent="0.2">
      <c r="D291" s="58"/>
      <c r="G291" s="58"/>
      <c r="H291" s="59"/>
      <c r="K291" s="59"/>
    </row>
    <row r="292" spans="4:11" x14ac:dyDescent="0.2">
      <c r="D292" s="58"/>
      <c r="G292" s="58"/>
      <c r="H292" s="59"/>
      <c r="K292" s="59"/>
    </row>
    <row r="293" spans="4:11" x14ac:dyDescent="0.2">
      <c r="D293" s="58"/>
      <c r="G293" s="58"/>
      <c r="H293" s="59"/>
      <c r="K293" s="59"/>
    </row>
    <row r="294" spans="4:11" x14ac:dyDescent="0.2">
      <c r="D294" s="58"/>
      <c r="G294" s="58"/>
      <c r="H294" s="59"/>
      <c r="K294" s="59"/>
    </row>
    <row r="295" spans="4:11" x14ac:dyDescent="0.2">
      <c r="D295" s="58"/>
      <c r="G295" s="58"/>
      <c r="H295" s="59"/>
      <c r="K295" s="59"/>
    </row>
    <row r="296" spans="4:11" x14ac:dyDescent="0.2">
      <c r="D296" s="58"/>
      <c r="G296" s="58"/>
      <c r="H296" s="59"/>
      <c r="K296" s="59"/>
    </row>
    <row r="297" spans="4:11" x14ac:dyDescent="0.2">
      <c r="D297" s="58"/>
      <c r="G297" s="58"/>
      <c r="H297" s="59"/>
      <c r="K297" s="59"/>
    </row>
    <row r="298" spans="4:11" x14ac:dyDescent="0.2">
      <c r="D298" s="58"/>
      <c r="G298" s="58"/>
      <c r="H298" s="59"/>
      <c r="K298" s="59"/>
    </row>
    <row r="299" spans="4:11" x14ac:dyDescent="0.2">
      <c r="D299" s="58"/>
      <c r="G299" s="58"/>
      <c r="H299" s="59"/>
      <c r="K299" s="59"/>
    </row>
    <row r="300" spans="4:11" x14ac:dyDescent="0.2">
      <c r="D300" s="58"/>
      <c r="G300" s="58"/>
      <c r="H300" s="59"/>
      <c r="K300" s="59"/>
    </row>
    <row r="301" spans="4:11" x14ac:dyDescent="0.2">
      <c r="D301" s="58"/>
      <c r="G301" s="58"/>
      <c r="H301" s="59"/>
      <c r="K301" s="59"/>
    </row>
    <row r="302" spans="4:11" x14ac:dyDescent="0.2">
      <c r="D302" s="58"/>
      <c r="G302" s="58"/>
      <c r="H302" s="59"/>
      <c r="K302" s="59"/>
    </row>
    <row r="303" spans="4:11" x14ac:dyDescent="0.2">
      <c r="D303" s="58"/>
      <c r="G303" s="58"/>
      <c r="H303" s="59"/>
      <c r="K303" s="59"/>
    </row>
    <row r="304" spans="4:11" x14ac:dyDescent="0.2">
      <c r="D304" s="58"/>
      <c r="G304" s="58"/>
      <c r="H304" s="59"/>
      <c r="K304" s="59"/>
    </row>
    <row r="305" spans="4:11" x14ac:dyDescent="0.2">
      <c r="D305" s="58"/>
      <c r="G305" s="58"/>
      <c r="H305" s="59"/>
      <c r="K305" s="59"/>
    </row>
    <row r="306" spans="4:11" x14ac:dyDescent="0.2">
      <c r="D306" s="58"/>
      <c r="G306" s="58"/>
      <c r="H306" s="59"/>
      <c r="K306" s="59"/>
    </row>
    <row r="307" spans="4:11" x14ac:dyDescent="0.2">
      <c r="D307" s="58"/>
      <c r="G307" s="58"/>
      <c r="H307" s="59"/>
      <c r="K307" s="59"/>
    </row>
    <row r="308" spans="4:11" x14ac:dyDescent="0.2">
      <c r="D308" s="58"/>
      <c r="G308" s="58"/>
      <c r="H308" s="59"/>
      <c r="K308" s="59"/>
    </row>
    <row r="309" spans="4:11" x14ac:dyDescent="0.2">
      <c r="D309" s="58"/>
      <c r="G309" s="58"/>
      <c r="H309" s="59"/>
      <c r="K309" s="59"/>
    </row>
    <row r="310" spans="4:11" x14ac:dyDescent="0.2">
      <c r="D310" s="58"/>
      <c r="G310" s="58"/>
      <c r="H310" s="59"/>
      <c r="K310" s="59"/>
    </row>
    <row r="311" spans="4:11" x14ac:dyDescent="0.2">
      <c r="D311" s="58"/>
      <c r="G311" s="58"/>
      <c r="H311" s="59"/>
      <c r="K311" s="59"/>
    </row>
    <row r="312" spans="4:11" x14ac:dyDescent="0.2">
      <c r="D312" s="58"/>
      <c r="G312" s="58"/>
      <c r="H312" s="59"/>
      <c r="K312" s="59"/>
    </row>
    <row r="313" spans="4:11" x14ac:dyDescent="0.2">
      <c r="D313" s="58"/>
      <c r="G313" s="58"/>
      <c r="H313" s="59"/>
      <c r="K313" s="59"/>
    </row>
    <row r="314" spans="4:11" x14ac:dyDescent="0.2">
      <c r="D314" s="58"/>
      <c r="G314" s="58"/>
      <c r="H314" s="59"/>
      <c r="K314" s="59"/>
    </row>
    <row r="315" spans="4:11" x14ac:dyDescent="0.2">
      <c r="D315" s="58"/>
      <c r="G315" s="58"/>
      <c r="H315" s="59"/>
      <c r="K315" s="59"/>
    </row>
    <row r="316" spans="4:11" x14ac:dyDescent="0.2">
      <c r="D316" s="58"/>
      <c r="G316" s="58"/>
      <c r="H316" s="59"/>
      <c r="K316" s="59"/>
    </row>
    <row r="317" spans="4:11" x14ac:dyDescent="0.2">
      <c r="D317" s="58"/>
      <c r="G317" s="58"/>
      <c r="H317" s="59"/>
      <c r="K317" s="59"/>
    </row>
    <row r="318" spans="4:11" x14ac:dyDescent="0.2">
      <c r="D318" s="58"/>
      <c r="G318" s="58"/>
      <c r="H318" s="59"/>
      <c r="K318" s="59"/>
    </row>
    <row r="319" spans="4:11" x14ac:dyDescent="0.2">
      <c r="D319" s="58"/>
      <c r="G319" s="58"/>
      <c r="H319" s="59"/>
      <c r="K319" s="59"/>
    </row>
    <row r="320" spans="4:11" x14ac:dyDescent="0.2">
      <c r="D320" s="58"/>
      <c r="G320" s="58"/>
      <c r="H320" s="59"/>
      <c r="K320" s="59"/>
    </row>
    <row r="321" spans="4:11" x14ac:dyDescent="0.2">
      <c r="D321" s="58"/>
      <c r="G321" s="58"/>
      <c r="H321" s="59"/>
      <c r="K321" s="59"/>
    </row>
    <row r="322" spans="4:11" x14ac:dyDescent="0.2">
      <c r="D322" s="58"/>
      <c r="G322" s="58"/>
      <c r="H322" s="59"/>
      <c r="K322" s="59"/>
    </row>
    <row r="323" spans="4:11" x14ac:dyDescent="0.2">
      <c r="D323" s="58"/>
      <c r="G323" s="58"/>
      <c r="H323" s="59"/>
      <c r="K323" s="59"/>
    </row>
    <row r="324" spans="4:11" x14ac:dyDescent="0.2">
      <c r="D324" s="58"/>
      <c r="G324" s="58"/>
      <c r="H324" s="59"/>
      <c r="K324" s="59"/>
    </row>
    <row r="325" spans="4:11" x14ac:dyDescent="0.2">
      <c r="D325" s="58"/>
      <c r="G325" s="58"/>
      <c r="H325" s="59"/>
      <c r="K325" s="59"/>
    </row>
    <row r="326" spans="4:11" x14ac:dyDescent="0.2">
      <c r="D326" s="58"/>
      <c r="G326" s="58"/>
      <c r="H326" s="59"/>
      <c r="K326" s="59"/>
    </row>
    <row r="327" spans="4:11" x14ac:dyDescent="0.2">
      <c r="D327" s="58"/>
      <c r="G327" s="58"/>
      <c r="H327" s="59"/>
      <c r="K327" s="59"/>
    </row>
    <row r="328" spans="4:11" x14ac:dyDescent="0.2">
      <c r="D328" s="58"/>
      <c r="G328" s="58"/>
      <c r="H328" s="59"/>
      <c r="K328" s="59"/>
    </row>
    <row r="329" spans="4:11" x14ac:dyDescent="0.2">
      <c r="D329" s="58"/>
      <c r="G329" s="58"/>
      <c r="H329" s="59"/>
      <c r="K329" s="59"/>
    </row>
    <row r="330" spans="4:11" x14ac:dyDescent="0.2">
      <c r="D330" s="58"/>
      <c r="G330" s="58"/>
      <c r="H330" s="59"/>
      <c r="K330" s="59"/>
    </row>
    <row r="331" spans="4:11" x14ac:dyDescent="0.2">
      <c r="D331" s="58"/>
      <c r="G331" s="58"/>
      <c r="H331" s="59"/>
      <c r="K331" s="59"/>
    </row>
    <row r="332" spans="4:11" x14ac:dyDescent="0.2">
      <c r="D332" s="58"/>
      <c r="G332" s="58"/>
      <c r="H332" s="59"/>
      <c r="K332" s="59"/>
    </row>
    <row r="333" spans="4:11" x14ac:dyDescent="0.2">
      <c r="D333" s="58"/>
      <c r="G333" s="58"/>
      <c r="H333" s="59"/>
      <c r="K333" s="59"/>
    </row>
    <row r="334" spans="4:11" x14ac:dyDescent="0.2">
      <c r="D334" s="58"/>
      <c r="G334" s="58"/>
      <c r="H334" s="59"/>
      <c r="K334" s="59"/>
    </row>
    <row r="335" spans="4:11" x14ac:dyDescent="0.2">
      <c r="D335" s="58"/>
      <c r="G335" s="58"/>
      <c r="H335" s="59"/>
      <c r="K335" s="59"/>
    </row>
    <row r="336" spans="4:11" x14ac:dyDescent="0.2">
      <c r="D336" s="58"/>
      <c r="G336" s="58"/>
      <c r="H336" s="59"/>
      <c r="K336" s="59"/>
    </row>
    <row r="337" spans="4:11" x14ac:dyDescent="0.2">
      <c r="D337" s="58"/>
      <c r="G337" s="58"/>
      <c r="H337" s="59"/>
      <c r="K337" s="59"/>
    </row>
    <row r="338" spans="4:11" x14ac:dyDescent="0.2">
      <c r="D338" s="58"/>
      <c r="G338" s="58"/>
      <c r="H338" s="59"/>
      <c r="K338" s="59"/>
    </row>
    <row r="339" spans="4:11" x14ac:dyDescent="0.2">
      <c r="D339" s="58"/>
      <c r="G339" s="58"/>
      <c r="H339" s="59"/>
      <c r="K339" s="59"/>
    </row>
    <row r="340" spans="4:11" x14ac:dyDescent="0.2">
      <c r="D340" s="58"/>
      <c r="G340" s="58"/>
      <c r="H340" s="59"/>
      <c r="K340" s="59"/>
    </row>
    <row r="341" spans="4:11" x14ac:dyDescent="0.2">
      <c r="D341" s="58"/>
      <c r="G341" s="58"/>
      <c r="H341" s="59"/>
      <c r="K341" s="59"/>
    </row>
    <row r="342" spans="4:11" x14ac:dyDescent="0.2">
      <c r="D342" s="58"/>
      <c r="G342" s="58"/>
      <c r="H342" s="59"/>
      <c r="K342" s="59"/>
    </row>
    <row r="343" spans="4:11" x14ac:dyDescent="0.2">
      <c r="D343" s="58"/>
      <c r="G343" s="58"/>
      <c r="H343" s="59"/>
      <c r="K343" s="59"/>
    </row>
    <row r="344" spans="4:11" x14ac:dyDescent="0.2">
      <c r="D344" s="58"/>
      <c r="G344" s="58"/>
      <c r="H344" s="59"/>
      <c r="K344" s="59"/>
    </row>
    <row r="345" spans="4:11" x14ac:dyDescent="0.2">
      <c r="D345" s="58"/>
      <c r="G345" s="58"/>
      <c r="H345" s="59"/>
      <c r="K345" s="59"/>
    </row>
    <row r="346" spans="4:11" x14ac:dyDescent="0.2">
      <c r="D346" s="58"/>
      <c r="G346" s="58"/>
      <c r="H346" s="59"/>
      <c r="K346" s="59"/>
    </row>
    <row r="347" spans="4:11" x14ac:dyDescent="0.2">
      <c r="D347" s="58"/>
      <c r="G347" s="58"/>
      <c r="H347" s="59"/>
      <c r="K347" s="59"/>
    </row>
    <row r="348" spans="4:11" x14ac:dyDescent="0.2">
      <c r="D348" s="58"/>
      <c r="G348" s="58"/>
      <c r="H348" s="59"/>
      <c r="K348" s="59"/>
    </row>
    <row r="349" spans="4:11" x14ac:dyDescent="0.2">
      <c r="D349" s="58"/>
      <c r="G349" s="58"/>
      <c r="H349" s="59"/>
      <c r="K349" s="59"/>
    </row>
    <row r="350" spans="4:11" x14ac:dyDescent="0.2">
      <c r="D350" s="58"/>
      <c r="G350" s="58"/>
      <c r="H350" s="59"/>
      <c r="K350" s="59"/>
    </row>
    <row r="351" spans="4:11" x14ac:dyDescent="0.2">
      <c r="D351" s="58"/>
      <c r="G351" s="58"/>
      <c r="H351" s="59"/>
      <c r="K351" s="59"/>
    </row>
    <row r="352" spans="4:11" x14ac:dyDescent="0.2">
      <c r="D352" s="58"/>
      <c r="G352" s="58"/>
      <c r="H352" s="59"/>
      <c r="K352" s="59"/>
    </row>
    <row r="353" spans="4:11" x14ac:dyDescent="0.2">
      <c r="D353" s="58"/>
      <c r="G353" s="58"/>
      <c r="H353" s="59"/>
      <c r="K353" s="59"/>
    </row>
    <row r="354" spans="4:11" x14ac:dyDescent="0.2">
      <c r="D354" s="58"/>
      <c r="G354" s="58"/>
      <c r="H354" s="59"/>
      <c r="K354" s="59"/>
    </row>
    <row r="355" spans="4:11" x14ac:dyDescent="0.2">
      <c r="D355" s="58"/>
      <c r="G355" s="58"/>
      <c r="H355" s="59"/>
      <c r="K355" s="59"/>
    </row>
    <row r="356" spans="4:11" x14ac:dyDescent="0.2">
      <c r="D356" s="58"/>
      <c r="G356" s="58"/>
      <c r="H356" s="59"/>
      <c r="K356" s="59"/>
    </row>
    <row r="357" spans="4:11" x14ac:dyDescent="0.2">
      <c r="D357" s="58"/>
      <c r="G357" s="58"/>
      <c r="H357" s="59"/>
      <c r="K357" s="59"/>
    </row>
    <row r="358" spans="4:11" x14ac:dyDescent="0.2">
      <c r="D358" s="58"/>
      <c r="G358" s="58"/>
      <c r="H358" s="59"/>
      <c r="K358" s="59"/>
    </row>
    <row r="359" spans="4:11" x14ac:dyDescent="0.2">
      <c r="D359" s="58"/>
      <c r="G359" s="58"/>
      <c r="H359" s="59"/>
      <c r="K359" s="59"/>
    </row>
    <row r="360" spans="4:11" x14ac:dyDescent="0.2">
      <c r="D360" s="58"/>
      <c r="G360" s="58"/>
      <c r="H360" s="59"/>
      <c r="K360" s="59"/>
    </row>
    <row r="361" spans="4:11" x14ac:dyDescent="0.2">
      <c r="D361" s="58"/>
      <c r="G361" s="58"/>
      <c r="H361" s="59"/>
      <c r="K361" s="59"/>
    </row>
    <row r="362" spans="4:11" x14ac:dyDescent="0.2">
      <c r="D362" s="58"/>
      <c r="G362" s="58"/>
      <c r="H362" s="59"/>
      <c r="K362" s="59"/>
    </row>
    <row r="363" spans="4:11" x14ac:dyDescent="0.2">
      <c r="D363" s="58"/>
      <c r="G363" s="58"/>
      <c r="H363" s="59"/>
      <c r="K363" s="59"/>
    </row>
    <row r="364" spans="4:11" x14ac:dyDescent="0.2">
      <c r="D364" s="58"/>
      <c r="G364" s="58"/>
      <c r="H364" s="59"/>
      <c r="K364" s="59"/>
    </row>
    <row r="365" spans="4:11" x14ac:dyDescent="0.2">
      <c r="D365" s="58"/>
      <c r="G365" s="58"/>
      <c r="H365" s="59"/>
      <c r="K365" s="59"/>
    </row>
    <row r="366" spans="4:11" x14ac:dyDescent="0.2">
      <c r="D366" s="58"/>
      <c r="G366" s="58"/>
      <c r="H366" s="59"/>
      <c r="K366" s="59"/>
    </row>
    <row r="367" spans="4:11" x14ac:dyDescent="0.2">
      <c r="D367" s="58"/>
      <c r="G367" s="58"/>
      <c r="H367" s="59"/>
      <c r="K367" s="59"/>
    </row>
    <row r="368" spans="4:11" x14ac:dyDescent="0.2">
      <c r="D368" s="58"/>
      <c r="G368" s="58"/>
      <c r="H368" s="59"/>
      <c r="K368" s="59"/>
    </row>
    <row r="369" spans="4:11" x14ac:dyDescent="0.2">
      <c r="D369" s="58"/>
      <c r="G369" s="58"/>
      <c r="H369" s="59"/>
      <c r="K369" s="59"/>
    </row>
    <row r="370" spans="4:11" x14ac:dyDescent="0.2">
      <c r="D370" s="58"/>
      <c r="G370" s="58"/>
      <c r="H370" s="59"/>
      <c r="K370" s="59"/>
    </row>
    <row r="371" spans="4:11" x14ac:dyDescent="0.2">
      <c r="D371" s="58"/>
      <c r="G371" s="58"/>
      <c r="H371" s="59"/>
      <c r="K371" s="59"/>
    </row>
    <row r="372" spans="4:11" x14ac:dyDescent="0.2">
      <c r="D372" s="58"/>
      <c r="G372" s="58"/>
      <c r="H372" s="59"/>
      <c r="K372" s="59"/>
    </row>
    <row r="373" spans="4:11" x14ac:dyDescent="0.2">
      <c r="D373" s="58"/>
      <c r="G373" s="58"/>
      <c r="H373" s="59"/>
      <c r="K373" s="59"/>
    </row>
    <row r="374" spans="4:11" x14ac:dyDescent="0.2">
      <c r="D374" s="58"/>
      <c r="G374" s="58"/>
      <c r="H374" s="59"/>
      <c r="K374" s="59"/>
    </row>
    <row r="375" spans="4:11" x14ac:dyDescent="0.2">
      <c r="D375" s="58"/>
      <c r="G375" s="58"/>
      <c r="H375" s="59"/>
      <c r="K375" s="59"/>
    </row>
    <row r="376" spans="4:11" x14ac:dyDescent="0.2">
      <c r="D376" s="58"/>
      <c r="G376" s="58"/>
      <c r="H376" s="59"/>
      <c r="K376" s="59"/>
    </row>
    <row r="377" spans="4:11" x14ac:dyDescent="0.2">
      <c r="D377" s="58"/>
      <c r="G377" s="58"/>
      <c r="H377" s="59"/>
      <c r="K377" s="59"/>
    </row>
    <row r="378" spans="4:11" x14ac:dyDescent="0.2">
      <c r="D378" s="58"/>
      <c r="G378" s="58"/>
      <c r="H378" s="59"/>
      <c r="K378" s="59"/>
    </row>
    <row r="379" spans="4:11" x14ac:dyDescent="0.2">
      <c r="D379" s="58"/>
      <c r="G379" s="58"/>
      <c r="H379" s="59"/>
      <c r="K379" s="59"/>
    </row>
    <row r="380" spans="4:11" x14ac:dyDescent="0.2">
      <c r="D380" s="58"/>
      <c r="G380" s="58"/>
      <c r="H380" s="59"/>
      <c r="K380" s="59"/>
    </row>
    <row r="381" spans="4:11" x14ac:dyDescent="0.2">
      <c r="D381" s="58"/>
      <c r="G381" s="58"/>
      <c r="H381" s="59"/>
      <c r="K381" s="59"/>
    </row>
    <row r="382" spans="4:11" x14ac:dyDescent="0.2">
      <c r="D382" s="58"/>
      <c r="G382" s="58"/>
      <c r="H382" s="59"/>
      <c r="K382" s="59"/>
    </row>
    <row r="383" spans="4:11" x14ac:dyDescent="0.2">
      <c r="D383" s="58"/>
      <c r="G383" s="58"/>
      <c r="H383" s="59"/>
      <c r="K383" s="59"/>
    </row>
    <row r="384" spans="4:11" x14ac:dyDescent="0.2">
      <c r="D384" s="58"/>
      <c r="G384" s="58"/>
      <c r="H384" s="59"/>
      <c r="K384" s="59"/>
    </row>
    <row r="385" spans="4:11" x14ac:dyDescent="0.2">
      <c r="D385" s="58"/>
      <c r="G385" s="58"/>
      <c r="H385" s="59"/>
      <c r="K385" s="59"/>
    </row>
    <row r="386" spans="4:11" x14ac:dyDescent="0.2">
      <c r="D386" s="58"/>
      <c r="G386" s="58"/>
      <c r="H386" s="59"/>
      <c r="K386" s="59"/>
    </row>
    <row r="387" spans="4:11" x14ac:dyDescent="0.2">
      <c r="D387" s="58"/>
      <c r="G387" s="58"/>
      <c r="H387" s="59"/>
      <c r="K387" s="59"/>
    </row>
    <row r="388" spans="4:11" x14ac:dyDescent="0.2">
      <c r="D388" s="58"/>
      <c r="G388" s="58"/>
      <c r="H388" s="59"/>
      <c r="K388" s="59"/>
    </row>
    <row r="389" spans="4:11" x14ac:dyDescent="0.2">
      <c r="D389" s="58"/>
      <c r="G389" s="58"/>
      <c r="H389" s="59"/>
      <c r="K389" s="59"/>
    </row>
    <row r="390" spans="4:11" x14ac:dyDescent="0.2">
      <c r="D390" s="58"/>
      <c r="G390" s="58"/>
      <c r="H390" s="59"/>
      <c r="K390" s="59"/>
    </row>
    <row r="391" spans="4:11" x14ac:dyDescent="0.2">
      <c r="D391" s="58"/>
      <c r="G391" s="58"/>
      <c r="H391" s="59"/>
      <c r="K391" s="59"/>
    </row>
    <row r="392" spans="4:11" x14ac:dyDescent="0.2">
      <c r="D392" s="58"/>
      <c r="G392" s="58"/>
      <c r="H392" s="59"/>
      <c r="K392" s="59"/>
    </row>
    <row r="393" spans="4:11" x14ac:dyDescent="0.2">
      <c r="D393" s="58"/>
      <c r="G393" s="58"/>
      <c r="H393" s="59"/>
      <c r="K393" s="59"/>
    </row>
    <row r="394" spans="4:11" x14ac:dyDescent="0.2">
      <c r="D394" s="58"/>
      <c r="G394" s="58"/>
      <c r="H394" s="59"/>
      <c r="K394" s="59"/>
    </row>
    <row r="395" spans="4:11" x14ac:dyDescent="0.2">
      <c r="D395" s="58"/>
      <c r="G395" s="58"/>
      <c r="H395" s="59"/>
      <c r="K395" s="59"/>
    </row>
    <row r="396" spans="4:11" x14ac:dyDescent="0.2">
      <c r="D396" s="58"/>
      <c r="G396" s="58"/>
      <c r="H396" s="59"/>
      <c r="K396" s="59"/>
    </row>
    <row r="397" spans="4:11" x14ac:dyDescent="0.2">
      <c r="D397" s="58"/>
      <c r="G397" s="58"/>
      <c r="H397" s="59"/>
      <c r="K397" s="59"/>
    </row>
    <row r="398" spans="4:11" x14ac:dyDescent="0.2">
      <c r="D398" s="58"/>
      <c r="G398" s="58"/>
      <c r="H398" s="59"/>
      <c r="K398" s="59"/>
    </row>
    <row r="399" spans="4:11" x14ac:dyDescent="0.2">
      <c r="D399" s="58"/>
      <c r="G399" s="58"/>
      <c r="H399" s="59"/>
      <c r="K399" s="59"/>
    </row>
    <row r="400" spans="4:11" x14ac:dyDescent="0.2">
      <c r="D400" s="58"/>
      <c r="G400" s="58"/>
      <c r="H400" s="59"/>
      <c r="K400" s="59"/>
    </row>
    <row r="401" spans="4:11" x14ac:dyDescent="0.2">
      <c r="D401" s="58"/>
      <c r="G401" s="58"/>
      <c r="H401" s="59"/>
      <c r="K401" s="59"/>
    </row>
    <row r="402" spans="4:11" x14ac:dyDescent="0.2">
      <c r="D402" s="58"/>
      <c r="G402" s="58"/>
      <c r="H402" s="59"/>
      <c r="K402" s="59"/>
    </row>
    <row r="403" spans="4:11" x14ac:dyDescent="0.2">
      <c r="D403" s="58"/>
      <c r="G403" s="58"/>
      <c r="H403" s="59"/>
      <c r="K403" s="59"/>
    </row>
    <row r="404" spans="4:11" x14ac:dyDescent="0.2">
      <c r="D404" s="58"/>
      <c r="G404" s="58"/>
      <c r="H404" s="59"/>
      <c r="K404" s="59"/>
    </row>
    <row r="405" spans="4:11" x14ac:dyDescent="0.2">
      <c r="D405" s="58"/>
      <c r="G405" s="58"/>
      <c r="H405" s="59"/>
      <c r="K405" s="59"/>
    </row>
    <row r="406" spans="4:11" x14ac:dyDescent="0.2">
      <c r="D406" s="58"/>
      <c r="G406" s="58"/>
      <c r="H406" s="59"/>
      <c r="K406" s="59"/>
    </row>
    <row r="407" spans="4:11" x14ac:dyDescent="0.2">
      <c r="D407" s="58"/>
      <c r="G407" s="58"/>
      <c r="H407" s="59"/>
      <c r="K407" s="59"/>
    </row>
    <row r="408" spans="4:11" x14ac:dyDescent="0.2">
      <c r="D408" s="58"/>
      <c r="G408" s="58"/>
      <c r="H408" s="59"/>
      <c r="K408" s="59"/>
    </row>
    <row r="409" spans="4:11" x14ac:dyDescent="0.2">
      <c r="D409" s="58"/>
      <c r="G409" s="58"/>
      <c r="H409" s="59"/>
      <c r="K409" s="59"/>
    </row>
    <row r="410" spans="4:11" x14ac:dyDescent="0.2">
      <c r="D410" s="58"/>
      <c r="G410" s="58"/>
      <c r="H410" s="59"/>
      <c r="K410" s="59"/>
    </row>
    <row r="411" spans="4:11" x14ac:dyDescent="0.2">
      <c r="D411" s="58"/>
      <c r="G411" s="58"/>
      <c r="H411" s="59"/>
      <c r="K411" s="59"/>
    </row>
    <row r="412" spans="4:11" x14ac:dyDescent="0.2">
      <c r="D412" s="58"/>
      <c r="G412" s="58"/>
      <c r="H412" s="59"/>
      <c r="K412" s="59"/>
    </row>
    <row r="413" spans="4:11" x14ac:dyDescent="0.2">
      <c r="D413" s="58"/>
      <c r="G413" s="58"/>
      <c r="H413" s="59"/>
      <c r="K413" s="59"/>
    </row>
    <row r="414" spans="4:11" x14ac:dyDescent="0.2">
      <c r="D414" s="58"/>
      <c r="G414" s="58"/>
      <c r="H414" s="59"/>
      <c r="K414" s="59"/>
    </row>
    <row r="415" spans="4:11" x14ac:dyDescent="0.2">
      <c r="D415" s="58"/>
      <c r="G415" s="58"/>
      <c r="H415" s="59"/>
      <c r="K415" s="59"/>
    </row>
    <row r="416" spans="4:11" x14ac:dyDescent="0.2">
      <c r="D416" s="58"/>
      <c r="G416" s="58"/>
      <c r="H416" s="59"/>
      <c r="K416" s="59"/>
    </row>
    <row r="417" spans="4:11" x14ac:dyDescent="0.2">
      <c r="D417" s="58"/>
      <c r="G417" s="58"/>
      <c r="H417" s="59"/>
      <c r="K417" s="59"/>
    </row>
    <row r="418" spans="4:11" x14ac:dyDescent="0.2">
      <c r="D418" s="58"/>
      <c r="G418" s="58"/>
      <c r="H418" s="59"/>
      <c r="K418" s="59"/>
    </row>
    <row r="419" spans="4:11" x14ac:dyDescent="0.2">
      <c r="D419" s="58"/>
      <c r="G419" s="58"/>
      <c r="H419" s="59"/>
      <c r="K419" s="59"/>
    </row>
    <row r="420" spans="4:11" x14ac:dyDescent="0.2">
      <c r="D420" s="58"/>
      <c r="G420" s="58"/>
      <c r="H420" s="59"/>
      <c r="K420" s="59"/>
    </row>
    <row r="421" spans="4:11" x14ac:dyDescent="0.2">
      <c r="D421" s="58"/>
      <c r="G421" s="58"/>
      <c r="H421" s="59"/>
      <c r="K421" s="59"/>
    </row>
    <row r="422" spans="4:11" x14ac:dyDescent="0.2">
      <c r="D422" s="58"/>
      <c r="G422" s="58"/>
      <c r="H422" s="59"/>
      <c r="K422" s="59"/>
    </row>
    <row r="423" spans="4:11" x14ac:dyDescent="0.2">
      <c r="D423" s="58"/>
      <c r="G423" s="58"/>
      <c r="H423" s="59"/>
      <c r="K423" s="59"/>
    </row>
    <row r="424" spans="4:11" x14ac:dyDescent="0.2">
      <c r="D424" s="58"/>
      <c r="G424" s="58"/>
      <c r="H424" s="59"/>
      <c r="K424" s="59"/>
    </row>
    <row r="425" spans="4:11" x14ac:dyDescent="0.2">
      <c r="D425" s="58"/>
      <c r="G425" s="58"/>
      <c r="H425" s="59"/>
      <c r="K425" s="59"/>
    </row>
    <row r="426" spans="4:11" x14ac:dyDescent="0.2">
      <c r="D426" s="58"/>
      <c r="G426" s="58"/>
      <c r="H426" s="59"/>
      <c r="K426" s="59"/>
    </row>
    <row r="427" spans="4:11" x14ac:dyDescent="0.2">
      <c r="D427" s="58"/>
      <c r="G427" s="58"/>
      <c r="H427" s="59"/>
      <c r="K427" s="59"/>
    </row>
    <row r="428" spans="4:11" x14ac:dyDescent="0.2">
      <c r="D428" s="58"/>
      <c r="G428" s="58"/>
      <c r="H428" s="59"/>
      <c r="K428" s="59"/>
    </row>
    <row r="429" spans="4:11" x14ac:dyDescent="0.2">
      <c r="D429" s="58"/>
      <c r="G429" s="58"/>
      <c r="H429" s="59"/>
      <c r="K429" s="59"/>
    </row>
    <row r="430" spans="4:11" x14ac:dyDescent="0.2">
      <c r="D430" s="58"/>
      <c r="G430" s="58"/>
      <c r="H430" s="59"/>
      <c r="K430" s="59"/>
    </row>
    <row r="431" spans="4:11" x14ac:dyDescent="0.2">
      <c r="D431" s="58"/>
      <c r="G431" s="58"/>
      <c r="H431" s="59"/>
      <c r="K431" s="59"/>
    </row>
    <row r="432" spans="4:11" x14ac:dyDescent="0.2">
      <c r="D432" s="58"/>
      <c r="G432" s="58"/>
      <c r="H432" s="59"/>
      <c r="K432" s="59"/>
    </row>
    <row r="433" spans="4:11" x14ac:dyDescent="0.2">
      <c r="D433" s="58"/>
      <c r="G433" s="58"/>
      <c r="H433" s="59"/>
      <c r="K433" s="59"/>
    </row>
    <row r="434" spans="4:11" x14ac:dyDescent="0.2">
      <c r="D434" s="58"/>
      <c r="G434" s="58"/>
      <c r="H434" s="59"/>
      <c r="K434" s="59"/>
    </row>
    <row r="435" spans="4:11" x14ac:dyDescent="0.2">
      <c r="D435" s="58"/>
      <c r="G435" s="58"/>
      <c r="H435" s="59"/>
      <c r="K435" s="59"/>
    </row>
    <row r="436" spans="4:11" x14ac:dyDescent="0.2">
      <c r="D436" s="58"/>
      <c r="G436" s="58"/>
      <c r="H436" s="59"/>
      <c r="K436" s="59"/>
    </row>
    <row r="437" spans="4:11" x14ac:dyDescent="0.2">
      <c r="D437" s="58"/>
      <c r="G437" s="58"/>
      <c r="H437" s="59"/>
      <c r="K437" s="59"/>
    </row>
    <row r="438" spans="4:11" x14ac:dyDescent="0.2">
      <c r="D438" s="58"/>
      <c r="G438" s="58"/>
      <c r="H438" s="59"/>
      <c r="K438" s="59"/>
    </row>
    <row r="439" spans="4:11" x14ac:dyDescent="0.2">
      <c r="D439" s="58"/>
      <c r="G439" s="58"/>
      <c r="H439" s="59"/>
      <c r="K439" s="59"/>
    </row>
    <row r="440" spans="4:11" x14ac:dyDescent="0.2">
      <c r="D440" s="58"/>
      <c r="G440" s="58"/>
      <c r="H440" s="59"/>
      <c r="K440" s="59"/>
    </row>
    <row r="441" spans="4:11" x14ac:dyDescent="0.2">
      <c r="D441" s="58"/>
      <c r="G441" s="58"/>
      <c r="H441" s="59"/>
      <c r="K441" s="59"/>
    </row>
    <row r="442" spans="4:11" x14ac:dyDescent="0.2">
      <c r="D442" s="58"/>
      <c r="G442" s="58"/>
      <c r="H442" s="59"/>
      <c r="K442" s="59"/>
    </row>
    <row r="443" spans="4:11" x14ac:dyDescent="0.2">
      <c r="D443" s="58"/>
      <c r="G443" s="58"/>
      <c r="H443" s="59"/>
      <c r="K443" s="59"/>
    </row>
    <row r="444" spans="4:11" x14ac:dyDescent="0.2">
      <c r="D444" s="58"/>
      <c r="G444" s="58"/>
      <c r="H444" s="59"/>
      <c r="K444" s="59"/>
    </row>
    <row r="445" spans="4:11" x14ac:dyDescent="0.2">
      <c r="D445" s="58"/>
      <c r="G445" s="58"/>
      <c r="H445" s="59"/>
      <c r="K445" s="59"/>
    </row>
    <row r="446" spans="4:11" x14ac:dyDescent="0.2">
      <c r="D446" s="58"/>
      <c r="G446" s="58"/>
      <c r="H446" s="59"/>
      <c r="K446" s="59"/>
    </row>
    <row r="447" spans="4:11" x14ac:dyDescent="0.2">
      <c r="D447" s="58"/>
      <c r="G447" s="58"/>
      <c r="H447" s="59"/>
      <c r="K447" s="59"/>
    </row>
    <row r="448" spans="4:11" x14ac:dyDescent="0.2">
      <c r="D448" s="58"/>
      <c r="G448" s="58"/>
      <c r="H448" s="59"/>
      <c r="K448" s="59"/>
    </row>
    <row r="449" spans="4:11" x14ac:dyDescent="0.2">
      <c r="D449" s="58"/>
      <c r="G449" s="58"/>
      <c r="H449" s="59"/>
      <c r="K449" s="59"/>
    </row>
    <row r="450" spans="4:11" x14ac:dyDescent="0.2">
      <c r="D450" s="58"/>
      <c r="G450" s="58"/>
      <c r="H450" s="59"/>
      <c r="K450" s="59"/>
    </row>
    <row r="451" spans="4:11" x14ac:dyDescent="0.2">
      <c r="D451" s="58"/>
      <c r="G451" s="58"/>
      <c r="H451" s="59"/>
      <c r="K451" s="59"/>
    </row>
    <row r="452" spans="4:11" x14ac:dyDescent="0.2">
      <c r="D452" s="58"/>
      <c r="G452" s="58"/>
      <c r="H452" s="59"/>
      <c r="K452" s="59"/>
    </row>
    <row r="453" spans="4:11" x14ac:dyDescent="0.2">
      <c r="D453" s="58"/>
      <c r="G453" s="58"/>
      <c r="H453" s="59"/>
      <c r="K453" s="59"/>
    </row>
    <row r="454" spans="4:11" x14ac:dyDescent="0.2">
      <c r="D454" s="58"/>
      <c r="G454" s="58"/>
      <c r="H454" s="59"/>
      <c r="K454" s="59"/>
    </row>
    <row r="455" spans="4:11" x14ac:dyDescent="0.2">
      <c r="D455" s="58"/>
      <c r="G455" s="58"/>
      <c r="H455" s="59"/>
      <c r="K455" s="59"/>
    </row>
    <row r="456" spans="4:11" x14ac:dyDescent="0.2">
      <c r="D456" s="58"/>
      <c r="G456" s="58"/>
      <c r="H456" s="59"/>
      <c r="K456" s="59"/>
    </row>
    <row r="457" spans="4:11" x14ac:dyDescent="0.2">
      <c r="D457" s="58"/>
      <c r="G457" s="58"/>
      <c r="H457" s="59"/>
      <c r="K457" s="59"/>
    </row>
    <row r="458" spans="4:11" x14ac:dyDescent="0.2">
      <c r="D458" s="58"/>
      <c r="G458" s="58"/>
      <c r="H458" s="59"/>
      <c r="K458" s="59"/>
    </row>
    <row r="459" spans="4:11" x14ac:dyDescent="0.2">
      <c r="D459" s="58"/>
      <c r="G459" s="58"/>
      <c r="H459" s="59"/>
      <c r="K459" s="59"/>
    </row>
    <row r="460" spans="4:11" x14ac:dyDescent="0.2">
      <c r="D460" s="58"/>
      <c r="G460" s="58"/>
      <c r="H460" s="59"/>
      <c r="K460" s="59"/>
    </row>
    <row r="461" spans="4:11" x14ac:dyDescent="0.2">
      <c r="D461" s="58"/>
      <c r="G461" s="58"/>
      <c r="H461" s="59"/>
      <c r="K461" s="59"/>
    </row>
    <row r="462" spans="4:11" x14ac:dyDescent="0.2">
      <c r="D462" s="58"/>
      <c r="G462" s="58"/>
      <c r="H462" s="59"/>
      <c r="K462" s="59"/>
    </row>
    <row r="463" spans="4:11" x14ac:dyDescent="0.2">
      <c r="D463" s="58"/>
      <c r="G463" s="58"/>
      <c r="H463" s="59"/>
      <c r="K463" s="59"/>
    </row>
    <row r="464" spans="4:11" x14ac:dyDescent="0.2">
      <c r="D464" s="58"/>
      <c r="G464" s="58"/>
      <c r="H464" s="59"/>
      <c r="K464" s="59"/>
    </row>
    <row r="465" spans="4:11" x14ac:dyDescent="0.2">
      <c r="D465" s="58"/>
      <c r="G465" s="58"/>
      <c r="H465" s="59"/>
      <c r="K465" s="59"/>
    </row>
    <row r="466" spans="4:11" x14ac:dyDescent="0.2">
      <c r="D466" s="58"/>
      <c r="G466" s="58"/>
      <c r="H466" s="59"/>
      <c r="K466" s="59"/>
    </row>
    <row r="467" spans="4:11" x14ac:dyDescent="0.2">
      <c r="D467" s="58"/>
      <c r="G467" s="58"/>
      <c r="H467" s="59"/>
      <c r="K467" s="59"/>
    </row>
    <row r="468" spans="4:11" x14ac:dyDescent="0.2">
      <c r="D468" s="58"/>
      <c r="G468" s="58"/>
      <c r="H468" s="59"/>
      <c r="K468" s="59"/>
    </row>
    <row r="469" spans="4:11" x14ac:dyDescent="0.2">
      <c r="D469" s="58"/>
      <c r="G469" s="58"/>
      <c r="H469" s="59"/>
      <c r="K469" s="59"/>
    </row>
    <row r="470" spans="4:11" x14ac:dyDescent="0.2">
      <c r="D470" s="58"/>
      <c r="G470" s="58"/>
      <c r="H470" s="59"/>
      <c r="K470" s="59"/>
    </row>
    <row r="471" spans="4:11" x14ac:dyDescent="0.2">
      <c r="D471" s="58"/>
      <c r="G471" s="58"/>
      <c r="H471" s="59"/>
      <c r="K471" s="59"/>
    </row>
    <row r="472" spans="4:11" x14ac:dyDescent="0.2">
      <c r="D472" s="58"/>
      <c r="G472" s="58"/>
      <c r="H472" s="59"/>
      <c r="K472" s="59"/>
    </row>
    <row r="473" spans="4:11" x14ac:dyDescent="0.2">
      <c r="D473" s="58"/>
      <c r="G473" s="58"/>
      <c r="H473" s="59"/>
      <c r="K473" s="59"/>
    </row>
    <row r="474" spans="4:11" x14ac:dyDescent="0.2">
      <c r="D474" s="58"/>
      <c r="G474" s="58"/>
      <c r="H474" s="59"/>
      <c r="K474" s="59"/>
    </row>
    <row r="475" spans="4:11" x14ac:dyDescent="0.2">
      <c r="D475" s="58"/>
      <c r="G475" s="58"/>
      <c r="H475" s="59"/>
      <c r="K475" s="59"/>
    </row>
    <row r="476" spans="4:11" x14ac:dyDescent="0.2">
      <c r="D476" s="58"/>
      <c r="G476" s="58"/>
      <c r="H476" s="59"/>
      <c r="K476" s="59"/>
    </row>
    <row r="477" spans="4:11" x14ac:dyDescent="0.2">
      <c r="D477" s="58"/>
      <c r="G477" s="58"/>
      <c r="H477" s="59"/>
      <c r="K477" s="59"/>
    </row>
    <row r="478" spans="4:11" x14ac:dyDescent="0.2">
      <c r="D478" s="58"/>
      <c r="G478" s="58"/>
      <c r="H478" s="59"/>
      <c r="K478" s="59"/>
    </row>
    <row r="479" spans="4:11" x14ac:dyDescent="0.2">
      <c r="D479" s="58"/>
      <c r="G479" s="58"/>
      <c r="H479" s="59"/>
      <c r="K479" s="59"/>
    </row>
    <row r="480" spans="4:11" x14ac:dyDescent="0.2">
      <c r="D480" s="58"/>
      <c r="G480" s="58"/>
      <c r="H480" s="59"/>
      <c r="K480" s="59"/>
    </row>
    <row r="481" spans="4:11" x14ac:dyDescent="0.2">
      <c r="D481" s="58"/>
      <c r="G481" s="58"/>
      <c r="H481" s="59"/>
      <c r="K481" s="59"/>
    </row>
    <row r="482" spans="4:11" x14ac:dyDescent="0.2">
      <c r="D482" s="58"/>
      <c r="G482" s="58"/>
      <c r="H482" s="59"/>
      <c r="K482" s="59"/>
    </row>
    <row r="483" spans="4:11" x14ac:dyDescent="0.2">
      <c r="D483" s="58"/>
      <c r="G483" s="58"/>
      <c r="H483" s="59"/>
      <c r="K483" s="59"/>
    </row>
    <row r="484" spans="4:11" x14ac:dyDescent="0.2">
      <c r="D484" s="58"/>
      <c r="G484" s="58"/>
      <c r="H484" s="59"/>
      <c r="K484" s="59"/>
    </row>
    <row r="485" spans="4:11" x14ac:dyDescent="0.2">
      <c r="D485" s="58"/>
      <c r="G485" s="58"/>
      <c r="H485" s="59"/>
      <c r="K485" s="59"/>
    </row>
    <row r="486" spans="4:11" x14ac:dyDescent="0.2">
      <c r="D486" s="58"/>
      <c r="G486" s="58"/>
      <c r="H486" s="59"/>
      <c r="K486" s="59"/>
    </row>
    <row r="487" spans="4:11" x14ac:dyDescent="0.2">
      <c r="D487" s="58"/>
      <c r="G487" s="58"/>
      <c r="H487" s="59"/>
      <c r="K487" s="59"/>
    </row>
    <row r="488" spans="4:11" x14ac:dyDescent="0.2">
      <c r="D488" s="58"/>
      <c r="G488" s="58"/>
      <c r="H488" s="59"/>
      <c r="K488" s="59"/>
    </row>
    <row r="489" spans="4:11" x14ac:dyDescent="0.2">
      <c r="D489" s="58"/>
      <c r="G489" s="58"/>
      <c r="H489" s="59"/>
      <c r="K489" s="59"/>
    </row>
    <row r="490" spans="4:11" x14ac:dyDescent="0.2">
      <c r="D490" s="58"/>
      <c r="G490" s="58"/>
      <c r="H490" s="59"/>
      <c r="K490" s="59"/>
    </row>
    <row r="491" spans="4:11" x14ac:dyDescent="0.2">
      <c r="D491" s="58"/>
      <c r="G491" s="58"/>
      <c r="H491" s="59"/>
      <c r="K491" s="59"/>
    </row>
    <row r="492" spans="4:11" x14ac:dyDescent="0.2">
      <c r="D492" s="58"/>
      <c r="G492" s="58"/>
      <c r="H492" s="59"/>
      <c r="K492" s="59"/>
    </row>
    <row r="493" spans="4:11" x14ac:dyDescent="0.2">
      <c r="D493" s="58"/>
      <c r="G493" s="58"/>
      <c r="H493" s="59"/>
      <c r="K493" s="59"/>
    </row>
    <row r="494" spans="4:11" x14ac:dyDescent="0.2">
      <c r="D494" s="58"/>
      <c r="G494" s="58"/>
      <c r="H494" s="59"/>
      <c r="K494" s="59"/>
    </row>
    <row r="495" spans="4:11" x14ac:dyDescent="0.2">
      <c r="D495" s="58"/>
      <c r="G495" s="58"/>
      <c r="H495" s="59"/>
      <c r="K495" s="59"/>
    </row>
    <row r="496" spans="4:11" x14ac:dyDescent="0.2">
      <c r="D496" s="58"/>
      <c r="G496" s="58"/>
      <c r="H496" s="59"/>
      <c r="K496" s="59"/>
    </row>
    <row r="497" spans="4:11" x14ac:dyDescent="0.2">
      <c r="D497" s="58"/>
      <c r="G497" s="58"/>
      <c r="H497" s="59"/>
      <c r="K497" s="59"/>
    </row>
    <row r="498" spans="4:11" x14ac:dyDescent="0.2">
      <c r="D498" s="58"/>
      <c r="G498" s="58"/>
      <c r="H498" s="59"/>
      <c r="K498" s="59"/>
    </row>
    <row r="499" spans="4:11" x14ac:dyDescent="0.2">
      <c r="D499" s="58"/>
      <c r="G499" s="58"/>
      <c r="H499" s="59"/>
      <c r="K499" s="59"/>
    </row>
    <row r="500" spans="4:11" x14ac:dyDescent="0.2">
      <c r="D500" s="58"/>
      <c r="G500" s="58"/>
      <c r="H500" s="59"/>
      <c r="K500" s="59"/>
    </row>
    <row r="501" spans="4:11" x14ac:dyDescent="0.2">
      <c r="D501" s="58"/>
      <c r="G501" s="58"/>
      <c r="H501" s="59"/>
      <c r="K501" s="59"/>
    </row>
    <row r="502" spans="4:11" x14ac:dyDescent="0.2">
      <c r="D502" s="58"/>
      <c r="G502" s="58"/>
      <c r="H502" s="59"/>
      <c r="K502" s="59"/>
    </row>
    <row r="503" spans="4:11" x14ac:dyDescent="0.2">
      <c r="D503" s="58"/>
      <c r="G503" s="58"/>
      <c r="H503" s="59"/>
      <c r="K503" s="59"/>
    </row>
    <row r="504" spans="4:11" x14ac:dyDescent="0.2">
      <c r="D504" s="58"/>
      <c r="G504" s="58"/>
      <c r="H504" s="59"/>
      <c r="K504" s="59"/>
    </row>
    <row r="505" spans="4:11" x14ac:dyDescent="0.2">
      <c r="D505" s="58"/>
      <c r="G505" s="58"/>
      <c r="H505" s="59"/>
      <c r="K505" s="59"/>
    </row>
    <row r="506" spans="4:11" x14ac:dyDescent="0.2">
      <c r="D506" s="58"/>
      <c r="G506" s="58"/>
      <c r="H506" s="59"/>
      <c r="K506" s="59"/>
    </row>
    <row r="507" spans="4:11" x14ac:dyDescent="0.2">
      <c r="D507" s="58"/>
      <c r="G507" s="58"/>
      <c r="H507" s="59"/>
      <c r="K507" s="59"/>
    </row>
    <row r="508" spans="4:11" x14ac:dyDescent="0.2">
      <c r="D508" s="58"/>
      <c r="G508" s="58"/>
      <c r="H508" s="59"/>
      <c r="K508" s="59"/>
    </row>
    <row r="509" spans="4:11" x14ac:dyDescent="0.2">
      <c r="D509" s="58"/>
      <c r="G509" s="58"/>
      <c r="H509" s="59"/>
      <c r="K509" s="59"/>
    </row>
    <row r="510" spans="4:11" x14ac:dyDescent="0.2">
      <c r="D510" s="58"/>
      <c r="G510" s="58"/>
      <c r="H510" s="59"/>
      <c r="K510" s="59"/>
    </row>
    <row r="511" spans="4:11" x14ac:dyDescent="0.2">
      <c r="D511" s="58"/>
      <c r="G511" s="58"/>
      <c r="H511" s="59"/>
      <c r="K511" s="59"/>
    </row>
    <row r="512" spans="4:11" x14ac:dyDescent="0.2">
      <c r="D512" s="58"/>
      <c r="G512" s="58"/>
      <c r="H512" s="59"/>
      <c r="K512" s="59"/>
    </row>
    <row r="513" spans="4:11" x14ac:dyDescent="0.2">
      <c r="D513" s="58"/>
      <c r="G513" s="58"/>
      <c r="H513" s="59"/>
      <c r="K513" s="59"/>
    </row>
    <row r="514" spans="4:11" x14ac:dyDescent="0.2">
      <c r="D514" s="58"/>
      <c r="G514" s="58"/>
      <c r="H514" s="59"/>
      <c r="K514" s="59"/>
    </row>
    <row r="515" spans="4:11" x14ac:dyDescent="0.2">
      <c r="D515" s="58"/>
      <c r="G515" s="58"/>
      <c r="H515" s="59"/>
      <c r="K515" s="59"/>
    </row>
    <row r="516" spans="4:11" x14ac:dyDescent="0.2">
      <c r="D516" s="58"/>
      <c r="G516" s="58"/>
      <c r="H516" s="59"/>
      <c r="K516" s="59"/>
    </row>
    <row r="517" spans="4:11" x14ac:dyDescent="0.2">
      <c r="D517" s="58"/>
      <c r="G517" s="58"/>
      <c r="H517" s="59"/>
      <c r="K517" s="59"/>
    </row>
    <row r="518" spans="4:11" x14ac:dyDescent="0.2">
      <c r="D518" s="58"/>
      <c r="G518" s="58"/>
      <c r="H518" s="59"/>
      <c r="K518" s="59"/>
    </row>
    <row r="519" spans="4:11" x14ac:dyDescent="0.2">
      <c r="D519" s="58"/>
      <c r="G519" s="58"/>
      <c r="H519" s="59"/>
      <c r="K519" s="59"/>
    </row>
    <row r="520" spans="4:11" x14ac:dyDescent="0.2">
      <c r="D520" s="58"/>
      <c r="G520" s="58"/>
      <c r="H520" s="59"/>
      <c r="K520" s="59"/>
    </row>
    <row r="521" spans="4:11" x14ac:dyDescent="0.2">
      <c r="D521" s="58"/>
      <c r="G521" s="58"/>
      <c r="H521" s="59"/>
      <c r="K521" s="59"/>
    </row>
    <row r="522" spans="4:11" x14ac:dyDescent="0.2">
      <c r="D522" s="58"/>
      <c r="G522" s="58"/>
      <c r="H522" s="59"/>
      <c r="K522" s="59"/>
    </row>
    <row r="523" spans="4:11" x14ac:dyDescent="0.2">
      <c r="D523" s="58"/>
      <c r="G523" s="58"/>
      <c r="H523" s="59"/>
      <c r="K523" s="59"/>
    </row>
    <row r="524" spans="4:11" x14ac:dyDescent="0.2">
      <c r="D524" s="58"/>
      <c r="G524" s="58"/>
      <c r="H524" s="59"/>
      <c r="K524" s="59"/>
    </row>
    <row r="525" spans="4:11" x14ac:dyDescent="0.2">
      <c r="D525" s="58"/>
      <c r="G525" s="58"/>
      <c r="H525" s="59"/>
      <c r="K525" s="59"/>
    </row>
    <row r="526" spans="4:11" x14ac:dyDescent="0.2">
      <c r="D526" s="58"/>
      <c r="G526" s="58"/>
      <c r="H526" s="59"/>
      <c r="K526" s="59"/>
    </row>
    <row r="527" spans="4:11" x14ac:dyDescent="0.2">
      <c r="D527" s="58"/>
      <c r="G527" s="58"/>
      <c r="H527" s="59"/>
      <c r="K527" s="59"/>
    </row>
    <row r="528" spans="4:11" x14ac:dyDescent="0.2">
      <c r="D528" s="58"/>
      <c r="G528" s="58"/>
      <c r="H528" s="59"/>
      <c r="K528" s="59"/>
    </row>
    <row r="529" spans="4:11" x14ac:dyDescent="0.2">
      <c r="D529" s="58"/>
      <c r="G529" s="58"/>
      <c r="H529" s="59"/>
      <c r="K529" s="59"/>
    </row>
    <row r="530" spans="4:11" x14ac:dyDescent="0.2">
      <c r="D530" s="58"/>
      <c r="G530" s="58"/>
      <c r="H530" s="59"/>
      <c r="K530" s="59"/>
    </row>
    <row r="531" spans="4:11" x14ac:dyDescent="0.2">
      <c r="D531" s="58"/>
      <c r="G531" s="58"/>
      <c r="H531" s="59"/>
      <c r="K531" s="59"/>
    </row>
    <row r="532" spans="4:11" x14ac:dyDescent="0.2">
      <c r="D532" s="58"/>
      <c r="G532" s="58"/>
      <c r="H532" s="59"/>
      <c r="K532" s="59"/>
    </row>
    <row r="533" spans="4:11" x14ac:dyDescent="0.2">
      <c r="D533" s="58"/>
      <c r="G533" s="58"/>
      <c r="H533" s="59"/>
      <c r="K533" s="59"/>
    </row>
    <row r="534" spans="4:11" x14ac:dyDescent="0.2">
      <c r="D534" s="58"/>
      <c r="G534" s="58"/>
      <c r="H534" s="59"/>
      <c r="K534" s="59"/>
    </row>
    <row r="535" spans="4:11" x14ac:dyDescent="0.2">
      <c r="D535" s="58"/>
      <c r="G535" s="58"/>
      <c r="H535" s="59"/>
      <c r="K535" s="59"/>
    </row>
    <row r="536" spans="4:11" x14ac:dyDescent="0.2">
      <c r="D536" s="58"/>
      <c r="G536" s="58"/>
      <c r="H536" s="59"/>
      <c r="K536" s="59"/>
    </row>
    <row r="537" spans="4:11" x14ac:dyDescent="0.2">
      <c r="D537" s="58"/>
      <c r="G537" s="58"/>
      <c r="H537" s="59"/>
      <c r="K537" s="59"/>
    </row>
    <row r="538" spans="4:11" x14ac:dyDescent="0.2">
      <c r="D538" s="58"/>
      <c r="G538" s="58"/>
      <c r="H538" s="59"/>
      <c r="K538" s="59"/>
    </row>
    <row r="539" spans="4:11" x14ac:dyDescent="0.2">
      <c r="D539" s="58"/>
      <c r="G539" s="58"/>
      <c r="H539" s="59"/>
      <c r="K539" s="59"/>
    </row>
    <row r="540" spans="4:11" x14ac:dyDescent="0.2">
      <c r="D540" s="58"/>
      <c r="G540" s="58"/>
      <c r="H540" s="59"/>
      <c r="K540" s="59"/>
    </row>
    <row r="541" spans="4:11" x14ac:dyDescent="0.2">
      <c r="D541" s="58"/>
      <c r="G541" s="58"/>
      <c r="H541" s="59"/>
      <c r="K541" s="59"/>
    </row>
    <row r="542" spans="4:11" x14ac:dyDescent="0.2">
      <c r="D542" s="58"/>
      <c r="G542" s="58"/>
      <c r="H542" s="59"/>
      <c r="K542" s="59"/>
    </row>
    <row r="543" spans="4:11" x14ac:dyDescent="0.2">
      <c r="D543" s="58"/>
      <c r="G543" s="58"/>
      <c r="H543" s="59"/>
      <c r="K543" s="59"/>
    </row>
    <row r="544" spans="4:11" x14ac:dyDescent="0.2">
      <c r="D544" s="58"/>
      <c r="G544" s="58"/>
      <c r="H544" s="59"/>
      <c r="K544" s="59"/>
    </row>
    <row r="545" spans="4:11" x14ac:dyDescent="0.2">
      <c r="D545" s="58"/>
      <c r="G545" s="58"/>
      <c r="H545" s="59"/>
      <c r="K545" s="59"/>
    </row>
    <row r="546" spans="4:11" x14ac:dyDescent="0.2">
      <c r="D546" s="58"/>
      <c r="G546" s="58"/>
      <c r="H546" s="59"/>
      <c r="K546" s="59"/>
    </row>
    <row r="547" spans="4:11" x14ac:dyDescent="0.2">
      <c r="D547" s="58"/>
      <c r="G547" s="58"/>
      <c r="H547" s="59"/>
      <c r="K547" s="59"/>
    </row>
    <row r="548" spans="4:11" x14ac:dyDescent="0.2">
      <c r="D548" s="58"/>
      <c r="G548" s="58"/>
      <c r="H548" s="59"/>
      <c r="K548" s="59"/>
    </row>
    <row r="549" spans="4:11" x14ac:dyDescent="0.2">
      <c r="D549" s="58"/>
      <c r="G549" s="58"/>
      <c r="H549" s="59"/>
      <c r="K549" s="59"/>
    </row>
    <row r="550" spans="4:11" x14ac:dyDescent="0.2">
      <c r="D550" s="58"/>
      <c r="G550" s="58"/>
      <c r="H550" s="59"/>
      <c r="K550" s="59"/>
    </row>
    <row r="551" spans="4:11" x14ac:dyDescent="0.2">
      <c r="D551" s="58"/>
      <c r="G551" s="58"/>
      <c r="H551" s="59"/>
      <c r="K551" s="59"/>
    </row>
    <row r="552" spans="4:11" x14ac:dyDescent="0.2">
      <c r="D552" s="58"/>
      <c r="G552" s="58"/>
      <c r="H552" s="59"/>
      <c r="K552" s="59"/>
    </row>
    <row r="553" spans="4:11" x14ac:dyDescent="0.2">
      <c r="D553" s="58"/>
      <c r="G553" s="58"/>
      <c r="H553" s="59"/>
      <c r="K553" s="59"/>
    </row>
    <row r="554" spans="4:11" x14ac:dyDescent="0.2">
      <c r="D554" s="58"/>
      <c r="G554" s="58"/>
      <c r="H554" s="59"/>
      <c r="K554" s="59"/>
    </row>
    <row r="555" spans="4:11" x14ac:dyDescent="0.2">
      <c r="D555" s="58"/>
      <c r="G555" s="58"/>
      <c r="H555" s="59"/>
      <c r="K555" s="59"/>
    </row>
    <row r="556" spans="4:11" x14ac:dyDescent="0.2">
      <c r="D556" s="58"/>
      <c r="G556" s="58"/>
      <c r="H556" s="59"/>
      <c r="K556" s="59"/>
    </row>
    <row r="557" spans="4:11" x14ac:dyDescent="0.2">
      <c r="D557" s="58"/>
      <c r="G557" s="58"/>
      <c r="H557" s="59"/>
      <c r="K557" s="59"/>
    </row>
    <row r="558" spans="4:11" x14ac:dyDescent="0.2">
      <c r="D558" s="58"/>
      <c r="G558" s="58"/>
      <c r="H558" s="59"/>
      <c r="K558" s="59"/>
    </row>
    <row r="559" spans="4:11" x14ac:dyDescent="0.2">
      <c r="D559" s="58"/>
      <c r="G559" s="58"/>
      <c r="H559" s="59"/>
      <c r="K559" s="59"/>
    </row>
    <row r="560" spans="4:11" x14ac:dyDescent="0.2">
      <c r="D560" s="58"/>
      <c r="G560" s="58"/>
      <c r="H560" s="59"/>
      <c r="K560" s="59"/>
    </row>
    <row r="561" spans="4:11" x14ac:dyDescent="0.2">
      <c r="D561" s="58"/>
      <c r="G561" s="58"/>
      <c r="H561" s="59"/>
      <c r="K561" s="59"/>
    </row>
    <row r="562" spans="4:11" x14ac:dyDescent="0.2">
      <c r="D562" s="58"/>
      <c r="G562" s="58"/>
      <c r="H562" s="59"/>
      <c r="K562" s="59"/>
    </row>
    <row r="563" spans="4:11" x14ac:dyDescent="0.2">
      <c r="D563" s="58"/>
      <c r="G563" s="58"/>
      <c r="H563" s="59"/>
      <c r="K563" s="59"/>
    </row>
    <row r="564" spans="4:11" x14ac:dyDescent="0.2">
      <c r="D564" s="58"/>
      <c r="G564" s="58"/>
      <c r="H564" s="59"/>
      <c r="K564" s="59"/>
    </row>
    <row r="565" spans="4:11" x14ac:dyDescent="0.2">
      <c r="D565" s="58"/>
      <c r="G565" s="58"/>
      <c r="H565" s="59"/>
      <c r="K565" s="59"/>
    </row>
    <row r="566" spans="4:11" x14ac:dyDescent="0.2">
      <c r="D566" s="58"/>
      <c r="G566" s="58"/>
      <c r="H566" s="59"/>
      <c r="K566" s="59"/>
    </row>
    <row r="567" spans="4:11" x14ac:dyDescent="0.2">
      <c r="D567" s="58"/>
      <c r="G567" s="58"/>
      <c r="H567" s="59"/>
      <c r="K567" s="59"/>
    </row>
    <row r="568" spans="4:11" x14ac:dyDescent="0.2">
      <c r="D568" s="58"/>
      <c r="G568" s="58"/>
      <c r="H568" s="59"/>
      <c r="K568" s="59"/>
    </row>
    <row r="569" spans="4:11" x14ac:dyDescent="0.2">
      <c r="D569" s="58"/>
      <c r="G569" s="58"/>
      <c r="H569" s="59"/>
      <c r="K569" s="59"/>
    </row>
    <row r="570" spans="4:11" x14ac:dyDescent="0.2">
      <c r="D570" s="58"/>
      <c r="G570" s="58"/>
      <c r="H570" s="59"/>
      <c r="K570" s="59"/>
    </row>
    <row r="571" spans="4:11" x14ac:dyDescent="0.2">
      <c r="D571" s="58"/>
      <c r="G571" s="58"/>
      <c r="H571" s="59"/>
      <c r="K571" s="59"/>
    </row>
    <row r="572" spans="4:11" x14ac:dyDescent="0.2">
      <c r="D572" s="58"/>
      <c r="G572" s="58"/>
      <c r="H572" s="59"/>
      <c r="K572" s="59"/>
    </row>
    <row r="573" spans="4:11" x14ac:dyDescent="0.2">
      <c r="D573" s="58"/>
      <c r="G573" s="58"/>
      <c r="H573" s="59"/>
      <c r="K573" s="59"/>
    </row>
    <row r="574" spans="4:11" x14ac:dyDescent="0.2">
      <c r="D574" s="58"/>
      <c r="G574" s="58"/>
      <c r="H574" s="59"/>
      <c r="K574" s="59"/>
    </row>
    <row r="575" spans="4:11" x14ac:dyDescent="0.2">
      <c r="D575" s="58"/>
      <c r="G575" s="58"/>
      <c r="H575" s="59"/>
      <c r="K575" s="59"/>
    </row>
    <row r="576" spans="4:11" x14ac:dyDescent="0.2">
      <c r="D576" s="58"/>
      <c r="G576" s="58"/>
      <c r="H576" s="59"/>
      <c r="K576" s="59"/>
    </row>
    <row r="577" spans="4:11" x14ac:dyDescent="0.2">
      <c r="D577" s="58"/>
      <c r="G577" s="58"/>
      <c r="H577" s="59"/>
      <c r="K577" s="59"/>
    </row>
    <row r="578" spans="4:11" x14ac:dyDescent="0.2">
      <c r="D578" s="58"/>
      <c r="G578" s="58"/>
      <c r="H578" s="59"/>
      <c r="K578" s="59"/>
    </row>
    <row r="579" spans="4:11" x14ac:dyDescent="0.2">
      <c r="D579" s="58"/>
      <c r="G579" s="58"/>
      <c r="H579" s="59"/>
      <c r="K579" s="59"/>
    </row>
    <row r="580" spans="4:11" x14ac:dyDescent="0.2">
      <c r="D580" s="58"/>
      <c r="G580" s="58"/>
      <c r="H580" s="59"/>
      <c r="K580" s="59"/>
    </row>
    <row r="581" spans="4:11" x14ac:dyDescent="0.2">
      <c r="D581" s="58"/>
      <c r="G581" s="58"/>
      <c r="H581" s="59"/>
      <c r="K581" s="59"/>
    </row>
    <row r="582" spans="4:11" x14ac:dyDescent="0.2">
      <c r="D582" s="58"/>
      <c r="G582" s="58"/>
      <c r="H582" s="59"/>
      <c r="K582" s="59"/>
    </row>
    <row r="583" spans="4:11" x14ac:dyDescent="0.2">
      <c r="D583" s="58"/>
      <c r="G583" s="58"/>
      <c r="H583" s="59"/>
      <c r="K583" s="59"/>
    </row>
    <row r="584" spans="4:11" x14ac:dyDescent="0.2">
      <c r="D584" s="58"/>
      <c r="G584" s="58"/>
      <c r="H584" s="59"/>
      <c r="K584" s="59"/>
    </row>
    <row r="585" spans="4:11" x14ac:dyDescent="0.2">
      <c r="D585" s="58"/>
      <c r="G585" s="58"/>
      <c r="H585" s="59"/>
      <c r="K585" s="59"/>
    </row>
    <row r="586" spans="4:11" x14ac:dyDescent="0.2">
      <c r="D586" s="58"/>
      <c r="G586" s="58"/>
      <c r="H586" s="59"/>
      <c r="K586" s="59"/>
    </row>
    <row r="587" spans="4:11" x14ac:dyDescent="0.2">
      <c r="D587" s="58"/>
      <c r="G587" s="58"/>
      <c r="H587" s="59"/>
      <c r="K587" s="59"/>
    </row>
    <row r="588" spans="4:11" x14ac:dyDescent="0.2">
      <c r="D588" s="58"/>
      <c r="G588" s="58"/>
      <c r="H588" s="59"/>
      <c r="K588" s="59"/>
    </row>
    <row r="589" spans="4:11" x14ac:dyDescent="0.2">
      <c r="D589" s="58"/>
      <c r="G589" s="58"/>
      <c r="H589" s="59"/>
      <c r="K589" s="59"/>
    </row>
    <row r="590" spans="4:11" x14ac:dyDescent="0.2">
      <c r="D590" s="58"/>
      <c r="G590" s="58"/>
      <c r="H590" s="59"/>
      <c r="K590" s="59"/>
    </row>
    <row r="591" spans="4:11" x14ac:dyDescent="0.2">
      <c r="D591" s="58"/>
      <c r="G591" s="58"/>
      <c r="H591" s="59"/>
      <c r="K591" s="59"/>
    </row>
    <row r="592" spans="4:11" x14ac:dyDescent="0.2">
      <c r="D592" s="58"/>
      <c r="G592" s="58"/>
      <c r="H592" s="59"/>
      <c r="K592" s="59"/>
    </row>
    <row r="593" spans="4:11" x14ac:dyDescent="0.2">
      <c r="D593" s="58"/>
      <c r="G593" s="58"/>
      <c r="H593" s="59"/>
      <c r="K593" s="59"/>
    </row>
    <row r="594" spans="4:11" x14ac:dyDescent="0.2">
      <c r="D594" s="58"/>
      <c r="G594" s="58"/>
      <c r="H594" s="59"/>
      <c r="K594" s="59"/>
    </row>
    <row r="595" spans="4:11" x14ac:dyDescent="0.2">
      <c r="D595" s="58"/>
      <c r="G595" s="58"/>
      <c r="H595" s="59"/>
      <c r="K595" s="59"/>
    </row>
    <row r="596" spans="4:11" x14ac:dyDescent="0.2">
      <c r="D596" s="58"/>
      <c r="G596" s="58"/>
      <c r="H596" s="59"/>
      <c r="K596" s="59"/>
    </row>
    <row r="597" spans="4:11" x14ac:dyDescent="0.2">
      <c r="D597" s="58"/>
      <c r="G597" s="58"/>
      <c r="H597" s="59"/>
      <c r="K597" s="59"/>
    </row>
    <row r="598" spans="4:11" x14ac:dyDescent="0.2">
      <c r="D598" s="58"/>
      <c r="G598" s="58"/>
      <c r="H598" s="59"/>
      <c r="K598" s="59"/>
    </row>
    <row r="599" spans="4:11" x14ac:dyDescent="0.2">
      <c r="D599" s="58"/>
      <c r="G599" s="58"/>
      <c r="H599" s="59"/>
      <c r="K599" s="59"/>
    </row>
    <row r="600" spans="4:11" x14ac:dyDescent="0.2">
      <c r="D600" s="58"/>
      <c r="G600" s="58"/>
      <c r="H600" s="59"/>
      <c r="K600" s="59"/>
    </row>
    <row r="601" spans="4:11" x14ac:dyDescent="0.2">
      <c r="D601" s="58"/>
      <c r="G601" s="58"/>
      <c r="H601" s="59"/>
      <c r="K601" s="59"/>
    </row>
    <row r="602" spans="4:11" x14ac:dyDescent="0.2">
      <c r="D602" s="58"/>
      <c r="G602" s="58"/>
      <c r="H602" s="59"/>
      <c r="K602" s="59"/>
    </row>
    <row r="603" spans="4:11" x14ac:dyDescent="0.2">
      <c r="D603" s="58"/>
      <c r="G603" s="58"/>
      <c r="H603" s="59"/>
      <c r="K603" s="59"/>
    </row>
    <row r="604" spans="4:11" x14ac:dyDescent="0.2">
      <c r="D604" s="58"/>
      <c r="G604" s="58"/>
      <c r="H604" s="59"/>
      <c r="K604" s="59"/>
    </row>
    <row r="605" spans="4:11" x14ac:dyDescent="0.2">
      <c r="D605" s="58"/>
      <c r="G605" s="58"/>
      <c r="H605" s="59"/>
      <c r="K605" s="59"/>
    </row>
    <row r="606" spans="4:11" x14ac:dyDescent="0.2">
      <c r="D606" s="58"/>
      <c r="G606" s="58"/>
      <c r="H606" s="59"/>
      <c r="K606" s="59"/>
    </row>
    <row r="607" spans="4:11" x14ac:dyDescent="0.2">
      <c r="D607" s="58"/>
      <c r="G607" s="58"/>
      <c r="H607" s="59"/>
      <c r="K607" s="59"/>
    </row>
    <row r="608" spans="4:11" x14ac:dyDescent="0.2">
      <c r="D608" s="58"/>
      <c r="G608" s="58"/>
      <c r="H608" s="59"/>
      <c r="K608" s="59"/>
    </row>
    <row r="609" spans="4:11" x14ac:dyDescent="0.2">
      <c r="D609" s="58"/>
      <c r="G609" s="58"/>
      <c r="H609" s="59"/>
      <c r="K609" s="59"/>
    </row>
    <row r="610" spans="4:11" x14ac:dyDescent="0.2">
      <c r="D610" s="58"/>
      <c r="G610" s="58"/>
      <c r="H610" s="59"/>
      <c r="K610" s="59"/>
    </row>
    <row r="611" spans="4:11" x14ac:dyDescent="0.2">
      <c r="D611" s="58"/>
      <c r="G611" s="58"/>
      <c r="H611" s="59"/>
      <c r="K611" s="59"/>
    </row>
    <row r="612" spans="4:11" x14ac:dyDescent="0.2">
      <c r="D612" s="58"/>
      <c r="G612" s="58"/>
      <c r="H612" s="59"/>
      <c r="K612" s="59"/>
    </row>
    <row r="613" spans="4:11" x14ac:dyDescent="0.2">
      <c r="D613" s="58"/>
      <c r="G613" s="58"/>
      <c r="H613" s="59"/>
      <c r="K613" s="59"/>
    </row>
    <row r="614" spans="4:11" x14ac:dyDescent="0.2">
      <c r="D614" s="58"/>
      <c r="G614" s="58"/>
      <c r="H614" s="59"/>
      <c r="K614" s="59"/>
    </row>
    <row r="615" spans="4:11" x14ac:dyDescent="0.2">
      <c r="D615" s="58"/>
      <c r="G615" s="58"/>
      <c r="H615" s="59"/>
      <c r="K615" s="59"/>
    </row>
    <row r="616" spans="4:11" x14ac:dyDescent="0.2">
      <c r="D616" s="58"/>
      <c r="G616" s="58"/>
      <c r="H616" s="59"/>
      <c r="K616" s="59"/>
    </row>
    <row r="617" spans="4:11" x14ac:dyDescent="0.2">
      <c r="D617" s="58"/>
      <c r="G617" s="58"/>
      <c r="H617" s="59"/>
      <c r="K617" s="59"/>
    </row>
    <row r="618" spans="4:11" x14ac:dyDescent="0.2">
      <c r="D618" s="58"/>
      <c r="G618" s="58"/>
      <c r="H618" s="59"/>
      <c r="K618" s="59"/>
    </row>
    <row r="619" spans="4:11" x14ac:dyDescent="0.2">
      <c r="D619" s="58"/>
      <c r="G619" s="58"/>
      <c r="H619" s="59"/>
      <c r="K619" s="59"/>
    </row>
    <row r="620" spans="4:11" x14ac:dyDescent="0.2">
      <c r="D620" s="58"/>
      <c r="G620" s="58"/>
      <c r="H620" s="59"/>
      <c r="K620" s="59"/>
    </row>
    <row r="621" spans="4:11" x14ac:dyDescent="0.2">
      <c r="D621" s="58"/>
      <c r="G621" s="58"/>
      <c r="H621" s="59"/>
      <c r="K621" s="59"/>
    </row>
    <row r="622" spans="4:11" x14ac:dyDescent="0.2">
      <c r="D622" s="58"/>
      <c r="G622" s="58"/>
      <c r="H622" s="59"/>
      <c r="K622" s="59"/>
    </row>
    <row r="623" spans="4:11" x14ac:dyDescent="0.2">
      <c r="D623" s="58"/>
      <c r="G623" s="58"/>
      <c r="H623" s="59"/>
      <c r="K623" s="59"/>
    </row>
    <row r="624" spans="4:11" x14ac:dyDescent="0.2">
      <c r="D624" s="58"/>
      <c r="G624" s="58"/>
      <c r="H624" s="59"/>
      <c r="K624" s="59"/>
    </row>
    <row r="625" spans="4:11" x14ac:dyDescent="0.2">
      <c r="D625" s="58"/>
      <c r="G625" s="58"/>
      <c r="H625" s="59"/>
      <c r="K625" s="59"/>
    </row>
    <row r="626" spans="4:11" x14ac:dyDescent="0.2">
      <c r="D626" s="58"/>
      <c r="G626" s="58"/>
      <c r="H626" s="59"/>
      <c r="K626" s="59"/>
    </row>
    <row r="627" spans="4:11" x14ac:dyDescent="0.2">
      <c r="D627" s="58"/>
      <c r="G627" s="58"/>
      <c r="H627" s="59"/>
      <c r="K627" s="59"/>
    </row>
    <row r="628" spans="4:11" x14ac:dyDescent="0.2">
      <c r="D628" s="58"/>
      <c r="G628" s="58"/>
      <c r="H628" s="59"/>
      <c r="K628" s="59"/>
    </row>
    <row r="629" spans="4:11" x14ac:dyDescent="0.2">
      <c r="D629" s="58"/>
      <c r="G629" s="58"/>
      <c r="H629" s="59"/>
      <c r="K629" s="59"/>
    </row>
    <row r="630" spans="4:11" x14ac:dyDescent="0.2">
      <c r="D630" s="58"/>
      <c r="G630" s="58"/>
      <c r="H630" s="59"/>
      <c r="K630" s="59"/>
    </row>
    <row r="631" spans="4:11" x14ac:dyDescent="0.2">
      <c r="D631" s="58"/>
      <c r="G631" s="58"/>
      <c r="H631" s="59"/>
      <c r="K631" s="59"/>
    </row>
    <row r="632" spans="4:11" x14ac:dyDescent="0.2">
      <c r="D632" s="58"/>
      <c r="G632" s="58"/>
      <c r="H632" s="59"/>
      <c r="K632" s="59"/>
    </row>
    <row r="633" spans="4:11" x14ac:dyDescent="0.2">
      <c r="D633" s="58"/>
      <c r="G633" s="58"/>
      <c r="H633" s="59"/>
      <c r="K633" s="59"/>
    </row>
    <row r="634" spans="4:11" x14ac:dyDescent="0.2">
      <c r="D634" s="58"/>
      <c r="G634" s="58"/>
      <c r="H634" s="59"/>
      <c r="K634" s="59"/>
    </row>
    <row r="635" spans="4:11" x14ac:dyDescent="0.2">
      <c r="D635" s="58"/>
      <c r="G635" s="58"/>
      <c r="H635" s="59"/>
      <c r="K635" s="59"/>
    </row>
    <row r="636" spans="4:11" x14ac:dyDescent="0.2">
      <c r="D636" s="58"/>
      <c r="G636" s="58"/>
      <c r="H636" s="59"/>
      <c r="K636" s="59"/>
    </row>
    <row r="637" spans="4:11" x14ac:dyDescent="0.2">
      <c r="D637" s="58"/>
      <c r="G637" s="58"/>
      <c r="H637" s="59"/>
      <c r="K637" s="59"/>
    </row>
    <row r="638" spans="4:11" x14ac:dyDescent="0.2">
      <c r="D638" s="58"/>
      <c r="G638" s="58"/>
      <c r="H638" s="59"/>
      <c r="K638" s="59"/>
    </row>
    <row r="639" spans="4:11" x14ac:dyDescent="0.2">
      <c r="D639" s="58"/>
      <c r="G639" s="58"/>
      <c r="H639" s="59"/>
      <c r="K639" s="59"/>
    </row>
    <row r="640" spans="4:11" x14ac:dyDescent="0.2">
      <c r="D640" s="58"/>
      <c r="G640" s="58"/>
      <c r="H640" s="59"/>
      <c r="K640" s="59"/>
    </row>
    <row r="641" spans="4:11" x14ac:dyDescent="0.2">
      <c r="D641" s="58"/>
      <c r="G641" s="58"/>
      <c r="H641" s="59"/>
      <c r="K641" s="59"/>
    </row>
    <row r="642" spans="4:11" x14ac:dyDescent="0.2">
      <c r="D642" s="58"/>
      <c r="G642" s="58"/>
      <c r="H642" s="59"/>
      <c r="K642" s="59"/>
    </row>
    <row r="643" spans="4:11" x14ac:dyDescent="0.2">
      <c r="D643" s="58"/>
      <c r="G643" s="58"/>
      <c r="H643" s="59"/>
      <c r="K643" s="59"/>
    </row>
    <row r="644" spans="4:11" x14ac:dyDescent="0.2">
      <c r="D644" s="58"/>
      <c r="G644" s="58"/>
      <c r="H644" s="59"/>
      <c r="K644" s="59"/>
    </row>
    <row r="645" spans="4:11" x14ac:dyDescent="0.2">
      <c r="D645" s="58"/>
      <c r="G645" s="58"/>
      <c r="H645" s="59"/>
      <c r="K645" s="59"/>
    </row>
    <row r="646" spans="4:11" x14ac:dyDescent="0.2">
      <c r="D646" s="58"/>
      <c r="G646" s="58"/>
      <c r="H646" s="59"/>
      <c r="K646" s="59"/>
    </row>
    <row r="647" spans="4:11" x14ac:dyDescent="0.2">
      <c r="D647" s="58"/>
      <c r="G647" s="58"/>
      <c r="H647" s="59"/>
      <c r="K647" s="59"/>
    </row>
    <row r="648" spans="4:11" x14ac:dyDescent="0.2">
      <c r="D648" s="58"/>
      <c r="G648" s="58"/>
      <c r="H648" s="59"/>
      <c r="K648" s="59"/>
    </row>
    <row r="649" spans="4:11" x14ac:dyDescent="0.2">
      <c r="D649" s="58"/>
      <c r="G649" s="58"/>
      <c r="H649" s="59"/>
      <c r="K649" s="59"/>
    </row>
    <row r="650" spans="4:11" x14ac:dyDescent="0.2">
      <c r="D650" s="58"/>
      <c r="G650" s="58"/>
      <c r="H650" s="59"/>
      <c r="K650" s="59"/>
    </row>
    <row r="651" spans="4:11" x14ac:dyDescent="0.2">
      <c r="D651" s="58"/>
      <c r="G651" s="58"/>
      <c r="H651" s="59"/>
      <c r="K651" s="59"/>
    </row>
    <row r="652" spans="4:11" x14ac:dyDescent="0.2">
      <c r="D652" s="58"/>
      <c r="G652" s="58"/>
      <c r="H652" s="59"/>
      <c r="K652" s="59"/>
    </row>
    <row r="653" spans="4:11" x14ac:dyDescent="0.2">
      <c r="D653" s="58"/>
      <c r="G653" s="58"/>
      <c r="H653" s="59"/>
      <c r="K653" s="59"/>
    </row>
    <row r="654" spans="4:11" x14ac:dyDescent="0.2">
      <c r="D654" s="58"/>
      <c r="G654" s="58"/>
      <c r="H654" s="59"/>
      <c r="K654" s="59"/>
    </row>
    <row r="655" spans="4:11" x14ac:dyDescent="0.2">
      <c r="D655" s="58"/>
      <c r="G655" s="58"/>
      <c r="H655" s="59"/>
      <c r="K655" s="59"/>
    </row>
    <row r="656" spans="4:11" x14ac:dyDescent="0.2">
      <c r="D656" s="58"/>
      <c r="G656" s="58"/>
      <c r="H656" s="59"/>
      <c r="K656" s="59"/>
    </row>
    <row r="657" spans="4:11" x14ac:dyDescent="0.2">
      <c r="D657" s="58"/>
      <c r="G657" s="58"/>
      <c r="H657" s="59"/>
      <c r="K657" s="59"/>
    </row>
    <row r="658" spans="4:11" x14ac:dyDescent="0.2">
      <c r="D658" s="58"/>
      <c r="G658" s="58"/>
      <c r="H658" s="59"/>
      <c r="K658" s="59"/>
    </row>
    <row r="659" spans="4:11" x14ac:dyDescent="0.2">
      <c r="D659" s="58"/>
      <c r="G659" s="58"/>
      <c r="H659" s="59"/>
      <c r="K659" s="59"/>
    </row>
    <row r="660" spans="4:11" x14ac:dyDescent="0.2">
      <c r="D660" s="58"/>
      <c r="G660" s="58"/>
      <c r="H660" s="59"/>
      <c r="K660" s="59"/>
    </row>
    <row r="661" spans="4:11" x14ac:dyDescent="0.2">
      <c r="D661" s="58"/>
      <c r="G661" s="58"/>
      <c r="H661" s="59"/>
      <c r="K661" s="59"/>
    </row>
    <row r="662" spans="4:11" x14ac:dyDescent="0.2">
      <c r="D662" s="58"/>
      <c r="G662" s="58"/>
      <c r="H662" s="59"/>
      <c r="K662" s="59"/>
    </row>
    <row r="663" spans="4:11" x14ac:dyDescent="0.2">
      <c r="D663" s="58"/>
      <c r="G663" s="58"/>
      <c r="H663" s="59"/>
      <c r="K663" s="59"/>
    </row>
    <row r="664" spans="4:11" x14ac:dyDescent="0.2">
      <c r="D664" s="58"/>
      <c r="G664" s="58"/>
      <c r="H664" s="59"/>
      <c r="K664" s="59"/>
    </row>
    <row r="665" spans="4:11" x14ac:dyDescent="0.2">
      <c r="D665" s="58"/>
      <c r="G665" s="58"/>
      <c r="H665" s="59"/>
      <c r="K665" s="59"/>
    </row>
    <row r="666" spans="4:11" x14ac:dyDescent="0.2">
      <c r="D666" s="58"/>
      <c r="G666" s="58"/>
      <c r="H666" s="59"/>
      <c r="K666" s="59"/>
    </row>
    <row r="667" spans="4:11" x14ac:dyDescent="0.2">
      <c r="D667" s="58"/>
      <c r="G667" s="58"/>
      <c r="H667" s="59"/>
      <c r="K667" s="59"/>
    </row>
    <row r="668" spans="4:11" x14ac:dyDescent="0.2">
      <c r="D668" s="58"/>
      <c r="G668" s="58"/>
      <c r="H668" s="59"/>
      <c r="K668" s="59"/>
    </row>
    <row r="669" spans="4:11" x14ac:dyDescent="0.2">
      <c r="D669" s="58"/>
      <c r="G669" s="58"/>
      <c r="H669" s="59"/>
      <c r="K669" s="59"/>
    </row>
    <row r="670" spans="4:11" x14ac:dyDescent="0.2">
      <c r="D670" s="58"/>
      <c r="G670" s="58"/>
      <c r="H670" s="59"/>
      <c r="K670" s="59"/>
    </row>
    <row r="671" spans="4:11" x14ac:dyDescent="0.2">
      <c r="D671" s="58"/>
      <c r="G671" s="58"/>
      <c r="H671" s="59"/>
      <c r="K671" s="59"/>
    </row>
    <row r="672" spans="4:11" x14ac:dyDescent="0.2">
      <c r="D672" s="58"/>
      <c r="G672" s="58"/>
      <c r="H672" s="59"/>
      <c r="K672" s="59"/>
    </row>
    <row r="673" spans="4:11" x14ac:dyDescent="0.2">
      <c r="D673" s="58"/>
      <c r="G673" s="58"/>
      <c r="H673" s="59"/>
      <c r="K673" s="59"/>
    </row>
    <row r="674" spans="4:11" x14ac:dyDescent="0.2">
      <c r="D674" s="58"/>
      <c r="G674" s="58"/>
      <c r="H674" s="59"/>
      <c r="K674" s="59"/>
    </row>
    <row r="675" spans="4:11" x14ac:dyDescent="0.2">
      <c r="D675" s="58"/>
      <c r="G675" s="58"/>
      <c r="H675" s="59"/>
      <c r="K675" s="59"/>
    </row>
    <row r="676" spans="4:11" x14ac:dyDescent="0.2">
      <c r="D676" s="58"/>
      <c r="G676" s="58"/>
      <c r="H676" s="59"/>
      <c r="K676" s="59"/>
    </row>
    <row r="677" spans="4:11" x14ac:dyDescent="0.2">
      <c r="D677" s="58"/>
      <c r="G677" s="58"/>
      <c r="H677" s="59"/>
      <c r="K677" s="59"/>
    </row>
    <row r="678" spans="4:11" x14ac:dyDescent="0.2">
      <c r="D678" s="58"/>
      <c r="G678" s="58"/>
      <c r="H678" s="59"/>
      <c r="K678" s="59"/>
    </row>
    <row r="679" spans="4:11" x14ac:dyDescent="0.2">
      <c r="D679" s="58"/>
      <c r="G679" s="58"/>
      <c r="H679" s="59"/>
      <c r="K679" s="59"/>
    </row>
    <row r="680" spans="4:11" x14ac:dyDescent="0.2">
      <c r="D680" s="58"/>
      <c r="G680" s="58"/>
      <c r="H680" s="59"/>
      <c r="K680" s="59"/>
    </row>
    <row r="681" spans="4:11" x14ac:dyDescent="0.2">
      <c r="D681" s="58"/>
      <c r="G681" s="58"/>
      <c r="H681" s="59"/>
      <c r="K681" s="59"/>
    </row>
    <row r="682" spans="4:11" x14ac:dyDescent="0.2">
      <c r="D682" s="58"/>
      <c r="G682" s="58"/>
      <c r="H682" s="59"/>
      <c r="K682" s="59"/>
    </row>
    <row r="683" spans="4:11" x14ac:dyDescent="0.2">
      <c r="D683" s="58"/>
      <c r="G683" s="58"/>
      <c r="H683" s="59"/>
      <c r="K683" s="59"/>
    </row>
    <row r="684" spans="4:11" x14ac:dyDescent="0.2">
      <c r="D684" s="58"/>
      <c r="G684" s="58"/>
      <c r="H684" s="59"/>
      <c r="K684" s="59"/>
    </row>
    <row r="685" spans="4:11" x14ac:dyDescent="0.2">
      <c r="D685" s="58"/>
      <c r="G685" s="58"/>
      <c r="H685" s="59"/>
      <c r="K685" s="59"/>
    </row>
    <row r="686" spans="4:11" x14ac:dyDescent="0.2">
      <c r="D686" s="58"/>
      <c r="G686" s="58"/>
      <c r="H686" s="59"/>
      <c r="K686" s="59"/>
    </row>
    <row r="687" spans="4:11" x14ac:dyDescent="0.2">
      <c r="D687" s="58"/>
      <c r="G687" s="58"/>
      <c r="H687" s="59"/>
      <c r="K687" s="59"/>
    </row>
    <row r="688" spans="4:11" x14ac:dyDescent="0.2">
      <c r="D688" s="58"/>
      <c r="G688" s="58"/>
      <c r="H688" s="59"/>
      <c r="K688" s="59"/>
    </row>
    <row r="689" spans="4:11" x14ac:dyDescent="0.2">
      <c r="D689" s="58"/>
      <c r="G689" s="58"/>
      <c r="H689" s="59"/>
      <c r="K689" s="59"/>
    </row>
    <row r="690" spans="4:11" x14ac:dyDescent="0.2">
      <c r="D690" s="58"/>
      <c r="G690" s="58"/>
      <c r="H690" s="59"/>
      <c r="K690" s="59"/>
    </row>
    <row r="691" spans="4:11" x14ac:dyDescent="0.2">
      <c r="D691" s="58"/>
      <c r="G691" s="58"/>
      <c r="H691" s="59"/>
      <c r="K691" s="59"/>
    </row>
    <row r="692" spans="4:11" x14ac:dyDescent="0.2">
      <c r="D692" s="58"/>
      <c r="G692" s="58"/>
      <c r="H692" s="59"/>
      <c r="K692" s="59"/>
    </row>
    <row r="693" spans="4:11" x14ac:dyDescent="0.2">
      <c r="D693" s="58"/>
      <c r="G693" s="58"/>
      <c r="H693" s="59"/>
      <c r="K693" s="59"/>
    </row>
    <row r="694" spans="4:11" x14ac:dyDescent="0.2">
      <c r="D694" s="58"/>
      <c r="G694" s="58"/>
      <c r="H694" s="59"/>
      <c r="K694" s="59"/>
    </row>
    <row r="695" spans="4:11" x14ac:dyDescent="0.2">
      <c r="D695" s="58"/>
      <c r="G695" s="58"/>
      <c r="H695" s="59"/>
      <c r="K695" s="59"/>
    </row>
    <row r="696" spans="4:11" x14ac:dyDescent="0.2">
      <c r="D696" s="58"/>
      <c r="G696" s="58"/>
      <c r="H696" s="59"/>
      <c r="K696" s="59"/>
    </row>
    <row r="697" spans="4:11" x14ac:dyDescent="0.2">
      <c r="D697" s="58"/>
      <c r="G697" s="58"/>
      <c r="H697" s="59"/>
      <c r="K697" s="59"/>
    </row>
    <row r="698" spans="4:11" x14ac:dyDescent="0.2">
      <c r="D698" s="58"/>
      <c r="G698" s="58"/>
      <c r="H698" s="59"/>
      <c r="K698" s="59"/>
    </row>
    <row r="699" spans="4:11" x14ac:dyDescent="0.2">
      <c r="D699" s="58"/>
      <c r="G699" s="58"/>
      <c r="H699" s="59"/>
      <c r="K699" s="59"/>
    </row>
    <row r="700" spans="4:11" x14ac:dyDescent="0.2">
      <c r="D700" s="58"/>
      <c r="G700" s="58"/>
      <c r="H700" s="59"/>
      <c r="K700" s="59"/>
    </row>
    <row r="701" spans="4:11" x14ac:dyDescent="0.2">
      <c r="D701" s="58"/>
      <c r="G701" s="58"/>
      <c r="H701" s="59"/>
      <c r="K701" s="59"/>
    </row>
    <row r="702" spans="4:11" x14ac:dyDescent="0.2">
      <c r="D702" s="58"/>
      <c r="G702" s="58"/>
      <c r="H702" s="59"/>
      <c r="K702" s="59"/>
    </row>
    <row r="703" spans="4:11" x14ac:dyDescent="0.2">
      <c r="D703" s="58"/>
      <c r="G703" s="58"/>
      <c r="H703" s="59"/>
      <c r="K703" s="59"/>
    </row>
    <row r="704" spans="4:11" x14ac:dyDescent="0.2">
      <c r="D704" s="58"/>
      <c r="G704" s="58"/>
      <c r="H704" s="59"/>
      <c r="K704" s="59"/>
    </row>
    <row r="705" spans="4:11" x14ac:dyDescent="0.2">
      <c r="D705" s="58"/>
      <c r="G705" s="58"/>
      <c r="H705" s="59"/>
      <c r="K705" s="59"/>
    </row>
    <row r="706" spans="4:11" x14ac:dyDescent="0.2">
      <c r="D706" s="58"/>
      <c r="G706" s="58"/>
      <c r="H706" s="59"/>
      <c r="K706" s="59"/>
    </row>
    <row r="707" spans="4:11" x14ac:dyDescent="0.2">
      <c r="D707" s="58"/>
      <c r="G707" s="58"/>
      <c r="H707" s="59"/>
      <c r="K707" s="59"/>
    </row>
    <row r="708" spans="4:11" x14ac:dyDescent="0.2">
      <c r="D708" s="58"/>
      <c r="G708" s="58"/>
      <c r="H708" s="59"/>
      <c r="K708" s="59"/>
    </row>
    <row r="709" spans="4:11" x14ac:dyDescent="0.2">
      <c r="D709" s="58"/>
      <c r="G709" s="58"/>
      <c r="H709" s="59"/>
      <c r="K709" s="59"/>
    </row>
    <row r="710" spans="4:11" x14ac:dyDescent="0.2">
      <c r="D710" s="58"/>
      <c r="G710" s="58"/>
      <c r="H710" s="59"/>
      <c r="K710" s="59"/>
    </row>
    <row r="711" spans="4:11" x14ac:dyDescent="0.2">
      <c r="D711" s="58"/>
      <c r="G711" s="58"/>
      <c r="H711" s="59"/>
      <c r="K711" s="59"/>
    </row>
    <row r="712" spans="4:11" x14ac:dyDescent="0.2">
      <c r="D712" s="58"/>
      <c r="G712" s="58"/>
      <c r="H712" s="59"/>
      <c r="K712" s="59"/>
    </row>
    <row r="713" spans="4:11" x14ac:dyDescent="0.2">
      <c r="D713" s="58"/>
      <c r="G713" s="58"/>
      <c r="H713" s="59"/>
      <c r="K713" s="59"/>
    </row>
    <row r="714" spans="4:11" x14ac:dyDescent="0.2">
      <c r="D714" s="58"/>
      <c r="G714" s="58"/>
      <c r="H714" s="59"/>
      <c r="K714" s="59"/>
    </row>
    <row r="715" spans="4:11" x14ac:dyDescent="0.2">
      <c r="D715" s="58"/>
      <c r="G715" s="58"/>
      <c r="H715" s="59"/>
      <c r="K715" s="59"/>
    </row>
    <row r="716" spans="4:11" x14ac:dyDescent="0.2">
      <c r="D716" s="58"/>
      <c r="G716" s="58"/>
      <c r="H716" s="59"/>
      <c r="K716" s="59"/>
    </row>
    <row r="717" spans="4:11" x14ac:dyDescent="0.2">
      <c r="D717" s="58"/>
      <c r="G717" s="58"/>
      <c r="H717" s="59"/>
      <c r="K717" s="59"/>
    </row>
    <row r="718" spans="4:11" x14ac:dyDescent="0.2">
      <c r="D718" s="58"/>
      <c r="G718" s="58"/>
      <c r="H718" s="59"/>
      <c r="K718" s="59"/>
    </row>
    <row r="719" spans="4:11" x14ac:dyDescent="0.2">
      <c r="D719" s="58"/>
      <c r="G719" s="58"/>
      <c r="H719" s="59"/>
      <c r="K719" s="59"/>
    </row>
    <row r="720" spans="4:11" x14ac:dyDescent="0.2">
      <c r="D720" s="58"/>
      <c r="G720" s="58"/>
      <c r="H720" s="59"/>
      <c r="K720" s="59"/>
    </row>
    <row r="721" spans="4:11" x14ac:dyDescent="0.2">
      <c r="D721" s="58"/>
      <c r="G721" s="58"/>
      <c r="H721" s="59"/>
      <c r="K721" s="59"/>
    </row>
    <row r="722" spans="4:11" x14ac:dyDescent="0.2">
      <c r="D722" s="58"/>
      <c r="G722" s="58"/>
      <c r="H722" s="59"/>
      <c r="K722" s="59"/>
    </row>
    <row r="723" spans="4:11" x14ac:dyDescent="0.2">
      <c r="D723" s="58"/>
      <c r="G723" s="58"/>
      <c r="H723" s="59"/>
      <c r="K723" s="59"/>
    </row>
    <row r="724" spans="4:11" x14ac:dyDescent="0.2">
      <c r="D724" s="58"/>
      <c r="G724" s="58"/>
      <c r="H724" s="59"/>
      <c r="K724" s="59"/>
    </row>
    <row r="725" spans="4:11" x14ac:dyDescent="0.2">
      <c r="D725" s="58"/>
      <c r="G725" s="58"/>
      <c r="H725" s="59"/>
      <c r="K725" s="59"/>
    </row>
    <row r="726" spans="4:11" x14ac:dyDescent="0.2">
      <c r="D726" s="58"/>
      <c r="G726" s="58"/>
      <c r="H726" s="59"/>
      <c r="K726" s="59"/>
    </row>
    <row r="727" spans="4:11" x14ac:dyDescent="0.2">
      <c r="D727" s="58"/>
      <c r="G727" s="58"/>
      <c r="H727" s="59"/>
      <c r="K727" s="59"/>
    </row>
    <row r="728" spans="4:11" x14ac:dyDescent="0.2">
      <c r="D728" s="58"/>
      <c r="G728" s="58"/>
      <c r="H728" s="59"/>
      <c r="K728" s="59"/>
    </row>
    <row r="729" spans="4:11" x14ac:dyDescent="0.2">
      <c r="D729" s="58"/>
      <c r="G729" s="58"/>
      <c r="H729" s="59"/>
      <c r="K729" s="59"/>
    </row>
    <row r="730" spans="4:11" x14ac:dyDescent="0.2">
      <c r="D730" s="58"/>
      <c r="G730" s="58"/>
      <c r="H730" s="59"/>
      <c r="K730" s="59"/>
    </row>
    <row r="731" spans="4:11" x14ac:dyDescent="0.2">
      <c r="D731" s="58"/>
      <c r="G731" s="58"/>
      <c r="H731" s="59"/>
      <c r="K731" s="59"/>
    </row>
    <row r="732" spans="4:11" x14ac:dyDescent="0.2">
      <c r="D732" s="58"/>
      <c r="G732" s="58"/>
      <c r="H732" s="59"/>
      <c r="K732" s="59"/>
    </row>
    <row r="733" spans="4:11" x14ac:dyDescent="0.2">
      <c r="D733" s="58"/>
      <c r="G733" s="58"/>
      <c r="H733" s="59"/>
      <c r="K733" s="59"/>
    </row>
    <row r="734" spans="4:11" x14ac:dyDescent="0.2">
      <c r="D734" s="58"/>
      <c r="G734" s="58"/>
      <c r="H734" s="59"/>
      <c r="K734" s="59"/>
    </row>
    <row r="735" spans="4:11" x14ac:dyDescent="0.2">
      <c r="D735" s="58"/>
      <c r="G735" s="58"/>
      <c r="H735" s="59"/>
      <c r="K735" s="59"/>
    </row>
    <row r="736" spans="4:11" x14ac:dyDescent="0.2">
      <c r="D736" s="58"/>
      <c r="G736" s="58"/>
      <c r="H736" s="59"/>
      <c r="K736" s="59"/>
    </row>
    <row r="737" spans="4:11" x14ac:dyDescent="0.2">
      <c r="D737" s="58"/>
      <c r="G737" s="58"/>
      <c r="H737" s="59"/>
      <c r="K737" s="59"/>
    </row>
    <row r="738" spans="4:11" x14ac:dyDescent="0.2">
      <c r="D738" s="58"/>
      <c r="G738" s="58"/>
      <c r="H738" s="59"/>
      <c r="K738" s="59"/>
    </row>
    <row r="739" spans="4:11" x14ac:dyDescent="0.2">
      <c r="D739" s="58"/>
      <c r="G739" s="58"/>
      <c r="H739" s="59"/>
      <c r="K739" s="59"/>
    </row>
    <row r="740" spans="4:11" x14ac:dyDescent="0.2">
      <c r="D740" s="58"/>
      <c r="G740" s="58"/>
      <c r="H740" s="59"/>
      <c r="K740" s="59"/>
    </row>
    <row r="741" spans="4:11" x14ac:dyDescent="0.2">
      <c r="D741" s="58"/>
      <c r="G741" s="58"/>
      <c r="H741" s="59"/>
      <c r="K741" s="59"/>
    </row>
    <row r="742" spans="4:11" x14ac:dyDescent="0.2">
      <c r="D742" s="58"/>
      <c r="G742" s="58"/>
      <c r="H742" s="59"/>
      <c r="K742" s="59"/>
    </row>
    <row r="743" spans="4:11" x14ac:dyDescent="0.2">
      <c r="D743" s="58"/>
      <c r="G743" s="58"/>
      <c r="H743" s="59"/>
      <c r="K743" s="59"/>
    </row>
    <row r="744" spans="4:11" x14ac:dyDescent="0.2">
      <c r="D744" s="58"/>
      <c r="G744" s="58"/>
      <c r="H744" s="59"/>
      <c r="K744" s="59"/>
    </row>
    <row r="745" spans="4:11" x14ac:dyDescent="0.2">
      <c r="D745" s="58"/>
      <c r="G745" s="58"/>
      <c r="H745" s="59"/>
      <c r="K745" s="59"/>
    </row>
    <row r="746" spans="4:11" x14ac:dyDescent="0.2">
      <c r="D746" s="58"/>
      <c r="G746" s="58"/>
      <c r="H746" s="59"/>
      <c r="K746" s="59"/>
    </row>
    <row r="747" spans="4:11" x14ac:dyDescent="0.2">
      <c r="D747" s="58"/>
      <c r="G747" s="58"/>
      <c r="H747" s="59"/>
      <c r="K747" s="59"/>
    </row>
    <row r="748" spans="4:11" x14ac:dyDescent="0.2">
      <c r="D748" s="58"/>
      <c r="G748" s="58"/>
      <c r="H748" s="59"/>
      <c r="K748" s="59"/>
    </row>
    <row r="749" spans="4:11" x14ac:dyDescent="0.2">
      <c r="D749" s="58"/>
      <c r="G749" s="58"/>
      <c r="H749" s="59"/>
      <c r="K749" s="59"/>
    </row>
    <row r="750" spans="4:11" x14ac:dyDescent="0.2">
      <c r="D750" s="58"/>
      <c r="G750" s="58"/>
      <c r="H750" s="59"/>
      <c r="K750" s="59"/>
    </row>
    <row r="751" spans="4:11" x14ac:dyDescent="0.2">
      <c r="D751" s="58"/>
      <c r="G751" s="58"/>
      <c r="H751" s="59"/>
      <c r="K751" s="59"/>
    </row>
    <row r="752" spans="4:11" x14ac:dyDescent="0.2">
      <c r="D752" s="58"/>
      <c r="G752" s="58"/>
      <c r="H752" s="59"/>
      <c r="K752" s="59"/>
    </row>
    <row r="753" spans="4:11" x14ac:dyDescent="0.2">
      <c r="D753" s="58"/>
      <c r="G753" s="58"/>
      <c r="H753" s="59"/>
      <c r="K753" s="59"/>
    </row>
    <row r="754" spans="4:11" x14ac:dyDescent="0.2">
      <c r="D754" s="58"/>
      <c r="G754" s="58"/>
      <c r="H754" s="59"/>
      <c r="K754" s="59"/>
    </row>
    <row r="755" spans="4:11" x14ac:dyDescent="0.2">
      <c r="D755" s="58"/>
      <c r="G755" s="58"/>
      <c r="H755" s="59"/>
      <c r="K755" s="59"/>
    </row>
    <row r="756" spans="4:11" x14ac:dyDescent="0.2">
      <c r="D756" s="58"/>
      <c r="G756" s="58"/>
      <c r="H756" s="59"/>
      <c r="K756" s="59"/>
    </row>
    <row r="757" spans="4:11" x14ac:dyDescent="0.2">
      <c r="D757" s="58"/>
      <c r="G757" s="58"/>
      <c r="H757" s="59"/>
      <c r="K757" s="59"/>
    </row>
    <row r="758" spans="4:11" x14ac:dyDescent="0.2">
      <c r="D758" s="58"/>
      <c r="G758" s="58"/>
      <c r="H758" s="59"/>
      <c r="K758" s="59"/>
    </row>
    <row r="759" spans="4:11" x14ac:dyDescent="0.2">
      <c r="D759" s="58"/>
      <c r="G759" s="58"/>
      <c r="H759" s="59"/>
      <c r="K759" s="59"/>
    </row>
    <row r="760" spans="4:11" x14ac:dyDescent="0.2">
      <c r="D760" s="58"/>
      <c r="G760" s="58"/>
      <c r="H760" s="59"/>
      <c r="K760" s="59"/>
    </row>
    <row r="761" spans="4:11" x14ac:dyDescent="0.2">
      <c r="D761" s="58"/>
      <c r="G761" s="58"/>
      <c r="H761" s="59"/>
      <c r="K761" s="59"/>
    </row>
    <row r="762" spans="4:11" x14ac:dyDescent="0.2">
      <c r="D762" s="58"/>
      <c r="G762" s="58"/>
      <c r="H762" s="59"/>
      <c r="K762" s="59"/>
    </row>
    <row r="763" spans="4:11" x14ac:dyDescent="0.2">
      <c r="D763" s="58"/>
      <c r="G763" s="58"/>
      <c r="H763" s="59"/>
      <c r="K763" s="59"/>
    </row>
    <row r="764" spans="4:11" x14ac:dyDescent="0.2">
      <c r="D764" s="58"/>
      <c r="G764" s="58"/>
      <c r="H764" s="59"/>
      <c r="K764" s="59"/>
    </row>
    <row r="765" spans="4:11" x14ac:dyDescent="0.2">
      <c r="D765" s="58"/>
      <c r="G765" s="58"/>
      <c r="H765" s="59"/>
      <c r="K765" s="59"/>
    </row>
    <row r="766" spans="4:11" x14ac:dyDescent="0.2">
      <c r="D766" s="58"/>
      <c r="G766" s="58"/>
      <c r="H766" s="59"/>
      <c r="K766" s="59"/>
    </row>
    <row r="767" spans="4:11" x14ac:dyDescent="0.2">
      <c r="D767" s="58"/>
      <c r="G767" s="58"/>
      <c r="H767" s="59"/>
      <c r="K767" s="59"/>
    </row>
    <row r="768" spans="4:11" x14ac:dyDescent="0.2">
      <c r="D768" s="58"/>
      <c r="G768" s="58"/>
      <c r="H768" s="59"/>
      <c r="K768" s="59"/>
    </row>
    <row r="769" spans="4:11" x14ac:dyDescent="0.2">
      <c r="D769" s="58"/>
      <c r="G769" s="58"/>
      <c r="H769" s="59"/>
      <c r="K769" s="59"/>
    </row>
    <row r="770" spans="4:11" x14ac:dyDescent="0.2">
      <c r="D770" s="58"/>
      <c r="G770" s="58"/>
      <c r="H770" s="59"/>
      <c r="K770" s="59"/>
    </row>
    <row r="771" spans="4:11" x14ac:dyDescent="0.2">
      <c r="D771" s="58"/>
      <c r="G771" s="58"/>
      <c r="H771" s="59"/>
      <c r="K771" s="59"/>
    </row>
    <row r="772" spans="4:11" x14ac:dyDescent="0.2">
      <c r="D772" s="58"/>
      <c r="G772" s="58"/>
      <c r="H772" s="59"/>
      <c r="K772" s="59"/>
    </row>
    <row r="773" spans="4:11" x14ac:dyDescent="0.2">
      <c r="D773" s="58"/>
      <c r="G773" s="58"/>
      <c r="H773" s="59"/>
      <c r="K773" s="59"/>
    </row>
    <row r="774" spans="4:11" x14ac:dyDescent="0.2">
      <c r="D774" s="58"/>
      <c r="G774" s="58"/>
      <c r="H774" s="59"/>
      <c r="K774" s="59"/>
    </row>
    <row r="775" spans="4:11" x14ac:dyDescent="0.2">
      <c r="D775" s="58"/>
      <c r="G775" s="58"/>
      <c r="H775" s="59"/>
      <c r="K775" s="59"/>
    </row>
    <row r="776" spans="4:11" x14ac:dyDescent="0.2">
      <c r="D776" s="58"/>
      <c r="G776" s="58"/>
      <c r="H776" s="59"/>
      <c r="K776" s="59"/>
    </row>
    <row r="777" spans="4:11" x14ac:dyDescent="0.2">
      <c r="D777" s="58"/>
      <c r="G777" s="58"/>
      <c r="H777" s="59"/>
      <c r="K777" s="59"/>
    </row>
    <row r="778" spans="4:11" x14ac:dyDescent="0.2">
      <c r="D778" s="58"/>
      <c r="G778" s="58"/>
      <c r="H778" s="59"/>
      <c r="K778" s="59"/>
    </row>
    <row r="779" spans="4:11" x14ac:dyDescent="0.2">
      <c r="D779" s="58"/>
      <c r="G779" s="58"/>
      <c r="H779" s="59"/>
      <c r="K779" s="59"/>
    </row>
    <row r="780" spans="4:11" x14ac:dyDescent="0.2">
      <c r="D780" s="58"/>
      <c r="G780" s="58"/>
      <c r="H780" s="59"/>
      <c r="K780" s="59"/>
    </row>
    <row r="781" spans="4:11" x14ac:dyDescent="0.2">
      <c r="D781" s="58"/>
      <c r="G781" s="58"/>
      <c r="H781" s="59"/>
      <c r="K781" s="59"/>
    </row>
    <row r="782" spans="4:11" x14ac:dyDescent="0.2">
      <c r="D782" s="58"/>
      <c r="G782" s="58"/>
      <c r="H782" s="59"/>
      <c r="K782" s="59"/>
    </row>
    <row r="783" spans="4:11" x14ac:dyDescent="0.2">
      <c r="D783" s="58"/>
      <c r="G783" s="58"/>
      <c r="H783" s="59"/>
      <c r="K783" s="59"/>
    </row>
    <row r="784" spans="4:11" x14ac:dyDescent="0.2">
      <c r="D784" s="58"/>
      <c r="G784" s="58"/>
      <c r="H784" s="59"/>
      <c r="K784" s="59"/>
    </row>
    <row r="785" spans="4:11" x14ac:dyDescent="0.2">
      <c r="D785" s="58"/>
      <c r="G785" s="58"/>
      <c r="H785" s="59"/>
      <c r="K785" s="59"/>
    </row>
    <row r="786" spans="4:11" x14ac:dyDescent="0.2">
      <c r="D786" s="58"/>
      <c r="G786" s="58"/>
      <c r="H786" s="59"/>
      <c r="K786" s="59"/>
    </row>
    <row r="787" spans="4:11" x14ac:dyDescent="0.2">
      <c r="D787" s="58"/>
      <c r="G787" s="58"/>
      <c r="H787" s="59"/>
      <c r="K787" s="59"/>
    </row>
    <row r="788" spans="4:11" x14ac:dyDescent="0.2">
      <c r="D788" s="58"/>
      <c r="G788" s="58"/>
      <c r="H788" s="59"/>
      <c r="K788" s="59"/>
    </row>
    <row r="789" spans="4:11" x14ac:dyDescent="0.2">
      <c r="D789" s="58"/>
      <c r="G789" s="58"/>
      <c r="H789" s="59"/>
      <c r="K789" s="59"/>
    </row>
    <row r="790" spans="4:11" x14ac:dyDescent="0.2">
      <c r="D790" s="58"/>
      <c r="G790" s="58"/>
      <c r="H790" s="59"/>
      <c r="K790" s="59"/>
    </row>
    <row r="791" spans="4:11" x14ac:dyDescent="0.2">
      <c r="D791" s="58"/>
      <c r="G791" s="58"/>
      <c r="H791" s="59"/>
      <c r="K791" s="59"/>
    </row>
    <row r="792" spans="4:11" x14ac:dyDescent="0.2">
      <c r="D792" s="58"/>
      <c r="G792" s="58"/>
      <c r="H792" s="59"/>
      <c r="K792" s="59"/>
    </row>
    <row r="793" spans="4:11" x14ac:dyDescent="0.2">
      <c r="D793" s="58"/>
      <c r="G793" s="58"/>
      <c r="H793" s="59"/>
      <c r="K793" s="59"/>
    </row>
    <row r="794" spans="4:11" x14ac:dyDescent="0.2">
      <c r="D794" s="58"/>
      <c r="G794" s="58"/>
      <c r="H794" s="59"/>
      <c r="K794" s="59"/>
    </row>
    <row r="795" spans="4:11" x14ac:dyDescent="0.2">
      <c r="D795" s="58"/>
      <c r="G795" s="58"/>
      <c r="H795" s="59"/>
      <c r="K795" s="59"/>
    </row>
    <row r="796" spans="4:11" x14ac:dyDescent="0.2">
      <c r="D796" s="58"/>
      <c r="G796" s="58"/>
      <c r="H796" s="59"/>
      <c r="K796" s="59"/>
    </row>
    <row r="797" spans="4:11" x14ac:dyDescent="0.2">
      <c r="D797" s="58"/>
      <c r="G797" s="58"/>
      <c r="H797" s="59"/>
      <c r="K797" s="59"/>
    </row>
    <row r="798" spans="4:11" x14ac:dyDescent="0.2">
      <c r="D798" s="58"/>
      <c r="G798" s="58"/>
      <c r="H798" s="59"/>
      <c r="K798" s="59"/>
    </row>
    <row r="799" spans="4:11" x14ac:dyDescent="0.2">
      <c r="D799" s="58"/>
      <c r="G799" s="58"/>
      <c r="H799" s="59"/>
      <c r="K799" s="59"/>
    </row>
    <row r="800" spans="4:11" x14ac:dyDescent="0.2">
      <c r="D800" s="58"/>
      <c r="G800" s="58"/>
      <c r="H800" s="59"/>
      <c r="K800" s="59"/>
    </row>
    <row r="801" spans="4:11" x14ac:dyDescent="0.2">
      <c r="D801" s="58"/>
      <c r="G801" s="58"/>
      <c r="H801" s="59"/>
      <c r="K801" s="59"/>
    </row>
    <row r="802" spans="4:11" x14ac:dyDescent="0.2">
      <c r="D802" s="58"/>
      <c r="G802" s="58"/>
      <c r="H802" s="59"/>
      <c r="K802" s="59"/>
    </row>
    <row r="803" spans="4:11" x14ac:dyDescent="0.2">
      <c r="D803" s="58"/>
      <c r="G803" s="58"/>
      <c r="H803" s="59"/>
      <c r="K803" s="59"/>
    </row>
    <row r="804" spans="4:11" x14ac:dyDescent="0.2">
      <c r="D804" s="58"/>
      <c r="G804" s="58"/>
      <c r="H804" s="59"/>
      <c r="K804" s="59"/>
    </row>
    <row r="805" spans="4:11" x14ac:dyDescent="0.2">
      <c r="D805" s="58"/>
      <c r="G805" s="58"/>
      <c r="H805" s="59"/>
      <c r="K805" s="59"/>
    </row>
    <row r="806" spans="4:11" x14ac:dyDescent="0.2">
      <c r="D806" s="58"/>
      <c r="G806" s="58"/>
      <c r="H806" s="59"/>
      <c r="K806" s="59"/>
    </row>
    <row r="807" spans="4:11" x14ac:dyDescent="0.2">
      <c r="D807" s="58"/>
      <c r="G807" s="58"/>
      <c r="H807" s="59"/>
      <c r="K807" s="59"/>
    </row>
    <row r="808" spans="4:11" x14ac:dyDescent="0.2">
      <c r="D808" s="58"/>
      <c r="G808" s="58"/>
      <c r="H808" s="59"/>
      <c r="K808" s="59"/>
    </row>
    <row r="809" spans="4:11" x14ac:dyDescent="0.2">
      <c r="D809" s="58"/>
      <c r="G809" s="58"/>
      <c r="H809" s="59"/>
      <c r="K809" s="59"/>
    </row>
    <row r="810" spans="4:11" x14ac:dyDescent="0.2">
      <c r="D810" s="58"/>
      <c r="G810" s="58"/>
      <c r="H810" s="59"/>
      <c r="K810" s="59"/>
    </row>
    <row r="811" spans="4:11" x14ac:dyDescent="0.2">
      <c r="D811" s="58"/>
      <c r="G811" s="58"/>
      <c r="H811" s="59"/>
      <c r="K811" s="59"/>
    </row>
    <row r="812" spans="4:11" x14ac:dyDescent="0.2">
      <c r="D812" s="58"/>
      <c r="G812" s="58"/>
      <c r="H812" s="59"/>
      <c r="K812" s="59"/>
    </row>
    <row r="813" spans="4:11" x14ac:dyDescent="0.2">
      <c r="D813" s="58"/>
      <c r="G813" s="58"/>
      <c r="H813" s="59"/>
      <c r="K813" s="59"/>
    </row>
    <row r="814" spans="4:11" x14ac:dyDescent="0.2">
      <c r="D814" s="58"/>
      <c r="G814" s="58"/>
      <c r="H814" s="59"/>
      <c r="K814" s="59"/>
    </row>
    <row r="815" spans="4:11" x14ac:dyDescent="0.2">
      <c r="D815" s="58"/>
      <c r="G815" s="58"/>
      <c r="H815" s="59"/>
      <c r="K815" s="59"/>
    </row>
    <row r="816" spans="4:11" x14ac:dyDescent="0.2">
      <c r="D816" s="58"/>
      <c r="G816" s="58"/>
      <c r="H816" s="59"/>
      <c r="K816" s="59"/>
    </row>
    <row r="817" spans="4:11" x14ac:dyDescent="0.2">
      <c r="D817" s="58"/>
      <c r="G817" s="58"/>
      <c r="H817" s="59"/>
      <c r="K817" s="59"/>
    </row>
    <row r="818" spans="4:11" x14ac:dyDescent="0.2">
      <c r="D818" s="58"/>
      <c r="G818" s="58"/>
      <c r="H818" s="59"/>
      <c r="K818" s="59"/>
    </row>
    <row r="819" spans="4:11" x14ac:dyDescent="0.2">
      <c r="D819" s="58"/>
      <c r="G819" s="58"/>
      <c r="H819" s="59"/>
      <c r="K819" s="59"/>
    </row>
    <row r="820" spans="4:11" x14ac:dyDescent="0.2">
      <c r="D820" s="58"/>
      <c r="G820" s="58"/>
      <c r="H820" s="59"/>
      <c r="K820" s="59"/>
    </row>
    <row r="821" spans="4:11" x14ac:dyDescent="0.2">
      <c r="D821" s="58"/>
      <c r="G821" s="58"/>
      <c r="H821" s="59"/>
      <c r="K821" s="59"/>
    </row>
    <row r="822" spans="4:11" x14ac:dyDescent="0.2">
      <c r="D822" s="58"/>
      <c r="G822" s="58"/>
      <c r="H822" s="59"/>
      <c r="K822" s="59"/>
    </row>
    <row r="823" spans="4:11" x14ac:dyDescent="0.2">
      <c r="D823" s="58"/>
      <c r="G823" s="58"/>
      <c r="H823" s="59"/>
      <c r="K823" s="59"/>
    </row>
    <row r="824" spans="4:11" x14ac:dyDescent="0.2">
      <c r="D824" s="58"/>
      <c r="G824" s="58"/>
      <c r="H824" s="59"/>
      <c r="K824" s="59"/>
    </row>
    <row r="825" spans="4:11" x14ac:dyDescent="0.2">
      <c r="D825" s="58"/>
      <c r="G825" s="58"/>
      <c r="H825" s="59"/>
      <c r="K825" s="59"/>
    </row>
    <row r="826" spans="4:11" x14ac:dyDescent="0.2">
      <c r="D826" s="58"/>
      <c r="G826" s="58"/>
      <c r="H826" s="59"/>
      <c r="K826" s="59"/>
    </row>
    <row r="827" spans="4:11" x14ac:dyDescent="0.2">
      <c r="D827" s="58"/>
      <c r="G827" s="58"/>
      <c r="H827" s="59"/>
      <c r="K827" s="59"/>
    </row>
    <row r="828" spans="4:11" x14ac:dyDescent="0.2">
      <c r="D828" s="58"/>
      <c r="G828" s="58"/>
      <c r="H828" s="59"/>
      <c r="K828" s="59"/>
    </row>
    <row r="829" spans="4:11" x14ac:dyDescent="0.2">
      <c r="D829" s="58"/>
      <c r="G829" s="58"/>
      <c r="H829" s="59"/>
      <c r="K829" s="59"/>
    </row>
    <row r="830" spans="4:11" x14ac:dyDescent="0.2">
      <c r="D830" s="58"/>
      <c r="G830" s="58"/>
      <c r="H830" s="59"/>
      <c r="K830" s="59"/>
    </row>
    <row r="831" spans="4:11" x14ac:dyDescent="0.2">
      <c r="D831" s="58"/>
      <c r="G831" s="58"/>
      <c r="H831" s="59"/>
      <c r="K831" s="59"/>
    </row>
    <row r="832" spans="4:11" x14ac:dyDescent="0.2">
      <c r="D832" s="58"/>
      <c r="G832" s="58"/>
      <c r="H832" s="59"/>
      <c r="K832" s="59"/>
    </row>
    <row r="833" spans="4:11" x14ac:dyDescent="0.2">
      <c r="D833" s="58"/>
      <c r="G833" s="58"/>
      <c r="H833" s="59"/>
      <c r="K833" s="59"/>
    </row>
    <row r="834" spans="4:11" x14ac:dyDescent="0.2">
      <c r="D834" s="58"/>
      <c r="G834" s="58"/>
      <c r="H834" s="59"/>
      <c r="K834" s="59"/>
    </row>
    <row r="835" spans="4:11" x14ac:dyDescent="0.2">
      <c r="D835" s="58"/>
      <c r="G835" s="58"/>
      <c r="H835" s="59"/>
      <c r="K835" s="59"/>
    </row>
    <row r="836" spans="4:11" x14ac:dyDescent="0.2">
      <c r="D836" s="58"/>
      <c r="G836" s="58"/>
      <c r="H836" s="59"/>
      <c r="K836" s="59"/>
    </row>
    <row r="837" spans="4:11" x14ac:dyDescent="0.2">
      <c r="D837" s="58"/>
      <c r="G837" s="58"/>
      <c r="H837" s="59"/>
      <c r="K837" s="59"/>
    </row>
    <row r="838" spans="4:11" x14ac:dyDescent="0.2">
      <c r="D838" s="58"/>
      <c r="G838" s="58"/>
      <c r="H838" s="59"/>
      <c r="K838" s="59"/>
    </row>
    <row r="839" spans="4:11" x14ac:dyDescent="0.2">
      <c r="D839" s="58"/>
      <c r="G839" s="58"/>
      <c r="H839" s="59"/>
      <c r="K839" s="59"/>
    </row>
    <row r="840" spans="4:11" x14ac:dyDescent="0.2">
      <c r="D840" s="58"/>
      <c r="G840" s="58"/>
      <c r="H840" s="59"/>
      <c r="K840" s="59"/>
    </row>
    <row r="841" spans="4:11" x14ac:dyDescent="0.2">
      <c r="D841" s="58"/>
      <c r="G841" s="58"/>
      <c r="H841" s="59"/>
      <c r="K841" s="59"/>
    </row>
    <row r="842" spans="4:11" x14ac:dyDescent="0.2">
      <c r="D842" s="58"/>
      <c r="G842" s="58"/>
      <c r="H842" s="59"/>
      <c r="K842" s="59"/>
    </row>
    <row r="843" spans="4:11" x14ac:dyDescent="0.2">
      <c r="D843" s="58"/>
      <c r="G843" s="58"/>
      <c r="H843" s="59"/>
      <c r="K843" s="59"/>
    </row>
    <row r="844" spans="4:11" x14ac:dyDescent="0.2">
      <c r="D844" s="58"/>
      <c r="G844" s="58"/>
      <c r="H844" s="59"/>
      <c r="K844" s="59"/>
    </row>
    <row r="845" spans="4:11" x14ac:dyDescent="0.2">
      <c r="D845" s="58"/>
      <c r="G845" s="58"/>
      <c r="H845" s="59"/>
      <c r="K845" s="59"/>
    </row>
    <row r="846" spans="4:11" x14ac:dyDescent="0.2">
      <c r="D846" s="58"/>
      <c r="G846" s="58"/>
      <c r="H846" s="59"/>
      <c r="K846" s="59"/>
    </row>
    <row r="847" spans="4:11" x14ac:dyDescent="0.2">
      <c r="D847" s="58"/>
      <c r="G847" s="58"/>
      <c r="H847" s="59"/>
      <c r="K847" s="59"/>
    </row>
    <row r="848" spans="4:11" x14ac:dyDescent="0.2">
      <c r="D848" s="58"/>
      <c r="G848" s="58"/>
      <c r="H848" s="59"/>
      <c r="K848" s="59"/>
    </row>
    <row r="849" spans="4:11" x14ac:dyDescent="0.2">
      <c r="D849" s="58"/>
      <c r="G849" s="58"/>
      <c r="H849" s="59"/>
      <c r="K849" s="59"/>
    </row>
    <row r="850" spans="4:11" x14ac:dyDescent="0.2">
      <c r="D850" s="58"/>
      <c r="G850" s="58"/>
      <c r="H850" s="59"/>
      <c r="K850" s="59"/>
    </row>
    <row r="851" spans="4:11" x14ac:dyDescent="0.2">
      <c r="D851" s="58"/>
      <c r="G851" s="58"/>
      <c r="H851" s="59"/>
      <c r="K851" s="59"/>
    </row>
    <row r="852" spans="4:11" x14ac:dyDescent="0.2">
      <c r="D852" s="58"/>
      <c r="G852" s="58"/>
      <c r="H852" s="59"/>
      <c r="K852" s="59"/>
    </row>
    <row r="853" spans="4:11" x14ac:dyDescent="0.2">
      <c r="D853" s="58"/>
      <c r="G853" s="58"/>
      <c r="H853" s="59"/>
      <c r="K853" s="59"/>
    </row>
    <row r="854" spans="4:11" x14ac:dyDescent="0.2">
      <c r="D854" s="58"/>
      <c r="G854" s="58"/>
      <c r="H854" s="59"/>
      <c r="K854" s="59"/>
    </row>
    <row r="855" spans="4:11" x14ac:dyDescent="0.2">
      <c r="D855" s="58"/>
      <c r="G855" s="58"/>
      <c r="H855" s="59"/>
      <c r="K855" s="59"/>
    </row>
    <row r="856" spans="4:11" x14ac:dyDescent="0.2">
      <c r="D856" s="58"/>
      <c r="G856" s="58"/>
      <c r="H856" s="59"/>
      <c r="K856" s="59"/>
    </row>
    <row r="857" spans="4:11" x14ac:dyDescent="0.2">
      <c r="D857" s="58"/>
      <c r="G857" s="58"/>
      <c r="H857" s="59"/>
      <c r="K857" s="59"/>
    </row>
    <row r="858" spans="4:11" x14ac:dyDescent="0.2">
      <c r="D858" s="58"/>
      <c r="G858" s="58"/>
      <c r="H858" s="59"/>
      <c r="K858" s="59"/>
    </row>
    <row r="859" spans="4:11" x14ac:dyDescent="0.2">
      <c r="D859" s="58"/>
      <c r="G859" s="58"/>
      <c r="H859" s="59"/>
      <c r="K859" s="59"/>
    </row>
    <row r="860" spans="4:11" x14ac:dyDescent="0.2">
      <c r="D860" s="58"/>
      <c r="G860" s="58"/>
      <c r="H860" s="59"/>
      <c r="K860" s="59"/>
    </row>
    <row r="861" spans="4:11" x14ac:dyDescent="0.2">
      <c r="D861" s="58"/>
      <c r="G861" s="58"/>
      <c r="H861" s="59"/>
      <c r="K861" s="59"/>
    </row>
    <row r="862" spans="4:11" x14ac:dyDescent="0.2">
      <c r="D862" s="58"/>
      <c r="G862" s="58"/>
      <c r="H862" s="59"/>
      <c r="K862" s="59"/>
    </row>
    <row r="863" spans="4:11" x14ac:dyDescent="0.2">
      <c r="D863" s="58"/>
      <c r="G863" s="58"/>
      <c r="H863" s="59"/>
      <c r="K863" s="59"/>
    </row>
    <row r="864" spans="4:11" x14ac:dyDescent="0.2">
      <c r="D864" s="58"/>
      <c r="G864" s="58"/>
      <c r="H864" s="59"/>
      <c r="K864" s="59"/>
    </row>
    <row r="865" spans="4:11" x14ac:dyDescent="0.2">
      <c r="D865" s="58"/>
      <c r="G865" s="58"/>
      <c r="H865" s="59"/>
      <c r="K865" s="59"/>
    </row>
    <row r="866" spans="4:11" x14ac:dyDescent="0.2">
      <c r="D866" s="58"/>
      <c r="G866" s="58"/>
      <c r="H866" s="59"/>
      <c r="K866" s="59"/>
    </row>
    <row r="867" spans="4:11" x14ac:dyDescent="0.2">
      <c r="D867" s="58"/>
      <c r="G867" s="58"/>
      <c r="H867" s="59"/>
      <c r="K867" s="59"/>
    </row>
    <row r="868" spans="4:11" x14ac:dyDescent="0.2">
      <c r="D868" s="58"/>
      <c r="G868" s="58"/>
      <c r="H868" s="59"/>
      <c r="K868" s="59"/>
    </row>
    <row r="869" spans="4:11" x14ac:dyDescent="0.2">
      <c r="D869" s="58"/>
      <c r="G869" s="58"/>
      <c r="H869" s="59"/>
      <c r="K869" s="59"/>
    </row>
    <row r="870" spans="4:11" x14ac:dyDescent="0.2">
      <c r="D870" s="58"/>
      <c r="G870" s="58"/>
      <c r="H870" s="59"/>
      <c r="K870" s="59"/>
    </row>
    <row r="871" spans="4:11" x14ac:dyDescent="0.2">
      <c r="D871" s="58"/>
      <c r="G871" s="58"/>
      <c r="H871" s="59"/>
      <c r="K871" s="59"/>
    </row>
    <row r="872" spans="4:11" x14ac:dyDescent="0.2">
      <c r="D872" s="58"/>
      <c r="G872" s="58"/>
      <c r="H872" s="59"/>
      <c r="K872" s="59"/>
    </row>
    <row r="873" spans="4:11" x14ac:dyDescent="0.2">
      <c r="D873" s="58"/>
      <c r="G873" s="58"/>
      <c r="H873" s="59"/>
      <c r="K873" s="59"/>
    </row>
    <row r="874" spans="4:11" x14ac:dyDescent="0.2">
      <c r="D874" s="58"/>
      <c r="G874" s="58"/>
      <c r="H874" s="59"/>
      <c r="K874" s="59"/>
    </row>
    <row r="875" spans="4:11" x14ac:dyDescent="0.2">
      <c r="D875" s="58"/>
      <c r="G875" s="58"/>
      <c r="H875" s="59"/>
      <c r="K875" s="59"/>
    </row>
    <row r="876" spans="4:11" x14ac:dyDescent="0.2">
      <c r="D876" s="58"/>
      <c r="G876" s="58"/>
      <c r="H876" s="59"/>
      <c r="K876" s="59"/>
    </row>
    <row r="877" spans="4:11" x14ac:dyDescent="0.2">
      <c r="D877" s="58"/>
      <c r="G877" s="58"/>
      <c r="H877" s="59"/>
      <c r="K877" s="59"/>
    </row>
    <row r="878" spans="4:11" x14ac:dyDescent="0.2">
      <c r="D878" s="58"/>
      <c r="G878" s="58"/>
      <c r="H878" s="59"/>
      <c r="K878" s="59"/>
    </row>
    <row r="879" spans="4:11" x14ac:dyDescent="0.2">
      <c r="D879" s="58"/>
      <c r="G879" s="58"/>
      <c r="H879" s="59"/>
      <c r="K879" s="59"/>
    </row>
    <row r="880" spans="4:11" x14ac:dyDescent="0.2">
      <c r="D880" s="58"/>
      <c r="G880" s="58"/>
      <c r="H880" s="59"/>
      <c r="K880" s="59"/>
    </row>
    <row r="881" spans="4:11" x14ac:dyDescent="0.2">
      <c r="D881" s="58"/>
      <c r="G881" s="58"/>
      <c r="H881" s="59"/>
      <c r="K881" s="59"/>
    </row>
    <row r="882" spans="4:11" x14ac:dyDescent="0.2">
      <c r="D882" s="58"/>
      <c r="G882" s="58"/>
      <c r="H882" s="59"/>
      <c r="K882" s="59"/>
    </row>
    <row r="883" spans="4:11" x14ac:dyDescent="0.2">
      <c r="D883" s="58"/>
      <c r="G883" s="58"/>
      <c r="H883" s="59"/>
      <c r="K883" s="59"/>
    </row>
    <row r="884" spans="4:11" x14ac:dyDescent="0.2">
      <c r="D884" s="58"/>
      <c r="G884" s="58"/>
      <c r="H884" s="59"/>
      <c r="K884" s="59"/>
    </row>
    <row r="885" spans="4:11" x14ac:dyDescent="0.2">
      <c r="D885" s="58"/>
      <c r="G885" s="58"/>
      <c r="H885" s="59"/>
      <c r="K885" s="59"/>
    </row>
    <row r="886" spans="4:11" x14ac:dyDescent="0.2">
      <c r="D886" s="58"/>
      <c r="G886" s="58"/>
      <c r="H886" s="59"/>
      <c r="K886" s="59"/>
    </row>
    <row r="887" spans="4:11" x14ac:dyDescent="0.2">
      <c r="D887" s="58"/>
      <c r="G887" s="58"/>
      <c r="H887" s="59"/>
      <c r="K887" s="59"/>
    </row>
    <row r="888" spans="4:11" x14ac:dyDescent="0.2">
      <c r="D888" s="58"/>
      <c r="G888" s="58"/>
      <c r="H888" s="59"/>
      <c r="K888" s="59"/>
    </row>
    <row r="889" spans="4:11" x14ac:dyDescent="0.2">
      <c r="D889" s="58"/>
      <c r="G889" s="58"/>
      <c r="H889" s="59"/>
      <c r="K889" s="59"/>
    </row>
    <row r="890" spans="4:11" x14ac:dyDescent="0.2">
      <c r="D890" s="58"/>
      <c r="G890" s="58"/>
      <c r="H890" s="59"/>
      <c r="K890" s="59"/>
    </row>
    <row r="891" spans="4:11" x14ac:dyDescent="0.2">
      <c r="D891" s="58"/>
      <c r="G891" s="58"/>
      <c r="H891" s="59"/>
      <c r="K891" s="59"/>
    </row>
    <row r="892" spans="4:11" x14ac:dyDescent="0.2">
      <c r="D892" s="58"/>
      <c r="G892" s="58"/>
      <c r="H892" s="59"/>
      <c r="K892" s="59"/>
    </row>
    <row r="893" spans="4:11" x14ac:dyDescent="0.2">
      <c r="D893" s="58"/>
      <c r="G893" s="58"/>
      <c r="H893" s="59"/>
      <c r="K893" s="59"/>
    </row>
    <row r="894" spans="4:11" x14ac:dyDescent="0.2">
      <c r="D894" s="58"/>
      <c r="G894" s="58"/>
      <c r="H894" s="59"/>
      <c r="K894" s="59"/>
    </row>
    <row r="895" spans="4:11" x14ac:dyDescent="0.2">
      <c r="D895" s="58"/>
      <c r="G895" s="58"/>
      <c r="H895" s="59"/>
      <c r="K895" s="59"/>
    </row>
    <row r="896" spans="4:11" x14ac:dyDescent="0.2">
      <c r="D896" s="58"/>
      <c r="G896" s="58"/>
      <c r="H896" s="59"/>
      <c r="K896" s="59"/>
    </row>
    <row r="897" spans="4:11" x14ac:dyDescent="0.2">
      <c r="D897" s="58"/>
      <c r="G897" s="58"/>
      <c r="H897" s="59"/>
      <c r="K897" s="59"/>
    </row>
    <row r="898" spans="4:11" x14ac:dyDescent="0.2">
      <c r="D898" s="58"/>
      <c r="G898" s="58"/>
      <c r="H898" s="59"/>
      <c r="K898" s="59"/>
    </row>
    <row r="899" spans="4:11" x14ac:dyDescent="0.2">
      <c r="D899" s="58"/>
      <c r="G899" s="58"/>
      <c r="H899" s="59"/>
      <c r="K899" s="59"/>
    </row>
    <row r="900" spans="4:11" x14ac:dyDescent="0.2">
      <c r="D900" s="58"/>
      <c r="G900" s="58"/>
      <c r="H900" s="59"/>
      <c r="K900" s="59"/>
    </row>
    <row r="901" spans="4:11" x14ac:dyDescent="0.2">
      <c r="D901" s="58"/>
      <c r="G901" s="58"/>
      <c r="H901" s="59"/>
      <c r="K901" s="59"/>
    </row>
    <row r="902" spans="4:11" x14ac:dyDescent="0.2">
      <c r="D902" s="58"/>
      <c r="G902" s="58"/>
      <c r="H902" s="59"/>
      <c r="K902" s="59"/>
    </row>
    <row r="903" spans="4:11" x14ac:dyDescent="0.2">
      <c r="D903" s="58"/>
      <c r="G903" s="58"/>
      <c r="H903" s="59"/>
      <c r="K903" s="59"/>
    </row>
    <row r="904" spans="4:11" x14ac:dyDescent="0.2">
      <c r="D904" s="58"/>
      <c r="G904" s="58"/>
      <c r="H904" s="59"/>
      <c r="K904" s="59"/>
    </row>
    <row r="905" spans="4:11" x14ac:dyDescent="0.2">
      <c r="D905" s="58"/>
      <c r="G905" s="58"/>
      <c r="H905" s="59"/>
      <c r="K905" s="59"/>
    </row>
    <row r="906" spans="4:11" x14ac:dyDescent="0.2">
      <c r="D906" s="58"/>
      <c r="G906" s="58"/>
      <c r="H906" s="59"/>
      <c r="K906" s="59"/>
    </row>
    <row r="907" spans="4:11" x14ac:dyDescent="0.2">
      <c r="D907" s="58"/>
      <c r="G907" s="58"/>
      <c r="H907" s="59"/>
      <c r="K907" s="59"/>
    </row>
    <row r="908" spans="4:11" x14ac:dyDescent="0.2">
      <c r="D908" s="58"/>
      <c r="G908" s="58"/>
      <c r="H908" s="59"/>
      <c r="K908" s="59"/>
    </row>
    <row r="909" spans="4:11" x14ac:dyDescent="0.2">
      <c r="D909" s="58"/>
      <c r="G909" s="58"/>
      <c r="H909" s="59"/>
      <c r="K909" s="59"/>
    </row>
    <row r="910" spans="4:11" x14ac:dyDescent="0.2">
      <c r="D910" s="58"/>
      <c r="G910" s="58"/>
      <c r="H910" s="59"/>
      <c r="K910" s="59"/>
    </row>
    <row r="911" spans="4:11" x14ac:dyDescent="0.2">
      <c r="D911" s="58"/>
      <c r="G911" s="58"/>
      <c r="H911" s="59"/>
      <c r="K911" s="59"/>
    </row>
    <row r="912" spans="4:11" x14ac:dyDescent="0.2">
      <c r="D912" s="58"/>
      <c r="G912" s="58"/>
      <c r="H912" s="59"/>
      <c r="K912" s="59"/>
    </row>
    <row r="913" spans="4:11" x14ac:dyDescent="0.2">
      <c r="D913" s="58"/>
      <c r="G913" s="58"/>
      <c r="H913" s="59"/>
      <c r="K913" s="59"/>
    </row>
    <row r="914" spans="4:11" x14ac:dyDescent="0.2">
      <c r="D914" s="58"/>
      <c r="G914" s="58"/>
      <c r="H914" s="59"/>
      <c r="K914" s="59"/>
    </row>
    <row r="915" spans="4:11" x14ac:dyDescent="0.2">
      <c r="D915" s="58"/>
      <c r="G915" s="58"/>
      <c r="H915" s="59"/>
      <c r="K915" s="59"/>
    </row>
    <row r="916" spans="4:11" x14ac:dyDescent="0.2">
      <c r="D916" s="58"/>
      <c r="G916" s="58"/>
      <c r="H916" s="59"/>
      <c r="K916" s="59"/>
    </row>
    <row r="917" spans="4:11" x14ac:dyDescent="0.2">
      <c r="D917" s="58"/>
      <c r="G917" s="58"/>
      <c r="H917" s="59"/>
      <c r="K917" s="59"/>
    </row>
    <row r="918" spans="4:11" x14ac:dyDescent="0.2">
      <c r="D918" s="58"/>
      <c r="G918" s="58"/>
      <c r="H918" s="59"/>
      <c r="K918" s="59"/>
    </row>
    <row r="919" spans="4:11" x14ac:dyDescent="0.2">
      <c r="D919" s="58"/>
      <c r="G919" s="58"/>
      <c r="H919" s="59"/>
      <c r="K919" s="59"/>
    </row>
    <row r="920" spans="4:11" x14ac:dyDescent="0.2">
      <c r="D920" s="58"/>
      <c r="G920" s="58"/>
      <c r="H920" s="59"/>
      <c r="K920" s="59"/>
    </row>
    <row r="921" spans="4:11" x14ac:dyDescent="0.2">
      <c r="D921" s="58"/>
      <c r="G921" s="58"/>
      <c r="H921" s="59"/>
      <c r="K921" s="59"/>
    </row>
    <row r="922" spans="4:11" x14ac:dyDescent="0.2">
      <c r="D922" s="58"/>
      <c r="G922" s="58"/>
      <c r="H922" s="59"/>
      <c r="K922" s="59"/>
    </row>
    <row r="923" spans="4:11" x14ac:dyDescent="0.2">
      <c r="D923" s="58"/>
      <c r="G923" s="58"/>
      <c r="H923" s="59"/>
      <c r="K923" s="59"/>
    </row>
    <row r="924" spans="4:11" x14ac:dyDescent="0.2">
      <c r="D924" s="58"/>
      <c r="G924" s="58"/>
      <c r="H924" s="59"/>
      <c r="K924" s="59"/>
    </row>
    <row r="925" spans="4:11" x14ac:dyDescent="0.2">
      <c r="D925" s="58"/>
      <c r="G925" s="58"/>
      <c r="H925" s="59"/>
      <c r="K925" s="59"/>
    </row>
    <row r="926" spans="4:11" x14ac:dyDescent="0.2">
      <c r="D926" s="58"/>
      <c r="G926" s="58"/>
      <c r="H926" s="59"/>
      <c r="K926" s="59"/>
    </row>
    <row r="927" spans="4:11" x14ac:dyDescent="0.2">
      <c r="D927" s="58"/>
      <c r="G927" s="58"/>
      <c r="H927" s="59"/>
      <c r="K927" s="59"/>
    </row>
    <row r="928" spans="4:11" x14ac:dyDescent="0.2">
      <c r="D928" s="58"/>
      <c r="G928" s="58"/>
      <c r="H928" s="59"/>
      <c r="K928" s="59"/>
    </row>
    <row r="929" spans="4:11" x14ac:dyDescent="0.2">
      <c r="D929" s="58"/>
      <c r="G929" s="58"/>
      <c r="H929" s="59"/>
      <c r="K929" s="59"/>
    </row>
    <row r="930" spans="4:11" x14ac:dyDescent="0.2">
      <c r="D930" s="58"/>
      <c r="G930" s="58"/>
      <c r="H930" s="59"/>
      <c r="K930" s="59"/>
    </row>
    <row r="931" spans="4:11" x14ac:dyDescent="0.2">
      <c r="D931" s="58"/>
      <c r="G931" s="58"/>
      <c r="H931" s="59"/>
      <c r="K931" s="59"/>
    </row>
    <row r="932" spans="4:11" x14ac:dyDescent="0.2">
      <c r="D932" s="58"/>
      <c r="G932" s="58"/>
      <c r="H932" s="59"/>
      <c r="K932" s="59"/>
    </row>
    <row r="933" spans="4:11" x14ac:dyDescent="0.2">
      <c r="D933" s="58"/>
      <c r="G933" s="58"/>
      <c r="H933" s="59"/>
      <c r="K933" s="59"/>
    </row>
    <row r="934" spans="4:11" x14ac:dyDescent="0.2">
      <c r="D934" s="58"/>
      <c r="G934" s="58"/>
      <c r="H934" s="59"/>
      <c r="K934" s="59"/>
    </row>
    <row r="935" spans="4:11" x14ac:dyDescent="0.2">
      <c r="D935" s="58"/>
      <c r="G935" s="58"/>
      <c r="H935" s="59"/>
      <c r="K935" s="59"/>
    </row>
    <row r="936" spans="4:11" x14ac:dyDescent="0.2">
      <c r="D936" s="58"/>
      <c r="G936" s="58"/>
      <c r="H936" s="59"/>
      <c r="K936" s="59"/>
    </row>
    <row r="937" spans="4:11" x14ac:dyDescent="0.2">
      <c r="D937" s="58"/>
      <c r="G937" s="58"/>
      <c r="H937" s="59"/>
      <c r="K937" s="59"/>
    </row>
    <row r="938" spans="4:11" x14ac:dyDescent="0.2">
      <c r="D938" s="58"/>
      <c r="G938" s="58"/>
      <c r="H938" s="59"/>
      <c r="K938" s="59"/>
    </row>
    <row r="939" spans="4:11" x14ac:dyDescent="0.2">
      <c r="D939" s="58"/>
      <c r="G939" s="58"/>
      <c r="H939" s="59"/>
      <c r="K939" s="59"/>
    </row>
    <row r="940" spans="4:11" x14ac:dyDescent="0.2">
      <c r="D940" s="58"/>
      <c r="G940" s="58"/>
      <c r="H940" s="59"/>
      <c r="K940" s="59"/>
    </row>
    <row r="941" spans="4:11" x14ac:dyDescent="0.2">
      <c r="D941" s="58"/>
      <c r="G941" s="58"/>
      <c r="H941" s="59"/>
      <c r="K941" s="59"/>
    </row>
    <row r="942" spans="4:11" x14ac:dyDescent="0.2">
      <c r="D942" s="58"/>
      <c r="G942" s="58"/>
      <c r="H942" s="59"/>
      <c r="K942" s="59"/>
    </row>
    <row r="943" spans="4:11" x14ac:dyDescent="0.2">
      <c r="D943" s="58"/>
      <c r="G943" s="58"/>
      <c r="H943" s="59"/>
      <c r="K943" s="59"/>
    </row>
    <row r="944" spans="4:11" x14ac:dyDescent="0.2">
      <c r="D944" s="58"/>
      <c r="G944" s="58"/>
      <c r="H944" s="59"/>
      <c r="K944" s="59"/>
    </row>
    <row r="945" spans="4:11" x14ac:dyDescent="0.2">
      <c r="D945" s="58"/>
      <c r="G945" s="58"/>
      <c r="H945" s="59"/>
      <c r="K945" s="59"/>
    </row>
    <row r="946" spans="4:11" x14ac:dyDescent="0.2">
      <c r="D946" s="58"/>
      <c r="G946" s="58"/>
      <c r="H946" s="59"/>
      <c r="K946" s="59"/>
    </row>
    <row r="947" spans="4:11" x14ac:dyDescent="0.2">
      <c r="D947" s="58"/>
      <c r="G947" s="58"/>
      <c r="H947" s="59"/>
      <c r="K947" s="59"/>
    </row>
    <row r="948" spans="4:11" x14ac:dyDescent="0.2">
      <c r="D948" s="58"/>
      <c r="G948" s="58"/>
      <c r="H948" s="59"/>
      <c r="K948" s="59"/>
    </row>
    <row r="949" spans="4:11" x14ac:dyDescent="0.2">
      <c r="D949" s="58"/>
      <c r="G949" s="58"/>
      <c r="H949" s="59"/>
      <c r="K949" s="59"/>
    </row>
    <row r="950" spans="4:11" x14ac:dyDescent="0.2">
      <c r="D950" s="58"/>
      <c r="G950" s="58"/>
      <c r="H950" s="59"/>
      <c r="K950" s="59"/>
    </row>
    <row r="951" spans="4:11" x14ac:dyDescent="0.2">
      <c r="D951" s="58"/>
      <c r="G951" s="58"/>
      <c r="H951" s="59"/>
      <c r="K951" s="59"/>
    </row>
    <row r="952" spans="4:11" x14ac:dyDescent="0.2">
      <c r="D952" s="58"/>
      <c r="G952" s="58"/>
      <c r="H952" s="59"/>
      <c r="K952" s="59"/>
    </row>
    <row r="953" spans="4:11" x14ac:dyDescent="0.2">
      <c r="D953" s="58"/>
      <c r="G953" s="58"/>
      <c r="H953" s="59"/>
      <c r="K953" s="59"/>
    </row>
    <row r="954" spans="4:11" x14ac:dyDescent="0.2">
      <c r="D954" s="58"/>
      <c r="G954" s="58"/>
      <c r="H954" s="59"/>
      <c r="K954" s="59"/>
    </row>
    <row r="955" spans="4:11" x14ac:dyDescent="0.2">
      <c r="D955" s="58"/>
      <c r="G955" s="58"/>
      <c r="H955" s="59"/>
      <c r="K955" s="59"/>
    </row>
    <row r="956" spans="4:11" x14ac:dyDescent="0.2">
      <c r="D956" s="58"/>
      <c r="G956" s="58"/>
      <c r="H956" s="59"/>
      <c r="K956" s="59"/>
    </row>
    <row r="957" spans="4:11" x14ac:dyDescent="0.2">
      <c r="D957" s="58"/>
      <c r="G957" s="58"/>
      <c r="H957" s="59"/>
      <c r="K957" s="59"/>
    </row>
    <row r="958" spans="4:11" x14ac:dyDescent="0.2">
      <c r="D958" s="58"/>
      <c r="G958" s="58"/>
      <c r="H958" s="59"/>
      <c r="K958" s="59"/>
    </row>
    <row r="959" spans="4:11" x14ac:dyDescent="0.2">
      <c r="D959" s="58"/>
      <c r="G959" s="58"/>
      <c r="H959" s="59"/>
      <c r="K959" s="59"/>
    </row>
    <row r="960" spans="4:11" x14ac:dyDescent="0.2">
      <c r="D960" s="58"/>
      <c r="G960" s="58"/>
      <c r="H960" s="59"/>
      <c r="K960" s="59"/>
    </row>
    <row r="961" spans="4:11" x14ac:dyDescent="0.2">
      <c r="D961" s="58"/>
      <c r="G961" s="58"/>
      <c r="H961" s="59"/>
      <c r="K961" s="59"/>
    </row>
    <row r="962" spans="4:11" x14ac:dyDescent="0.2">
      <c r="D962" s="58"/>
      <c r="G962" s="58"/>
      <c r="H962" s="59"/>
      <c r="K962" s="59"/>
    </row>
    <row r="963" spans="4:11" x14ac:dyDescent="0.2">
      <c r="D963" s="58"/>
      <c r="G963" s="58"/>
      <c r="H963" s="59"/>
      <c r="K963" s="59"/>
    </row>
    <row r="964" spans="4:11" x14ac:dyDescent="0.2">
      <c r="D964" s="58"/>
      <c r="G964" s="58"/>
      <c r="H964" s="59"/>
      <c r="K964" s="59"/>
    </row>
    <row r="965" spans="4:11" x14ac:dyDescent="0.2">
      <c r="D965" s="58"/>
      <c r="G965" s="58"/>
      <c r="H965" s="59"/>
      <c r="K965" s="59"/>
    </row>
    <row r="966" spans="4:11" x14ac:dyDescent="0.2">
      <c r="D966" s="58"/>
      <c r="G966" s="58"/>
      <c r="H966" s="59"/>
      <c r="K966" s="59"/>
    </row>
    <row r="967" spans="4:11" x14ac:dyDescent="0.2">
      <c r="D967" s="58"/>
      <c r="G967" s="58"/>
      <c r="H967" s="59"/>
      <c r="K967" s="59"/>
    </row>
    <row r="968" spans="4:11" x14ac:dyDescent="0.2">
      <c r="D968" s="58"/>
      <c r="G968" s="58"/>
      <c r="H968" s="59"/>
      <c r="K968" s="59"/>
    </row>
    <row r="969" spans="4:11" x14ac:dyDescent="0.2">
      <c r="D969" s="58"/>
      <c r="G969" s="58"/>
      <c r="H969" s="59"/>
      <c r="K969" s="59"/>
    </row>
    <row r="970" spans="4:11" x14ac:dyDescent="0.2">
      <c r="D970" s="58"/>
      <c r="G970" s="58"/>
      <c r="H970" s="59"/>
      <c r="K970" s="59"/>
    </row>
    <row r="971" spans="4:11" x14ac:dyDescent="0.2">
      <c r="D971" s="58"/>
      <c r="G971" s="58"/>
      <c r="H971" s="59"/>
      <c r="K971" s="59"/>
    </row>
    <row r="972" spans="4:11" x14ac:dyDescent="0.2">
      <c r="D972" s="58"/>
      <c r="G972" s="58"/>
      <c r="H972" s="59"/>
      <c r="K972" s="59"/>
    </row>
    <row r="973" spans="4:11" x14ac:dyDescent="0.2">
      <c r="D973" s="58"/>
      <c r="G973" s="58"/>
      <c r="H973" s="59"/>
      <c r="K973" s="59"/>
    </row>
    <row r="974" spans="4:11" x14ac:dyDescent="0.2">
      <c r="D974" s="58"/>
      <c r="G974" s="58"/>
      <c r="H974" s="59"/>
      <c r="K974" s="59"/>
    </row>
    <row r="975" spans="4:11" x14ac:dyDescent="0.2">
      <c r="D975" s="58"/>
      <c r="G975" s="58"/>
      <c r="H975" s="59"/>
      <c r="K975" s="59"/>
    </row>
    <row r="976" spans="4:11" x14ac:dyDescent="0.2">
      <c r="D976" s="58"/>
      <c r="G976" s="58"/>
      <c r="H976" s="59"/>
      <c r="K976" s="59"/>
    </row>
    <row r="977" spans="4:11" x14ac:dyDescent="0.2">
      <c r="D977" s="58"/>
      <c r="G977" s="58"/>
      <c r="H977" s="59"/>
      <c r="K977" s="59"/>
    </row>
    <row r="978" spans="4:11" x14ac:dyDescent="0.2">
      <c r="D978" s="58"/>
      <c r="G978" s="58"/>
      <c r="H978" s="59"/>
      <c r="K978" s="59"/>
    </row>
    <row r="979" spans="4:11" x14ac:dyDescent="0.2">
      <c r="D979" s="58"/>
      <c r="G979" s="58"/>
      <c r="H979" s="59"/>
      <c r="K979" s="59"/>
    </row>
    <row r="980" spans="4:11" x14ac:dyDescent="0.2">
      <c r="D980" s="58"/>
      <c r="G980" s="58"/>
      <c r="H980" s="59"/>
      <c r="K980" s="59"/>
    </row>
    <row r="981" spans="4:11" x14ac:dyDescent="0.2">
      <c r="D981" s="58"/>
      <c r="G981" s="58"/>
      <c r="H981" s="59"/>
      <c r="K981" s="59"/>
    </row>
    <row r="982" spans="4:11" x14ac:dyDescent="0.2">
      <c r="D982" s="58"/>
      <c r="G982" s="58"/>
      <c r="H982" s="59"/>
      <c r="K982" s="59"/>
    </row>
    <row r="983" spans="4:11" x14ac:dyDescent="0.2">
      <c r="D983" s="58"/>
      <c r="G983" s="58"/>
      <c r="H983" s="59"/>
      <c r="K983" s="59"/>
    </row>
    <row r="984" spans="4:11" x14ac:dyDescent="0.2">
      <c r="D984" s="58"/>
      <c r="G984" s="58"/>
      <c r="H984" s="59"/>
      <c r="K984" s="59"/>
    </row>
    <row r="985" spans="4:11" x14ac:dyDescent="0.2">
      <c r="D985" s="58"/>
      <c r="G985" s="58"/>
      <c r="H985" s="59"/>
      <c r="K985" s="59"/>
    </row>
    <row r="986" spans="4:11" x14ac:dyDescent="0.2">
      <c r="D986" s="58"/>
      <c r="G986" s="58"/>
      <c r="H986" s="59"/>
      <c r="K986" s="59"/>
    </row>
    <row r="987" spans="4:11" x14ac:dyDescent="0.2">
      <c r="D987" s="58"/>
      <c r="G987" s="58"/>
      <c r="H987" s="59"/>
      <c r="K987" s="59"/>
    </row>
    <row r="988" spans="4:11" x14ac:dyDescent="0.2">
      <c r="D988" s="58"/>
      <c r="G988" s="58"/>
      <c r="H988" s="59"/>
      <c r="K988" s="59"/>
    </row>
    <row r="989" spans="4:11" x14ac:dyDescent="0.2">
      <c r="D989" s="58"/>
      <c r="G989" s="58"/>
      <c r="H989" s="59"/>
      <c r="K989" s="59"/>
    </row>
    <row r="990" spans="4:11" x14ac:dyDescent="0.2">
      <c r="D990" s="58"/>
      <c r="G990" s="58"/>
      <c r="H990" s="59"/>
      <c r="K990" s="59"/>
    </row>
    <row r="991" spans="4:11" x14ac:dyDescent="0.2">
      <c r="D991" s="58"/>
      <c r="G991" s="58"/>
      <c r="H991" s="59"/>
      <c r="K991" s="59"/>
    </row>
    <row r="992" spans="4:11" x14ac:dyDescent="0.2">
      <c r="D992" s="58"/>
      <c r="G992" s="58"/>
      <c r="H992" s="59"/>
      <c r="K992" s="59"/>
    </row>
    <row r="993" spans="4:11" x14ac:dyDescent="0.2">
      <c r="D993" s="58"/>
      <c r="G993" s="58"/>
      <c r="H993" s="59"/>
      <c r="K993" s="59"/>
    </row>
    <row r="994" spans="4:11" x14ac:dyDescent="0.2">
      <c r="D994" s="58"/>
      <c r="G994" s="58"/>
      <c r="H994" s="59"/>
      <c r="K994" s="59"/>
    </row>
    <row r="995" spans="4:11" x14ac:dyDescent="0.2">
      <c r="D995" s="58"/>
      <c r="G995" s="58"/>
      <c r="H995" s="59"/>
      <c r="K995" s="59"/>
    </row>
    <row r="996" spans="4:11" x14ac:dyDescent="0.2">
      <c r="D996" s="58"/>
      <c r="G996" s="58"/>
      <c r="H996" s="59"/>
      <c r="K996" s="59"/>
    </row>
    <row r="997" spans="4:11" x14ac:dyDescent="0.2">
      <c r="D997" s="58"/>
      <c r="G997" s="58"/>
      <c r="H997" s="59"/>
      <c r="K997" s="59"/>
    </row>
    <row r="998" spans="4:11" x14ac:dyDescent="0.2">
      <c r="D998" s="58"/>
      <c r="G998" s="58"/>
      <c r="H998" s="59"/>
      <c r="K998" s="59"/>
    </row>
    <row r="999" spans="4:11" x14ac:dyDescent="0.2">
      <c r="D999" s="58"/>
      <c r="G999" s="58"/>
      <c r="H999" s="59"/>
      <c r="K999" s="59"/>
    </row>
    <row r="1000" spans="4:11" x14ac:dyDescent="0.2">
      <c r="D1000" s="58"/>
      <c r="G1000" s="58"/>
      <c r="H1000" s="59"/>
      <c r="K1000" s="59"/>
    </row>
    <row r="1001" spans="4:11" x14ac:dyDescent="0.2">
      <c r="D1001" s="58"/>
      <c r="G1001" s="58"/>
      <c r="H1001" s="59"/>
      <c r="K1001" s="59"/>
    </row>
    <row r="1002" spans="4:11" x14ac:dyDescent="0.2">
      <c r="D1002" s="58"/>
      <c r="G1002" s="58"/>
      <c r="H1002" s="59"/>
      <c r="K1002" s="59"/>
    </row>
    <row r="1003" spans="4:11" x14ac:dyDescent="0.2">
      <c r="D1003" s="58"/>
      <c r="G1003" s="58"/>
      <c r="H1003" s="59"/>
      <c r="K1003" s="59"/>
    </row>
    <row r="1004" spans="4:11" x14ac:dyDescent="0.2">
      <c r="D1004" s="58"/>
      <c r="G1004" s="58"/>
      <c r="H1004" s="59"/>
      <c r="K1004" s="59"/>
    </row>
    <row r="1005" spans="4:11" x14ac:dyDescent="0.2">
      <c r="D1005" s="58"/>
      <c r="G1005" s="58"/>
      <c r="H1005" s="59"/>
      <c r="K1005" s="59"/>
    </row>
    <row r="1006" spans="4:11" x14ac:dyDescent="0.2">
      <c r="D1006" s="58"/>
      <c r="G1006" s="58"/>
      <c r="H1006" s="59"/>
      <c r="K1006" s="59"/>
    </row>
    <row r="1007" spans="4:11" x14ac:dyDescent="0.2">
      <c r="D1007" s="58"/>
      <c r="G1007" s="58"/>
      <c r="H1007" s="59"/>
      <c r="K1007" s="59"/>
    </row>
    <row r="1008" spans="4:11" x14ac:dyDescent="0.2">
      <c r="D1008" s="58"/>
      <c r="G1008" s="58"/>
      <c r="H1008" s="59"/>
      <c r="K1008" s="59"/>
    </row>
    <row r="1009" spans="4:11" x14ac:dyDescent="0.2">
      <c r="D1009" s="58"/>
      <c r="G1009" s="58"/>
      <c r="H1009" s="59"/>
      <c r="K1009" s="59"/>
    </row>
    <row r="1010" spans="4:11" x14ac:dyDescent="0.2">
      <c r="D1010" s="58"/>
      <c r="G1010" s="58"/>
      <c r="H1010" s="59"/>
      <c r="K1010" s="59"/>
    </row>
    <row r="1011" spans="4:11" x14ac:dyDescent="0.2">
      <c r="D1011" s="58"/>
      <c r="G1011" s="58"/>
      <c r="H1011" s="59"/>
      <c r="K1011" s="59"/>
    </row>
    <row r="1012" spans="4:11" x14ac:dyDescent="0.2">
      <c r="D1012" s="58"/>
      <c r="G1012" s="58"/>
      <c r="H1012" s="59"/>
      <c r="K1012" s="59"/>
    </row>
    <row r="1013" spans="4:11" x14ac:dyDescent="0.2">
      <c r="D1013" s="58"/>
      <c r="G1013" s="58"/>
      <c r="H1013" s="59"/>
      <c r="K1013" s="59"/>
    </row>
    <row r="1014" spans="4:11" x14ac:dyDescent="0.2">
      <c r="D1014" s="58"/>
      <c r="G1014" s="58"/>
      <c r="H1014" s="59"/>
      <c r="K1014" s="59"/>
    </row>
    <row r="1015" spans="4:11" x14ac:dyDescent="0.2">
      <c r="D1015" s="58"/>
      <c r="G1015" s="58"/>
      <c r="H1015" s="59"/>
      <c r="K1015" s="59"/>
    </row>
    <row r="1016" spans="4:11" x14ac:dyDescent="0.2">
      <c r="D1016" s="58"/>
      <c r="G1016" s="58"/>
      <c r="H1016" s="59"/>
      <c r="K1016" s="59"/>
    </row>
    <row r="1017" spans="4:11" x14ac:dyDescent="0.2">
      <c r="D1017" s="58"/>
      <c r="G1017" s="58"/>
      <c r="H1017" s="59"/>
      <c r="K1017" s="59"/>
    </row>
    <row r="1018" spans="4:11" x14ac:dyDescent="0.2">
      <c r="D1018" s="58"/>
      <c r="G1018" s="58"/>
      <c r="H1018" s="59"/>
      <c r="K1018" s="59"/>
    </row>
    <row r="1019" spans="4:11" x14ac:dyDescent="0.2">
      <c r="D1019" s="58"/>
      <c r="G1019" s="58"/>
      <c r="H1019" s="59"/>
      <c r="K1019" s="59"/>
    </row>
    <row r="1020" spans="4:11" x14ac:dyDescent="0.2">
      <c r="D1020" s="58"/>
      <c r="G1020" s="58"/>
      <c r="H1020" s="59"/>
      <c r="K1020" s="59"/>
    </row>
    <row r="1021" spans="4:11" x14ac:dyDescent="0.2">
      <c r="D1021" s="58"/>
      <c r="G1021" s="58"/>
      <c r="H1021" s="59"/>
      <c r="K1021" s="59"/>
    </row>
    <row r="1022" spans="4:11" x14ac:dyDescent="0.2">
      <c r="D1022" s="58"/>
      <c r="G1022" s="58"/>
      <c r="H1022" s="59"/>
      <c r="K1022" s="59"/>
    </row>
    <row r="1023" spans="4:11" x14ac:dyDescent="0.2">
      <c r="D1023" s="58"/>
      <c r="G1023" s="58"/>
      <c r="H1023" s="59"/>
      <c r="K1023" s="59"/>
    </row>
    <row r="1024" spans="4:11" x14ac:dyDescent="0.2">
      <c r="D1024" s="58"/>
      <c r="G1024" s="58"/>
      <c r="H1024" s="59"/>
      <c r="K1024" s="59"/>
    </row>
    <row r="1025" spans="4:11" x14ac:dyDescent="0.2">
      <c r="D1025" s="58"/>
      <c r="G1025" s="58"/>
      <c r="H1025" s="59"/>
      <c r="K1025" s="59"/>
    </row>
    <row r="1026" spans="4:11" x14ac:dyDescent="0.2">
      <c r="D1026" s="58"/>
      <c r="G1026" s="58"/>
      <c r="H1026" s="59"/>
      <c r="K1026" s="59"/>
    </row>
    <row r="1027" spans="4:11" x14ac:dyDescent="0.2">
      <c r="D1027" s="58"/>
      <c r="G1027" s="58"/>
      <c r="H1027" s="59"/>
      <c r="K1027" s="59"/>
    </row>
    <row r="1028" spans="4:11" x14ac:dyDescent="0.2">
      <c r="D1028" s="58"/>
      <c r="G1028" s="58"/>
      <c r="H1028" s="59"/>
      <c r="K1028" s="59"/>
    </row>
    <row r="1029" spans="4:11" x14ac:dyDescent="0.2">
      <c r="D1029" s="58"/>
      <c r="G1029" s="58"/>
      <c r="H1029" s="59"/>
      <c r="K1029" s="59"/>
    </row>
    <row r="1030" spans="4:11" x14ac:dyDescent="0.2">
      <c r="D1030" s="58"/>
      <c r="G1030" s="58"/>
      <c r="H1030" s="59"/>
      <c r="K1030" s="59"/>
    </row>
    <row r="1031" spans="4:11" x14ac:dyDescent="0.2">
      <c r="D1031" s="58"/>
      <c r="G1031" s="58"/>
      <c r="H1031" s="59"/>
      <c r="K1031" s="59"/>
    </row>
    <row r="1032" spans="4:11" x14ac:dyDescent="0.2">
      <c r="D1032" s="58"/>
      <c r="G1032" s="58"/>
      <c r="H1032" s="59"/>
      <c r="K1032" s="59"/>
    </row>
    <row r="1033" spans="4:11" x14ac:dyDescent="0.2">
      <c r="D1033" s="58"/>
      <c r="G1033" s="58"/>
      <c r="H1033" s="59"/>
      <c r="K1033" s="59"/>
    </row>
    <row r="1034" spans="4:11" x14ac:dyDescent="0.2">
      <c r="D1034" s="58"/>
      <c r="G1034" s="58"/>
      <c r="H1034" s="59"/>
      <c r="K1034" s="59"/>
    </row>
    <row r="1035" spans="4:11" x14ac:dyDescent="0.2">
      <c r="D1035" s="58"/>
      <c r="G1035" s="58"/>
      <c r="H1035" s="59"/>
      <c r="K1035" s="59"/>
    </row>
    <row r="1036" spans="4:11" x14ac:dyDescent="0.2">
      <c r="D1036" s="58"/>
      <c r="G1036" s="58"/>
      <c r="H1036" s="59"/>
      <c r="K1036" s="59"/>
    </row>
    <row r="1037" spans="4:11" x14ac:dyDescent="0.2">
      <c r="D1037" s="58"/>
      <c r="G1037" s="58"/>
      <c r="H1037" s="59"/>
      <c r="K1037" s="59"/>
    </row>
    <row r="1038" spans="4:11" x14ac:dyDescent="0.2">
      <c r="D1038" s="58"/>
      <c r="G1038" s="58"/>
      <c r="H1038" s="59"/>
      <c r="K1038" s="59"/>
    </row>
    <row r="1039" spans="4:11" x14ac:dyDescent="0.2">
      <c r="D1039" s="58"/>
      <c r="G1039" s="58"/>
      <c r="H1039" s="59"/>
      <c r="K1039" s="59"/>
    </row>
    <row r="1040" spans="4:11" x14ac:dyDescent="0.2">
      <c r="D1040" s="58"/>
      <c r="G1040" s="58"/>
      <c r="H1040" s="59"/>
      <c r="K1040" s="59"/>
    </row>
    <row r="1041" spans="4:11" x14ac:dyDescent="0.2">
      <c r="D1041" s="58"/>
      <c r="G1041" s="58"/>
      <c r="H1041" s="59"/>
      <c r="K1041" s="59"/>
    </row>
    <row r="1042" spans="4:11" x14ac:dyDescent="0.2">
      <c r="D1042" s="58"/>
      <c r="G1042" s="58"/>
      <c r="H1042" s="59"/>
      <c r="K1042" s="59"/>
    </row>
    <row r="1043" spans="4:11" x14ac:dyDescent="0.2">
      <c r="D1043" s="58"/>
      <c r="G1043" s="58"/>
      <c r="H1043" s="59"/>
      <c r="K1043" s="59"/>
    </row>
    <row r="1044" spans="4:11" x14ac:dyDescent="0.2">
      <c r="D1044" s="58"/>
      <c r="G1044" s="58"/>
      <c r="H1044" s="59"/>
      <c r="K1044" s="59"/>
    </row>
    <row r="1045" spans="4:11" x14ac:dyDescent="0.2">
      <c r="D1045" s="58"/>
      <c r="G1045" s="58"/>
      <c r="H1045" s="59"/>
      <c r="K1045" s="59"/>
    </row>
    <row r="1046" spans="4:11" x14ac:dyDescent="0.2">
      <c r="D1046" s="58"/>
      <c r="G1046" s="58"/>
      <c r="H1046" s="59"/>
      <c r="K1046" s="59"/>
    </row>
    <row r="1047" spans="4:11" x14ac:dyDescent="0.2">
      <c r="D1047" s="58"/>
      <c r="G1047" s="58"/>
      <c r="H1047" s="59"/>
      <c r="K1047" s="59"/>
    </row>
    <row r="1048" spans="4:11" x14ac:dyDescent="0.2">
      <c r="D1048" s="58"/>
      <c r="G1048" s="58"/>
      <c r="H1048" s="59"/>
      <c r="K1048" s="59"/>
    </row>
    <row r="1049" spans="4:11" x14ac:dyDescent="0.2">
      <c r="D1049" s="58"/>
      <c r="G1049" s="58"/>
      <c r="H1049" s="59"/>
      <c r="K1049" s="59"/>
    </row>
    <row r="1050" spans="4:11" x14ac:dyDescent="0.2">
      <c r="D1050" s="58"/>
      <c r="G1050" s="58"/>
      <c r="H1050" s="59"/>
      <c r="K1050" s="59"/>
    </row>
    <row r="1051" spans="4:11" x14ac:dyDescent="0.2">
      <c r="D1051" s="58"/>
      <c r="G1051" s="58"/>
      <c r="H1051" s="59"/>
      <c r="K1051" s="59"/>
    </row>
    <row r="1052" spans="4:11" x14ac:dyDescent="0.2">
      <c r="D1052" s="58"/>
      <c r="G1052" s="58"/>
      <c r="H1052" s="59"/>
      <c r="K1052" s="59"/>
    </row>
    <row r="1053" spans="4:11" x14ac:dyDescent="0.2">
      <c r="D1053" s="58"/>
      <c r="G1053" s="58"/>
      <c r="H1053" s="59"/>
      <c r="K1053" s="59"/>
    </row>
    <row r="1054" spans="4:11" x14ac:dyDescent="0.2">
      <c r="D1054" s="58"/>
      <c r="G1054" s="58"/>
      <c r="H1054" s="59"/>
      <c r="K1054" s="59"/>
    </row>
    <row r="1055" spans="4:11" x14ac:dyDescent="0.2">
      <c r="D1055" s="58"/>
      <c r="G1055" s="58"/>
      <c r="H1055" s="59"/>
      <c r="K1055" s="59"/>
    </row>
    <row r="1056" spans="4:11" x14ac:dyDescent="0.2">
      <c r="D1056" s="58"/>
      <c r="G1056" s="58"/>
      <c r="H1056" s="59"/>
      <c r="K1056" s="59"/>
    </row>
    <row r="1057" spans="4:11" x14ac:dyDescent="0.2">
      <c r="D1057" s="58"/>
      <c r="G1057" s="58"/>
      <c r="H1057" s="59"/>
      <c r="K1057" s="59"/>
    </row>
    <row r="1058" spans="4:11" x14ac:dyDescent="0.2">
      <c r="D1058" s="58"/>
      <c r="G1058" s="58"/>
      <c r="H1058" s="59"/>
      <c r="K1058" s="59"/>
    </row>
    <row r="1059" spans="4:11" x14ac:dyDescent="0.2">
      <c r="D1059" s="58"/>
      <c r="G1059" s="58"/>
      <c r="H1059" s="59"/>
      <c r="K1059" s="59"/>
    </row>
    <row r="1060" spans="4:11" x14ac:dyDescent="0.2">
      <c r="D1060" s="58"/>
      <c r="G1060" s="58"/>
      <c r="H1060" s="59"/>
      <c r="K1060" s="59"/>
    </row>
    <row r="1061" spans="4:11" x14ac:dyDescent="0.2">
      <c r="D1061" s="58"/>
      <c r="G1061" s="58"/>
      <c r="H1061" s="59"/>
      <c r="K1061" s="59"/>
    </row>
    <row r="1062" spans="4:11" x14ac:dyDescent="0.2">
      <c r="D1062" s="58"/>
      <c r="G1062" s="58"/>
      <c r="H1062" s="59"/>
      <c r="K1062" s="59"/>
    </row>
    <row r="1063" spans="4:11" x14ac:dyDescent="0.2">
      <c r="D1063" s="58"/>
      <c r="G1063" s="58"/>
      <c r="H1063" s="59"/>
      <c r="K1063" s="59"/>
    </row>
    <row r="1064" spans="4:11" x14ac:dyDescent="0.2">
      <c r="D1064" s="58"/>
      <c r="G1064" s="58"/>
      <c r="H1064" s="59"/>
      <c r="K1064" s="59"/>
    </row>
    <row r="1065" spans="4:11" x14ac:dyDescent="0.2">
      <c r="D1065" s="58"/>
      <c r="G1065" s="58"/>
      <c r="H1065" s="59"/>
      <c r="K1065" s="59"/>
    </row>
    <row r="1066" spans="4:11" x14ac:dyDescent="0.2">
      <c r="D1066" s="58"/>
      <c r="G1066" s="58"/>
      <c r="H1066" s="59"/>
      <c r="K1066" s="59"/>
    </row>
    <row r="1067" spans="4:11" x14ac:dyDescent="0.2">
      <c r="D1067" s="58"/>
      <c r="G1067" s="58"/>
      <c r="H1067" s="59"/>
      <c r="K1067" s="59"/>
    </row>
    <row r="1068" spans="4:11" x14ac:dyDescent="0.2">
      <c r="D1068" s="58"/>
      <c r="G1068" s="58"/>
      <c r="H1068" s="59"/>
      <c r="K1068" s="59"/>
    </row>
    <row r="1069" spans="4:11" x14ac:dyDescent="0.2">
      <c r="D1069" s="58"/>
      <c r="G1069" s="58"/>
      <c r="H1069" s="59"/>
      <c r="K1069" s="59"/>
    </row>
    <row r="1070" spans="4:11" x14ac:dyDescent="0.2">
      <c r="D1070" s="58"/>
      <c r="G1070" s="58"/>
      <c r="H1070" s="59"/>
      <c r="K1070" s="59"/>
    </row>
    <row r="1071" spans="4:11" x14ac:dyDescent="0.2">
      <c r="D1071" s="58"/>
      <c r="G1071" s="58"/>
      <c r="H1071" s="59"/>
      <c r="K1071" s="59"/>
    </row>
    <row r="1072" spans="4:11" x14ac:dyDescent="0.2">
      <c r="D1072" s="58"/>
      <c r="G1072" s="58"/>
      <c r="H1072" s="59"/>
      <c r="K1072" s="59"/>
    </row>
    <row r="1073" spans="4:11" x14ac:dyDescent="0.2">
      <c r="D1073" s="58"/>
      <c r="G1073" s="58"/>
      <c r="H1073" s="59"/>
      <c r="K1073" s="59"/>
    </row>
    <row r="1074" spans="4:11" x14ac:dyDescent="0.2">
      <c r="D1074" s="58"/>
      <c r="G1074" s="58"/>
      <c r="H1074" s="59"/>
      <c r="K1074" s="59"/>
    </row>
    <row r="1075" spans="4:11" x14ac:dyDescent="0.2">
      <c r="D1075" s="58"/>
      <c r="G1075" s="58"/>
      <c r="H1075" s="59"/>
      <c r="K1075" s="59"/>
    </row>
    <row r="1076" spans="4:11" x14ac:dyDescent="0.2">
      <c r="D1076" s="58"/>
      <c r="G1076" s="58"/>
      <c r="H1076" s="59"/>
      <c r="K1076" s="59"/>
    </row>
    <row r="1077" spans="4:11" x14ac:dyDescent="0.2">
      <c r="D1077" s="58"/>
      <c r="G1077" s="58"/>
      <c r="H1077" s="59"/>
      <c r="K1077" s="59"/>
    </row>
    <row r="1078" spans="4:11" x14ac:dyDescent="0.2">
      <c r="D1078" s="58"/>
      <c r="G1078" s="58"/>
      <c r="H1078" s="59"/>
      <c r="K1078" s="59"/>
    </row>
    <row r="1079" spans="4:11" x14ac:dyDescent="0.2">
      <c r="D1079" s="58"/>
      <c r="G1079" s="58"/>
      <c r="H1079" s="59"/>
      <c r="K1079" s="59"/>
    </row>
    <row r="1080" spans="4:11" x14ac:dyDescent="0.2">
      <c r="D1080" s="58"/>
      <c r="G1080" s="58"/>
      <c r="H1080" s="59"/>
      <c r="K1080" s="59"/>
    </row>
    <row r="1081" spans="4:11" x14ac:dyDescent="0.2">
      <c r="D1081" s="58"/>
      <c r="G1081" s="58"/>
      <c r="H1081" s="59"/>
      <c r="K1081" s="59"/>
    </row>
    <row r="1082" spans="4:11" x14ac:dyDescent="0.2">
      <c r="D1082" s="58"/>
      <c r="G1082" s="58"/>
      <c r="H1082" s="59"/>
      <c r="K1082" s="59"/>
    </row>
    <row r="1083" spans="4:11" x14ac:dyDescent="0.2">
      <c r="D1083" s="58"/>
      <c r="G1083" s="58"/>
      <c r="H1083" s="59"/>
      <c r="K1083" s="59"/>
    </row>
    <row r="1084" spans="4:11" x14ac:dyDescent="0.2">
      <c r="D1084" s="58"/>
      <c r="G1084" s="58"/>
      <c r="H1084" s="59"/>
      <c r="K1084" s="59"/>
    </row>
    <row r="1085" spans="4:11" x14ac:dyDescent="0.2">
      <c r="D1085" s="58"/>
      <c r="G1085" s="58"/>
      <c r="H1085" s="59"/>
      <c r="K1085" s="59"/>
    </row>
    <row r="1086" spans="4:11" x14ac:dyDescent="0.2">
      <c r="D1086" s="58"/>
      <c r="G1086" s="58"/>
      <c r="H1086" s="59"/>
      <c r="K1086" s="59"/>
    </row>
    <row r="1087" spans="4:11" x14ac:dyDescent="0.2">
      <c r="D1087" s="58"/>
      <c r="G1087" s="58"/>
      <c r="H1087" s="59"/>
      <c r="K1087" s="59"/>
    </row>
    <row r="1088" spans="4:11" x14ac:dyDescent="0.2">
      <c r="D1088" s="58"/>
      <c r="G1088" s="58"/>
      <c r="H1088" s="59"/>
      <c r="K1088" s="59"/>
    </row>
    <row r="1089" spans="4:11" x14ac:dyDescent="0.2">
      <c r="D1089" s="58"/>
      <c r="G1089" s="58"/>
      <c r="H1089" s="59"/>
      <c r="K1089" s="59"/>
    </row>
    <row r="1090" spans="4:11" x14ac:dyDescent="0.2">
      <c r="D1090" s="58"/>
      <c r="G1090" s="58"/>
      <c r="H1090" s="59"/>
      <c r="K1090" s="59"/>
    </row>
    <row r="1091" spans="4:11" x14ac:dyDescent="0.2">
      <c r="D1091" s="58"/>
      <c r="G1091" s="58"/>
      <c r="H1091" s="59"/>
      <c r="K1091" s="59"/>
    </row>
    <row r="1092" spans="4:11" x14ac:dyDescent="0.2">
      <c r="D1092" s="58"/>
      <c r="G1092" s="58"/>
      <c r="H1092" s="59"/>
      <c r="K1092" s="59"/>
    </row>
    <row r="1093" spans="4:11" x14ac:dyDescent="0.2">
      <c r="D1093" s="58"/>
      <c r="G1093" s="58"/>
      <c r="H1093" s="59"/>
      <c r="K1093" s="59"/>
    </row>
    <row r="1094" spans="4:11" x14ac:dyDescent="0.2">
      <c r="D1094" s="58"/>
      <c r="G1094" s="58"/>
      <c r="H1094" s="59"/>
      <c r="K1094" s="59"/>
    </row>
    <row r="1095" spans="4:11" x14ac:dyDescent="0.2">
      <c r="D1095" s="58"/>
      <c r="G1095" s="58"/>
      <c r="H1095" s="59"/>
      <c r="K1095" s="59"/>
    </row>
    <row r="1096" spans="4:11" x14ac:dyDescent="0.2">
      <c r="D1096" s="58"/>
      <c r="G1096" s="58"/>
      <c r="H1096" s="59"/>
      <c r="K1096" s="59"/>
    </row>
    <row r="1097" spans="4:11" x14ac:dyDescent="0.2">
      <c r="D1097" s="58"/>
      <c r="G1097" s="58"/>
      <c r="H1097" s="59"/>
      <c r="K1097" s="59"/>
    </row>
    <row r="1098" spans="4:11" x14ac:dyDescent="0.2">
      <c r="D1098" s="58"/>
      <c r="G1098" s="58"/>
      <c r="H1098" s="59"/>
      <c r="K1098" s="59"/>
    </row>
    <row r="1099" spans="4:11" x14ac:dyDescent="0.2">
      <c r="D1099" s="58"/>
      <c r="G1099" s="58"/>
      <c r="H1099" s="59"/>
      <c r="K1099" s="59"/>
    </row>
    <row r="1100" spans="4:11" x14ac:dyDescent="0.2">
      <c r="D1100" s="58"/>
      <c r="G1100" s="58"/>
      <c r="H1100" s="59"/>
      <c r="K1100" s="59"/>
    </row>
    <row r="1101" spans="4:11" x14ac:dyDescent="0.2">
      <c r="D1101" s="58"/>
      <c r="G1101" s="58"/>
      <c r="H1101" s="59"/>
      <c r="K1101" s="59"/>
    </row>
    <row r="1102" spans="4:11" x14ac:dyDescent="0.2">
      <c r="D1102" s="58"/>
      <c r="G1102" s="58"/>
      <c r="H1102" s="59"/>
      <c r="K1102" s="59"/>
    </row>
    <row r="1103" spans="4:11" x14ac:dyDescent="0.2">
      <c r="D1103" s="58"/>
      <c r="G1103" s="58"/>
      <c r="H1103" s="59"/>
      <c r="K1103" s="59"/>
    </row>
    <row r="1104" spans="4:11" x14ac:dyDescent="0.2">
      <c r="D1104" s="58"/>
      <c r="G1104" s="58"/>
      <c r="H1104" s="59"/>
      <c r="K1104" s="59"/>
    </row>
    <row r="1105" spans="4:11" x14ac:dyDescent="0.2">
      <c r="D1105" s="58"/>
      <c r="G1105" s="58"/>
      <c r="H1105" s="59"/>
      <c r="K1105" s="59"/>
    </row>
    <row r="1106" spans="4:11" x14ac:dyDescent="0.2">
      <c r="D1106" s="58"/>
      <c r="G1106" s="58"/>
      <c r="H1106" s="59"/>
      <c r="K1106" s="59"/>
    </row>
    <row r="1107" spans="4:11" x14ac:dyDescent="0.2">
      <c r="D1107" s="58"/>
      <c r="G1107" s="58"/>
      <c r="H1107" s="59"/>
      <c r="K1107" s="59"/>
    </row>
    <row r="1108" spans="4:11" x14ac:dyDescent="0.2">
      <c r="D1108" s="58"/>
      <c r="G1108" s="58"/>
      <c r="H1108" s="59"/>
      <c r="K1108" s="59"/>
    </row>
    <row r="1109" spans="4:11" x14ac:dyDescent="0.2">
      <c r="D1109" s="58"/>
      <c r="G1109" s="58"/>
      <c r="H1109" s="59"/>
      <c r="K1109" s="59"/>
    </row>
    <row r="1110" spans="4:11" x14ac:dyDescent="0.2">
      <c r="D1110" s="58"/>
      <c r="G1110" s="58"/>
      <c r="H1110" s="59"/>
      <c r="K1110" s="59"/>
    </row>
    <row r="1111" spans="4:11" x14ac:dyDescent="0.2">
      <c r="D1111" s="58"/>
      <c r="G1111" s="58"/>
      <c r="H1111" s="59"/>
      <c r="K1111" s="59"/>
    </row>
    <row r="1112" spans="4:11" x14ac:dyDescent="0.2">
      <c r="D1112" s="58"/>
      <c r="G1112" s="58"/>
      <c r="H1112" s="59"/>
      <c r="K1112" s="59"/>
    </row>
    <row r="1113" spans="4:11" x14ac:dyDescent="0.2">
      <c r="D1113" s="58"/>
      <c r="G1113" s="58"/>
      <c r="H1113" s="59"/>
      <c r="K1113" s="59"/>
    </row>
    <row r="1114" spans="4:11" x14ac:dyDescent="0.2">
      <c r="D1114" s="58"/>
      <c r="G1114" s="58"/>
      <c r="H1114" s="59"/>
      <c r="K1114" s="59"/>
    </row>
    <row r="1115" spans="4:11" x14ac:dyDescent="0.2">
      <c r="D1115" s="58"/>
      <c r="G1115" s="58"/>
      <c r="H1115" s="59"/>
      <c r="K1115" s="59"/>
    </row>
    <row r="1116" spans="4:11" x14ac:dyDescent="0.2">
      <c r="D1116" s="58"/>
      <c r="G1116" s="58"/>
      <c r="H1116" s="59"/>
      <c r="K1116" s="59"/>
    </row>
    <row r="1117" spans="4:11" x14ac:dyDescent="0.2">
      <c r="D1117" s="58"/>
      <c r="G1117" s="58"/>
      <c r="H1117" s="59"/>
      <c r="K1117" s="59"/>
    </row>
    <row r="1118" spans="4:11" x14ac:dyDescent="0.2">
      <c r="D1118" s="58"/>
      <c r="G1118" s="58"/>
      <c r="H1118" s="59"/>
      <c r="K1118" s="59"/>
    </row>
    <row r="1119" spans="4:11" x14ac:dyDescent="0.2">
      <c r="D1119" s="58"/>
      <c r="G1119" s="58"/>
      <c r="H1119" s="59"/>
      <c r="K1119" s="59"/>
    </row>
    <row r="1120" spans="4:11" x14ac:dyDescent="0.2">
      <c r="D1120" s="58"/>
      <c r="G1120" s="58"/>
      <c r="H1120" s="59"/>
      <c r="K1120" s="59"/>
    </row>
    <row r="1121" spans="4:11" x14ac:dyDescent="0.2">
      <c r="D1121" s="58"/>
      <c r="G1121" s="58"/>
      <c r="H1121" s="59"/>
      <c r="K1121" s="59"/>
    </row>
    <row r="1122" spans="4:11" x14ac:dyDescent="0.2">
      <c r="D1122" s="58"/>
      <c r="G1122" s="58"/>
      <c r="H1122" s="59"/>
      <c r="K1122" s="59"/>
    </row>
    <row r="1123" spans="4:11" x14ac:dyDescent="0.2">
      <c r="D1123" s="58"/>
      <c r="G1123" s="58"/>
      <c r="H1123" s="59"/>
      <c r="K1123" s="59"/>
    </row>
    <row r="1124" spans="4:11" x14ac:dyDescent="0.2">
      <c r="D1124" s="58"/>
      <c r="G1124" s="58"/>
      <c r="H1124" s="59"/>
      <c r="K1124" s="59"/>
    </row>
    <row r="1125" spans="4:11" x14ac:dyDescent="0.2">
      <c r="D1125" s="58"/>
      <c r="G1125" s="58"/>
      <c r="H1125" s="59"/>
      <c r="K1125" s="59"/>
    </row>
    <row r="1126" spans="4:11" x14ac:dyDescent="0.2">
      <c r="D1126" s="58"/>
      <c r="G1126" s="58"/>
      <c r="H1126" s="59"/>
      <c r="K1126" s="59"/>
    </row>
    <row r="1127" spans="4:11" x14ac:dyDescent="0.2">
      <c r="D1127" s="58"/>
      <c r="G1127" s="58"/>
      <c r="H1127" s="59"/>
      <c r="K1127" s="59"/>
    </row>
    <row r="1128" spans="4:11" x14ac:dyDescent="0.2">
      <c r="D1128" s="58"/>
      <c r="G1128" s="58"/>
      <c r="H1128" s="59"/>
      <c r="K1128" s="59"/>
    </row>
    <row r="1129" spans="4:11" x14ac:dyDescent="0.2">
      <c r="D1129" s="58"/>
      <c r="G1129" s="58"/>
      <c r="H1129" s="59"/>
      <c r="K1129" s="59"/>
    </row>
    <row r="1130" spans="4:11" x14ac:dyDescent="0.2">
      <c r="D1130" s="58"/>
      <c r="G1130" s="58"/>
      <c r="H1130" s="59"/>
      <c r="K1130" s="59"/>
    </row>
    <row r="1131" spans="4:11" x14ac:dyDescent="0.2">
      <c r="D1131" s="58"/>
      <c r="G1131" s="58"/>
      <c r="H1131" s="59"/>
      <c r="K1131" s="59"/>
    </row>
    <row r="1132" spans="4:11" x14ac:dyDescent="0.2">
      <c r="D1132" s="58"/>
      <c r="G1132" s="58"/>
      <c r="H1132" s="59"/>
      <c r="K1132" s="59"/>
    </row>
    <row r="1133" spans="4:11" x14ac:dyDescent="0.2">
      <c r="D1133" s="58"/>
      <c r="G1133" s="58"/>
      <c r="H1133" s="59"/>
      <c r="K1133" s="59"/>
    </row>
    <row r="1134" spans="4:11" x14ac:dyDescent="0.2">
      <c r="D1134" s="58"/>
      <c r="G1134" s="58"/>
      <c r="H1134" s="59"/>
      <c r="K1134" s="59"/>
    </row>
    <row r="1135" spans="4:11" x14ac:dyDescent="0.2">
      <c r="D1135" s="58"/>
      <c r="G1135" s="58"/>
      <c r="H1135" s="59"/>
      <c r="K1135" s="59"/>
    </row>
    <row r="1136" spans="4:11" x14ac:dyDescent="0.2">
      <c r="D1136" s="58"/>
      <c r="G1136" s="58"/>
      <c r="H1136" s="59"/>
      <c r="K1136" s="59"/>
    </row>
    <row r="1137" spans="4:11" x14ac:dyDescent="0.2">
      <c r="D1137" s="58"/>
      <c r="G1137" s="58"/>
      <c r="H1137" s="59"/>
      <c r="K1137" s="59"/>
    </row>
    <row r="1138" spans="4:11" x14ac:dyDescent="0.2">
      <c r="D1138" s="58"/>
      <c r="G1138" s="58"/>
      <c r="H1138" s="59"/>
      <c r="K1138" s="59"/>
    </row>
    <row r="1139" spans="4:11" x14ac:dyDescent="0.2">
      <c r="D1139" s="58"/>
      <c r="G1139" s="58"/>
      <c r="H1139" s="59"/>
      <c r="K1139" s="59"/>
    </row>
    <row r="1140" spans="4:11" x14ac:dyDescent="0.2">
      <c r="D1140" s="58"/>
      <c r="G1140" s="58"/>
      <c r="H1140" s="59"/>
      <c r="K1140" s="59"/>
    </row>
    <row r="1141" spans="4:11" x14ac:dyDescent="0.2">
      <c r="D1141" s="58"/>
      <c r="G1141" s="58"/>
      <c r="H1141" s="59"/>
      <c r="K1141" s="59"/>
    </row>
    <row r="1142" spans="4:11" x14ac:dyDescent="0.2">
      <c r="D1142" s="58"/>
      <c r="G1142" s="58"/>
      <c r="H1142" s="59"/>
      <c r="K1142" s="59"/>
    </row>
    <row r="1143" spans="4:11" x14ac:dyDescent="0.2">
      <c r="D1143" s="58"/>
      <c r="G1143" s="58"/>
      <c r="H1143" s="59"/>
      <c r="K1143" s="59"/>
    </row>
    <row r="1144" spans="4:11" x14ac:dyDescent="0.2">
      <c r="D1144" s="58"/>
      <c r="G1144" s="58"/>
      <c r="H1144" s="59"/>
      <c r="K1144" s="59"/>
    </row>
    <row r="1145" spans="4:11" x14ac:dyDescent="0.2">
      <c r="D1145" s="58"/>
      <c r="G1145" s="58"/>
      <c r="H1145" s="59"/>
      <c r="K1145" s="59"/>
    </row>
    <row r="1146" spans="4:11" x14ac:dyDescent="0.2">
      <c r="D1146" s="58"/>
      <c r="G1146" s="58"/>
      <c r="H1146" s="59"/>
      <c r="K1146" s="59"/>
    </row>
    <row r="1147" spans="4:11" x14ac:dyDescent="0.2">
      <c r="D1147" s="58"/>
      <c r="G1147" s="58"/>
      <c r="H1147" s="59"/>
      <c r="K1147" s="59"/>
    </row>
    <row r="1148" spans="4:11" x14ac:dyDescent="0.2">
      <c r="D1148" s="58"/>
      <c r="G1148" s="58"/>
      <c r="H1148" s="59"/>
      <c r="K1148" s="59"/>
    </row>
    <row r="1149" spans="4:11" x14ac:dyDescent="0.2">
      <c r="D1149" s="58"/>
      <c r="G1149" s="58"/>
      <c r="H1149" s="59"/>
      <c r="K1149" s="59"/>
    </row>
    <row r="1150" spans="4:11" x14ac:dyDescent="0.2">
      <c r="D1150" s="58"/>
      <c r="G1150" s="58"/>
      <c r="H1150" s="59"/>
      <c r="K1150" s="59"/>
    </row>
    <row r="1151" spans="4:11" x14ac:dyDescent="0.2">
      <c r="D1151" s="58"/>
      <c r="G1151" s="58"/>
      <c r="H1151" s="59"/>
      <c r="K1151" s="59"/>
    </row>
    <row r="1152" spans="4:11" x14ac:dyDescent="0.2">
      <c r="D1152" s="58"/>
      <c r="G1152" s="58"/>
      <c r="H1152" s="59"/>
      <c r="K1152" s="59"/>
    </row>
    <row r="1153" spans="4:11" x14ac:dyDescent="0.2">
      <c r="D1153" s="58"/>
      <c r="G1153" s="58"/>
      <c r="H1153" s="59"/>
      <c r="K1153" s="59"/>
    </row>
    <row r="1154" spans="4:11" x14ac:dyDescent="0.2">
      <c r="D1154" s="58"/>
      <c r="G1154" s="58"/>
      <c r="H1154" s="59"/>
      <c r="K1154" s="59"/>
    </row>
    <row r="1155" spans="4:11" x14ac:dyDescent="0.2">
      <c r="D1155" s="58"/>
      <c r="G1155" s="58"/>
      <c r="H1155" s="59"/>
      <c r="K1155" s="59"/>
    </row>
    <row r="1156" spans="4:11" x14ac:dyDescent="0.2">
      <c r="D1156" s="58"/>
      <c r="G1156" s="58"/>
      <c r="H1156" s="59"/>
      <c r="K1156" s="59"/>
    </row>
    <row r="1157" spans="4:11" x14ac:dyDescent="0.2">
      <c r="D1157" s="58"/>
      <c r="G1157" s="58"/>
      <c r="H1157" s="59"/>
      <c r="K1157" s="59"/>
    </row>
    <row r="1158" spans="4:11" x14ac:dyDescent="0.2">
      <c r="D1158" s="58"/>
      <c r="G1158" s="58"/>
      <c r="H1158" s="59"/>
      <c r="K1158" s="59"/>
    </row>
    <row r="1159" spans="4:11" x14ac:dyDescent="0.2">
      <c r="D1159" s="58"/>
      <c r="G1159" s="58"/>
      <c r="H1159" s="59"/>
      <c r="K1159" s="59"/>
    </row>
    <row r="1160" spans="4:11" x14ac:dyDescent="0.2">
      <c r="D1160" s="58"/>
      <c r="G1160" s="58"/>
      <c r="H1160" s="59"/>
      <c r="K1160" s="59"/>
    </row>
    <row r="1161" spans="4:11" x14ac:dyDescent="0.2">
      <c r="D1161" s="58"/>
      <c r="G1161" s="58"/>
      <c r="H1161" s="59"/>
      <c r="K1161" s="59"/>
    </row>
    <row r="1162" spans="4:11" x14ac:dyDescent="0.2">
      <c r="D1162" s="58"/>
      <c r="G1162" s="58"/>
      <c r="H1162" s="59"/>
      <c r="K1162" s="59"/>
    </row>
    <row r="1163" spans="4:11" x14ac:dyDescent="0.2">
      <c r="D1163" s="58"/>
      <c r="G1163" s="58"/>
      <c r="H1163" s="59"/>
      <c r="K1163" s="59"/>
    </row>
    <row r="1164" spans="4:11" x14ac:dyDescent="0.2">
      <c r="D1164" s="58"/>
      <c r="G1164" s="58"/>
      <c r="H1164" s="59"/>
      <c r="K1164" s="59"/>
    </row>
    <row r="1165" spans="4:11" x14ac:dyDescent="0.2">
      <c r="D1165" s="58"/>
      <c r="G1165" s="58"/>
      <c r="H1165" s="59"/>
      <c r="K1165" s="59"/>
    </row>
    <row r="1166" spans="4:11" x14ac:dyDescent="0.2">
      <c r="D1166" s="58"/>
      <c r="G1166" s="58"/>
      <c r="H1166" s="59"/>
      <c r="K1166" s="59"/>
    </row>
    <row r="1167" spans="4:11" x14ac:dyDescent="0.2">
      <c r="D1167" s="58"/>
      <c r="G1167" s="58"/>
      <c r="H1167" s="59"/>
      <c r="K1167" s="59"/>
    </row>
    <row r="1168" spans="4:11" x14ac:dyDescent="0.2">
      <c r="D1168" s="58"/>
      <c r="G1168" s="58"/>
      <c r="H1168" s="59"/>
      <c r="K1168" s="59"/>
    </row>
    <row r="1169" spans="4:11" x14ac:dyDescent="0.2">
      <c r="D1169" s="58"/>
      <c r="G1169" s="58"/>
      <c r="H1169" s="59"/>
      <c r="K1169" s="59"/>
    </row>
    <row r="1170" spans="4:11" x14ac:dyDescent="0.2">
      <c r="D1170" s="58"/>
      <c r="G1170" s="58"/>
      <c r="H1170" s="59"/>
      <c r="K1170" s="59"/>
    </row>
    <row r="1171" spans="4:11" x14ac:dyDescent="0.2">
      <c r="D1171" s="58"/>
      <c r="G1171" s="58"/>
      <c r="H1171" s="59"/>
      <c r="K1171" s="59"/>
    </row>
    <row r="1172" spans="4:11" x14ac:dyDescent="0.2">
      <c r="D1172" s="58"/>
      <c r="G1172" s="58"/>
      <c r="H1172" s="59"/>
      <c r="K1172" s="59"/>
    </row>
    <row r="1173" spans="4:11" x14ac:dyDescent="0.2">
      <c r="D1173" s="58"/>
      <c r="G1173" s="58"/>
      <c r="H1173" s="59"/>
      <c r="K1173" s="59"/>
    </row>
    <row r="1174" spans="4:11" x14ac:dyDescent="0.2">
      <c r="D1174" s="58"/>
      <c r="G1174" s="58"/>
      <c r="H1174" s="59"/>
      <c r="K1174" s="59"/>
    </row>
    <row r="1175" spans="4:11" x14ac:dyDescent="0.2">
      <c r="D1175" s="58"/>
      <c r="G1175" s="58"/>
      <c r="H1175" s="59"/>
      <c r="K1175" s="59"/>
    </row>
    <row r="1176" spans="4:11" x14ac:dyDescent="0.2">
      <c r="D1176" s="58"/>
      <c r="G1176" s="58"/>
      <c r="H1176" s="59"/>
      <c r="K1176" s="59"/>
    </row>
    <row r="1177" spans="4:11" x14ac:dyDescent="0.2">
      <c r="D1177" s="58"/>
      <c r="G1177" s="58"/>
      <c r="H1177" s="59"/>
      <c r="K1177" s="59"/>
    </row>
    <row r="1178" spans="4:11" x14ac:dyDescent="0.2">
      <c r="D1178" s="58"/>
      <c r="G1178" s="58"/>
      <c r="H1178" s="59"/>
      <c r="K1178" s="59"/>
    </row>
    <row r="1179" spans="4:11" x14ac:dyDescent="0.2">
      <c r="D1179" s="58"/>
      <c r="G1179" s="58"/>
      <c r="H1179" s="59"/>
      <c r="K1179" s="59"/>
    </row>
    <row r="1180" spans="4:11" x14ac:dyDescent="0.2">
      <c r="D1180" s="58"/>
      <c r="G1180" s="58"/>
      <c r="H1180" s="59"/>
      <c r="K1180" s="59"/>
    </row>
    <row r="1181" spans="4:11" x14ac:dyDescent="0.2">
      <c r="D1181" s="58"/>
      <c r="G1181" s="58"/>
      <c r="H1181" s="59"/>
      <c r="K1181" s="59"/>
    </row>
    <row r="1182" spans="4:11" x14ac:dyDescent="0.2">
      <c r="D1182" s="58"/>
      <c r="G1182" s="58"/>
      <c r="H1182" s="59"/>
      <c r="K1182" s="59"/>
    </row>
    <row r="1183" spans="4:11" x14ac:dyDescent="0.2">
      <c r="D1183" s="58"/>
      <c r="G1183" s="58"/>
      <c r="H1183" s="59"/>
      <c r="K1183" s="59"/>
    </row>
    <row r="1184" spans="4:11" x14ac:dyDescent="0.2">
      <c r="D1184" s="58"/>
      <c r="G1184" s="58"/>
      <c r="H1184" s="59"/>
      <c r="K1184" s="59"/>
    </row>
    <row r="1185" spans="4:11" x14ac:dyDescent="0.2">
      <c r="D1185" s="58"/>
      <c r="G1185" s="58"/>
      <c r="H1185" s="59"/>
      <c r="K1185" s="59"/>
    </row>
    <row r="1186" spans="4:11" x14ac:dyDescent="0.2">
      <c r="D1186" s="58"/>
      <c r="G1186" s="58"/>
      <c r="H1186" s="59"/>
      <c r="K1186" s="59"/>
    </row>
    <row r="1187" spans="4:11" x14ac:dyDescent="0.2">
      <c r="D1187" s="58"/>
      <c r="G1187" s="58"/>
      <c r="H1187" s="59"/>
      <c r="K1187" s="59"/>
    </row>
    <row r="1188" spans="4:11" x14ac:dyDescent="0.2">
      <c r="D1188" s="58"/>
      <c r="G1188" s="58"/>
      <c r="H1188" s="59"/>
      <c r="K1188" s="59"/>
    </row>
    <row r="1189" spans="4:11" x14ac:dyDescent="0.2">
      <c r="D1189" s="58"/>
      <c r="G1189" s="58"/>
      <c r="H1189" s="59"/>
      <c r="K1189" s="59"/>
    </row>
    <row r="1190" spans="4:11" x14ac:dyDescent="0.2">
      <c r="D1190" s="58"/>
      <c r="G1190" s="58"/>
      <c r="H1190" s="59"/>
      <c r="K1190" s="59"/>
    </row>
    <row r="1191" spans="4:11" x14ac:dyDescent="0.2">
      <c r="D1191" s="58"/>
      <c r="G1191" s="58"/>
      <c r="H1191" s="59"/>
      <c r="K1191" s="59"/>
    </row>
    <row r="1192" spans="4:11" x14ac:dyDescent="0.2">
      <c r="D1192" s="58"/>
      <c r="G1192" s="58"/>
      <c r="H1192" s="59"/>
      <c r="K1192" s="59"/>
    </row>
    <row r="1193" spans="4:11" x14ac:dyDescent="0.2">
      <c r="D1193" s="58"/>
      <c r="G1193" s="58"/>
      <c r="H1193" s="59"/>
      <c r="K1193" s="59"/>
    </row>
    <row r="1194" spans="4:11" x14ac:dyDescent="0.2">
      <c r="D1194" s="58"/>
      <c r="G1194" s="58"/>
      <c r="H1194" s="59"/>
      <c r="K1194" s="59"/>
    </row>
    <row r="1195" spans="4:11" x14ac:dyDescent="0.2">
      <c r="D1195" s="58"/>
      <c r="G1195" s="58"/>
      <c r="H1195" s="59"/>
      <c r="K1195" s="59"/>
    </row>
    <row r="1196" spans="4:11" x14ac:dyDescent="0.2">
      <c r="D1196" s="58"/>
      <c r="G1196" s="58"/>
      <c r="H1196" s="59"/>
      <c r="K1196" s="59"/>
    </row>
    <row r="1197" spans="4:11" x14ac:dyDescent="0.2">
      <c r="D1197" s="58"/>
      <c r="G1197" s="58"/>
      <c r="H1197" s="59"/>
      <c r="K1197" s="59"/>
    </row>
    <row r="1198" spans="4:11" x14ac:dyDescent="0.2">
      <c r="D1198" s="58"/>
      <c r="G1198" s="58"/>
      <c r="H1198" s="59"/>
      <c r="K1198" s="59"/>
    </row>
    <row r="1199" spans="4:11" x14ac:dyDescent="0.2">
      <c r="D1199" s="58"/>
      <c r="G1199" s="58"/>
      <c r="H1199" s="59"/>
      <c r="K1199" s="59"/>
    </row>
    <row r="1200" spans="4:11" x14ac:dyDescent="0.2">
      <c r="D1200" s="58"/>
      <c r="G1200" s="58"/>
      <c r="H1200" s="59"/>
      <c r="K1200" s="59"/>
    </row>
    <row r="1201" spans="4:11" x14ac:dyDescent="0.2">
      <c r="D1201" s="58"/>
      <c r="G1201" s="58"/>
      <c r="H1201" s="59"/>
      <c r="K1201" s="59"/>
    </row>
    <row r="1202" spans="4:11" x14ac:dyDescent="0.2">
      <c r="D1202" s="58"/>
      <c r="G1202" s="58"/>
      <c r="H1202" s="59"/>
      <c r="K1202" s="59"/>
    </row>
    <row r="1203" spans="4:11" x14ac:dyDescent="0.2">
      <c r="D1203" s="58"/>
      <c r="G1203" s="58"/>
      <c r="H1203" s="59"/>
      <c r="K1203" s="59"/>
    </row>
    <row r="1204" spans="4:11" x14ac:dyDescent="0.2">
      <c r="D1204" s="58"/>
      <c r="G1204" s="58"/>
      <c r="H1204" s="59"/>
      <c r="K1204" s="59"/>
    </row>
    <row r="1205" spans="4:11" x14ac:dyDescent="0.2">
      <c r="D1205" s="58"/>
      <c r="G1205" s="58"/>
      <c r="H1205" s="59"/>
      <c r="K1205" s="59"/>
    </row>
    <row r="1206" spans="4:11" x14ac:dyDescent="0.2">
      <c r="D1206" s="58"/>
      <c r="G1206" s="58"/>
      <c r="H1206" s="59"/>
      <c r="K1206" s="59"/>
    </row>
    <row r="1207" spans="4:11" x14ac:dyDescent="0.2">
      <c r="D1207" s="58"/>
      <c r="G1207" s="58"/>
      <c r="H1207" s="59"/>
      <c r="K1207" s="59"/>
    </row>
    <row r="1208" spans="4:11" x14ac:dyDescent="0.2">
      <c r="D1208" s="58"/>
      <c r="G1208" s="58"/>
      <c r="H1208" s="59"/>
      <c r="K1208" s="59"/>
    </row>
    <row r="1209" spans="4:11" x14ac:dyDescent="0.2">
      <c r="D1209" s="58"/>
      <c r="G1209" s="58"/>
      <c r="H1209" s="59"/>
      <c r="K1209" s="59"/>
    </row>
    <row r="1210" spans="4:11" x14ac:dyDescent="0.2">
      <c r="D1210" s="58"/>
      <c r="G1210" s="58"/>
      <c r="H1210" s="59"/>
      <c r="K1210" s="59"/>
    </row>
    <row r="1211" spans="4:11" x14ac:dyDescent="0.2">
      <c r="D1211" s="58"/>
      <c r="G1211" s="58"/>
      <c r="H1211" s="59"/>
      <c r="K1211" s="59"/>
    </row>
    <row r="1212" spans="4:11" x14ac:dyDescent="0.2">
      <c r="D1212" s="58"/>
      <c r="G1212" s="58"/>
      <c r="H1212" s="59"/>
      <c r="K1212" s="59"/>
    </row>
    <row r="1213" spans="4:11" x14ac:dyDescent="0.2">
      <c r="D1213" s="58"/>
      <c r="G1213" s="58"/>
      <c r="H1213" s="59"/>
      <c r="K1213" s="59"/>
    </row>
    <row r="1214" spans="4:11" x14ac:dyDescent="0.2">
      <c r="D1214" s="58"/>
      <c r="G1214" s="58"/>
      <c r="H1214" s="59"/>
      <c r="K1214" s="59"/>
    </row>
    <row r="1215" spans="4:11" x14ac:dyDescent="0.2">
      <c r="D1215" s="58"/>
      <c r="G1215" s="58"/>
      <c r="H1215" s="59"/>
      <c r="K1215" s="59"/>
    </row>
    <row r="1216" spans="4:11" x14ac:dyDescent="0.2">
      <c r="D1216" s="58"/>
      <c r="G1216" s="58"/>
      <c r="H1216" s="59"/>
      <c r="K1216" s="59"/>
    </row>
    <row r="1217" spans="4:11" x14ac:dyDescent="0.2">
      <c r="D1217" s="58"/>
      <c r="G1217" s="58"/>
      <c r="H1217" s="59"/>
      <c r="K1217" s="59"/>
    </row>
    <row r="1218" spans="4:11" x14ac:dyDescent="0.2">
      <c r="D1218" s="58"/>
      <c r="G1218" s="58"/>
      <c r="H1218" s="59"/>
      <c r="K1218" s="59"/>
    </row>
    <row r="1219" spans="4:11" x14ac:dyDescent="0.2">
      <c r="D1219" s="58"/>
      <c r="G1219" s="58"/>
      <c r="H1219" s="59"/>
      <c r="K1219" s="59"/>
    </row>
    <row r="1220" spans="4:11" x14ac:dyDescent="0.2">
      <c r="D1220" s="58"/>
      <c r="G1220" s="58"/>
      <c r="H1220" s="59"/>
      <c r="K1220" s="59"/>
    </row>
    <row r="1221" spans="4:11" x14ac:dyDescent="0.2">
      <c r="D1221" s="58"/>
      <c r="G1221" s="58"/>
      <c r="H1221" s="59"/>
      <c r="K1221" s="59"/>
    </row>
    <row r="1222" spans="4:11" x14ac:dyDescent="0.2">
      <c r="D1222" s="58"/>
      <c r="G1222" s="58"/>
      <c r="H1222" s="59"/>
      <c r="K1222" s="59"/>
    </row>
    <row r="1223" spans="4:11" x14ac:dyDescent="0.2">
      <c r="D1223" s="58"/>
      <c r="G1223" s="58"/>
      <c r="H1223" s="59"/>
      <c r="K1223" s="59"/>
    </row>
    <row r="1224" spans="4:11" x14ac:dyDescent="0.2">
      <c r="D1224" s="58"/>
      <c r="G1224" s="58"/>
      <c r="H1224" s="59"/>
      <c r="K1224" s="59"/>
    </row>
    <row r="1225" spans="4:11" x14ac:dyDescent="0.2">
      <c r="D1225" s="58"/>
      <c r="G1225" s="58"/>
      <c r="H1225" s="59"/>
      <c r="K1225" s="59"/>
    </row>
    <row r="1226" spans="4:11" x14ac:dyDescent="0.2">
      <c r="D1226" s="58"/>
      <c r="G1226" s="58"/>
      <c r="H1226" s="59"/>
      <c r="K1226" s="59"/>
    </row>
    <row r="1227" spans="4:11" x14ac:dyDescent="0.2">
      <c r="D1227" s="58"/>
      <c r="G1227" s="58"/>
      <c r="H1227" s="59"/>
      <c r="K1227" s="59"/>
    </row>
    <row r="1228" spans="4:11" x14ac:dyDescent="0.2">
      <c r="D1228" s="58"/>
      <c r="G1228" s="58"/>
      <c r="H1228" s="59"/>
      <c r="K1228" s="59"/>
    </row>
    <row r="1229" spans="4:11" x14ac:dyDescent="0.2">
      <c r="D1229" s="58"/>
      <c r="G1229" s="58"/>
      <c r="H1229" s="59"/>
      <c r="K1229" s="59"/>
    </row>
    <row r="1230" spans="4:11" x14ac:dyDescent="0.2">
      <c r="D1230" s="58"/>
      <c r="G1230" s="58"/>
      <c r="H1230" s="59"/>
      <c r="K1230" s="59"/>
    </row>
    <row r="1231" spans="4:11" x14ac:dyDescent="0.2">
      <c r="D1231" s="58"/>
      <c r="G1231" s="58"/>
      <c r="H1231" s="59"/>
      <c r="K1231" s="59"/>
    </row>
    <row r="1232" spans="4:11" x14ac:dyDescent="0.2">
      <c r="D1232" s="58"/>
      <c r="G1232" s="58"/>
      <c r="H1232" s="59"/>
      <c r="K1232" s="59"/>
    </row>
    <row r="1233" spans="4:11" x14ac:dyDescent="0.2">
      <c r="D1233" s="58"/>
      <c r="G1233" s="58"/>
      <c r="H1233" s="59"/>
      <c r="K1233" s="59"/>
    </row>
    <row r="1234" spans="4:11" x14ac:dyDescent="0.2">
      <c r="D1234" s="58"/>
      <c r="G1234" s="58"/>
      <c r="H1234" s="59"/>
      <c r="K1234" s="59"/>
    </row>
    <row r="1235" spans="4:11" x14ac:dyDescent="0.2">
      <c r="D1235" s="58"/>
      <c r="G1235" s="58"/>
      <c r="H1235" s="59"/>
      <c r="K1235" s="59"/>
    </row>
    <row r="1236" spans="4:11" x14ac:dyDescent="0.2">
      <c r="D1236" s="58"/>
      <c r="G1236" s="58"/>
      <c r="H1236" s="59"/>
      <c r="K1236" s="59"/>
    </row>
    <row r="1237" spans="4:11" x14ac:dyDescent="0.2">
      <c r="D1237" s="58"/>
      <c r="G1237" s="58"/>
      <c r="H1237" s="59"/>
      <c r="K1237" s="59"/>
    </row>
    <row r="1238" spans="4:11" x14ac:dyDescent="0.2">
      <c r="D1238" s="58"/>
      <c r="G1238" s="58"/>
      <c r="H1238" s="59"/>
      <c r="K1238" s="59"/>
    </row>
    <row r="1239" spans="4:11" x14ac:dyDescent="0.2">
      <c r="D1239" s="58"/>
      <c r="G1239" s="58"/>
      <c r="H1239" s="59"/>
      <c r="K1239" s="59"/>
    </row>
    <row r="1240" spans="4:11" x14ac:dyDescent="0.2">
      <c r="D1240" s="58"/>
      <c r="G1240" s="58"/>
      <c r="H1240" s="59"/>
      <c r="K1240" s="59"/>
    </row>
    <row r="1241" spans="4:11" x14ac:dyDescent="0.2">
      <c r="D1241" s="58"/>
      <c r="G1241" s="58"/>
      <c r="H1241" s="59"/>
      <c r="K1241" s="59"/>
    </row>
    <row r="1242" spans="4:11" x14ac:dyDescent="0.2">
      <c r="D1242" s="58"/>
      <c r="G1242" s="58"/>
      <c r="H1242" s="59"/>
      <c r="K1242" s="59"/>
    </row>
    <row r="1243" spans="4:11" x14ac:dyDescent="0.2">
      <c r="D1243" s="58"/>
      <c r="G1243" s="58"/>
      <c r="H1243" s="59"/>
      <c r="K1243" s="59"/>
    </row>
    <row r="1244" spans="4:11" x14ac:dyDescent="0.2">
      <c r="D1244" s="58"/>
      <c r="G1244" s="58"/>
      <c r="H1244" s="59"/>
      <c r="K1244" s="59"/>
    </row>
    <row r="1245" spans="4:11" x14ac:dyDescent="0.2">
      <c r="D1245" s="58"/>
      <c r="G1245" s="58"/>
      <c r="H1245" s="59"/>
      <c r="K1245" s="59"/>
    </row>
    <row r="1246" spans="4:11" x14ac:dyDescent="0.2">
      <c r="D1246" s="58"/>
      <c r="G1246" s="58"/>
      <c r="H1246" s="59"/>
      <c r="K1246" s="59"/>
    </row>
    <row r="1247" spans="4:11" x14ac:dyDescent="0.2">
      <c r="D1247" s="58"/>
      <c r="G1247" s="58"/>
      <c r="H1247" s="59"/>
      <c r="K1247" s="59"/>
    </row>
    <row r="1248" spans="4:11" x14ac:dyDescent="0.2">
      <c r="D1248" s="58"/>
      <c r="G1248" s="58"/>
      <c r="H1248" s="59"/>
      <c r="K1248" s="59"/>
    </row>
    <row r="1249" spans="4:11" x14ac:dyDescent="0.2">
      <c r="D1249" s="58"/>
      <c r="G1249" s="58"/>
      <c r="H1249" s="59"/>
      <c r="K1249" s="59"/>
    </row>
    <row r="1250" spans="4:11" x14ac:dyDescent="0.2">
      <c r="D1250" s="58"/>
      <c r="G1250" s="58"/>
      <c r="H1250" s="59"/>
      <c r="K1250" s="59"/>
    </row>
    <row r="1251" spans="4:11" x14ac:dyDescent="0.2">
      <c r="D1251" s="58"/>
      <c r="G1251" s="58"/>
      <c r="H1251" s="59"/>
      <c r="K1251" s="59"/>
    </row>
    <row r="1252" spans="4:11" x14ac:dyDescent="0.2">
      <c r="D1252" s="58"/>
      <c r="G1252" s="58"/>
      <c r="H1252" s="59"/>
      <c r="K1252" s="59"/>
    </row>
    <row r="1253" spans="4:11" x14ac:dyDescent="0.2">
      <c r="D1253" s="58"/>
      <c r="G1253" s="58"/>
      <c r="H1253" s="59"/>
      <c r="K1253" s="59"/>
    </row>
    <row r="1254" spans="4:11" x14ac:dyDescent="0.2">
      <c r="D1254" s="58"/>
      <c r="G1254" s="58"/>
      <c r="H1254" s="59"/>
      <c r="K1254" s="59"/>
    </row>
    <row r="1255" spans="4:11" x14ac:dyDescent="0.2">
      <c r="D1255" s="58"/>
      <c r="G1255" s="58"/>
      <c r="H1255" s="59"/>
      <c r="K1255" s="59"/>
    </row>
    <row r="1256" spans="4:11" x14ac:dyDescent="0.2">
      <c r="D1256" s="58"/>
      <c r="G1256" s="58"/>
      <c r="H1256" s="59"/>
      <c r="K1256" s="59"/>
    </row>
    <row r="1257" spans="4:11" x14ac:dyDescent="0.2">
      <c r="D1257" s="58"/>
      <c r="G1257" s="58"/>
      <c r="H1257" s="59"/>
      <c r="K1257" s="59"/>
    </row>
    <row r="1258" spans="4:11" x14ac:dyDescent="0.2">
      <c r="D1258" s="58"/>
      <c r="G1258" s="58"/>
      <c r="H1258" s="59"/>
      <c r="K1258" s="59"/>
    </row>
    <row r="1259" spans="4:11" x14ac:dyDescent="0.2">
      <c r="D1259" s="58"/>
      <c r="G1259" s="58"/>
      <c r="H1259" s="59"/>
      <c r="K1259" s="59"/>
    </row>
    <row r="1260" spans="4:11" x14ac:dyDescent="0.2">
      <c r="D1260" s="58"/>
      <c r="G1260" s="58"/>
      <c r="H1260" s="59"/>
      <c r="K1260" s="59"/>
    </row>
    <row r="1261" spans="4:11" x14ac:dyDescent="0.2">
      <c r="D1261" s="58"/>
      <c r="G1261" s="58"/>
      <c r="H1261" s="59"/>
      <c r="K1261" s="59"/>
    </row>
    <row r="1262" spans="4:11" x14ac:dyDescent="0.2">
      <c r="D1262" s="58"/>
      <c r="G1262" s="58"/>
      <c r="H1262" s="59"/>
      <c r="K1262" s="59"/>
    </row>
    <row r="1263" spans="4:11" x14ac:dyDescent="0.2">
      <c r="D1263" s="58"/>
      <c r="G1263" s="58"/>
      <c r="H1263" s="59"/>
      <c r="K1263" s="59"/>
    </row>
    <row r="1264" spans="4:11" x14ac:dyDescent="0.2">
      <c r="D1264" s="58"/>
      <c r="G1264" s="58"/>
      <c r="H1264" s="59"/>
      <c r="K1264" s="59"/>
    </row>
    <row r="1265" spans="4:11" x14ac:dyDescent="0.2">
      <c r="D1265" s="58"/>
      <c r="G1265" s="58"/>
      <c r="H1265" s="59"/>
      <c r="K1265" s="59"/>
    </row>
    <row r="1266" spans="4:11" x14ac:dyDescent="0.2">
      <c r="D1266" s="58"/>
      <c r="G1266" s="58"/>
      <c r="H1266" s="59"/>
      <c r="K1266" s="59"/>
    </row>
    <row r="1267" spans="4:11" x14ac:dyDescent="0.2">
      <c r="D1267" s="58"/>
      <c r="G1267" s="58"/>
      <c r="H1267" s="59"/>
      <c r="K1267" s="59"/>
    </row>
    <row r="1268" spans="4:11" x14ac:dyDescent="0.2">
      <c r="D1268" s="58"/>
      <c r="G1268" s="58"/>
      <c r="H1268" s="59"/>
      <c r="K1268" s="59"/>
    </row>
    <row r="1269" spans="4:11" x14ac:dyDescent="0.2">
      <c r="D1269" s="58"/>
      <c r="G1269" s="58"/>
      <c r="H1269" s="59"/>
      <c r="K1269" s="59"/>
    </row>
    <row r="1270" spans="4:11" x14ac:dyDescent="0.2">
      <c r="D1270" s="58"/>
      <c r="G1270" s="58"/>
      <c r="H1270" s="59"/>
      <c r="K1270" s="59"/>
    </row>
    <row r="1271" spans="4:11" x14ac:dyDescent="0.2">
      <c r="D1271" s="58"/>
      <c r="G1271" s="58"/>
      <c r="H1271" s="59"/>
      <c r="K1271" s="59"/>
    </row>
    <row r="1272" spans="4:11" x14ac:dyDescent="0.2">
      <c r="D1272" s="58"/>
      <c r="G1272" s="58"/>
      <c r="H1272" s="59"/>
      <c r="K1272" s="59"/>
    </row>
    <row r="1273" spans="4:11" x14ac:dyDescent="0.2">
      <c r="D1273" s="58"/>
      <c r="G1273" s="58"/>
      <c r="H1273" s="59"/>
      <c r="K1273" s="59"/>
    </row>
    <row r="1274" spans="4:11" x14ac:dyDescent="0.2">
      <c r="D1274" s="58"/>
      <c r="G1274" s="58"/>
      <c r="H1274" s="59"/>
      <c r="K1274" s="59"/>
    </row>
    <row r="1275" spans="4:11" x14ac:dyDescent="0.2">
      <c r="D1275" s="58"/>
      <c r="G1275" s="58"/>
      <c r="H1275" s="59"/>
      <c r="K1275" s="59"/>
    </row>
    <row r="1276" spans="4:11" x14ac:dyDescent="0.2">
      <c r="D1276" s="58"/>
      <c r="G1276" s="58"/>
      <c r="H1276" s="59"/>
      <c r="K1276" s="59"/>
    </row>
    <row r="1277" spans="4:11" x14ac:dyDescent="0.2">
      <c r="D1277" s="58"/>
      <c r="G1277" s="58"/>
      <c r="H1277" s="59"/>
      <c r="K1277" s="59"/>
    </row>
    <row r="1278" spans="4:11" x14ac:dyDescent="0.2">
      <c r="D1278" s="58"/>
      <c r="G1278" s="58"/>
      <c r="H1278" s="59"/>
      <c r="K1278" s="59"/>
    </row>
    <row r="1279" spans="4:11" x14ac:dyDescent="0.2">
      <c r="D1279" s="58"/>
      <c r="G1279" s="58"/>
      <c r="H1279" s="59"/>
      <c r="K1279" s="59"/>
    </row>
    <row r="1280" spans="4:11" x14ac:dyDescent="0.2">
      <c r="D1280" s="58"/>
      <c r="G1280" s="58"/>
      <c r="H1280" s="59"/>
      <c r="K1280" s="59"/>
    </row>
    <row r="1281" spans="4:11" x14ac:dyDescent="0.2">
      <c r="D1281" s="58"/>
      <c r="G1281" s="58"/>
      <c r="H1281" s="59"/>
      <c r="K1281" s="59"/>
    </row>
    <row r="1282" spans="4:11" x14ac:dyDescent="0.2">
      <c r="D1282" s="58"/>
      <c r="G1282" s="58"/>
      <c r="H1282" s="59"/>
      <c r="K1282" s="59"/>
    </row>
    <row r="1283" spans="4:11" x14ac:dyDescent="0.2">
      <c r="D1283" s="58"/>
      <c r="G1283" s="58"/>
      <c r="H1283" s="59"/>
      <c r="K1283" s="59"/>
    </row>
    <row r="1284" spans="4:11" x14ac:dyDescent="0.2">
      <c r="D1284" s="58"/>
      <c r="G1284" s="58"/>
      <c r="H1284" s="59"/>
      <c r="K1284" s="59"/>
    </row>
    <row r="1285" spans="4:11" x14ac:dyDescent="0.2">
      <c r="D1285" s="58"/>
      <c r="G1285" s="58"/>
      <c r="H1285" s="59"/>
      <c r="K1285" s="59"/>
    </row>
    <row r="1286" spans="4:11" x14ac:dyDescent="0.2">
      <c r="D1286" s="58"/>
      <c r="G1286" s="58"/>
      <c r="H1286" s="59"/>
      <c r="K1286" s="59"/>
    </row>
    <row r="1287" spans="4:11" x14ac:dyDescent="0.2">
      <c r="D1287" s="58"/>
      <c r="G1287" s="58"/>
      <c r="H1287" s="59"/>
      <c r="K1287" s="59"/>
    </row>
    <row r="1288" spans="4:11" x14ac:dyDescent="0.2">
      <c r="D1288" s="58"/>
      <c r="G1288" s="58"/>
      <c r="H1288" s="59"/>
      <c r="K1288" s="59"/>
    </row>
    <row r="1289" spans="4:11" x14ac:dyDescent="0.2">
      <c r="D1289" s="58"/>
      <c r="G1289" s="58"/>
      <c r="H1289" s="59"/>
      <c r="K1289" s="59"/>
    </row>
    <row r="1290" spans="4:11" x14ac:dyDescent="0.2">
      <c r="D1290" s="58"/>
      <c r="G1290" s="58"/>
      <c r="H1290" s="59"/>
      <c r="K1290" s="59"/>
    </row>
    <row r="1291" spans="4:11" x14ac:dyDescent="0.2">
      <c r="D1291" s="58"/>
      <c r="G1291" s="58"/>
      <c r="H1291" s="59"/>
      <c r="K1291" s="59"/>
    </row>
    <row r="1292" spans="4:11" x14ac:dyDescent="0.2">
      <c r="D1292" s="58"/>
      <c r="G1292" s="58"/>
      <c r="H1292" s="59"/>
      <c r="K1292" s="59"/>
    </row>
    <row r="1293" spans="4:11" x14ac:dyDescent="0.2">
      <c r="D1293" s="58"/>
      <c r="G1293" s="58"/>
      <c r="H1293" s="59"/>
      <c r="K1293" s="59"/>
    </row>
    <row r="1294" spans="4:11" x14ac:dyDescent="0.2">
      <c r="D1294" s="58"/>
      <c r="G1294" s="58"/>
      <c r="H1294" s="59"/>
      <c r="K1294" s="59"/>
    </row>
    <row r="1295" spans="4:11" x14ac:dyDescent="0.2">
      <c r="D1295" s="58"/>
      <c r="G1295" s="58"/>
      <c r="H1295" s="59"/>
      <c r="K1295" s="59"/>
    </row>
    <row r="1296" spans="4:11" x14ac:dyDescent="0.2">
      <c r="D1296" s="58"/>
      <c r="G1296" s="58"/>
      <c r="H1296" s="59"/>
      <c r="K1296" s="59"/>
    </row>
    <row r="1297" spans="4:11" x14ac:dyDescent="0.2">
      <c r="D1297" s="58"/>
      <c r="G1297" s="58"/>
      <c r="H1297" s="59"/>
      <c r="K1297" s="59"/>
    </row>
    <row r="1298" spans="4:11" x14ac:dyDescent="0.2">
      <c r="D1298" s="58"/>
      <c r="G1298" s="58"/>
      <c r="H1298" s="59"/>
      <c r="K1298" s="59"/>
    </row>
    <row r="1299" spans="4:11" x14ac:dyDescent="0.2">
      <c r="D1299" s="58"/>
      <c r="G1299" s="58"/>
      <c r="H1299" s="59"/>
      <c r="K1299" s="59"/>
    </row>
    <row r="1300" spans="4:11" x14ac:dyDescent="0.2">
      <c r="D1300" s="58"/>
      <c r="G1300" s="58"/>
      <c r="H1300" s="59"/>
      <c r="K1300" s="59"/>
    </row>
    <row r="1301" spans="4:11" x14ac:dyDescent="0.2">
      <c r="D1301" s="58"/>
      <c r="G1301" s="58"/>
      <c r="H1301" s="59"/>
      <c r="K1301" s="59"/>
    </row>
    <row r="1302" spans="4:11" x14ac:dyDescent="0.2">
      <c r="D1302" s="58"/>
      <c r="G1302" s="58"/>
      <c r="H1302" s="59"/>
      <c r="K1302" s="59"/>
    </row>
    <row r="1303" spans="4:11" x14ac:dyDescent="0.2">
      <c r="D1303" s="58"/>
      <c r="G1303" s="58"/>
      <c r="H1303" s="59"/>
      <c r="K1303" s="59"/>
    </row>
    <row r="1304" spans="4:11" x14ac:dyDescent="0.2">
      <c r="D1304" s="58"/>
      <c r="G1304" s="58"/>
      <c r="H1304" s="59"/>
      <c r="K1304" s="59"/>
    </row>
    <row r="1305" spans="4:11" x14ac:dyDescent="0.2">
      <c r="D1305" s="58"/>
      <c r="G1305" s="58"/>
      <c r="H1305" s="59"/>
      <c r="K1305" s="59"/>
    </row>
    <row r="1306" spans="4:11" x14ac:dyDescent="0.2">
      <c r="D1306" s="58"/>
      <c r="G1306" s="58"/>
      <c r="H1306" s="59"/>
      <c r="K1306" s="59"/>
    </row>
    <row r="1307" spans="4:11" x14ac:dyDescent="0.2">
      <c r="D1307" s="58"/>
      <c r="G1307" s="58"/>
      <c r="H1307" s="59"/>
      <c r="K1307" s="59"/>
    </row>
    <row r="1308" spans="4:11" x14ac:dyDescent="0.2">
      <c r="D1308" s="58"/>
      <c r="G1308" s="58"/>
      <c r="H1308" s="59"/>
      <c r="K1308" s="59"/>
    </row>
    <row r="1309" spans="4:11" x14ac:dyDescent="0.2">
      <c r="D1309" s="58"/>
      <c r="G1309" s="58"/>
      <c r="H1309" s="59"/>
      <c r="K1309" s="59"/>
    </row>
    <row r="1310" spans="4:11" x14ac:dyDescent="0.2">
      <c r="D1310" s="58"/>
      <c r="G1310" s="58"/>
      <c r="H1310" s="59"/>
      <c r="K1310" s="59"/>
    </row>
    <row r="1311" spans="4:11" x14ac:dyDescent="0.2">
      <c r="D1311" s="58"/>
      <c r="G1311" s="58"/>
      <c r="H1311" s="59"/>
      <c r="K1311" s="59"/>
    </row>
    <row r="1312" spans="4:11" x14ac:dyDescent="0.2">
      <c r="D1312" s="58"/>
      <c r="G1312" s="58"/>
      <c r="H1312" s="59"/>
      <c r="K1312" s="59"/>
    </row>
    <row r="1313" spans="4:11" x14ac:dyDescent="0.2">
      <c r="D1313" s="58"/>
      <c r="G1313" s="58"/>
      <c r="H1313" s="59"/>
      <c r="K1313" s="59"/>
    </row>
    <row r="1314" spans="4:11" x14ac:dyDescent="0.2">
      <c r="D1314" s="58"/>
      <c r="G1314" s="58"/>
      <c r="H1314" s="59"/>
      <c r="K1314" s="59"/>
    </row>
    <row r="1315" spans="4:11" x14ac:dyDescent="0.2">
      <c r="D1315" s="58"/>
      <c r="G1315" s="58"/>
      <c r="H1315" s="59"/>
      <c r="K1315" s="59"/>
    </row>
    <row r="1316" spans="4:11" x14ac:dyDescent="0.2">
      <c r="D1316" s="58"/>
      <c r="G1316" s="58"/>
      <c r="H1316" s="59"/>
      <c r="K1316" s="59"/>
    </row>
    <row r="1317" spans="4:11" x14ac:dyDescent="0.2">
      <c r="D1317" s="58"/>
      <c r="G1317" s="58"/>
      <c r="H1317" s="59"/>
      <c r="K1317" s="59"/>
    </row>
    <row r="1318" spans="4:11" x14ac:dyDescent="0.2">
      <c r="D1318" s="58"/>
      <c r="G1318" s="58"/>
      <c r="H1318" s="59"/>
      <c r="K1318" s="59"/>
    </row>
    <row r="1319" spans="4:11" x14ac:dyDescent="0.2">
      <c r="D1319" s="58"/>
      <c r="G1319" s="58"/>
      <c r="H1319" s="59"/>
      <c r="K1319" s="59"/>
    </row>
    <row r="1320" spans="4:11" x14ac:dyDescent="0.2">
      <c r="D1320" s="58"/>
      <c r="G1320" s="58"/>
      <c r="H1320" s="59"/>
      <c r="K1320" s="59"/>
    </row>
    <row r="1321" spans="4:11" x14ac:dyDescent="0.2">
      <c r="D1321" s="58"/>
      <c r="G1321" s="58"/>
      <c r="H1321" s="59"/>
      <c r="K1321" s="59"/>
    </row>
    <row r="1322" spans="4:11" x14ac:dyDescent="0.2">
      <c r="D1322" s="58"/>
      <c r="G1322" s="58"/>
      <c r="H1322" s="59"/>
      <c r="K1322" s="59"/>
    </row>
    <row r="1323" spans="4:11" x14ac:dyDescent="0.2">
      <c r="D1323" s="58"/>
      <c r="G1323" s="58"/>
      <c r="H1323" s="59"/>
      <c r="K1323" s="59"/>
    </row>
    <row r="1324" spans="4:11" x14ac:dyDescent="0.2">
      <c r="D1324" s="58"/>
      <c r="G1324" s="58"/>
      <c r="H1324" s="59"/>
      <c r="K1324" s="59"/>
    </row>
    <row r="1325" spans="4:11" x14ac:dyDescent="0.2">
      <c r="D1325" s="58"/>
      <c r="G1325" s="58"/>
      <c r="H1325" s="59"/>
      <c r="K1325" s="59"/>
    </row>
    <row r="1326" spans="4:11" x14ac:dyDescent="0.2">
      <c r="D1326" s="58"/>
      <c r="G1326" s="58"/>
      <c r="H1326" s="59"/>
      <c r="K1326" s="59"/>
    </row>
    <row r="1327" spans="4:11" x14ac:dyDescent="0.2">
      <c r="D1327" s="58"/>
      <c r="G1327" s="58"/>
      <c r="H1327" s="59"/>
      <c r="K1327" s="59"/>
    </row>
    <row r="1328" spans="4:11" x14ac:dyDescent="0.2">
      <c r="D1328" s="58"/>
      <c r="G1328" s="58"/>
      <c r="H1328" s="59"/>
      <c r="K1328" s="59"/>
    </row>
    <row r="1329" spans="4:11" x14ac:dyDescent="0.2">
      <c r="D1329" s="58"/>
      <c r="G1329" s="58"/>
      <c r="H1329" s="59"/>
      <c r="K1329" s="59"/>
    </row>
    <row r="1330" spans="4:11" x14ac:dyDescent="0.2">
      <c r="D1330" s="58"/>
      <c r="G1330" s="58"/>
      <c r="H1330" s="59"/>
      <c r="K1330" s="59"/>
    </row>
    <row r="1331" spans="4:11" x14ac:dyDescent="0.2">
      <c r="D1331" s="58"/>
      <c r="G1331" s="58"/>
      <c r="H1331" s="59"/>
      <c r="K1331" s="59"/>
    </row>
    <row r="1332" spans="4:11" x14ac:dyDescent="0.2">
      <c r="D1332" s="58"/>
      <c r="G1332" s="58"/>
      <c r="H1332" s="59"/>
      <c r="K1332" s="59"/>
    </row>
    <row r="1333" spans="4:11" x14ac:dyDescent="0.2">
      <c r="D1333" s="58"/>
      <c r="G1333" s="58"/>
      <c r="H1333" s="59"/>
      <c r="K1333" s="59"/>
    </row>
    <row r="1334" spans="4:11" x14ac:dyDescent="0.2">
      <c r="D1334" s="58"/>
      <c r="G1334" s="58"/>
      <c r="H1334" s="59"/>
      <c r="K1334" s="59"/>
    </row>
    <row r="1335" spans="4:11" x14ac:dyDescent="0.2">
      <c r="D1335" s="58"/>
      <c r="G1335" s="58"/>
      <c r="H1335" s="59"/>
      <c r="K1335" s="59"/>
    </row>
    <row r="1336" spans="4:11" x14ac:dyDescent="0.2">
      <c r="D1336" s="58"/>
      <c r="G1336" s="58"/>
      <c r="H1336" s="59"/>
      <c r="K1336" s="59"/>
    </row>
    <row r="1337" spans="4:11" x14ac:dyDescent="0.2">
      <c r="D1337" s="58"/>
      <c r="G1337" s="58"/>
      <c r="H1337" s="59"/>
      <c r="K1337" s="59"/>
    </row>
    <row r="1338" spans="4:11" x14ac:dyDescent="0.2">
      <c r="D1338" s="58"/>
      <c r="G1338" s="58"/>
      <c r="H1338" s="59"/>
      <c r="K1338" s="59"/>
    </row>
    <row r="1339" spans="4:11" x14ac:dyDescent="0.2">
      <c r="D1339" s="58"/>
      <c r="G1339" s="58"/>
      <c r="H1339" s="59"/>
      <c r="K1339" s="59"/>
    </row>
    <row r="1340" spans="4:11" x14ac:dyDescent="0.2">
      <c r="D1340" s="58"/>
      <c r="G1340" s="58"/>
      <c r="H1340" s="59"/>
      <c r="K1340" s="59"/>
    </row>
    <row r="1341" spans="4:11" x14ac:dyDescent="0.2">
      <c r="D1341" s="58"/>
      <c r="G1341" s="58"/>
      <c r="H1341" s="59"/>
      <c r="K1341" s="59"/>
    </row>
    <row r="1342" spans="4:11" x14ac:dyDescent="0.2">
      <c r="D1342" s="58"/>
      <c r="G1342" s="58"/>
      <c r="H1342" s="59"/>
      <c r="K1342" s="59"/>
    </row>
    <row r="1343" spans="4:11" x14ac:dyDescent="0.2">
      <c r="D1343" s="58"/>
      <c r="G1343" s="58"/>
      <c r="H1343" s="59"/>
      <c r="K1343" s="59"/>
    </row>
    <row r="1344" spans="4:11" x14ac:dyDescent="0.2">
      <c r="D1344" s="58"/>
      <c r="G1344" s="58"/>
      <c r="H1344" s="59"/>
      <c r="K1344" s="59"/>
    </row>
    <row r="1345" spans="4:11" x14ac:dyDescent="0.2">
      <c r="D1345" s="58"/>
      <c r="G1345" s="58"/>
      <c r="H1345" s="59"/>
      <c r="K1345" s="59"/>
    </row>
    <row r="1346" spans="4:11" x14ac:dyDescent="0.2">
      <c r="D1346" s="58"/>
      <c r="G1346" s="58"/>
      <c r="H1346" s="59"/>
      <c r="K1346" s="59"/>
    </row>
    <row r="1347" spans="4:11" x14ac:dyDescent="0.2">
      <c r="D1347" s="58"/>
      <c r="G1347" s="58"/>
      <c r="H1347" s="59"/>
      <c r="K1347" s="59"/>
    </row>
    <row r="1348" spans="4:11" x14ac:dyDescent="0.2">
      <c r="D1348" s="58"/>
      <c r="G1348" s="58"/>
      <c r="H1348" s="59"/>
      <c r="K1348" s="59"/>
    </row>
    <row r="1349" spans="4:11" x14ac:dyDescent="0.2">
      <c r="D1349" s="58"/>
      <c r="G1349" s="58"/>
      <c r="H1349" s="59"/>
      <c r="K1349" s="59"/>
    </row>
    <row r="1350" spans="4:11" x14ac:dyDescent="0.2">
      <c r="D1350" s="58"/>
      <c r="G1350" s="58"/>
      <c r="H1350" s="59"/>
      <c r="K1350" s="59"/>
    </row>
    <row r="1351" spans="4:11" x14ac:dyDescent="0.2">
      <c r="D1351" s="58"/>
      <c r="G1351" s="58"/>
      <c r="H1351" s="59"/>
      <c r="K1351" s="59"/>
    </row>
    <row r="1352" spans="4:11" x14ac:dyDescent="0.2">
      <c r="D1352" s="58"/>
      <c r="G1352" s="58"/>
      <c r="H1352" s="59"/>
      <c r="K1352" s="59"/>
    </row>
    <row r="1353" spans="4:11" x14ac:dyDescent="0.2">
      <c r="D1353" s="58"/>
      <c r="G1353" s="58"/>
      <c r="H1353" s="59"/>
      <c r="K1353" s="59"/>
    </row>
    <row r="1354" spans="4:11" x14ac:dyDescent="0.2">
      <c r="D1354" s="58"/>
      <c r="G1354" s="58"/>
      <c r="H1354" s="59"/>
      <c r="K1354" s="59"/>
    </row>
    <row r="1355" spans="4:11" x14ac:dyDescent="0.2">
      <c r="D1355" s="58"/>
      <c r="G1355" s="58"/>
      <c r="H1355" s="59"/>
      <c r="K1355" s="59"/>
    </row>
    <row r="1356" spans="4:11" x14ac:dyDescent="0.2">
      <c r="D1356" s="58"/>
      <c r="G1356" s="58"/>
      <c r="H1356" s="59"/>
      <c r="K1356" s="59"/>
    </row>
    <row r="1357" spans="4:11" x14ac:dyDescent="0.2">
      <c r="D1357" s="58"/>
      <c r="G1357" s="58"/>
      <c r="H1357" s="59"/>
      <c r="K1357" s="59"/>
    </row>
    <row r="1358" spans="4:11" x14ac:dyDescent="0.2">
      <c r="D1358" s="58"/>
      <c r="G1358" s="58"/>
      <c r="H1358" s="59"/>
      <c r="K1358" s="59"/>
    </row>
    <row r="1359" spans="4:11" x14ac:dyDescent="0.2">
      <c r="D1359" s="58"/>
      <c r="G1359" s="58"/>
      <c r="H1359" s="59"/>
      <c r="K1359" s="59"/>
    </row>
    <row r="1360" spans="4:11" x14ac:dyDescent="0.2">
      <c r="D1360" s="58"/>
      <c r="G1360" s="58"/>
      <c r="H1360" s="59"/>
      <c r="K1360" s="59"/>
    </row>
    <row r="1361" spans="4:11" x14ac:dyDescent="0.2">
      <c r="D1361" s="58"/>
      <c r="G1361" s="58"/>
      <c r="H1361" s="59"/>
      <c r="K1361" s="59"/>
    </row>
    <row r="1362" spans="4:11" x14ac:dyDescent="0.2">
      <c r="D1362" s="58"/>
      <c r="G1362" s="58"/>
      <c r="H1362" s="59"/>
      <c r="K1362" s="59"/>
    </row>
    <row r="1363" spans="4:11" x14ac:dyDescent="0.2">
      <c r="D1363" s="58"/>
      <c r="G1363" s="58"/>
      <c r="H1363" s="59"/>
      <c r="K1363" s="59"/>
    </row>
    <row r="1364" spans="4:11" x14ac:dyDescent="0.2">
      <c r="D1364" s="58"/>
      <c r="G1364" s="58"/>
      <c r="H1364" s="59"/>
      <c r="K1364" s="59"/>
    </row>
    <row r="1365" spans="4:11" x14ac:dyDescent="0.2">
      <c r="D1365" s="58"/>
      <c r="G1365" s="58"/>
      <c r="H1365" s="59"/>
      <c r="K1365" s="59"/>
    </row>
    <row r="1366" spans="4:11" x14ac:dyDescent="0.2">
      <c r="D1366" s="58"/>
      <c r="G1366" s="58"/>
      <c r="H1366" s="59"/>
      <c r="K1366" s="59"/>
    </row>
    <row r="1367" spans="4:11" x14ac:dyDescent="0.2">
      <c r="D1367" s="58"/>
      <c r="G1367" s="58"/>
      <c r="H1367" s="59"/>
      <c r="K1367" s="59"/>
    </row>
    <row r="1368" spans="4:11" x14ac:dyDescent="0.2">
      <c r="D1368" s="58"/>
      <c r="G1368" s="58"/>
      <c r="H1368" s="59"/>
      <c r="K1368" s="59"/>
    </row>
    <row r="1369" spans="4:11" x14ac:dyDescent="0.2">
      <c r="D1369" s="58"/>
      <c r="G1369" s="58"/>
      <c r="H1369" s="59"/>
      <c r="K1369" s="59"/>
    </row>
    <row r="1370" spans="4:11" x14ac:dyDescent="0.2">
      <c r="D1370" s="58"/>
      <c r="G1370" s="58"/>
      <c r="H1370" s="59"/>
      <c r="K1370" s="59"/>
    </row>
    <row r="1371" spans="4:11" x14ac:dyDescent="0.2">
      <c r="D1371" s="58"/>
      <c r="G1371" s="58"/>
      <c r="H1371" s="59"/>
      <c r="K1371" s="59"/>
    </row>
    <row r="1372" spans="4:11" x14ac:dyDescent="0.2">
      <c r="D1372" s="58"/>
      <c r="G1372" s="58"/>
      <c r="H1372" s="59"/>
      <c r="K1372" s="59"/>
    </row>
    <row r="1373" spans="4:11" x14ac:dyDescent="0.2">
      <c r="D1373" s="58"/>
      <c r="G1373" s="58"/>
      <c r="H1373" s="59"/>
      <c r="K1373" s="59"/>
    </row>
    <row r="1374" spans="4:11" x14ac:dyDescent="0.2">
      <c r="D1374" s="58"/>
      <c r="G1374" s="58"/>
      <c r="H1374" s="59"/>
      <c r="K1374" s="59"/>
    </row>
    <row r="1375" spans="4:11" x14ac:dyDescent="0.2">
      <c r="D1375" s="58"/>
      <c r="G1375" s="58"/>
      <c r="H1375" s="59"/>
      <c r="K1375" s="59"/>
    </row>
    <row r="1376" spans="4:11" x14ac:dyDescent="0.2">
      <c r="D1376" s="58"/>
      <c r="G1376" s="58"/>
      <c r="H1376" s="59"/>
      <c r="K1376" s="59"/>
    </row>
    <row r="1377" spans="4:11" x14ac:dyDescent="0.2">
      <c r="D1377" s="58"/>
      <c r="G1377" s="58"/>
      <c r="H1377" s="59"/>
      <c r="K1377" s="59"/>
    </row>
    <row r="1378" spans="4:11" x14ac:dyDescent="0.2">
      <c r="D1378" s="58"/>
      <c r="G1378" s="58"/>
      <c r="H1378" s="59"/>
      <c r="K1378" s="59"/>
    </row>
    <row r="1379" spans="4:11" x14ac:dyDescent="0.2">
      <c r="D1379" s="58"/>
      <c r="G1379" s="58"/>
      <c r="H1379" s="59"/>
      <c r="K1379" s="59"/>
    </row>
    <row r="1380" spans="4:11" x14ac:dyDescent="0.2">
      <c r="D1380" s="58"/>
      <c r="G1380" s="58"/>
      <c r="H1380" s="59"/>
      <c r="K1380" s="59"/>
    </row>
    <row r="1381" spans="4:11" x14ac:dyDescent="0.2">
      <c r="D1381" s="58"/>
      <c r="G1381" s="58"/>
      <c r="H1381" s="59"/>
      <c r="K1381" s="59"/>
    </row>
    <row r="1382" spans="4:11" x14ac:dyDescent="0.2">
      <c r="D1382" s="58"/>
      <c r="G1382" s="58"/>
      <c r="H1382" s="59"/>
      <c r="K1382" s="59"/>
    </row>
    <row r="1383" spans="4:11" x14ac:dyDescent="0.2">
      <c r="D1383" s="58"/>
      <c r="G1383" s="58"/>
      <c r="H1383" s="59"/>
      <c r="K1383" s="59"/>
    </row>
    <row r="1384" spans="4:11" x14ac:dyDescent="0.2">
      <c r="D1384" s="58"/>
      <c r="G1384" s="58"/>
      <c r="H1384" s="59"/>
      <c r="K1384" s="59"/>
    </row>
    <row r="1385" spans="4:11" x14ac:dyDescent="0.2">
      <c r="D1385" s="58"/>
      <c r="G1385" s="58"/>
      <c r="H1385" s="59"/>
      <c r="K1385" s="59"/>
    </row>
    <row r="1386" spans="4:11" x14ac:dyDescent="0.2">
      <c r="D1386" s="58"/>
      <c r="G1386" s="58"/>
      <c r="H1386" s="59"/>
      <c r="K1386" s="59"/>
    </row>
    <row r="1387" spans="4:11" x14ac:dyDescent="0.2">
      <c r="D1387" s="58"/>
      <c r="G1387" s="58"/>
      <c r="H1387" s="59"/>
      <c r="K1387" s="59"/>
    </row>
    <row r="1388" spans="4:11" x14ac:dyDescent="0.2">
      <c r="D1388" s="58"/>
      <c r="G1388" s="58"/>
      <c r="H1388" s="59"/>
      <c r="K1388" s="59"/>
    </row>
    <row r="1389" spans="4:11" x14ac:dyDescent="0.2">
      <c r="D1389" s="58"/>
      <c r="G1389" s="58"/>
      <c r="H1389" s="59"/>
      <c r="K1389" s="59"/>
    </row>
    <row r="1390" spans="4:11" x14ac:dyDescent="0.2">
      <c r="D1390" s="58"/>
      <c r="G1390" s="58"/>
      <c r="H1390" s="59"/>
      <c r="K1390" s="59"/>
    </row>
    <row r="1391" spans="4:11" x14ac:dyDescent="0.2">
      <c r="D1391" s="58"/>
      <c r="G1391" s="58"/>
      <c r="H1391" s="59"/>
      <c r="K1391" s="59"/>
    </row>
    <row r="1392" spans="4:11" x14ac:dyDescent="0.2">
      <c r="D1392" s="58"/>
      <c r="G1392" s="58"/>
      <c r="H1392" s="59"/>
      <c r="K1392" s="59"/>
    </row>
    <row r="1393" spans="4:11" x14ac:dyDescent="0.2">
      <c r="D1393" s="58"/>
      <c r="G1393" s="58"/>
      <c r="H1393" s="59"/>
      <c r="K1393" s="59"/>
    </row>
    <row r="1394" spans="4:11" x14ac:dyDescent="0.2">
      <c r="D1394" s="58"/>
      <c r="G1394" s="58"/>
      <c r="H1394" s="59"/>
      <c r="K1394" s="59"/>
    </row>
    <row r="1395" spans="4:11" x14ac:dyDescent="0.2">
      <c r="D1395" s="58"/>
      <c r="G1395" s="58"/>
      <c r="H1395" s="59"/>
      <c r="K1395" s="59"/>
    </row>
    <row r="1396" spans="4:11" x14ac:dyDescent="0.2">
      <c r="D1396" s="58"/>
      <c r="G1396" s="58"/>
      <c r="H1396" s="59"/>
      <c r="K1396" s="59"/>
    </row>
    <row r="1397" spans="4:11" x14ac:dyDescent="0.2">
      <c r="D1397" s="58"/>
      <c r="G1397" s="58"/>
      <c r="H1397" s="59"/>
      <c r="K1397" s="59"/>
    </row>
    <row r="1398" spans="4:11" x14ac:dyDescent="0.2">
      <c r="D1398" s="58"/>
      <c r="G1398" s="58"/>
      <c r="H1398" s="59"/>
      <c r="K1398" s="59"/>
    </row>
    <row r="1399" spans="4:11" x14ac:dyDescent="0.2">
      <c r="D1399" s="58"/>
      <c r="G1399" s="58"/>
      <c r="H1399" s="59"/>
      <c r="K1399" s="59"/>
    </row>
    <row r="1400" spans="4:11" x14ac:dyDescent="0.2">
      <c r="D1400" s="58"/>
      <c r="G1400" s="58"/>
      <c r="H1400" s="59"/>
      <c r="K1400" s="59"/>
    </row>
    <row r="1401" spans="4:11" x14ac:dyDescent="0.2">
      <c r="D1401" s="58"/>
      <c r="G1401" s="58"/>
      <c r="H1401" s="59"/>
      <c r="K1401" s="59"/>
    </row>
    <row r="1402" spans="4:11" x14ac:dyDescent="0.2">
      <c r="D1402" s="58"/>
      <c r="G1402" s="58"/>
      <c r="H1402" s="59"/>
      <c r="K1402" s="59"/>
    </row>
    <row r="1403" spans="4:11" x14ac:dyDescent="0.2">
      <c r="D1403" s="58"/>
      <c r="G1403" s="58"/>
      <c r="H1403" s="59"/>
      <c r="K1403" s="59"/>
    </row>
    <row r="1404" spans="4:11" x14ac:dyDescent="0.2">
      <c r="D1404" s="58"/>
      <c r="G1404" s="58"/>
      <c r="H1404" s="59"/>
      <c r="K1404" s="59"/>
    </row>
    <row r="1405" spans="4:11" x14ac:dyDescent="0.2">
      <c r="D1405" s="58"/>
      <c r="G1405" s="58"/>
      <c r="H1405" s="59"/>
      <c r="K1405" s="59"/>
    </row>
    <row r="1406" spans="4:11" x14ac:dyDescent="0.2">
      <c r="D1406" s="58"/>
      <c r="G1406" s="58"/>
      <c r="H1406" s="59"/>
      <c r="K1406" s="59"/>
    </row>
    <row r="1407" spans="4:11" x14ac:dyDescent="0.2">
      <c r="D1407" s="58"/>
      <c r="G1407" s="58"/>
      <c r="H1407" s="59"/>
      <c r="K1407" s="59"/>
    </row>
    <row r="1408" spans="4:11" x14ac:dyDescent="0.2">
      <c r="D1408" s="58"/>
      <c r="G1408" s="58"/>
      <c r="H1408" s="59"/>
      <c r="K1408" s="59"/>
    </row>
    <row r="1409" spans="4:11" x14ac:dyDescent="0.2">
      <c r="D1409" s="58"/>
      <c r="G1409" s="58"/>
      <c r="H1409" s="59"/>
      <c r="K1409" s="59"/>
    </row>
    <row r="1410" spans="4:11" x14ac:dyDescent="0.2">
      <c r="D1410" s="58"/>
      <c r="G1410" s="58"/>
      <c r="H1410" s="59"/>
      <c r="K1410" s="59"/>
    </row>
    <row r="1411" spans="4:11" x14ac:dyDescent="0.2">
      <c r="D1411" s="58"/>
      <c r="G1411" s="58"/>
      <c r="H1411" s="59"/>
      <c r="K1411" s="59"/>
    </row>
    <row r="1412" spans="4:11" x14ac:dyDescent="0.2">
      <c r="D1412" s="58"/>
      <c r="G1412" s="58"/>
      <c r="H1412" s="59"/>
      <c r="K1412" s="59"/>
    </row>
    <row r="1413" spans="4:11" x14ac:dyDescent="0.2">
      <c r="D1413" s="58"/>
      <c r="G1413" s="58"/>
      <c r="H1413" s="59"/>
      <c r="K1413" s="59"/>
    </row>
    <row r="1414" spans="4:11" x14ac:dyDescent="0.2">
      <c r="D1414" s="58"/>
      <c r="G1414" s="58"/>
      <c r="H1414" s="59"/>
      <c r="K1414" s="59"/>
    </row>
    <row r="1415" spans="4:11" x14ac:dyDescent="0.2">
      <c r="D1415" s="58"/>
      <c r="G1415" s="58"/>
      <c r="H1415" s="59"/>
      <c r="K1415" s="59"/>
    </row>
    <row r="1416" spans="4:11" x14ac:dyDescent="0.2">
      <c r="D1416" s="58"/>
      <c r="G1416" s="58"/>
      <c r="H1416" s="59"/>
      <c r="K1416" s="59"/>
    </row>
    <row r="1417" spans="4:11" x14ac:dyDescent="0.2">
      <c r="D1417" s="58"/>
      <c r="G1417" s="58"/>
      <c r="H1417" s="59"/>
      <c r="K1417" s="59"/>
    </row>
    <row r="1418" spans="4:11" x14ac:dyDescent="0.2">
      <c r="D1418" s="58"/>
      <c r="G1418" s="58"/>
      <c r="H1418" s="59"/>
      <c r="K1418" s="59"/>
    </row>
    <row r="1419" spans="4:11" x14ac:dyDescent="0.2">
      <c r="D1419" s="58"/>
      <c r="G1419" s="58"/>
      <c r="H1419" s="59"/>
      <c r="K1419" s="59"/>
    </row>
    <row r="1420" spans="4:11" x14ac:dyDescent="0.2">
      <c r="D1420" s="58"/>
      <c r="G1420" s="58"/>
      <c r="H1420" s="59"/>
      <c r="K1420" s="59"/>
    </row>
    <row r="1421" spans="4:11" x14ac:dyDescent="0.2">
      <c r="D1421" s="58"/>
      <c r="G1421" s="58"/>
      <c r="H1421" s="59"/>
      <c r="K1421" s="59"/>
    </row>
    <row r="1422" spans="4:11" x14ac:dyDescent="0.2">
      <c r="D1422" s="58"/>
      <c r="G1422" s="58"/>
      <c r="H1422" s="59"/>
      <c r="K1422" s="59"/>
    </row>
    <row r="1423" spans="4:11" x14ac:dyDescent="0.2">
      <c r="D1423" s="58"/>
      <c r="G1423" s="58"/>
      <c r="H1423" s="59"/>
      <c r="K1423" s="59"/>
    </row>
    <row r="1424" spans="4:11" x14ac:dyDescent="0.2">
      <c r="D1424" s="58"/>
      <c r="G1424" s="58"/>
      <c r="H1424" s="59"/>
      <c r="K1424" s="59"/>
    </row>
    <row r="1425" spans="4:11" x14ac:dyDescent="0.2">
      <c r="D1425" s="58"/>
      <c r="G1425" s="58"/>
      <c r="H1425" s="59"/>
      <c r="K1425" s="59"/>
    </row>
    <row r="1426" spans="4:11" x14ac:dyDescent="0.2">
      <c r="D1426" s="58"/>
      <c r="G1426" s="58"/>
      <c r="H1426" s="59"/>
      <c r="K1426" s="59"/>
    </row>
    <row r="1427" spans="4:11" x14ac:dyDescent="0.2">
      <c r="D1427" s="58"/>
      <c r="G1427" s="58"/>
      <c r="H1427" s="59"/>
      <c r="K1427" s="59"/>
    </row>
    <row r="1428" spans="4:11" x14ac:dyDescent="0.2">
      <c r="D1428" s="58"/>
      <c r="G1428" s="58"/>
      <c r="H1428" s="59"/>
      <c r="K1428" s="59"/>
    </row>
    <row r="1429" spans="4:11" x14ac:dyDescent="0.2">
      <c r="D1429" s="58"/>
      <c r="G1429" s="58"/>
      <c r="H1429" s="59"/>
      <c r="K1429" s="59"/>
    </row>
    <row r="1430" spans="4:11" x14ac:dyDescent="0.2">
      <c r="D1430" s="58"/>
      <c r="G1430" s="58"/>
      <c r="H1430" s="59"/>
      <c r="K1430" s="59"/>
    </row>
    <row r="1431" spans="4:11" x14ac:dyDescent="0.2">
      <c r="D1431" s="58"/>
      <c r="G1431" s="58"/>
      <c r="H1431" s="59"/>
      <c r="K1431" s="59"/>
    </row>
    <row r="1432" spans="4:11" x14ac:dyDescent="0.2">
      <c r="D1432" s="58"/>
      <c r="G1432" s="58"/>
      <c r="H1432" s="59"/>
      <c r="K1432" s="59"/>
    </row>
    <row r="1433" spans="4:11" x14ac:dyDescent="0.2">
      <c r="D1433" s="58"/>
      <c r="G1433" s="58"/>
      <c r="H1433" s="59"/>
      <c r="K1433" s="59"/>
    </row>
    <row r="1434" spans="4:11" x14ac:dyDescent="0.2">
      <c r="D1434" s="58"/>
      <c r="G1434" s="58"/>
      <c r="H1434" s="59"/>
      <c r="K1434" s="59"/>
    </row>
    <row r="1435" spans="4:11" x14ac:dyDescent="0.2">
      <c r="D1435" s="58"/>
      <c r="G1435" s="58"/>
      <c r="H1435" s="59"/>
      <c r="K1435" s="59"/>
    </row>
    <row r="1436" spans="4:11" x14ac:dyDescent="0.2">
      <c r="D1436" s="58"/>
      <c r="G1436" s="58"/>
      <c r="H1436" s="59"/>
      <c r="K1436" s="59"/>
    </row>
    <row r="1437" spans="4:11" x14ac:dyDescent="0.2">
      <c r="D1437" s="58"/>
      <c r="G1437" s="58"/>
      <c r="H1437" s="59"/>
      <c r="K1437" s="59"/>
    </row>
    <row r="1438" spans="4:11" x14ac:dyDescent="0.2">
      <c r="D1438" s="58"/>
      <c r="G1438" s="58"/>
      <c r="H1438" s="59"/>
      <c r="K1438" s="59"/>
    </row>
    <row r="1439" spans="4:11" x14ac:dyDescent="0.2">
      <c r="D1439" s="58"/>
      <c r="G1439" s="58"/>
      <c r="H1439" s="59"/>
      <c r="K1439" s="59"/>
    </row>
    <row r="1440" spans="4:11" x14ac:dyDescent="0.2">
      <c r="D1440" s="58"/>
      <c r="G1440" s="58"/>
      <c r="H1440" s="59"/>
      <c r="K1440" s="59"/>
    </row>
    <row r="1441" spans="4:11" x14ac:dyDescent="0.2">
      <c r="D1441" s="58"/>
      <c r="G1441" s="58"/>
      <c r="H1441" s="59"/>
      <c r="K1441" s="59"/>
    </row>
    <row r="1442" spans="4:11" x14ac:dyDescent="0.2">
      <c r="D1442" s="58"/>
      <c r="G1442" s="58"/>
      <c r="H1442" s="59"/>
      <c r="K1442" s="59"/>
    </row>
    <row r="1443" spans="4:11" x14ac:dyDescent="0.2">
      <c r="D1443" s="58"/>
      <c r="G1443" s="58"/>
      <c r="H1443" s="59"/>
      <c r="K1443" s="59"/>
    </row>
    <row r="1444" spans="4:11" x14ac:dyDescent="0.2">
      <c r="D1444" s="58"/>
      <c r="G1444" s="58"/>
      <c r="H1444" s="59"/>
      <c r="K1444" s="59"/>
    </row>
    <row r="1445" spans="4:11" x14ac:dyDescent="0.2">
      <c r="D1445" s="58"/>
      <c r="G1445" s="58"/>
      <c r="H1445" s="59"/>
      <c r="K1445" s="59"/>
    </row>
    <row r="1446" spans="4:11" x14ac:dyDescent="0.2">
      <c r="D1446" s="58"/>
      <c r="G1446" s="58"/>
      <c r="H1446" s="59"/>
      <c r="K1446" s="59"/>
    </row>
    <row r="1447" spans="4:11" x14ac:dyDescent="0.2">
      <c r="D1447" s="58"/>
      <c r="G1447" s="58"/>
      <c r="H1447" s="59"/>
      <c r="K1447" s="59"/>
    </row>
    <row r="1448" spans="4:11" x14ac:dyDescent="0.2">
      <c r="D1448" s="58"/>
      <c r="G1448" s="58"/>
      <c r="H1448" s="59"/>
      <c r="K1448" s="59"/>
    </row>
    <row r="1449" spans="4:11" x14ac:dyDescent="0.2">
      <c r="D1449" s="58"/>
      <c r="G1449" s="58"/>
      <c r="H1449" s="59"/>
      <c r="K1449" s="59"/>
    </row>
    <row r="1450" spans="4:11" x14ac:dyDescent="0.2">
      <c r="D1450" s="58"/>
      <c r="G1450" s="58"/>
      <c r="H1450" s="59"/>
      <c r="K1450" s="59"/>
    </row>
    <row r="1451" spans="4:11" x14ac:dyDescent="0.2">
      <c r="D1451" s="58"/>
      <c r="G1451" s="58"/>
      <c r="H1451" s="59"/>
      <c r="K1451" s="59"/>
    </row>
    <row r="1452" spans="4:11" x14ac:dyDescent="0.2">
      <c r="D1452" s="58"/>
      <c r="G1452" s="58"/>
      <c r="H1452" s="59"/>
      <c r="K1452" s="59"/>
    </row>
    <row r="1453" spans="4:11" x14ac:dyDescent="0.2">
      <c r="D1453" s="58"/>
      <c r="G1453" s="58"/>
      <c r="H1453" s="59"/>
      <c r="K1453" s="59"/>
    </row>
    <row r="1454" spans="4:11" x14ac:dyDescent="0.2">
      <c r="D1454" s="58"/>
      <c r="G1454" s="58"/>
      <c r="H1454" s="59"/>
      <c r="K1454" s="59"/>
    </row>
    <row r="1455" spans="4:11" x14ac:dyDescent="0.2">
      <c r="D1455" s="58"/>
      <c r="G1455" s="58"/>
      <c r="H1455" s="59"/>
      <c r="K1455" s="59"/>
    </row>
    <row r="1456" spans="4:11" x14ac:dyDescent="0.2">
      <c r="D1456" s="58"/>
      <c r="G1456" s="58"/>
      <c r="H1456" s="59"/>
      <c r="K1456" s="59"/>
    </row>
    <row r="1457" spans="4:11" x14ac:dyDescent="0.2">
      <c r="D1457" s="58"/>
      <c r="G1457" s="58"/>
      <c r="H1457" s="59"/>
      <c r="K1457" s="59"/>
    </row>
    <row r="1458" spans="4:11" x14ac:dyDescent="0.2">
      <c r="D1458" s="58"/>
      <c r="G1458" s="58"/>
      <c r="H1458" s="59"/>
      <c r="K1458" s="59"/>
    </row>
    <row r="1459" spans="4:11" x14ac:dyDescent="0.2">
      <c r="D1459" s="58"/>
      <c r="G1459" s="58"/>
      <c r="H1459" s="59"/>
      <c r="K1459" s="59"/>
    </row>
    <row r="1460" spans="4:11" x14ac:dyDescent="0.2">
      <c r="D1460" s="58"/>
      <c r="G1460" s="58"/>
      <c r="H1460" s="59"/>
      <c r="K1460" s="59"/>
    </row>
    <row r="1461" spans="4:11" x14ac:dyDescent="0.2">
      <c r="D1461" s="58"/>
      <c r="G1461" s="58"/>
      <c r="H1461" s="59"/>
      <c r="K1461" s="59"/>
    </row>
    <row r="1462" spans="4:11" x14ac:dyDescent="0.2">
      <c r="D1462" s="58"/>
      <c r="G1462" s="58"/>
      <c r="H1462" s="59"/>
      <c r="K1462" s="59"/>
    </row>
    <row r="1463" spans="4:11" x14ac:dyDescent="0.2">
      <c r="D1463" s="58"/>
      <c r="G1463" s="58"/>
      <c r="H1463" s="59"/>
      <c r="K1463" s="59"/>
    </row>
    <row r="1464" spans="4:11" x14ac:dyDescent="0.2">
      <c r="D1464" s="58"/>
      <c r="G1464" s="58"/>
      <c r="H1464" s="59"/>
      <c r="K1464" s="59"/>
    </row>
    <row r="1465" spans="4:11" x14ac:dyDescent="0.2">
      <c r="D1465" s="58"/>
      <c r="G1465" s="58"/>
      <c r="H1465" s="59"/>
      <c r="K1465" s="59"/>
    </row>
    <row r="1466" spans="4:11" x14ac:dyDescent="0.2">
      <c r="D1466" s="58"/>
      <c r="G1466" s="58"/>
      <c r="H1466" s="59"/>
      <c r="K1466" s="59"/>
    </row>
    <row r="1467" spans="4:11" x14ac:dyDescent="0.2">
      <c r="D1467" s="58"/>
      <c r="G1467" s="58"/>
      <c r="H1467" s="59"/>
      <c r="K1467" s="59"/>
    </row>
    <row r="1468" spans="4:11" x14ac:dyDescent="0.2">
      <c r="D1468" s="58"/>
      <c r="G1468" s="58"/>
      <c r="H1468" s="59"/>
      <c r="K1468" s="59"/>
    </row>
    <row r="1469" spans="4:11" x14ac:dyDescent="0.2">
      <c r="D1469" s="58"/>
      <c r="G1469" s="58"/>
      <c r="H1469" s="59"/>
      <c r="K1469" s="59"/>
    </row>
    <row r="1470" spans="4:11" x14ac:dyDescent="0.2">
      <c r="D1470" s="58"/>
      <c r="G1470" s="58"/>
      <c r="H1470" s="59"/>
      <c r="K1470" s="59"/>
    </row>
    <row r="1471" spans="4:11" x14ac:dyDescent="0.2">
      <c r="D1471" s="58"/>
      <c r="G1471" s="58"/>
      <c r="H1471" s="59"/>
      <c r="K1471" s="59"/>
    </row>
    <row r="1472" spans="4:11" x14ac:dyDescent="0.2">
      <c r="D1472" s="58"/>
      <c r="G1472" s="58"/>
      <c r="H1472" s="59"/>
      <c r="K1472" s="59"/>
    </row>
    <row r="1473" spans="4:11" x14ac:dyDescent="0.2">
      <c r="D1473" s="58"/>
      <c r="G1473" s="58"/>
      <c r="H1473" s="59"/>
      <c r="K1473" s="59"/>
    </row>
    <row r="1474" spans="4:11" x14ac:dyDescent="0.2">
      <c r="D1474" s="58"/>
      <c r="G1474" s="58"/>
      <c r="H1474" s="59"/>
      <c r="K1474" s="59"/>
    </row>
    <row r="1475" spans="4:11" x14ac:dyDescent="0.2">
      <c r="D1475" s="58"/>
      <c r="G1475" s="58"/>
      <c r="H1475" s="59"/>
      <c r="K1475" s="59"/>
    </row>
    <row r="1476" spans="4:11" x14ac:dyDescent="0.2">
      <c r="D1476" s="58"/>
      <c r="G1476" s="58"/>
      <c r="H1476" s="59"/>
      <c r="K1476" s="59"/>
    </row>
    <row r="1477" spans="4:11" x14ac:dyDescent="0.2">
      <c r="D1477" s="58"/>
      <c r="G1477" s="58"/>
      <c r="H1477" s="59"/>
      <c r="K1477" s="59"/>
    </row>
    <row r="1478" spans="4:11" x14ac:dyDescent="0.2">
      <c r="D1478" s="58"/>
      <c r="G1478" s="58"/>
      <c r="H1478" s="59"/>
      <c r="K1478" s="59"/>
    </row>
    <row r="1479" spans="4:11" x14ac:dyDescent="0.2">
      <c r="D1479" s="58"/>
      <c r="G1479" s="58"/>
      <c r="H1479" s="59"/>
      <c r="K1479" s="59"/>
    </row>
    <row r="1480" spans="4:11" x14ac:dyDescent="0.2">
      <c r="D1480" s="58"/>
      <c r="G1480" s="58"/>
      <c r="H1480" s="59"/>
      <c r="K1480" s="59"/>
    </row>
    <row r="1481" spans="4:11" x14ac:dyDescent="0.2">
      <c r="D1481" s="58"/>
      <c r="G1481" s="58"/>
      <c r="H1481" s="59"/>
      <c r="K1481" s="59"/>
    </row>
    <row r="1482" spans="4:11" x14ac:dyDescent="0.2">
      <c r="D1482" s="58"/>
      <c r="G1482" s="58"/>
      <c r="H1482" s="59"/>
      <c r="K1482" s="59"/>
    </row>
    <row r="1483" spans="4:11" x14ac:dyDescent="0.2">
      <c r="D1483" s="58"/>
      <c r="G1483" s="58"/>
      <c r="H1483" s="59"/>
      <c r="K1483" s="59"/>
    </row>
    <row r="1484" spans="4:11" x14ac:dyDescent="0.2">
      <c r="D1484" s="58"/>
      <c r="G1484" s="58"/>
      <c r="H1484" s="59"/>
      <c r="K1484" s="59"/>
    </row>
    <row r="1485" spans="4:11" x14ac:dyDescent="0.2">
      <c r="D1485" s="58"/>
      <c r="G1485" s="58"/>
      <c r="H1485" s="59"/>
      <c r="K1485" s="59"/>
    </row>
    <row r="1486" spans="4:11" x14ac:dyDescent="0.2">
      <c r="D1486" s="58"/>
      <c r="G1486" s="58"/>
      <c r="H1486" s="59"/>
      <c r="K1486" s="59"/>
    </row>
    <row r="1487" spans="4:11" x14ac:dyDescent="0.2">
      <c r="D1487" s="58"/>
      <c r="G1487" s="58"/>
      <c r="H1487" s="59"/>
      <c r="K1487" s="59"/>
    </row>
    <row r="1488" spans="4:11" x14ac:dyDescent="0.2">
      <c r="D1488" s="58"/>
      <c r="G1488" s="58"/>
      <c r="H1488" s="59"/>
      <c r="K1488" s="59"/>
    </row>
    <row r="1489" spans="4:11" x14ac:dyDescent="0.2">
      <c r="D1489" s="58"/>
      <c r="G1489" s="58"/>
      <c r="H1489" s="59"/>
      <c r="K1489" s="59"/>
    </row>
    <row r="1490" spans="4:11" x14ac:dyDescent="0.2">
      <c r="D1490" s="58"/>
      <c r="G1490" s="58"/>
      <c r="H1490" s="59"/>
      <c r="K1490" s="59"/>
    </row>
    <row r="1491" spans="4:11" x14ac:dyDescent="0.2">
      <c r="D1491" s="58"/>
      <c r="G1491" s="58"/>
      <c r="H1491" s="59"/>
      <c r="K1491" s="59"/>
    </row>
    <row r="1492" spans="4:11" x14ac:dyDescent="0.2">
      <c r="D1492" s="58"/>
      <c r="G1492" s="58"/>
      <c r="H1492" s="59"/>
      <c r="K1492" s="59"/>
    </row>
    <row r="1493" spans="4:11" x14ac:dyDescent="0.2">
      <c r="D1493" s="58"/>
      <c r="G1493" s="58"/>
      <c r="H1493" s="59"/>
      <c r="K1493" s="59"/>
    </row>
    <row r="1494" spans="4:11" x14ac:dyDescent="0.2">
      <c r="D1494" s="58"/>
      <c r="G1494" s="58"/>
      <c r="H1494" s="59"/>
      <c r="K1494" s="59"/>
    </row>
    <row r="1495" spans="4:11" x14ac:dyDescent="0.2">
      <c r="D1495" s="58"/>
      <c r="G1495" s="58"/>
      <c r="H1495" s="59"/>
      <c r="K1495" s="59"/>
    </row>
    <row r="1496" spans="4:11" x14ac:dyDescent="0.2">
      <c r="D1496" s="58"/>
      <c r="G1496" s="58"/>
      <c r="H1496" s="59"/>
      <c r="K1496" s="59"/>
    </row>
    <row r="1497" spans="4:11" x14ac:dyDescent="0.2">
      <c r="D1497" s="58"/>
      <c r="G1497" s="58"/>
      <c r="H1497" s="59"/>
      <c r="K1497" s="59"/>
    </row>
    <row r="1498" spans="4:11" x14ac:dyDescent="0.2">
      <c r="D1498" s="58"/>
      <c r="G1498" s="58"/>
      <c r="H1498" s="59"/>
      <c r="K1498" s="59"/>
    </row>
    <row r="1499" spans="4:11" x14ac:dyDescent="0.2">
      <c r="D1499" s="58"/>
      <c r="G1499" s="58"/>
      <c r="H1499" s="59"/>
      <c r="K1499" s="59"/>
    </row>
    <row r="1500" spans="4:11" x14ac:dyDescent="0.2">
      <c r="D1500" s="58"/>
      <c r="G1500" s="58"/>
      <c r="H1500" s="59"/>
      <c r="K1500" s="59"/>
    </row>
    <row r="1501" spans="4:11" x14ac:dyDescent="0.2">
      <c r="D1501" s="58"/>
      <c r="G1501" s="58"/>
      <c r="H1501" s="59"/>
      <c r="K1501" s="59"/>
    </row>
    <row r="1502" spans="4:11" x14ac:dyDescent="0.2">
      <c r="D1502" s="58"/>
      <c r="G1502" s="58"/>
      <c r="H1502" s="59"/>
      <c r="K1502" s="59"/>
    </row>
    <row r="1503" spans="4:11" x14ac:dyDescent="0.2">
      <c r="D1503" s="58"/>
      <c r="G1503" s="58"/>
      <c r="H1503" s="59"/>
      <c r="K1503" s="59"/>
    </row>
    <row r="1504" spans="4:11" x14ac:dyDescent="0.2">
      <c r="D1504" s="58"/>
      <c r="G1504" s="58"/>
      <c r="H1504" s="59"/>
      <c r="K1504" s="59"/>
    </row>
    <row r="1505" spans="4:11" x14ac:dyDescent="0.2">
      <c r="D1505" s="58"/>
      <c r="G1505" s="58"/>
      <c r="H1505" s="59"/>
      <c r="K1505" s="59"/>
    </row>
    <row r="1506" spans="4:11" x14ac:dyDescent="0.2">
      <c r="D1506" s="58"/>
      <c r="G1506" s="58"/>
      <c r="H1506" s="59"/>
      <c r="K1506" s="59"/>
    </row>
    <row r="1507" spans="4:11" x14ac:dyDescent="0.2">
      <c r="D1507" s="58"/>
      <c r="G1507" s="58"/>
      <c r="H1507" s="59"/>
      <c r="K1507" s="59"/>
    </row>
    <row r="1508" spans="4:11" x14ac:dyDescent="0.2">
      <c r="D1508" s="58"/>
      <c r="G1508" s="58"/>
      <c r="H1508" s="59"/>
      <c r="K1508" s="59"/>
    </row>
    <row r="1509" spans="4:11" x14ac:dyDescent="0.2">
      <c r="D1509" s="58"/>
      <c r="G1509" s="58"/>
      <c r="H1509" s="59"/>
      <c r="K1509" s="59"/>
    </row>
    <row r="1510" spans="4:11" x14ac:dyDescent="0.2">
      <c r="D1510" s="58"/>
      <c r="G1510" s="58"/>
      <c r="H1510" s="59"/>
      <c r="K1510" s="59"/>
    </row>
    <row r="1511" spans="4:11" x14ac:dyDescent="0.2">
      <c r="D1511" s="58"/>
      <c r="G1511" s="58"/>
      <c r="H1511" s="59"/>
      <c r="K1511" s="59"/>
    </row>
    <row r="1512" spans="4:11" x14ac:dyDescent="0.2">
      <c r="D1512" s="58"/>
      <c r="G1512" s="58"/>
      <c r="H1512" s="59"/>
      <c r="K1512" s="59"/>
    </row>
    <row r="1513" spans="4:11" x14ac:dyDescent="0.2">
      <c r="D1513" s="58"/>
      <c r="G1513" s="58"/>
      <c r="H1513" s="59"/>
      <c r="K1513" s="59"/>
    </row>
    <row r="1514" spans="4:11" x14ac:dyDescent="0.2">
      <c r="D1514" s="58"/>
      <c r="G1514" s="58"/>
      <c r="H1514" s="59"/>
      <c r="K1514" s="59"/>
    </row>
    <row r="1515" spans="4:11" x14ac:dyDescent="0.2">
      <c r="D1515" s="58"/>
      <c r="G1515" s="58"/>
      <c r="H1515" s="59"/>
      <c r="K1515" s="59"/>
    </row>
    <row r="1516" spans="4:11" x14ac:dyDescent="0.2">
      <c r="D1516" s="58"/>
      <c r="G1516" s="58"/>
      <c r="H1516" s="59"/>
      <c r="K1516" s="59"/>
    </row>
    <row r="1517" spans="4:11" x14ac:dyDescent="0.2">
      <c r="D1517" s="58"/>
      <c r="G1517" s="58"/>
      <c r="H1517" s="59"/>
      <c r="K1517" s="59"/>
    </row>
    <row r="1518" spans="4:11" x14ac:dyDescent="0.2">
      <c r="D1518" s="58"/>
      <c r="G1518" s="58"/>
      <c r="H1518" s="59"/>
      <c r="K1518" s="59"/>
    </row>
    <row r="1519" spans="4:11" x14ac:dyDescent="0.2">
      <c r="D1519" s="58"/>
      <c r="G1519" s="58"/>
      <c r="H1519" s="59"/>
      <c r="K1519" s="59"/>
    </row>
    <row r="1520" spans="4:11" x14ac:dyDescent="0.2">
      <c r="D1520" s="58"/>
      <c r="G1520" s="58"/>
      <c r="H1520" s="59"/>
      <c r="K1520" s="59"/>
    </row>
    <row r="1521" spans="4:11" x14ac:dyDescent="0.2">
      <c r="D1521" s="58"/>
      <c r="G1521" s="58"/>
      <c r="H1521" s="59"/>
      <c r="K1521" s="59"/>
    </row>
    <row r="1522" spans="4:11" x14ac:dyDescent="0.2">
      <c r="D1522" s="58"/>
      <c r="G1522" s="58"/>
      <c r="H1522" s="59"/>
      <c r="K1522" s="59"/>
    </row>
    <row r="1523" spans="4:11" x14ac:dyDescent="0.2">
      <c r="D1523" s="58"/>
      <c r="G1523" s="58"/>
      <c r="H1523" s="59"/>
      <c r="K1523" s="59"/>
    </row>
    <row r="1524" spans="4:11" x14ac:dyDescent="0.2">
      <c r="D1524" s="58"/>
      <c r="G1524" s="58"/>
      <c r="H1524" s="59"/>
      <c r="K1524" s="59"/>
    </row>
    <row r="1525" spans="4:11" x14ac:dyDescent="0.2">
      <c r="D1525" s="58"/>
      <c r="G1525" s="58"/>
      <c r="H1525" s="59"/>
      <c r="K1525" s="59"/>
    </row>
    <row r="1526" spans="4:11" x14ac:dyDescent="0.2">
      <c r="D1526" s="58"/>
      <c r="G1526" s="58"/>
      <c r="H1526" s="59"/>
      <c r="K1526" s="59"/>
    </row>
    <row r="1527" spans="4:11" x14ac:dyDescent="0.2">
      <c r="D1527" s="58"/>
      <c r="G1527" s="58"/>
      <c r="H1527" s="59"/>
      <c r="K1527" s="59"/>
    </row>
    <row r="1528" spans="4:11" x14ac:dyDescent="0.2">
      <c r="D1528" s="58"/>
      <c r="G1528" s="58"/>
      <c r="H1528" s="59"/>
      <c r="K1528" s="59"/>
    </row>
    <row r="1529" spans="4:11" x14ac:dyDescent="0.2">
      <c r="D1529" s="58"/>
      <c r="G1529" s="58"/>
      <c r="H1529" s="59"/>
      <c r="K1529" s="59"/>
    </row>
    <row r="1530" spans="4:11" x14ac:dyDescent="0.2">
      <c r="D1530" s="58"/>
      <c r="G1530" s="58"/>
      <c r="H1530" s="59"/>
      <c r="K1530" s="59"/>
    </row>
    <row r="1531" spans="4:11" x14ac:dyDescent="0.2">
      <c r="D1531" s="58"/>
      <c r="G1531" s="58"/>
      <c r="H1531" s="59"/>
      <c r="K1531" s="59"/>
    </row>
    <row r="1532" spans="4:11" x14ac:dyDescent="0.2">
      <c r="D1532" s="58"/>
      <c r="G1532" s="58"/>
      <c r="H1532" s="59"/>
      <c r="K1532" s="59"/>
    </row>
    <row r="1533" spans="4:11" x14ac:dyDescent="0.2">
      <c r="D1533" s="58"/>
      <c r="G1533" s="58"/>
      <c r="H1533" s="59"/>
      <c r="K1533" s="59"/>
    </row>
    <row r="1534" spans="4:11" x14ac:dyDescent="0.2">
      <c r="D1534" s="58"/>
      <c r="G1534" s="58"/>
      <c r="H1534" s="59"/>
      <c r="K1534" s="59"/>
    </row>
    <row r="1535" spans="4:11" x14ac:dyDescent="0.2">
      <c r="D1535" s="58"/>
      <c r="G1535" s="58"/>
      <c r="H1535" s="59"/>
      <c r="K1535" s="59"/>
    </row>
    <row r="1536" spans="4:11" x14ac:dyDescent="0.2">
      <c r="D1536" s="58"/>
      <c r="G1536" s="58"/>
      <c r="H1536" s="59"/>
      <c r="K1536" s="59"/>
    </row>
    <row r="1537" spans="4:11" x14ac:dyDescent="0.2">
      <c r="D1537" s="58"/>
      <c r="G1537" s="58"/>
      <c r="H1537" s="59"/>
      <c r="K1537" s="59"/>
    </row>
    <row r="1538" spans="4:11" x14ac:dyDescent="0.2">
      <c r="D1538" s="58"/>
      <c r="G1538" s="58"/>
      <c r="H1538" s="59"/>
      <c r="K1538" s="59"/>
    </row>
    <row r="1539" spans="4:11" x14ac:dyDescent="0.2">
      <c r="D1539" s="58"/>
      <c r="G1539" s="58"/>
      <c r="H1539" s="59"/>
      <c r="K1539" s="59"/>
    </row>
    <row r="1540" spans="4:11" x14ac:dyDescent="0.2">
      <c r="D1540" s="58"/>
      <c r="G1540" s="58"/>
      <c r="H1540" s="59"/>
      <c r="K1540" s="59"/>
    </row>
    <row r="1541" spans="4:11" x14ac:dyDescent="0.2">
      <c r="D1541" s="58"/>
      <c r="G1541" s="58"/>
      <c r="H1541" s="59"/>
      <c r="K1541" s="59"/>
    </row>
    <row r="1542" spans="4:11" x14ac:dyDescent="0.2">
      <c r="D1542" s="58"/>
      <c r="G1542" s="58"/>
      <c r="H1542" s="59"/>
      <c r="K1542" s="59"/>
    </row>
    <row r="1543" spans="4:11" x14ac:dyDescent="0.2">
      <c r="D1543" s="58"/>
      <c r="G1543" s="58"/>
      <c r="H1543" s="59"/>
      <c r="K1543" s="59"/>
    </row>
    <row r="1544" spans="4:11" x14ac:dyDescent="0.2">
      <c r="D1544" s="58"/>
      <c r="G1544" s="58"/>
      <c r="H1544" s="59"/>
      <c r="K1544" s="59"/>
    </row>
    <row r="1545" spans="4:11" x14ac:dyDescent="0.2">
      <c r="D1545" s="58"/>
      <c r="G1545" s="58"/>
      <c r="H1545" s="59"/>
      <c r="K1545" s="59"/>
    </row>
    <row r="1546" spans="4:11" x14ac:dyDescent="0.2">
      <c r="D1546" s="58"/>
      <c r="G1546" s="58"/>
      <c r="H1546" s="59"/>
      <c r="K1546" s="59"/>
    </row>
    <row r="1547" spans="4:11" x14ac:dyDescent="0.2">
      <c r="D1547" s="58"/>
      <c r="G1547" s="58"/>
      <c r="H1547" s="59"/>
      <c r="K1547" s="59"/>
    </row>
    <row r="1548" spans="4:11" x14ac:dyDescent="0.2">
      <c r="D1548" s="58"/>
      <c r="G1548" s="58"/>
      <c r="H1548" s="59"/>
      <c r="K1548" s="59"/>
    </row>
    <row r="1549" spans="4:11" x14ac:dyDescent="0.2">
      <c r="D1549" s="58"/>
      <c r="G1549" s="58"/>
      <c r="H1549" s="59"/>
      <c r="K1549" s="59"/>
    </row>
    <row r="1550" spans="4:11" x14ac:dyDescent="0.2">
      <c r="D1550" s="58"/>
      <c r="G1550" s="58"/>
      <c r="H1550" s="59"/>
      <c r="K1550" s="59"/>
    </row>
    <row r="1551" spans="4:11" x14ac:dyDescent="0.2">
      <c r="D1551" s="58"/>
      <c r="G1551" s="58"/>
      <c r="H1551" s="59"/>
      <c r="K1551" s="59"/>
    </row>
    <row r="1552" spans="4:11" x14ac:dyDescent="0.2">
      <c r="D1552" s="58"/>
      <c r="G1552" s="58"/>
      <c r="H1552" s="59"/>
      <c r="K1552" s="59"/>
    </row>
    <row r="1553" spans="4:11" x14ac:dyDescent="0.2">
      <c r="D1553" s="58"/>
      <c r="G1553" s="58"/>
      <c r="H1553" s="59"/>
      <c r="K1553" s="59"/>
    </row>
    <row r="1554" spans="4:11" x14ac:dyDescent="0.2">
      <c r="D1554" s="58"/>
      <c r="G1554" s="58"/>
      <c r="H1554" s="59"/>
      <c r="K1554" s="59"/>
    </row>
    <row r="1555" spans="4:11" x14ac:dyDescent="0.2">
      <c r="D1555" s="58"/>
      <c r="G1555" s="58"/>
      <c r="H1555" s="59"/>
      <c r="K1555" s="59"/>
    </row>
    <row r="1556" spans="4:11" x14ac:dyDescent="0.2">
      <c r="D1556" s="58"/>
      <c r="G1556" s="58"/>
      <c r="H1556" s="59"/>
      <c r="K1556" s="59"/>
    </row>
    <row r="1557" spans="4:11" x14ac:dyDescent="0.2">
      <c r="D1557" s="58"/>
      <c r="G1557" s="58"/>
      <c r="H1557" s="59"/>
      <c r="K1557" s="59"/>
    </row>
    <row r="1558" spans="4:11" x14ac:dyDescent="0.2">
      <c r="D1558" s="58"/>
      <c r="G1558" s="58"/>
      <c r="H1558" s="59"/>
      <c r="K1558" s="59"/>
    </row>
    <row r="1559" spans="4:11" x14ac:dyDescent="0.2">
      <c r="D1559" s="58"/>
      <c r="G1559" s="58"/>
      <c r="H1559" s="59"/>
      <c r="K1559" s="59"/>
    </row>
    <row r="1560" spans="4:11" x14ac:dyDescent="0.2">
      <c r="D1560" s="58"/>
      <c r="G1560" s="58"/>
      <c r="H1560" s="59"/>
      <c r="K1560" s="59"/>
    </row>
    <row r="1561" spans="4:11" x14ac:dyDescent="0.2">
      <c r="D1561" s="58"/>
      <c r="G1561" s="58"/>
      <c r="H1561" s="59"/>
      <c r="K1561" s="59"/>
    </row>
    <row r="1562" spans="4:11" x14ac:dyDescent="0.2">
      <c r="D1562" s="58"/>
      <c r="G1562" s="58"/>
      <c r="H1562" s="59"/>
      <c r="K1562" s="59"/>
    </row>
    <row r="1563" spans="4:11" x14ac:dyDescent="0.2">
      <c r="D1563" s="58"/>
      <c r="G1563" s="58"/>
      <c r="H1563" s="59"/>
      <c r="K1563" s="59"/>
    </row>
    <row r="1564" spans="4:11" x14ac:dyDescent="0.2">
      <c r="D1564" s="58"/>
      <c r="G1564" s="58"/>
      <c r="H1564" s="59"/>
      <c r="K1564" s="59"/>
    </row>
    <row r="1565" spans="4:11" x14ac:dyDescent="0.2">
      <c r="D1565" s="58"/>
      <c r="G1565" s="58"/>
      <c r="H1565" s="59"/>
      <c r="K1565" s="59"/>
    </row>
    <row r="1566" spans="4:11" x14ac:dyDescent="0.2">
      <c r="D1566" s="58"/>
      <c r="G1566" s="58"/>
      <c r="H1566" s="59"/>
      <c r="K1566" s="59"/>
    </row>
    <row r="1567" spans="4:11" x14ac:dyDescent="0.2">
      <c r="D1567" s="58"/>
      <c r="G1567" s="58"/>
      <c r="H1567" s="59"/>
      <c r="K1567" s="59"/>
    </row>
    <row r="1568" spans="4:11" x14ac:dyDescent="0.2">
      <c r="D1568" s="58"/>
      <c r="G1568" s="58"/>
      <c r="H1568" s="59"/>
      <c r="K1568" s="59"/>
    </row>
    <row r="1569" spans="4:11" x14ac:dyDescent="0.2">
      <c r="D1569" s="58"/>
      <c r="G1569" s="58"/>
      <c r="H1569" s="59"/>
      <c r="K1569" s="59"/>
    </row>
    <row r="1570" spans="4:11" x14ac:dyDescent="0.2">
      <c r="D1570" s="58"/>
      <c r="G1570" s="58"/>
      <c r="H1570" s="59"/>
      <c r="K1570" s="59"/>
    </row>
    <row r="1571" spans="4:11" x14ac:dyDescent="0.2">
      <c r="D1571" s="58"/>
      <c r="G1571" s="58"/>
      <c r="H1571" s="59"/>
      <c r="K1571" s="59"/>
    </row>
    <row r="1572" spans="4:11" x14ac:dyDescent="0.2">
      <c r="D1572" s="58"/>
      <c r="G1572" s="58"/>
      <c r="H1572" s="59"/>
      <c r="K1572" s="59"/>
    </row>
    <row r="1573" spans="4:11" x14ac:dyDescent="0.2">
      <c r="D1573" s="58"/>
      <c r="G1573" s="58"/>
      <c r="H1573" s="59"/>
      <c r="K1573" s="59"/>
    </row>
    <row r="1574" spans="4:11" x14ac:dyDescent="0.2">
      <c r="D1574" s="58"/>
      <c r="G1574" s="58"/>
      <c r="H1574" s="59"/>
      <c r="K1574" s="59"/>
    </row>
    <row r="1575" spans="4:11" x14ac:dyDescent="0.2">
      <c r="D1575" s="58"/>
      <c r="G1575" s="58"/>
      <c r="H1575" s="59"/>
      <c r="K1575" s="59"/>
    </row>
    <row r="1576" spans="4:11" x14ac:dyDescent="0.2">
      <c r="D1576" s="58"/>
      <c r="G1576" s="58"/>
      <c r="H1576" s="59"/>
      <c r="K1576" s="59"/>
    </row>
    <row r="1577" spans="4:11" x14ac:dyDescent="0.2">
      <c r="D1577" s="58"/>
      <c r="G1577" s="58"/>
      <c r="H1577" s="59"/>
      <c r="K1577" s="59"/>
    </row>
    <row r="1578" spans="4:11" x14ac:dyDescent="0.2">
      <c r="D1578" s="58"/>
      <c r="G1578" s="58"/>
      <c r="H1578" s="59"/>
      <c r="K1578" s="59"/>
    </row>
    <row r="1579" spans="4:11" x14ac:dyDescent="0.2">
      <c r="D1579" s="58"/>
      <c r="G1579" s="58"/>
      <c r="H1579" s="59"/>
      <c r="K1579" s="59"/>
    </row>
    <row r="1580" spans="4:11" x14ac:dyDescent="0.2">
      <c r="D1580" s="58"/>
      <c r="G1580" s="58"/>
      <c r="H1580" s="59"/>
      <c r="K1580" s="59"/>
    </row>
    <row r="1581" spans="4:11" x14ac:dyDescent="0.2">
      <c r="D1581" s="58"/>
      <c r="G1581" s="58"/>
      <c r="H1581" s="59"/>
      <c r="K1581" s="59"/>
    </row>
    <row r="1582" spans="4:11" x14ac:dyDescent="0.2">
      <c r="D1582" s="58"/>
      <c r="G1582" s="58"/>
      <c r="H1582" s="59"/>
      <c r="K1582" s="59"/>
    </row>
    <row r="1583" spans="4:11" x14ac:dyDescent="0.2">
      <c r="D1583" s="58"/>
      <c r="G1583" s="58"/>
      <c r="H1583" s="59"/>
      <c r="K1583" s="59"/>
    </row>
    <row r="1584" spans="4:11" x14ac:dyDescent="0.2">
      <c r="D1584" s="58"/>
      <c r="G1584" s="58"/>
      <c r="H1584" s="59"/>
      <c r="K1584" s="59"/>
    </row>
    <row r="1585" spans="4:11" x14ac:dyDescent="0.2">
      <c r="D1585" s="58"/>
      <c r="G1585" s="58"/>
      <c r="H1585" s="59"/>
      <c r="K1585" s="59"/>
    </row>
    <row r="1586" spans="4:11" x14ac:dyDescent="0.2">
      <c r="D1586" s="58"/>
      <c r="G1586" s="58"/>
      <c r="H1586" s="59"/>
      <c r="K1586" s="59"/>
    </row>
    <row r="1587" spans="4:11" x14ac:dyDescent="0.2">
      <c r="D1587" s="58"/>
      <c r="G1587" s="58"/>
      <c r="H1587" s="59"/>
      <c r="K1587" s="59"/>
    </row>
    <row r="1588" spans="4:11" x14ac:dyDescent="0.2">
      <c r="D1588" s="58"/>
      <c r="G1588" s="58"/>
      <c r="H1588" s="59"/>
      <c r="K1588" s="59"/>
    </row>
    <row r="1589" spans="4:11" x14ac:dyDescent="0.2">
      <c r="D1589" s="58"/>
      <c r="G1589" s="58"/>
      <c r="H1589" s="59"/>
      <c r="K1589" s="59"/>
    </row>
    <row r="1590" spans="4:11" x14ac:dyDescent="0.2">
      <c r="D1590" s="58"/>
      <c r="G1590" s="58"/>
      <c r="H1590" s="59"/>
      <c r="K1590" s="59"/>
    </row>
    <row r="1591" spans="4:11" x14ac:dyDescent="0.2">
      <c r="D1591" s="58"/>
      <c r="G1591" s="58"/>
      <c r="H1591" s="59"/>
      <c r="K1591" s="59"/>
    </row>
    <row r="1592" spans="4:11" x14ac:dyDescent="0.2">
      <c r="D1592" s="58"/>
      <c r="G1592" s="58"/>
      <c r="H1592" s="59"/>
      <c r="K1592" s="59"/>
    </row>
    <row r="1593" spans="4:11" x14ac:dyDescent="0.2">
      <c r="D1593" s="58"/>
      <c r="G1593" s="58"/>
      <c r="H1593" s="59"/>
      <c r="K1593" s="59"/>
    </row>
    <row r="1594" spans="4:11" x14ac:dyDescent="0.2">
      <c r="D1594" s="58"/>
      <c r="G1594" s="58"/>
      <c r="H1594" s="59"/>
      <c r="K1594" s="59"/>
    </row>
    <row r="1595" spans="4:11" x14ac:dyDescent="0.2">
      <c r="D1595" s="58"/>
      <c r="G1595" s="58"/>
      <c r="H1595" s="59"/>
      <c r="K1595" s="59"/>
    </row>
    <row r="1596" spans="4:11" x14ac:dyDescent="0.2">
      <c r="D1596" s="58"/>
      <c r="G1596" s="58"/>
      <c r="H1596" s="59"/>
      <c r="K1596" s="59"/>
    </row>
    <row r="1597" spans="4:11" x14ac:dyDescent="0.2">
      <c r="D1597" s="58"/>
      <c r="G1597" s="58"/>
      <c r="H1597" s="59"/>
      <c r="K1597" s="59"/>
    </row>
    <row r="1598" spans="4:11" x14ac:dyDescent="0.2">
      <c r="D1598" s="58"/>
      <c r="G1598" s="58"/>
      <c r="H1598" s="59"/>
      <c r="K1598" s="59"/>
    </row>
    <row r="1599" spans="4:11" x14ac:dyDescent="0.2">
      <c r="D1599" s="58"/>
      <c r="G1599" s="58"/>
      <c r="H1599" s="59"/>
      <c r="K1599" s="59"/>
    </row>
    <row r="1600" spans="4:11" x14ac:dyDescent="0.2">
      <c r="D1600" s="58"/>
      <c r="G1600" s="58"/>
      <c r="H1600" s="59"/>
      <c r="K1600" s="59"/>
    </row>
    <row r="1601" spans="4:11" x14ac:dyDescent="0.2">
      <c r="D1601" s="58"/>
      <c r="G1601" s="58"/>
      <c r="H1601" s="59"/>
      <c r="K1601" s="59"/>
    </row>
    <row r="1602" spans="4:11" x14ac:dyDescent="0.2">
      <c r="D1602" s="58"/>
      <c r="G1602" s="58"/>
      <c r="H1602" s="59"/>
      <c r="K1602" s="59"/>
    </row>
    <row r="1603" spans="4:11" x14ac:dyDescent="0.2">
      <c r="D1603" s="58"/>
      <c r="G1603" s="58"/>
      <c r="H1603" s="59"/>
      <c r="K1603" s="59"/>
    </row>
    <row r="1604" spans="4:11" x14ac:dyDescent="0.2">
      <c r="D1604" s="58"/>
      <c r="G1604" s="58"/>
      <c r="H1604" s="59"/>
      <c r="K1604" s="59"/>
    </row>
    <row r="1605" spans="4:11" x14ac:dyDescent="0.2">
      <c r="D1605" s="58"/>
      <c r="G1605" s="58"/>
      <c r="H1605" s="59"/>
      <c r="K1605" s="59"/>
    </row>
    <row r="1606" spans="4:11" x14ac:dyDescent="0.2">
      <c r="D1606" s="58"/>
      <c r="G1606" s="58"/>
      <c r="H1606" s="59"/>
      <c r="K1606" s="59"/>
    </row>
    <row r="1607" spans="4:11" x14ac:dyDescent="0.2">
      <c r="D1607" s="58"/>
      <c r="G1607" s="58"/>
      <c r="H1607" s="59"/>
      <c r="K1607" s="59"/>
    </row>
    <row r="1608" spans="4:11" x14ac:dyDescent="0.2">
      <c r="D1608" s="58"/>
      <c r="G1608" s="58"/>
      <c r="H1608" s="59"/>
      <c r="K1608" s="59"/>
    </row>
    <row r="1609" spans="4:11" x14ac:dyDescent="0.2">
      <c r="D1609" s="58"/>
      <c r="G1609" s="58"/>
      <c r="H1609" s="59"/>
      <c r="K1609" s="59"/>
    </row>
    <row r="1610" spans="4:11" x14ac:dyDescent="0.2">
      <c r="D1610" s="58"/>
      <c r="G1610" s="58"/>
      <c r="H1610" s="59"/>
      <c r="K1610" s="59"/>
    </row>
    <row r="1611" spans="4:11" x14ac:dyDescent="0.2">
      <c r="D1611" s="58"/>
      <c r="G1611" s="58"/>
      <c r="H1611" s="59"/>
      <c r="K1611" s="59"/>
    </row>
    <row r="1612" spans="4:11" x14ac:dyDescent="0.2">
      <c r="D1612" s="58"/>
      <c r="G1612" s="58"/>
      <c r="H1612" s="59"/>
      <c r="K1612" s="59"/>
    </row>
    <row r="1613" spans="4:11" x14ac:dyDescent="0.2">
      <c r="D1613" s="58"/>
      <c r="G1613" s="58"/>
      <c r="H1613" s="59"/>
      <c r="K1613" s="59"/>
    </row>
    <row r="1614" spans="4:11" x14ac:dyDescent="0.2">
      <c r="D1614" s="58"/>
      <c r="G1614" s="58"/>
      <c r="H1614" s="59"/>
      <c r="K1614" s="59"/>
    </row>
    <row r="1615" spans="4:11" x14ac:dyDescent="0.2">
      <c r="D1615" s="58"/>
      <c r="G1615" s="58"/>
      <c r="H1615" s="59"/>
      <c r="K1615" s="59"/>
    </row>
    <row r="1616" spans="4:11" x14ac:dyDescent="0.2">
      <c r="D1616" s="58"/>
      <c r="G1616" s="58"/>
      <c r="H1616" s="59"/>
      <c r="K1616" s="59"/>
    </row>
    <row r="1617" spans="4:11" x14ac:dyDescent="0.2">
      <c r="D1617" s="58"/>
      <c r="G1617" s="58"/>
      <c r="H1617" s="59"/>
      <c r="K1617" s="59"/>
    </row>
    <row r="1618" spans="4:11" x14ac:dyDescent="0.2">
      <c r="D1618" s="58"/>
      <c r="G1618" s="58"/>
      <c r="H1618" s="59"/>
      <c r="K1618" s="59"/>
    </row>
    <row r="1619" spans="4:11" x14ac:dyDescent="0.2">
      <c r="D1619" s="58"/>
      <c r="G1619" s="58"/>
      <c r="H1619" s="59"/>
      <c r="K1619" s="59"/>
    </row>
    <row r="1620" spans="4:11" x14ac:dyDescent="0.2">
      <c r="D1620" s="58"/>
      <c r="G1620" s="58"/>
      <c r="H1620" s="59"/>
      <c r="K1620" s="59"/>
    </row>
    <row r="1621" spans="4:11" x14ac:dyDescent="0.2">
      <c r="D1621" s="58"/>
      <c r="G1621" s="58"/>
      <c r="H1621" s="59"/>
      <c r="K1621" s="59"/>
    </row>
    <row r="1622" spans="4:11" x14ac:dyDescent="0.2">
      <c r="D1622" s="58"/>
      <c r="G1622" s="58"/>
      <c r="H1622" s="59"/>
      <c r="K1622" s="59"/>
    </row>
    <row r="1623" spans="4:11" x14ac:dyDescent="0.2">
      <c r="D1623" s="58"/>
      <c r="G1623" s="58"/>
      <c r="H1623" s="59"/>
      <c r="K1623" s="59"/>
    </row>
    <row r="1624" spans="4:11" x14ac:dyDescent="0.2">
      <c r="D1624" s="58"/>
      <c r="G1624" s="58"/>
      <c r="H1624" s="59"/>
      <c r="K1624" s="59"/>
    </row>
    <row r="1625" spans="4:11" x14ac:dyDescent="0.2">
      <c r="D1625" s="58"/>
      <c r="G1625" s="58"/>
      <c r="H1625" s="59"/>
      <c r="K1625" s="59"/>
    </row>
    <row r="1626" spans="4:11" x14ac:dyDescent="0.2">
      <c r="D1626" s="58"/>
      <c r="G1626" s="58"/>
      <c r="H1626" s="59"/>
      <c r="K1626" s="59"/>
    </row>
    <row r="1627" spans="4:11" x14ac:dyDescent="0.2">
      <c r="D1627" s="58"/>
      <c r="G1627" s="58"/>
      <c r="H1627" s="59"/>
      <c r="K1627" s="59"/>
    </row>
    <row r="1628" spans="4:11" x14ac:dyDescent="0.2">
      <c r="D1628" s="58"/>
      <c r="G1628" s="58"/>
      <c r="H1628" s="59"/>
      <c r="K1628" s="59"/>
    </row>
    <row r="1629" spans="4:11" x14ac:dyDescent="0.2">
      <c r="D1629" s="58"/>
      <c r="G1629" s="58"/>
      <c r="H1629" s="59"/>
      <c r="K1629" s="59"/>
    </row>
    <row r="1630" spans="4:11" x14ac:dyDescent="0.2">
      <c r="D1630" s="58"/>
      <c r="G1630" s="58"/>
      <c r="H1630" s="59"/>
      <c r="K1630" s="59"/>
    </row>
    <row r="1631" spans="4:11" x14ac:dyDescent="0.2">
      <c r="D1631" s="58"/>
      <c r="G1631" s="58"/>
      <c r="H1631" s="59"/>
      <c r="K1631" s="59"/>
    </row>
    <row r="1632" spans="4:11" x14ac:dyDescent="0.2">
      <c r="D1632" s="58"/>
      <c r="G1632" s="58"/>
      <c r="H1632" s="59"/>
      <c r="K1632" s="59"/>
    </row>
    <row r="1633" spans="4:11" x14ac:dyDescent="0.2">
      <c r="D1633" s="58"/>
      <c r="G1633" s="58"/>
      <c r="H1633" s="59"/>
      <c r="K1633" s="59"/>
    </row>
    <row r="1634" spans="4:11" x14ac:dyDescent="0.2">
      <c r="D1634" s="58"/>
      <c r="G1634" s="58"/>
      <c r="H1634" s="59"/>
      <c r="K1634" s="59"/>
    </row>
    <row r="1635" spans="4:11" x14ac:dyDescent="0.2">
      <c r="D1635" s="58"/>
      <c r="G1635" s="58"/>
      <c r="H1635" s="59"/>
      <c r="K1635" s="59"/>
    </row>
    <row r="1636" spans="4:11" x14ac:dyDescent="0.2">
      <c r="D1636" s="58"/>
      <c r="G1636" s="58"/>
      <c r="H1636" s="59"/>
      <c r="K1636" s="59"/>
    </row>
    <row r="1637" spans="4:11" x14ac:dyDescent="0.2">
      <c r="D1637" s="58"/>
      <c r="G1637" s="58"/>
      <c r="H1637" s="59"/>
      <c r="K1637" s="59"/>
    </row>
    <row r="1638" spans="4:11" x14ac:dyDescent="0.2">
      <c r="D1638" s="58"/>
      <c r="G1638" s="58"/>
      <c r="H1638" s="59"/>
      <c r="K1638" s="59"/>
    </row>
    <row r="1639" spans="4:11" x14ac:dyDescent="0.2">
      <c r="D1639" s="58"/>
      <c r="G1639" s="58"/>
      <c r="H1639" s="59"/>
      <c r="K1639" s="59"/>
    </row>
    <row r="1640" spans="4:11" x14ac:dyDescent="0.2">
      <c r="D1640" s="58"/>
      <c r="G1640" s="58"/>
      <c r="H1640" s="59"/>
      <c r="K1640" s="59"/>
    </row>
    <row r="1641" spans="4:11" x14ac:dyDescent="0.2">
      <c r="D1641" s="58"/>
      <c r="G1641" s="58"/>
      <c r="H1641" s="59"/>
      <c r="K1641" s="59"/>
    </row>
    <row r="1642" spans="4:11" x14ac:dyDescent="0.2">
      <c r="D1642" s="58"/>
      <c r="G1642" s="58"/>
      <c r="H1642" s="59"/>
      <c r="K1642" s="59"/>
    </row>
    <row r="1643" spans="4:11" x14ac:dyDescent="0.2">
      <c r="D1643" s="58"/>
      <c r="G1643" s="58"/>
      <c r="H1643" s="59"/>
      <c r="K1643" s="59"/>
    </row>
    <row r="1644" spans="4:11" x14ac:dyDescent="0.2">
      <c r="D1644" s="58"/>
      <c r="G1644" s="58"/>
      <c r="H1644" s="59"/>
      <c r="K1644" s="59"/>
    </row>
    <row r="1645" spans="4:11" x14ac:dyDescent="0.2">
      <c r="D1645" s="58"/>
      <c r="G1645" s="58"/>
      <c r="H1645" s="59"/>
      <c r="K1645" s="59"/>
    </row>
    <row r="1646" spans="4:11" x14ac:dyDescent="0.2">
      <c r="D1646" s="58"/>
      <c r="G1646" s="58"/>
      <c r="H1646" s="59"/>
      <c r="K1646" s="59"/>
    </row>
    <row r="1647" spans="4:11" x14ac:dyDescent="0.2">
      <c r="D1647" s="58"/>
      <c r="G1647" s="58"/>
      <c r="H1647" s="59"/>
      <c r="K1647" s="59"/>
    </row>
    <row r="1648" spans="4:11" x14ac:dyDescent="0.2">
      <c r="D1648" s="58"/>
      <c r="G1648" s="58"/>
      <c r="H1648" s="59"/>
      <c r="K1648" s="59"/>
    </row>
    <row r="1649" spans="4:11" x14ac:dyDescent="0.2">
      <c r="D1649" s="58"/>
      <c r="G1649" s="58"/>
      <c r="H1649" s="59"/>
      <c r="K1649" s="59"/>
    </row>
    <row r="1650" spans="4:11" x14ac:dyDescent="0.2">
      <c r="D1650" s="58"/>
      <c r="G1650" s="58"/>
      <c r="H1650" s="59"/>
      <c r="K1650" s="59"/>
    </row>
    <row r="1651" spans="4:11" x14ac:dyDescent="0.2">
      <c r="D1651" s="58"/>
      <c r="G1651" s="58"/>
      <c r="H1651" s="59"/>
      <c r="K1651" s="59"/>
    </row>
    <row r="1652" spans="4:11" x14ac:dyDescent="0.2">
      <c r="D1652" s="58"/>
      <c r="G1652" s="58"/>
      <c r="H1652" s="59"/>
      <c r="K1652" s="59"/>
    </row>
    <row r="1653" spans="4:11" x14ac:dyDescent="0.2">
      <c r="D1653" s="58"/>
      <c r="G1653" s="58"/>
      <c r="H1653" s="59"/>
      <c r="K1653" s="59"/>
    </row>
    <row r="1654" spans="4:11" x14ac:dyDescent="0.2">
      <c r="D1654" s="58"/>
      <c r="G1654" s="58"/>
      <c r="H1654" s="59"/>
      <c r="K1654" s="59"/>
    </row>
    <row r="1655" spans="4:11" x14ac:dyDescent="0.2">
      <c r="D1655" s="58"/>
      <c r="G1655" s="58"/>
      <c r="H1655" s="59"/>
      <c r="K1655" s="59"/>
    </row>
    <row r="1656" spans="4:11" x14ac:dyDescent="0.2">
      <c r="D1656" s="58"/>
      <c r="G1656" s="58"/>
      <c r="H1656" s="59"/>
      <c r="K1656" s="59"/>
    </row>
    <row r="1657" spans="4:11" x14ac:dyDescent="0.2">
      <c r="D1657" s="58"/>
      <c r="G1657" s="58"/>
      <c r="H1657" s="59"/>
      <c r="K1657" s="59"/>
    </row>
    <row r="1658" spans="4:11" x14ac:dyDescent="0.2">
      <c r="D1658" s="58"/>
      <c r="G1658" s="58"/>
      <c r="H1658" s="59"/>
      <c r="K1658" s="59"/>
    </row>
    <row r="1659" spans="4:11" x14ac:dyDescent="0.2">
      <c r="D1659" s="58"/>
      <c r="G1659" s="58"/>
      <c r="H1659" s="59"/>
      <c r="K1659" s="59"/>
    </row>
    <row r="1660" spans="4:11" x14ac:dyDescent="0.2">
      <c r="D1660" s="58"/>
      <c r="G1660" s="58"/>
      <c r="H1660" s="59"/>
      <c r="K1660" s="59"/>
    </row>
    <row r="1661" spans="4:11" x14ac:dyDescent="0.2">
      <c r="D1661" s="58"/>
      <c r="G1661" s="58"/>
      <c r="H1661" s="59"/>
      <c r="K1661" s="59"/>
    </row>
    <row r="1662" spans="4:11" x14ac:dyDescent="0.2">
      <c r="D1662" s="58"/>
      <c r="G1662" s="58"/>
      <c r="H1662" s="59"/>
      <c r="K1662" s="59"/>
    </row>
    <row r="1663" spans="4:11" x14ac:dyDescent="0.2">
      <c r="D1663" s="58"/>
      <c r="G1663" s="58"/>
      <c r="H1663" s="59"/>
      <c r="K1663" s="59"/>
    </row>
    <row r="1664" spans="4:11" x14ac:dyDescent="0.2">
      <c r="D1664" s="58"/>
      <c r="G1664" s="58"/>
      <c r="H1664" s="59"/>
      <c r="K1664" s="59"/>
    </row>
    <row r="1665" spans="4:11" x14ac:dyDescent="0.2">
      <c r="D1665" s="58"/>
      <c r="G1665" s="58"/>
      <c r="H1665" s="59"/>
      <c r="K1665" s="59"/>
    </row>
    <row r="1666" spans="4:11" x14ac:dyDescent="0.2">
      <c r="D1666" s="58"/>
      <c r="G1666" s="58"/>
      <c r="H1666" s="59"/>
      <c r="K1666" s="59"/>
    </row>
    <row r="1667" spans="4:11" x14ac:dyDescent="0.2">
      <c r="D1667" s="58"/>
      <c r="G1667" s="58"/>
      <c r="H1667" s="59"/>
      <c r="K1667" s="59"/>
    </row>
    <row r="1668" spans="4:11" x14ac:dyDescent="0.2">
      <c r="D1668" s="58"/>
      <c r="G1668" s="58"/>
      <c r="H1668" s="59"/>
      <c r="K1668" s="59"/>
    </row>
    <row r="1669" spans="4:11" x14ac:dyDescent="0.2">
      <c r="D1669" s="58"/>
      <c r="G1669" s="58"/>
      <c r="H1669" s="59"/>
      <c r="K1669" s="59"/>
    </row>
    <row r="1670" spans="4:11" x14ac:dyDescent="0.2">
      <c r="D1670" s="58"/>
      <c r="G1670" s="58"/>
      <c r="H1670" s="59"/>
      <c r="K1670" s="59"/>
    </row>
    <row r="1671" spans="4:11" x14ac:dyDescent="0.2">
      <c r="D1671" s="58"/>
      <c r="G1671" s="58"/>
      <c r="H1671" s="59"/>
      <c r="K1671" s="59"/>
    </row>
    <row r="1672" spans="4:11" x14ac:dyDescent="0.2">
      <c r="D1672" s="58"/>
      <c r="G1672" s="58"/>
      <c r="H1672" s="59"/>
      <c r="K1672" s="59"/>
    </row>
    <row r="1673" spans="4:11" x14ac:dyDescent="0.2">
      <c r="D1673" s="58"/>
      <c r="G1673" s="58"/>
      <c r="H1673" s="59"/>
      <c r="K1673" s="59"/>
    </row>
    <row r="1674" spans="4:11" x14ac:dyDescent="0.2">
      <c r="D1674" s="58"/>
      <c r="G1674" s="58"/>
      <c r="H1674" s="59"/>
      <c r="K1674" s="59"/>
    </row>
    <row r="1675" spans="4:11" x14ac:dyDescent="0.2">
      <c r="D1675" s="58"/>
      <c r="G1675" s="58"/>
      <c r="H1675" s="59"/>
      <c r="K1675" s="59"/>
    </row>
    <row r="1676" spans="4:11" x14ac:dyDescent="0.2">
      <c r="D1676" s="58"/>
      <c r="G1676" s="58"/>
      <c r="H1676" s="59"/>
      <c r="K1676" s="59"/>
    </row>
    <row r="1677" spans="4:11" x14ac:dyDescent="0.2">
      <c r="D1677" s="58"/>
      <c r="G1677" s="58"/>
      <c r="H1677" s="59"/>
      <c r="K1677" s="59"/>
    </row>
    <row r="1678" spans="4:11" x14ac:dyDescent="0.2">
      <c r="D1678" s="58"/>
      <c r="G1678" s="58"/>
      <c r="H1678" s="59"/>
      <c r="K1678" s="59"/>
    </row>
    <row r="1679" spans="4:11" x14ac:dyDescent="0.2">
      <c r="D1679" s="58"/>
      <c r="G1679" s="58"/>
      <c r="H1679" s="59"/>
      <c r="K1679" s="59"/>
    </row>
    <row r="1680" spans="4:11" x14ac:dyDescent="0.2">
      <c r="D1680" s="58"/>
      <c r="G1680" s="58"/>
      <c r="H1680" s="59"/>
      <c r="K1680" s="59"/>
    </row>
    <row r="1681" spans="4:11" x14ac:dyDescent="0.2">
      <c r="D1681" s="58"/>
      <c r="G1681" s="58"/>
      <c r="H1681" s="59"/>
      <c r="K1681" s="59"/>
    </row>
    <row r="1682" spans="4:11" x14ac:dyDescent="0.2">
      <c r="D1682" s="58"/>
      <c r="G1682" s="58"/>
      <c r="H1682" s="59"/>
      <c r="K1682" s="59"/>
    </row>
    <row r="1683" spans="4:11" x14ac:dyDescent="0.2">
      <c r="D1683" s="58"/>
      <c r="G1683" s="58"/>
      <c r="H1683" s="59"/>
      <c r="K1683" s="59"/>
    </row>
    <row r="1684" spans="4:11" x14ac:dyDescent="0.2">
      <c r="D1684" s="58"/>
      <c r="G1684" s="58"/>
      <c r="H1684" s="59"/>
      <c r="K1684" s="59"/>
    </row>
    <row r="1685" spans="4:11" x14ac:dyDescent="0.2">
      <c r="D1685" s="58"/>
      <c r="G1685" s="58"/>
      <c r="H1685" s="59"/>
      <c r="K1685" s="59"/>
    </row>
    <row r="1686" spans="4:11" x14ac:dyDescent="0.2">
      <c r="D1686" s="58"/>
      <c r="G1686" s="58"/>
      <c r="H1686" s="59"/>
      <c r="K1686" s="59"/>
    </row>
    <row r="1687" spans="4:11" x14ac:dyDescent="0.2">
      <c r="D1687" s="58"/>
      <c r="G1687" s="58"/>
      <c r="H1687" s="59"/>
      <c r="K1687" s="59"/>
    </row>
    <row r="1688" spans="4:11" x14ac:dyDescent="0.2">
      <c r="D1688" s="58"/>
      <c r="G1688" s="58"/>
      <c r="H1688" s="59"/>
      <c r="K1688" s="59"/>
    </row>
    <row r="1689" spans="4:11" x14ac:dyDescent="0.2">
      <c r="D1689" s="58"/>
      <c r="G1689" s="58"/>
      <c r="H1689" s="59"/>
      <c r="K1689" s="59"/>
    </row>
    <row r="1690" spans="4:11" x14ac:dyDescent="0.2">
      <c r="D1690" s="58"/>
      <c r="G1690" s="58"/>
      <c r="H1690" s="59"/>
      <c r="K1690" s="59"/>
    </row>
    <row r="1691" spans="4:11" x14ac:dyDescent="0.2">
      <c r="D1691" s="58"/>
      <c r="G1691" s="58"/>
      <c r="H1691" s="59"/>
      <c r="K1691" s="59"/>
    </row>
    <row r="1692" spans="4:11" x14ac:dyDescent="0.2">
      <c r="D1692" s="58"/>
      <c r="G1692" s="58"/>
      <c r="H1692" s="59"/>
      <c r="K1692" s="59"/>
    </row>
    <row r="1693" spans="4:11" x14ac:dyDescent="0.2">
      <c r="D1693" s="58"/>
      <c r="G1693" s="58"/>
      <c r="H1693" s="59"/>
      <c r="K1693" s="59"/>
    </row>
    <row r="1694" spans="4:11" x14ac:dyDescent="0.2">
      <c r="D1694" s="58"/>
      <c r="G1694" s="58"/>
      <c r="H1694" s="59"/>
      <c r="K1694" s="59"/>
    </row>
    <row r="1695" spans="4:11" x14ac:dyDescent="0.2">
      <c r="D1695" s="58"/>
      <c r="G1695" s="58"/>
      <c r="H1695" s="59"/>
      <c r="K1695" s="59"/>
    </row>
    <row r="1696" spans="4:11" x14ac:dyDescent="0.2">
      <c r="D1696" s="58"/>
      <c r="G1696" s="58"/>
      <c r="H1696" s="59"/>
      <c r="K1696" s="59"/>
    </row>
    <row r="1697" spans="4:11" x14ac:dyDescent="0.2">
      <c r="D1697" s="58"/>
      <c r="G1697" s="58"/>
      <c r="H1697" s="59"/>
      <c r="K1697" s="59"/>
    </row>
    <row r="1698" spans="4:11" x14ac:dyDescent="0.2">
      <c r="D1698" s="58"/>
      <c r="G1698" s="58"/>
      <c r="H1698" s="59"/>
      <c r="K1698" s="59"/>
    </row>
    <row r="1699" spans="4:11" x14ac:dyDescent="0.2">
      <c r="D1699" s="58"/>
      <c r="G1699" s="58"/>
      <c r="H1699" s="59"/>
      <c r="K1699" s="59"/>
    </row>
    <row r="1700" spans="4:11" x14ac:dyDescent="0.2">
      <c r="D1700" s="58"/>
      <c r="G1700" s="58"/>
      <c r="H1700" s="59"/>
      <c r="K1700" s="59"/>
    </row>
    <row r="1701" spans="4:11" x14ac:dyDescent="0.2">
      <c r="D1701" s="58"/>
      <c r="G1701" s="58"/>
      <c r="H1701" s="59"/>
      <c r="K1701" s="59"/>
    </row>
    <row r="1702" spans="4:11" x14ac:dyDescent="0.2">
      <c r="D1702" s="58"/>
      <c r="G1702" s="58"/>
      <c r="H1702" s="59"/>
      <c r="K1702" s="59"/>
    </row>
    <row r="1703" spans="4:11" x14ac:dyDescent="0.2">
      <c r="D1703" s="58"/>
      <c r="G1703" s="58"/>
      <c r="H1703" s="59"/>
      <c r="K1703" s="59"/>
    </row>
    <row r="1704" spans="4:11" x14ac:dyDescent="0.2">
      <c r="D1704" s="58"/>
      <c r="G1704" s="58"/>
      <c r="H1704" s="59"/>
      <c r="K1704" s="59"/>
    </row>
    <row r="1705" spans="4:11" x14ac:dyDescent="0.2">
      <c r="D1705" s="58"/>
      <c r="G1705" s="58"/>
      <c r="H1705" s="59"/>
      <c r="K1705" s="59"/>
    </row>
    <row r="1706" spans="4:11" x14ac:dyDescent="0.2">
      <c r="D1706" s="58"/>
      <c r="G1706" s="58"/>
      <c r="H1706" s="59"/>
      <c r="K1706" s="59"/>
    </row>
    <row r="1707" spans="4:11" x14ac:dyDescent="0.2">
      <c r="D1707" s="58"/>
      <c r="G1707" s="58"/>
      <c r="H1707" s="59"/>
      <c r="K1707" s="59"/>
    </row>
    <row r="1708" spans="4:11" x14ac:dyDescent="0.2">
      <c r="D1708" s="58"/>
      <c r="G1708" s="58"/>
      <c r="H1708" s="59"/>
      <c r="K1708" s="59"/>
    </row>
    <row r="1709" spans="4:11" x14ac:dyDescent="0.2">
      <c r="D1709" s="58"/>
      <c r="G1709" s="58"/>
      <c r="H1709" s="59"/>
      <c r="K1709" s="59"/>
    </row>
    <row r="1710" spans="4:11" x14ac:dyDescent="0.2">
      <c r="D1710" s="58"/>
      <c r="G1710" s="58"/>
      <c r="H1710" s="59"/>
      <c r="K1710" s="59"/>
    </row>
    <row r="1711" spans="4:11" x14ac:dyDescent="0.2">
      <c r="D1711" s="58"/>
      <c r="G1711" s="58"/>
      <c r="H1711" s="59"/>
      <c r="K1711" s="59"/>
    </row>
    <row r="1712" spans="4:11" x14ac:dyDescent="0.2">
      <c r="D1712" s="58"/>
      <c r="G1712" s="58"/>
      <c r="H1712" s="59"/>
      <c r="K1712" s="59"/>
    </row>
    <row r="1713" spans="4:11" x14ac:dyDescent="0.2">
      <c r="D1713" s="58"/>
      <c r="G1713" s="58"/>
      <c r="H1713" s="59"/>
      <c r="K1713" s="59"/>
    </row>
    <row r="1714" spans="4:11" x14ac:dyDescent="0.2">
      <c r="D1714" s="58"/>
      <c r="G1714" s="58"/>
      <c r="H1714" s="59"/>
      <c r="K1714" s="59"/>
    </row>
    <row r="1715" spans="4:11" x14ac:dyDescent="0.2">
      <c r="D1715" s="58"/>
      <c r="G1715" s="58"/>
      <c r="H1715" s="59"/>
      <c r="K1715" s="59"/>
    </row>
    <row r="1716" spans="4:11" x14ac:dyDescent="0.2">
      <c r="D1716" s="58"/>
      <c r="G1716" s="58"/>
      <c r="H1716" s="59"/>
      <c r="K1716" s="59"/>
    </row>
    <row r="1717" spans="4:11" x14ac:dyDescent="0.2">
      <c r="D1717" s="58"/>
      <c r="G1717" s="58"/>
      <c r="H1717" s="59"/>
      <c r="K1717" s="59"/>
    </row>
    <row r="1718" spans="4:11" x14ac:dyDescent="0.2">
      <c r="D1718" s="58"/>
      <c r="G1718" s="58"/>
      <c r="H1718" s="59"/>
      <c r="K1718" s="59"/>
    </row>
    <row r="1719" spans="4:11" x14ac:dyDescent="0.2">
      <c r="D1719" s="58"/>
      <c r="G1719" s="58"/>
      <c r="H1719" s="59"/>
      <c r="K1719" s="59"/>
    </row>
    <row r="1720" spans="4:11" x14ac:dyDescent="0.2">
      <c r="D1720" s="58"/>
      <c r="G1720" s="58"/>
      <c r="H1720" s="59"/>
      <c r="K1720" s="59"/>
    </row>
    <row r="1721" spans="4:11" x14ac:dyDescent="0.2">
      <c r="D1721" s="58"/>
      <c r="G1721" s="58"/>
      <c r="H1721" s="59"/>
      <c r="K1721" s="59"/>
    </row>
    <row r="1722" spans="4:11" x14ac:dyDescent="0.2">
      <c r="D1722" s="58"/>
      <c r="G1722" s="58"/>
      <c r="H1722" s="59"/>
      <c r="K1722" s="59"/>
    </row>
    <row r="1723" spans="4:11" x14ac:dyDescent="0.2">
      <c r="D1723" s="58"/>
      <c r="G1723" s="58"/>
      <c r="H1723" s="59"/>
      <c r="K1723" s="59"/>
    </row>
    <row r="1724" spans="4:11" x14ac:dyDescent="0.2">
      <c r="D1724" s="58"/>
      <c r="G1724" s="58"/>
      <c r="H1724" s="59"/>
      <c r="K1724" s="59"/>
    </row>
    <row r="1725" spans="4:11" x14ac:dyDescent="0.2">
      <c r="D1725" s="58"/>
      <c r="G1725" s="58"/>
      <c r="H1725" s="59"/>
      <c r="K1725" s="59"/>
    </row>
    <row r="1726" spans="4:11" x14ac:dyDescent="0.2">
      <c r="D1726" s="58"/>
      <c r="G1726" s="58"/>
      <c r="H1726" s="59"/>
      <c r="K1726" s="59"/>
    </row>
    <row r="1727" spans="4:11" x14ac:dyDescent="0.2">
      <c r="D1727" s="58"/>
      <c r="G1727" s="58"/>
      <c r="H1727" s="59"/>
      <c r="K1727" s="59"/>
    </row>
    <row r="1728" spans="4:11" x14ac:dyDescent="0.2">
      <c r="D1728" s="58"/>
      <c r="G1728" s="58"/>
      <c r="H1728" s="59"/>
      <c r="K1728" s="59"/>
    </row>
    <row r="1729" spans="4:11" x14ac:dyDescent="0.2">
      <c r="D1729" s="58"/>
      <c r="G1729" s="58"/>
      <c r="H1729" s="59"/>
      <c r="K1729" s="59"/>
    </row>
    <row r="1730" spans="4:11" x14ac:dyDescent="0.2">
      <c r="D1730" s="58"/>
      <c r="G1730" s="58"/>
      <c r="H1730" s="59"/>
      <c r="K1730" s="59"/>
    </row>
    <row r="1731" spans="4:11" x14ac:dyDescent="0.2">
      <c r="D1731" s="58"/>
      <c r="G1731" s="58"/>
      <c r="H1731" s="59"/>
      <c r="K1731" s="59"/>
    </row>
    <row r="1732" spans="4:11" x14ac:dyDescent="0.2">
      <c r="D1732" s="58"/>
      <c r="G1732" s="58"/>
      <c r="H1732" s="59"/>
      <c r="K1732" s="59"/>
    </row>
    <row r="1733" spans="4:11" x14ac:dyDescent="0.2">
      <c r="D1733" s="58"/>
      <c r="G1733" s="58"/>
      <c r="H1733" s="59"/>
      <c r="K1733" s="59"/>
    </row>
    <row r="1734" spans="4:11" x14ac:dyDescent="0.2">
      <c r="D1734" s="58"/>
      <c r="G1734" s="58"/>
      <c r="H1734" s="59"/>
      <c r="K1734" s="59"/>
    </row>
    <row r="1735" spans="4:11" x14ac:dyDescent="0.2">
      <c r="D1735" s="58"/>
      <c r="G1735" s="58"/>
      <c r="H1735" s="59"/>
      <c r="K1735" s="59"/>
    </row>
    <row r="1736" spans="4:11" x14ac:dyDescent="0.2">
      <c r="D1736" s="58"/>
      <c r="G1736" s="58"/>
      <c r="H1736" s="59"/>
      <c r="K1736" s="59"/>
    </row>
    <row r="1737" spans="4:11" x14ac:dyDescent="0.2">
      <c r="D1737" s="58"/>
      <c r="G1737" s="58"/>
      <c r="H1737" s="59"/>
      <c r="K1737" s="59"/>
    </row>
    <row r="1738" spans="4:11" x14ac:dyDescent="0.2">
      <c r="D1738" s="58"/>
      <c r="G1738" s="58"/>
      <c r="H1738" s="59"/>
      <c r="K1738" s="59"/>
    </row>
    <row r="1739" spans="4:11" x14ac:dyDescent="0.2">
      <c r="D1739" s="58"/>
      <c r="G1739" s="58"/>
      <c r="H1739" s="59"/>
      <c r="K1739" s="59"/>
    </row>
    <row r="1740" spans="4:11" x14ac:dyDescent="0.2">
      <c r="D1740" s="58"/>
      <c r="G1740" s="58"/>
      <c r="H1740" s="59"/>
      <c r="K1740" s="59"/>
    </row>
    <row r="1741" spans="4:11" x14ac:dyDescent="0.2">
      <c r="D1741" s="58"/>
      <c r="G1741" s="58"/>
      <c r="H1741" s="59"/>
      <c r="K1741" s="59"/>
    </row>
    <row r="1742" spans="4:11" x14ac:dyDescent="0.2">
      <c r="D1742" s="58"/>
      <c r="G1742" s="58"/>
      <c r="H1742" s="59"/>
      <c r="K1742" s="59"/>
    </row>
    <row r="1743" spans="4:11" x14ac:dyDescent="0.2">
      <c r="D1743" s="58"/>
      <c r="G1743" s="58"/>
      <c r="H1743" s="59"/>
      <c r="K1743" s="59"/>
    </row>
    <row r="1744" spans="4:11" x14ac:dyDescent="0.2">
      <c r="D1744" s="58"/>
      <c r="G1744" s="58"/>
      <c r="H1744" s="59"/>
      <c r="K1744" s="59"/>
    </row>
    <row r="1745" spans="4:11" x14ac:dyDescent="0.2">
      <c r="D1745" s="58"/>
      <c r="G1745" s="58"/>
      <c r="H1745" s="59"/>
      <c r="K1745" s="59"/>
    </row>
    <row r="1746" spans="4:11" x14ac:dyDescent="0.2">
      <c r="D1746" s="58"/>
      <c r="G1746" s="58"/>
      <c r="H1746" s="59"/>
      <c r="K1746" s="59"/>
    </row>
    <row r="1747" spans="4:11" x14ac:dyDescent="0.2">
      <c r="D1747" s="58"/>
      <c r="G1747" s="58"/>
      <c r="H1747" s="59"/>
      <c r="K1747" s="59"/>
    </row>
    <row r="1748" spans="4:11" x14ac:dyDescent="0.2">
      <c r="D1748" s="58"/>
      <c r="G1748" s="58"/>
      <c r="H1748" s="59"/>
      <c r="K1748" s="59"/>
    </row>
    <row r="1749" spans="4:11" x14ac:dyDescent="0.2">
      <c r="D1749" s="58"/>
      <c r="G1749" s="58"/>
      <c r="H1749" s="59"/>
      <c r="K1749" s="59"/>
    </row>
    <row r="1750" spans="4:11" x14ac:dyDescent="0.2">
      <c r="D1750" s="58"/>
      <c r="G1750" s="58"/>
      <c r="H1750" s="59"/>
      <c r="K1750" s="59"/>
    </row>
    <row r="1751" spans="4:11" x14ac:dyDescent="0.2">
      <c r="D1751" s="58"/>
      <c r="G1751" s="58"/>
      <c r="H1751" s="59"/>
      <c r="K1751" s="59"/>
    </row>
    <row r="1752" spans="4:11" x14ac:dyDescent="0.2">
      <c r="D1752" s="58"/>
      <c r="G1752" s="58"/>
      <c r="H1752" s="59"/>
      <c r="K1752" s="59"/>
    </row>
    <row r="1753" spans="4:11" x14ac:dyDescent="0.2">
      <c r="D1753" s="58"/>
      <c r="G1753" s="58"/>
      <c r="H1753" s="59"/>
      <c r="K1753" s="59"/>
    </row>
    <row r="1754" spans="4:11" x14ac:dyDescent="0.2">
      <c r="D1754" s="58"/>
      <c r="G1754" s="58"/>
      <c r="H1754" s="59"/>
      <c r="K1754" s="59"/>
    </row>
    <row r="1755" spans="4:11" x14ac:dyDescent="0.2">
      <c r="D1755" s="58"/>
      <c r="G1755" s="58"/>
      <c r="H1755" s="59"/>
      <c r="K1755" s="59"/>
    </row>
    <row r="1756" spans="4:11" x14ac:dyDescent="0.2">
      <c r="D1756" s="58"/>
      <c r="G1756" s="58"/>
      <c r="H1756" s="59"/>
      <c r="K1756" s="59"/>
    </row>
    <row r="1757" spans="4:11" x14ac:dyDescent="0.2">
      <c r="D1757" s="58"/>
      <c r="G1757" s="58"/>
      <c r="H1757" s="59"/>
      <c r="K1757" s="59"/>
    </row>
    <row r="1758" spans="4:11" x14ac:dyDescent="0.2">
      <c r="D1758" s="58"/>
      <c r="G1758" s="58"/>
      <c r="H1758" s="59"/>
      <c r="K1758" s="59"/>
    </row>
    <row r="1759" spans="4:11" x14ac:dyDescent="0.2">
      <c r="D1759" s="58"/>
      <c r="G1759" s="58"/>
      <c r="H1759" s="59"/>
      <c r="K1759" s="59"/>
    </row>
    <row r="1760" spans="4:11" x14ac:dyDescent="0.2">
      <c r="D1760" s="58"/>
      <c r="G1760" s="58"/>
      <c r="H1760" s="59"/>
      <c r="K1760" s="59"/>
    </row>
    <row r="1761" spans="4:11" x14ac:dyDescent="0.2">
      <c r="D1761" s="58"/>
      <c r="G1761" s="58"/>
      <c r="H1761" s="59"/>
      <c r="K1761" s="59"/>
    </row>
    <row r="1762" spans="4:11" x14ac:dyDescent="0.2">
      <c r="D1762" s="58"/>
      <c r="G1762" s="58"/>
      <c r="H1762" s="59"/>
      <c r="K1762" s="59"/>
    </row>
    <row r="1763" spans="4:11" x14ac:dyDescent="0.2">
      <c r="D1763" s="58"/>
      <c r="G1763" s="58"/>
      <c r="H1763" s="59"/>
      <c r="K1763" s="59"/>
    </row>
    <row r="1764" spans="4:11" x14ac:dyDescent="0.2">
      <c r="D1764" s="58"/>
      <c r="G1764" s="58"/>
      <c r="H1764" s="59"/>
      <c r="K1764" s="59"/>
    </row>
    <row r="1765" spans="4:11" x14ac:dyDescent="0.2">
      <c r="D1765" s="58"/>
      <c r="G1765" s="58"/>
      <c r="H1765" s="59"/>
      <c r="K1765" s="59"/>
    </row>
    <row r="1766" spans="4:11" x14ac:dyDescent="0.2">
      <c r="D1766" s="58"/>
      <c r="G1766" s="58"/>
      <c r="H1766" s="59"/>
      <c r="K1766" s="59"/>
    </row>
    <row r="1767" spans="4:11" x14ac:dyDescent="0.2">
      <c r="D1767" s="58"/>
      <c r="G1767" s="58"/>
      <c r="H1767" s="59"/>
      <c r="K1767" s="59"/>
    </row>
    <row r="1768" spans="4:11" x14ac:dyDescent="0.2">
      <c r="D1768" s="58"/>
      <c r="G1768" s="58"/>
      <c r="H1768" s="59"/>
      <c r="K1768" s="59"/>
    </row>
    <row r="1769" spans="4:11" x14ac:dyDescent="0.2">
      <c r="D1769" s="58"/>
      <c r="G1769" s="58"/>
      <c r="H1769" s="59"/>
      <c r="K1769" s="59"/>
    </row>
    <row r="1770" spans="4:11" x14ac:dyDescent="0.2">
      <c r="D1770" s="58"/>
      <c r="G1770" s="58"/>
      <c r="H1770" s="59"/>
      <c r="K1770" s="59"/>
    </row>
    <row r="1771" spans="4:11" x14ac:dyDescent="0.2">
      <c r="D1771" s="58"/>
      <c r="G1771" s="58"/>
      <c r="H1771" s="59"/>
      <c r="K1771" s="59"/>
    </row>
    <row r="1772" spans="4:11" x14ac:dyDescent="0.2">
      <c r="D1772" s="58"/>
      <c r="G1772" s="58"/>
      <c r="H1772" s="59"/>
      <c r="K1772" s="59"/>
    </row>
    <row r="1773" spans="4:11" x14ac:dyDescent="0.2">
      <c r="D1773" s="58"/>
      <c r="G1773" s="58"/>
      <c r="H1773" s="59"/>
      <c r="K1773" s="59"/>
    </row>
    <row r="1774" spans="4:11" x14ac:dyDescent="0.2">
      <c r="D1774" s="58"/>
      <c r="G1774" s="58"/>
      <c r="H1774" s="59"/>
      <c r="K1774" s="59"/>
    </row>
    <row r="1775" spans="4:11" x14ac:dyDescent="0.2">
      <c r="D1775" s="58"/>
      <c r="G1775" s="58"/>
      <c r="H1775" s="59"/>
      <c r="K1775" s="59"/>
    </row>
    <row r="1776" spans="4:11" x14ac:dyDescent="0.2">
      <c r="D1776" s="58"/>
      <c r="G1776" s="58"/>
      <c r="H1776" s="59"/>
      <c r="K1776" s="59"/>
    </row>
    <row r="1777" spans="4:11" x14ac:dyDescent="0.2">
      <c r="D1777" s="58"/>
      <c r="G1777" s="58"/>
      <c r="H1777" s="59"/>
      <c r="K1777" s="59"/>
    </row>
    <row r="1778" spans="4:11" x14ac:dyDescent="0.2">
      <c r="D1778" s="58"/>
      <c r="G1778" s="58"/>
      <c r="H1778" s="59"/>
      <c r="K1778" s="59"/>
    </row>
    <row r="1779" spans="4:11" x14ac:dyDescent="0.2">
      <c r="D1779" s="58"/>
      <c r="G1779" s="58"/>
      <c r="H1779" s="59"/>
      <c r="K1779" s="59"/>
    </row>
    <row r="1780" spans="4:11" x14ac:dyDescent="0.2">
      <c r="D1780" s="58"/>
      <c r="G1780" s="58"/>
      <c r="H1780" s="59"/>
      <c r="K1780" s="59"/>
    </row>
    <row r="1781" spans="4:11" x14ac:dyDescent="0.2">
      <c r="D1781" s="58"/>
      <c r="G1781" s="58"/>
      <c r="H1781" s="59"/>
      <c r="K1781" s="59"/>
    </row>
    <row r="1782" spans="4:11" x14ac:dyDescent="0.2">
      <c r="D1782" s="58"/>
      <c r="G1782" s="58"/>
      <c r="H1782" s="59"/>
      <c r="K1782" s="59"/>
    </row>
    <row r="1783" spans="4:11" x14ac:dyDescent="0.2">
      <c r="D1783" s="58"/>
      <c r="G1783" s="58"/>
      <c r="H1783" s="59"/>
      <c r="K1783" s="59"/>
    </row>
    <row r="1784" spans="4:11" x14ac:dyDescent="0.2">
      <c r="D1784" s="58"/>
      <c r="G1784" s="58"/>
      <c r="H1784" s="59"/>
      <c r="K1784" s="59"/>
    </row>
    <row r="1785" spans="4:11" x14ac:dyDescent="0.2">
      <c r="D1785" s="58"/>
      <c r="G1785" s="58"/>
      <c r="H1785" s="59"/>
      <c r="K1785" s="59"/>
    </row>
    <row r="1786" spans="4:11" x14ac:dyDescent="0.2">
      <c r="D1786" s="58"/>
      <c r="G1786" s="58"/>
      <c r="H1786" s="59"/>
      <c r="K1786" s="59"/>
    </row>
    <row r="1787" spans="4:11" x14ac:dyDescent="0.2">
      <c r="D1787" s="58"/>
      <c r="G1787" s="58"/>
      <c r="H1787" s="59"/>
      <c r="K1787" s="59"/>
    </row>
    <row r="1788" spans="4:11" x14ac:dyDescent="0.2">
      <c r="D1788" s="58"/>
      <c r="G1788" s="58"/>
      <c r="H1788" s="59"/>
      <c r="K1788" s="59"/>
    </row>
    <row r="1789" spans="4:11" x14ac:dyDescent="0.2">
      <c r="D1789" s="58"/>
      <c r="G1789" s="58"/>
      <c r="H1789" s="59"/>
      <c r="K1789" s="59"/>
    </row>
    <row r="1790" spans="4:11" x14ac:dyDescent="0.2">
      <c r="D1790" s="58"/>
      <c r="G1790" s="58"/>
      <c r="H1790" s="59"/>
      <c r="K1790" s="59"/>
    </row>
    <row r="1791" spans="4:11" x14ac:dyDescent="0.2">
      <c r="D1791" s="58"/>
      <c r="G1791" s="58"/>
      <c r="H1791" s="59"/>
      <c r="K1791" s="59"/>
    </row>
    <row r="1792" spans="4:11" x14ac:dyDescent="0.2">
      <c r="D1792" s="58"/>
      <c r="G1792" s="58"/>
      <c r="H1792" s="59"/>
      <c r="K1792" s="59"/>
    </row>
    <row r="1793" spans="4:11" x14ac:dyDescent="0.2">
      <c r="D1793" s="58"/>
      <c r="G1793" s="58"/>
      <c r="H1793" s="59"/>
      <c r="K1793" s="59"/>
    </row>
    <row r="1794" spans="4:11" x14ac:dyDescent="0.2">
      <c r="D1794" s="58"/>
      <c r="G1794" s="58"/>
      <c r="H1794" s="59"/>
      <c r="K1794" s="59"/>
    </row>
    <row r="1795" spans="4:11" x14ac:dyDescent="0.2">
      <c r="D1795" s="58"/>
      <c r="G1795" s="58"/>
      <c r="H1795" s="59"/>
      <c r="K1795" s="59"/>
    </row>
    <row r="1796" spans="4:11" x14ac:dyDescent="0.2">
      <c r="D1796" s="58"/>
      <c r="G1796" s="58"/>
      <c r="H1796" s="59"/>
      <c r="K1796" s="59"/>
    </row>
    <row r="1797" spans="4:11" x14ac:dyDescent="0.2">
      <c r="D1797" s="58"/>
      <c r="G1797" s="58"/>
      <c r="H1797" s="59"/>
      <c r="K1797" s="59"/>
    </row>
    <row r="1798" spans="4:11" x14ac:dyDescent="0.2">
      <c r="D1798" s="58"/>
      <c r="G1798" s="58"/>
      <c r="H1798" s="59"/>
      <c r="K1798" s="59"/>
    </row>
    <row r="1799" spans="4:11" x14ac:dyDescent="0.2">
      <c r="D1799" s="58"/>
      <c r="G1799" s="58"/>
      <c r="H1799" s="59"/>
      <c r="K1799" s="59"/>
    </row>
    <row r="1800" spans="4:11" x14ac:dyDescent="0.2">
      <c r="D1800" s="58"/>
      <c r="G1800" s="58"/>
      <c r="H1800" s="59"/>
      <c r="K1800" s="59"/>
    </row>
    <row r="1801" spans="4:11" x14ac:dyDescent="0.2">
      <c r="D1801" s="58"/>
      <c r="G1801" s="58"/>
      <c r="H1801" s="59"/>
      <c r="K1801" s="59"/>
    </row>
    <row r="1802" spans="4:11" x14ac:dyDescent="0.2">
      <c r="D1802" s="58"/>
      <c r="G1802" s="58"/>
      <c r="H1802" s="59"/>
      <c r="K1802" s="59"/>
    </row>
    <row r="1803" spans="4:11" x14ac:dyDescent="0.2">
      <c r="D1803" s="58"/>
      <c r="G1803" s="58"/>
      <c r="H1803" s="59"/>
      <c r="K1803" s="59"/>
    </row>
    <row r="1804" spans="4:11" x14ac:dyDescent="0.2">
      <c r="D1804" s="58"/>
      <c r="G1804" s="58"/>
      <c r="H1804" s="59"/>
      <c r="K1804" s="59"/>
    </row>
    <row r="1805" spans="4:11" x14ac:dyDescent="0.2">
      <c r="D1805" s="58"/>
      <c r="G1805" s="58"/>
      <c r="H1805" s="59"/>
      <c r="K1805" s="59"/>
    </row>
    <row r="1806" spans="4:11" x14ac:dyDescent="0.2">
      <c r="D1806" s="58"/>
      <c r="G1806" s="58"/>
      <c r="H1806" s="59"/>
      <c r="K1806" s="59"/>
    </row>
    <row r="1807" spans="4:11" x14ac:dyDescent="0.2">
      <c r="D1807" s="58"/>
      <c r="G1807" s="58"/>
      <c r="H1807" s="59"/>
      <c r="K1807" s="59"/>
    </row>
    <row r="1808" spans="4:11" x14ac:dyDescent="0.2">
      <c r="D1808" s="58"/>
      <c r="G1808" s="58"/>
      <c r="H1808" s="59"/>
      <c r="K1808" s="59"/>
    </row>
    <row r="1809" spans="4:11" x14ac:dyDescent="0.2">
      <c r="D1809" s="58"/>
      <c r="G1809" s="58"/>
      <c r="H1809" s="59"/>
      <c r="K1809" s="59"/>
    </row>
    <row r="1810" spans="4:11" x14ac:dyDescent="0.2">
      <c r="D1810" s="58"/>
      <c r="G1810" s="58"/>
      <c r="H1810" s="59"/>
      <c r="K1810" s="59"/>
    </row>
    <row r="1811" spans="4:11" x14ac:dyDescent="0.2">
      <c r="D1811" s="58"/>
      <c r="G1811" s="58"/>
      <c r="H1811" s="59"/>
      <c r="K1811" s="59"/>
    </row>
    <row r="1812" spans="4:11" x14ac:dyDescent="0.2">
      <c r="D1812" s="58"/>
      <c r="G1812" s="58"/>
      <c r="H1812" s="59"/>
      <c r="K1812" s="59"/>
    </row>
    <row r="1813" spans="4:11" x14ac:dyDescent="0.2">
      <c r="D1813" s="58"/>
      <c r="G1813" s="58"/>
      <c r="H1813" s="59"/>
      <c r="K1813" s="59"/>
    </row>
    <row r="1814" spans="4:11" x14ac:dyDescent="0.2">
      <c r="D1814" s="58"/>
      <c r="G1814" s="58"/>
      <c r="H1814" s="59"/>
      <c r="K1814" s="59"/>
    </row>
    <row r="1815" spans="4:11" x14ac:dyDescent="0.2">
      <c r="D1815" s="58"/>
      <c r="G1815" s="58"/>
      <c r="H1815" s="59"/>
      <c r="K1815" s="59"/>
    </row>
    <row r="1816" spans="4:11" x14ac:dyDescent="0.2">
      <c r="D1816" s="58"/>
      <c r="G1816" s="58"/>
      <c r="H1816" s="59"/>
      <c r="K1816" s="59"/>
    </row>
    <row r="1817" spans="4:11" x14ac:dyDescent="0.2">
      <c r="D1817" s="58"/>
      <c r="G1817" s="58"/>
      <c r="H1817" s="59"/>
      <c r="K1817" s="59"/>
    </row>
    <row r="1818" spans="4:11" x14ac:dyDescent="0.2">
      <c r="D1818" s="58"/>
      <c r="G1818" s="58"/>
      <c r="H1818" s="59"/>
      <c r="K1818" s="59"/>
    </row>
    <row r="1819" spans="4:11" x14ac:dyDescent="0.2">
      <c r="D1819" s="58"/>
      <c r="G1819" s="58"/>
      <c r="H1819" s="59"/>
      <c r="K1819" s="59"/>
    </row>
    <row r="1820" spans="4:11" x14ac:dyDescent="0.2">
      <c r="D1820" s="58"/>
      <c r="G1820" s="58"/>
      <c r="H1820" s="59"/>
      <c r="K1820" s="59"/>
    </row>
    <row r="1821" spans="4:11" x14ac:dyDescent="0.2">
      <c r="D1821" s="58"/>
      <c r="G1821" s="58"/>
      <c r="H1821" s="59"/>
      <c r="K1821" s="59"/>
    </row>
    <row r="1822" spans="4:11" x14ac:dyDescent="0.2">
      <c r="D1822" s="58"/>
      <c r="G1822" s="58"/>
      <c r="H1822" s="59"/>
      <c r="K1822" s="59"/>
    </row>
    <row r="1823" spans="4:11" x14ac:dyDescent="0.2">
      <c r="D1823" s="58"/>
      <c r="G1823" s="58"/>
      <c r="H1823" s="59"/>
      <c r="K1823" s="59"/>
    </row>
    <row r="1824" spans="4:11" x14ac:dyDescent="0.2">
      <c r="D1824" s="58"/>
      <c r="G1824" s="58"/>
      <c r="H1824" s="59"/>
      <c r="K1824" s="59"/>
    </row>
    <row r="1825" spans="4:11" x14ac:dyDescent="0.2">
      <c r="D1825" s="58"/>
      <c r="G1825" s="58"/>
      <c r="H1825" s="59"/>
      <c r="K1825" s="59"/>
    </row>
    <row r="1826" spans="4:11" x14ac:dyDescent="0.2">
      <c r="D1826" s="58"/>
      <c r="G1826" s="58"/>
      <c r="H1826" s="59"/>
      <c r="K1826" s="59"/>
    </row>
    <row r="1827" spans="4:11" x14ac:dyDescent="0.2">
      <c r="D1827" s="58"/>
      <c r="G1827" s="58"/>
      <c r="H1827" s="59"/>
      <c r="K1827" s="59"/>
    </row>
    <row r="1828" spans="4:11" x14ac:dyDescent="0.2">
      <c r="D1828" s="58"/>
      <c r="G1828" s="58"/>
      <c r="H1828" s="59"/>
      <c r="K1828" s="59"/>
    </row>
    <row r="1829" spans="4:11" x14ac:dyDescent="0.2">
      <c r="D1829" s="58"/>
      <c r="G1829" s="58"/>
      <c r="H1829" s="59"/>
      <c r="K1829" s="59"/>
    </row>
    <row r="1830" spans="4:11" x14ac:dyDescent="0.2">
      <c r="D1830" s="58"/>
      <c r="G1830" s="58"/>
      <c r="H1830" s="59"/>
      <c r="K1830" s="59"/>
    </row>
    <row r="1831" spans="4:11" x14ac:dyDescent="0.2">
      <c r="D1831" s="58"/>
      <c r="G1831" s="58"/>
      <c r="H1831" s="59"/>
      <c r="K1831" s="59"/>
    </row>
    <row r="1832" spans="4:11" x14ac:dyDescent="0.2">
      <c r="D1832" s="58"/>
      <c r="G1832" s="58"/>
      <c r="H1832" s="59"/>
      <c r="K1832" s="59"/>
    </row>
    <row r="1833" spans="4:11" x14ac:dyDescent="0.2">
      <c r="D1833" s="58"/>
      <c r="G1833" s="58"/>
      <c r="H1833" s="59"/>
      <c r="K1833" s="59"/>
    </row>
    <row r="1834" spans="4:11" x14ac:dyDescent="0.2">
      <c r="D1834" s="58"/>
      <c r="G1834" s="58"/>
      <c r="H1834" s="59"/>
      <c r="K1834" s="59"/>
    </row>
    <row r="1835" spans="4:11" x14ac:dyDescent="0.2">
      <c r="D1835" s="58"/>
      <c r="G1835" s="58"/>
      <c r="H1835" s="59"/>
      <c r="K1835" s="59"/>
    </row>
    <row r="1836" spans="4:11" x14ac:dyDescent="0.2">
      <c r="D1836" s="58"/>
      <c r="G1836" s="58"/>
      <c r="H1836" s="59"/>
      <c r="K1836" s="59"/>
    </row>
    <row r="1837" spans="4:11" x14ac:dyDescent="0.2">
      <c r="D1837" s="58"/>
      <c r="G1837" s="58"/>
      <c r="H1837" s="59"/>
      <c r="K1837" s="59"/>
    </row>
    <row r="1838" spans="4:11" x14ac:dyDescent="0.2">
      <c r="D1838" s="58"/>
      <c r="G1838" s="58"/>
      <c r="H1838" s="59"/>
      <c r="K1838" s="59"/>
    </row>
    <row r="1839" spans="4:11" x14ac:dyDescent="0.2">
      <c r="D1839" s="58"/>
      <c r="G1839" s="58"/>
      <c r="H1839" s="59"/>
      <c r="K1839" s="59"/>
    </row>
    <row r="1840" spans="4:11" x14ac:dyDescent="0.2">
      <c r="D1840" s="58"/>
      <c r="G1840" s="58"/>
      <c r="H1840" s="59"/>
      <c r="K1840" s="59"/>
    </row>
    <row r="1841" spans="4:11" x14ac:dyDescent="0.2">
      <c r="D1841" s="58"/>
      <c r="G1841" s="58"/>
      <c r="H1841" s="59"/>
      <c r="K1841" s="59"/>
    </row>
    <row r="1842" spans="4:11" x14ac:dyDescent="0.2">
      <c r="D1842" s="58"/>
      <c r="G1842" s="58"/>
      <c r="H1842" s="59"/>
      <c r="K1842" s="59"/>
    </row>
    <row r="1843" spans="4:11" x14ac:dyDescent="0.2">
      <c r="D1843" s="58"/>
      <c r="G1843" s="58"/>
      <c r="H1843" s="59"/>
      <c r="K1843" s="59"/>
    </row>
    <row r="1844" spans="4:11" x14ac:dyDescent="0.2">
      <c r="D1844" s="58"/>
      <c r="G1844" s="58"/>
      <c r="H1844" s="59"/>
      <c r="K1844" s="59"/>
    </row>
    <row r="1845" spans="4:11" x14ac:dyDescent="0.2">
      <c r="D1845" s="58"/>
      <c r="G1845" s="58"/>
      <c r="H1845" s="59"/>
      <c r="K1845" s="59"/>
    </row>
    <row r="1846" spans="4:11" x14ac:dyDescent="0.2">
      <c r="D1846" s="58"/>
      <c r="G1846" s="58"/>
      <c r="H1846" s="59"/>
      <c r="K1846" s="59"/>
    </row>
    <row r="1847" spans="4:11" x14ac:dyDescent="0.2">
      <c r="D1847" s="58"/>
      <c r="G1847" s="58"/>
      <c r="H1847" s="59"/>
      <c r="K1847" s="59"/>
    </row>
    <row r="1848" spans="4:11" x14ac:dyDescent="0.2">
      <c r="D1848" s="58"/>
      <c r="G1848" s="58"/>
      <c r="H1848" s="59"/>
      <c r="K1848" s="59"/>
    </row>
    <row r="1849" spans="4:11" x14ac:dyDescent="0.2">
      <c r="D1849" s="58"/>
      <c r="G1849" s="58"/>
      <c r="H1849" s="59"/>
      <c r="K1849" s="59"/>
    </row>
    <row r="1850" spans="4:11" x14ac:dyDescent="0.2">
      <c r="D1850" s="58"/>
      <c r="G1850" s="58"/>
      <c r="H1850" s="59"/>
      <c r="K1850" s="59"/>
    </row>
    <row r="1851" spans="4:11" x14ac:dyDescent="0.2">
      <c r="D1851" s="58"/>
      <c r="G1851" s="58"/>
      <c r="H1851" s="59"/>
      <c r="K1851" s="59"/>
    </row>
    <row r="1852" spans="4:11" x14ac:dyDescent="0.2">
      <c r="D1852" s="58"/>
      <c r="G1852" s="58"/>
      <c r="H1852" s="59"/>
      <c r="K1852" s="59"/>
    </row>
    <row r="1853" spans="4:11" x14ac:dyDescent="0.2">
      <c r="D1853" s="58"/>
      <c r="G1853" s="58"/>
      <c r="H1853" s="59"/>
      <c r="K1853" s="59"/>
    </row>
    <row r="1854" spans="4:11" x14ac:dyDescent="0.2">
      <c r="D1854" s="58"/>
      <c r="G1854" s="58"/>
      <c r="H1854" s="59"/>
      <c r="K1854" s="59"/>
    </row>
    <row r="1855" spans="4:11" x14ac:dyDescent="0.2">
      <c r="D1855" s="58"/>
      <c r="G1855" s="58"/>
      <c r="H1855" s="59"/>
      <c r="K1855" s="59"/>
    </row>
    <row r="1856" spans="4:11" x14ac:dyDescent="0.2">
      <c r="D1856" s="58"/>
      <c r="G1856" s="58"/>
      <c r="H1856" s="59"/>
      <c r="K1856" s="59"/>
    </row>
    <row r="1857" spans="4:11" x14ac:dyDescent="0.2">
      <c r="D1857" s="58"/>
      <c r="G1857" s="58"/>
      <c r="H1857" s="59"/>
      <c r="K1857" s="59"/>
    </row>
    <row r="1858" spans="4:11" x14ac:dyDescent="0.2">
      <c r="D1858" s="58"/>
      <c r="G1858" s="58"/>
      <c r="H1858" s="59"/>
      <c r="K1858" s="59"/>
    </row>
    <row r="1859" spans="4:11" x14ac:dyDescent="0.2">
      <c r="D1859" s="58"/>
      <c r="G1859" s="58"/>
      <c r="H1859" s="59"/>
      <c r="K1859" s="59"/>
    </row>
    <row r="1860" spans="4:11" x14ac:dyDescent="0.2">
      <c r="D1860" s="58"/>
      <c r="G1860" s="58"/>
      <c r="H1860" s="59"/>
      <c r="K1860" s="59"/>
    </row>
    <row r="1861" spans="4:11" x14ac:dyDescent="0.2">
      <c r="D1861" s="58"/>
      <c r="G1861" s="58"/>
      <c r="H1861" s="59"/>
      <c r="K1861" s="59"/>
    </row>
    <row r="1862" spans="4:11" x14ac:dyDescent="0.2">
      <c r="D1862" s="58"/>
      <c r="G1862" s="58"/>
      <c r="H1862" s="59"/>
      <c r="K1862" s="59"/>
    </row>
    <row r="1863" spans="4:11" x14ac:dyDescent="0.2">
      <c r="D1863" s="58"/>
      <c r="G1863" s="58"/>
      <c r="H1863" s="59"/>
      <c r="K1863" s="59"/>
    </row>
    <row r="1864" spans="4:11" x14ac:dyDescent="0.2">
      <c r="D1864" s="58"/>
      <c r="G1864" s="58"/>
      <c r="H1864" s="59"/>
      <c r="K1864" s="59"/>
    </row>
    <row r="1865" spans="4:11" x14ac:dyDescent="0.2">
      <c r="D1865" s="58"/>
      <c r="G1865" s="58"/>
      <c r="H1865" s="59"/>
      <c r="K1865" s="59"/>
    </row>
    <row r="1866" spans="4:11" x14ac:dyDescent="0.2">
      <c r="D1866" s="58"/>
      <c r="G1866" s="58"/>
      <c r="H1866" s="59"/>
      <c r="K1866" s="59"/>
    </row>
    <row r="1867" spans="4:11" x14ac:dyDescent="0.2">
      <c r="D1867" s="58"/>
      <c r="G1867" s="58"/>
      <c r="H1867" s="59"/>
      <c r="K1867" s="59"/>
    </row>
    <row r="1868" spans="4:11" x14ac:dyDescent="0.2">
      <c r="D1868" s="58"/>
      <c r="G1868" s="58"/>
      <c r="H1868" s="59"/>
      <c r="K1868" s="59"/>
    </row>
    <row r="1869" spans="4:11" x14ac:dyDescent="0.2">
      <c r="D1869" s="58"/>
      <c r="G1869" s="58"/>
      <c r="H1869" s="59"/>
      <c r="K1869" s="59"/>
    </row>
    <row r="1870" spans="4:11" x14ac:dyDescent="0.2">
      <c r="D1870" s="58"/>
      <c r="G1870" s="58"/>
      <c r="H1870" s="59"/>
      <c r="K1870" s="59"/>
    </row>
    <row r="1871" spans="4:11" x14ac:dyDescent="0.2">
      <c r="D1871" s="58"/>
      <c r="G1871" s="58"/>
      <c r="H1871" s="59"/>
      <c r="K1871" s="59"/>
    </row>
    <row r="1872" spans="4:11" x14ac:dyDescent="0.2">
      <c r="D1872" s="58"/>
      <c r="G1872" s="58"/>
      <c r="H1872" s="59"/>
      <c r="K1872" s="59"/>
    </row>
    <row r="1873" spans="4:11" x14ac:dyDescent="0.2">
      <c r="D1873" s="58"/>
      <c r="G1873" s="58"/>
      <c r="H1873" s="59"/>
      <c r="K1873" s="59"/>
    </row>
    <row r="1874" spans="4:11" x14ac:dyDescent="0.2">
      <c r="D1874" s="58"/>
      <c r="G1874" s="58"/>
      <c r="H1874" s="59"/>
      <c r="K1874" s="59"/>
    </row>
    <row r="1875" spans="4:11" x14ac:dyDescent="0.2">
      <c r="D1875" s="58"/>
      <c r="G1875" s="58"/>
      <c r="H1875" s="59"/>
      <c r="K1875" s="59"/>
    </row>
    <row r="1876" spans="4:11" x14ac:dyDescent="0.2">
      <c r="D1876" s="58"/>
      <c r="G1876" s="58"/>
      <c r="H1876" s="59"/>
      <c r="K1876" s="59"/>
    </row>
    <row r="1877" spans="4:11" x14ac:dyDescent="0.2">
      <c r="D1877" s="58"/>
      <c r="G1877" s="58"/>
      <c r="H1877" s="59"/>
      <c r="K1877" s="59"/>
    </row>
    <row r="1878" spans="4:11" x14ac:dyDescent="0.2">
      <c r="D1878" s="58"/>
      <c r="G1878" s="58"/>
      <c r="H1878" s="59"/>
      <c r="K1878" s="59"/>
    </row>
    <row r="1879" spans="4:11" x14ac:dyDescent="0.2">
      <c r="D1879" s="58"/>
      <c r="G1879" s="58"/>
      <c r="H1879" s="59"/>
      <c r="K1879" s="59"/>
    </row>
    <row r="1880" spans="4:11" x14ac:dyDescent="0.2">
      <c r="D1880" s="58"/>
      <c r="G1880" s="58"/>
      <c r="H1880" s="59"/>
      <c r="K1880" s="59"/>
    </row>
    <row r="1881" spans="4:11" x14ac:dyDescent="0.2">
      <c r="D1881" s="58"/>
      <c r="G1881" s="58"/>
      <c r="H1881" s="59"/>
      <c r="K1881" s="59"/>
    </row>
    <row r="1882" spans="4:11" x14ac:dyDescent="0.2">
      <c r="D1882" s="58"/>
      <c r="G1882" s="58"/>
      <c r="H1882" s="59"/>
      <c r="K1882" s="59"/>
    </row>
    <row r="1883" spans="4:11" x14ac:dyDescent="0.2">
      <c r="D1883" s="58"/>
      <c r="G1883" s="58"/>
      <c r="H1883" s="59"/>
      <c r="K1883" s="59"/>
    </row>
    <row r="1884" spans="4:11" x14ac:dyDescent="0.2">
      <c r="D1884" s="58"/>
      <c r="G1884" s="58"/>
      <c r="H1884" s="59"/>
      <c r="K1884" s="59"/>
    </row>
    <row r="1885" spans="4:11" x14ac:dyDescent="0.2">
      <c r="D1885" s="58"/>
      <c r="G1885" s="58"/>
      <c r="H1885" s="59"/>
      <c r="K1885" s="59"/>
    </row>
    <row r="1886" spans="4:11" x14ac:dyDescent="0.2">
      <c r="D1886" s="58"/>
      <c r="G1886" s="58"/>
      <c r="H1886" s="59"/>
      <c r="K1886" s="59"/>
    </row>
    <row r="1887" spans="4:11" x14ac:dyDescent="0.2">
      <c r="D1887" s="58"/>
      <c r="G1887" s="58"/>
      <c r="H1887" s="59"/>
      <c r="K1887" s="59"/>
    </row>
    <row r="1888" spans="4:11" x14ac:dyDescent="0.2">
      <c r="D1888" s="58"/>
      <c r="G1888" s="58"/>
      <c r="H1888" s="59"/>
      <c r="K1888" s="59"/>
    </row>
    <row r="1889" spans="4:11" x14ac:dyDescent="0.2">
      <c r="D1889" s="58"/>
      <c r="G1889" s="58"/>
      <c r="H1889" s="59"/>
      <c r="K1889" s="59"/>
    </row>
    <row r="1890" spans="4:11" x14ac:dyDescent="0.2">
      <c r="D1890" s="58"/>
      <c r="G1890" s="58"/>
      <c r="H1890" s="59"/>
      <c r="K1890" s="59"/>
    </row>
    <row r="1891" spans="4:11" x14ac:dyDescent="0.2">
      <c r="D1891" s="58"/>
      <c r="G1891" s="58"/>
      <c r="H1891" s="59"/>
      <c r="K1891" s="59"/>
    </row>
    <row r="1892" spans="4:11" x14ac:dyDescent="0.2">
      <c r="D1892" s="58"/>
      <c r="G1892" s="58"/>
      <c r="H1892" s="59"/>
      <c r="K1892" s="59"/>
    </row>
    <row r="1893" spans="4:11" x14ac:dyDescent="0.2">
      <c r="D1893" s="58"/>
      <c r="G1893" s="58"/>
      <c r="H1893" s="59"/>
      <c r="K1893" s="59"/>
    </row>
    <row r="1894" spans="4:11" x14ac:dyDescent="0.2">
      <c r="D1894" s="58"/>
      <c r="G1894" s="58"/>
      <c r="H1894" s="59"/>
      <c r="K1894" s="59"/>
    </row>
    <row r="1895" spans="4:11" x14ac:dyDescent="0.2">
      <c r="D1895" s="58"/>
      <c r="G1895" s="58"/>
      <c r="H1895" s="59"/>
      <c r="K1895" s="59"/>
    </row>
    <row r="1896" spans="4:11" x14ac:dyDescent="0.2">
      <c r="D1896" s="58"/>
      <c r="G1896" s="58"/>
      <c r="H1896" s="59"/>
      <c r="K1896" s="59"/>
    </row>
    <row r="1897" spans="4:11" x14ac:dyDescent="0.2">
      <c r="D1897" s="58"/>
      <c r="G1897" s="58"/>
      <c r="H1897" s="59"/>
      <c r="K1897" s="59"/>
    </row>
    <row r="1898" spans="4:11" x14ac:dyDescent="0.2">
      <c r="D1898" s="58"/>
      <c r="G1898" s="58"/>
      <c r="H1898" s="59"/>
      <c r="K1898" s="59"/>
    </row>
    <row r="1899" spans="4:11" x14ac:dyDescent="0.2">
      <c r="D1899" s="58"/>
      <c r="G1899" s="58"/>
      <c r="H1899" s="59"/>
      <c r="K1899" s="59"/>
    </row>
    <row r="1900" spans="4:11" x14ac:dyDescent="0.2">
      <c r="D1900" s="58"/>
      <c r="G1900" s="58"/>
      <c r="H1900" s="59"/>
      <c r="K1900" s="59"/>
    </row>
    <row r="1901" spans="4:11" x14ac:dyDescent="0.2">
      <c r="D1901" s="58"/>
      <c r="G1901" s="58"/>
      <c r="H1901" s="59"/>
      <c r="K1901" s="59"/>
    </row>
    <row r="1902" spans="4:11" x14ac:dyDescent="0.2">
      <c r="D1902" s="58"/>
      <c r="G1902" s="58"/>
      <c r="H1902" s="59"/>
      <c r="K1902" s="59"/>
    </row>
    <row r="1903" spans="4:11" x14ac:dyDescent="0.2">
      <c r="D1903" s="58"/>
      <c r="G1903" s="58"/>
      <c r="H1903" s="59"/>
      <c r="K1903" s="59"/>
    </row>
    <row r="1904" spans="4:11" x14ac:dyDescent="0.2">
      <c r="D1904" s="58"/>
      <c r="G1904" s="58"/>
      <c r="H1904" s="59"/>
      <c r="K1904" s="59"/>
    </row>
    <row r="1905" spans="4:11" x14ac:dyDescent="0.2">
      <c r="D1905" s="58"/>
      <c r="G1905" s="58"/>
      <c r="H1905" s="59"/>
      <c r="K1905" s="59"/>
    </row>
    <row r="1906" spans="4:11" x14ac:dyDescent="0.2">
      <c r="D1906" s="58"/>
      <c r="G1906" s="58"/>
      <c r="H1906" s="59"/>
      <c r="K1906" s="59"/>
    </row>
    <row r="1907" spans="4:11" x14ac:dyDescent="0.2">
      <c r="D1907" s="58"/>
      <c r="G1907" s="58"/>
      <c r="H1907" s="59"/>
      <c r="K1907" s="59"/>
    </row>
    <row r="1908" spans="4:11" x14ac:dyDescent="0.2">
      <c r="D1908" s="58"/>
      <c r="G1908" s="58"/>
      <c r="H1908" s="59"/>
      <c r="K1908" s="59"/>
    </row>
    <row r="1909" spans="4:11" x14ac:dyDescent="0.2">
      <c r="D1909" s="58"/>
      <c r="G1909" s="58"/>
      <c r="H1909" s="59"/>
      <c r="K1909" s="59"/>
    </row>
    <row r="1910" spans="4:11" x14ac:dyDescent="0.2">
      <c r="D1910" s="58"/>
      <c r="G1910" s="58"/>
      <c r="H1910" s="59"/>
      <c r="K1910" s="59"/>
    </row>
    <row r="1911" spans="4:11" x14ac:dyDescent="0.2">
      <c r="D1911" s="58"/>
      <c r="G1911" s="58"/>
      <c r="H1911" s="59"/>
      <c r="K1911" s="59"/>
    </row>
    <row r="1912" spans="4:11" x14ac:dyDescent="0.2">
      <c r="D1912" s="58"/>
      <c r="G1912" s="58"/>
      <c r="H1912" s="59"/>
      <c r="K1912" s="59"/>
    </row>
    <row r="1913" spans="4:11" x14ac:dyDescent="0.2">
      <c r="D1913" s="58"/>
      <c r="G1913" s="58"/>
      <c r="H1913" s="59"/>
      <c r="K1913" s="59"/>
    </row>
    <row r="1914" spans="4:11" x14ac:dyDescent="0.2">
      <c r="D1914" s="58"/>
      <c r="G1914" s="58"/>
      <c r="H1914" s="59"/>
      <c r="K1914" s="59"/>
    </row>
    <row r="1915" spans="4:11" x14ac:dyDescent="0.2">
      <c r="D1915" s="58"/>
      <c r="G1915" s="58"/>
      <c r="H1915" s="59"/>
      <c r="K1915" s="59"/>
    </row>
    <row r="1916" spans="4:11" x14ac:dyDescent="0.2">
      <c r="D1916" s="58"/>
      <c r="G1916" s="58"/>
      <c r="H1916" s="59"/>
      <c r="K1916" s="59"/>
    </row>
    <row r="1917" spans="4:11" x14ac:dyDescent="0.2">
      <c r="D1917" s="58"/>
      <c r="G1917" s="58"/>
      <c r="H1917" s="59"/>
      <c r="K1917" s="59"/>
    </row>
    <row r="1918" spans="4:11" x14ac:dyDescent="0.2">
      <c r="D1918" s="58"/>
      <c r="G1918" s="58"/>
      <c r="H1918" s="59"/>
      <c r="K1918" s="59"/>
    </row>
    <row r="1919" spans="4:11" x14ac:dyDescent="0.2">
      <c r="D1919" s="58"/>
      <c r="G1919" s="58"/>
      <c r="H1919" s="59"/>
      <c r="K1919" s="59"/>
    </row>
    <row r="1920" spans="4:11" x14ac:dyDescent="0.2">
      <c r="D1920" s="58"/>
      <c r="G1920" s="58"/>
      <c r="H1920" s="59"/>
      <c r="K1920" s="59"/>
    </row>
    <row r="1921" spans="4:11" x14ac:dyDescent="0.2">
      <c r="D1921" s="58"/>
      <c r="G1921" s="58"/>
      <c r="H1921" s="59"/>
      <c r="K1921" s="59"/>
    </row>
    <row r="1922" spans="4:11" x14ac:dyDescent="0.2">
      <c r="D1922" s="58"/>
      <c r="G1922" s="58"/>
      <c r="H1922" s="59"/>
      <c r="K1922" s="59"/>
    </row>
    <row r="1923" spans="4:11" x14ac:dyDescent="0.2">
      <c r="D1923" s="58"/>
      <c r="G1923" s="58"/>
      <c r="H1923" s="59"/>
      <c r="K1923" s="59"/>
    </row>
    <row r="1924" spans="4:11" x14ac:dyDescent="0.2">
      <c r="D1924" s="58"/>
      <c r="G1924" s="58"/>
      <c r="H1924" s="59"/>
      <c r="K1924" s="59"/>
    </row>
    <row r="1925" spans="4:11" x14ac:dyDescent="0.2">
      <c r="D1925" s="58"/>
      <c r="G1925" s="58"/>
      <c r="H1925" s="59"/>
      <c r="K1925" s="59"/>
    </row>
    <row r="1926" spans="4:11" x14ac:dyDescent="0.2">
      <c r="D1926" s="58"/>
      <c r="G1926" s="58"/>
      <c r="H1926" s="59"/>
      <c r="K1926" s="59"/>
    </row>
    <row r="1927" spans="4:11" x14ac:dyDescent="0.2">
      <c r="D1927" s="58"/>
      <c r="G1927" s="58"/>
      <c r="H1927" s="59"/>
      <c r="K1927" s="59"/>
    </row>
    <row r="1928" spans="4:11" x14ac:dyDescent="0.2">
      <c r="D1928" s="58"/>
      <c r="G1928" s="58"/>
      <c r="H1928" s="59"/>
      <c r="K1928" s="59"/>
    </row>
    <row r="1929" spans="4:11" x14ac:dyDescent="0.2">
      <c r="D1929" s="58"/>
      <c r="G1929" s="58"/>
      <c r="H1929" s="59"/>
      <c r="K1929" s="59"/>
    </row>
    <row r="1930" spans="4:11" x14ac:dyDescent="0.2">
      <c r="D1930" s="58"/>
      <c r="G1930" s="58"/>
      <c r="H1930" s="59"/>
      <c r="K1930" s="59"/>
    </row>
    <row r="1931" spans="4:11" x14ac:dyDescent="0.2">
      <c r="D1931" s="58"/>
      <c r="G1931" s="58"/>
      <c r="H1931" s="59"/>
      <c r="K1931" s="59"/>
    </row>
    <row r="1932" spans="4:11" x14ac:dyDescent="0.2">
      <c r="D1932" s="58"/>
      <c r="G1932" s="58"/>
      <c r="H1932" s="59"/>
      <c r="K1932" s="59"/>
    </row>
    <row r="1933" spans="4:11" x14ac:dyDescent="0.2">
      <c r="D1933" s="58"/>
      <c r="G1933" s="58"/>
      <c r="H1933" s="59"/>
      <c r="K1933" s="59"/>
    </row>
    <row r="1934" spans="4:11" x14ac:dyDescent="0.2">
      <c r="D1934" s="58"/>
      <c r="G1934" s="58"/>
      <c r="H1934" s="59"/>
      <c r="K1934" s="59"/>
    </row>
    <row r="1935" spans="4:11" x14ac:dyDescent="0.2">
      <c r="D1935" s="58"/>
      <c r="G1935" s="58"/>
      <c r="H1935" s="59"/>
      <c r="K1935" s="59"/>
    </row>
    <row r="1936" spans="4:11" x14ac:dyDescent="0.2">
      <c r="D1936" s="58"/>
      <c r="G1936" s="58"/>
      <c r="H1936" s="59"/>
      <c r="K1936" s="59"/>
    </row>
    <row r="1937" spans="4:11" x14ac:dyDescent="0.2">
      <c r="D1937" s="58"/>
      <c r="G1937" s="58"/>
      <c r="H1937" s="59"/>
      <c r="K1937" s="59"/>
    </row>
    <row r="1938" spans="4:11" x14ac:dyDescent="0.2">
      <c r="D1938" s="58"/>
      <c r="G1938" s="58"/>
      <c r="H1938" s="59"/>
      <c r="K1938" s="59"/>
    </row>
    <row r="1939" spans="4:11" x14ac:dyDescent="0.2">
      <c r="D1939" s="58"/>
      <c r="G1939" s="58"/>
      <c r="H1939" s="59"/>
      <c r="K1939" s="59"/>
    </row>
    <row r="1940" spans="4:11" x14ac:dyDescent="0.2">
      <c r="D1940" s="58"/>
      <c r="G1940" s="58"/>
      <c r="H1940" s="59"/>
      <c r="K1940" s="59"/>
    </row>
    <row r="1941" spans="4:11" x14ac:dyDescent="0.2">
      <c r="D1941" s="58"/>
      <c r="G1941" s="58"/>
      <c r="H1941" s="59"/>
      <c r="K1941" s="59"/>
    </row>
    <row r="1942" spans="4:11" x14ac:dyDescent="0.2">
      <c r="D1942" s="58"/>
      <c r="G1942" s="58"/>
      <c r="H1942" s="59"/>
      <c r="K1942" s="59"/>
    </row>
    <row r="1943" spans="4:11" x14ac:dyDescent="0.2">
      <c r="D1943" s="58"/>
      <c r="G1943" s="58"/>
      <c r="H1943" s="59"/>
      <c r="K1943" s="59"/>
    </row>
    <row r="1944" spans="4:11" x14ac:dyDescent="0.2">
      <c r="D1944" s="58"/>
      <c r="G1944" s="58"/>
      <c r="H1944" s="59"/>
      <c r="K1944" s="59"/>
    </row>
    <row r="1945" spans="4:11" x14ac:dyDescent="0.2">
      <c r="D1945" s="58"/>
      <c r="G1945" s="58"/>
      <c r="H1945" s="59"/>
      <c r="K1945" s="59"/>
    </row>
    <row r="1946" spans="4:11" x14ac:dyDescent="0.2">
      <c r="D1946" s="58"/>
      <c r="G1946" s="58"/>
      <c r="H1946" s="59"/>
      <c r="K1946" s="59"/>
    </row>
    <row r="1947" spans="4:11" x14ac:dyDescent="0.2">
      <c r="D1947" s="58"/>
      <c r="G1947" s="58"/>
      <c r="H1947" s="59"/>
      <c r="K1947" s="59"/>
    </row>
    <row r="1948" spans="4:11" x14ac:dyDescent="0.2">
      <c r="D1948" s="58"/>
      <c r="G1948" s="58"/>
      <c r="H1948" s="59"/>
      <c r="K1948" s="59"/>
    </row>
    <row r="1949" spans="4:11" x14ac:dyDescent="0.2">
      <c r="D1949" s="58"/>
      <c r="G1949" s="58"/>
      <c r="H1949" s="59"/>
      <c r="K1949" s="59"/>
    </row>
    <row r="1950" spans="4:11" x14ac:dyDescent="0.2">
      <c r="D1950" s="58"/>
      <c r="G1950" s="58"/>
      <c r="H1950" s="59"/>
      <c r="K1950" s="59"/>
    </row>
    <row r="1951" spans="4:11" x14ac:dyDescent="0.2">
      <c r="D1951" s="58"/>
      <c r="G1951" s="58"/>
      <c r="H1951" s="59"/>
      <c r="K1951" s="59"/>
    </row>
    <row r="1952" spans="4:11" x14ac:dyDescent="0.2">
      <c r="D1952" s="58"/>
      <c r="G1952" s="58"/>
      <c r="H1952" s="59"/>
      <c r="K1952" s="59"/>
    </row>
    <row r="1953" spans="4:11" x14ac:dyDescent="0.2">
      <c r="D1953" s="58"/>
      <c r="G1953" s="58"/>
      <c r="H1953" s="59"/>
      <c r="K1953" s="59"/>
    </row>
    <row r="1954" spans="4:11" x14ac:dyDescent="0.2">
      <c r="D1954" s="58"/>
      <c r="G1954" s="58"/>
      <c r="H1954" s="59"/>
      <c r="K1954" s="59"/>
    </row>
    <row r="1955" spans="4:11" x14ac:dyDescent="0.2">
      <c r="D1955" s="58"/>
      <c r="G1955" s="58"/>
      <c r="H1955" s="59"/>
      <c r="K1955" s="59"/>
    </row>
    <row r="1956" spans="4:11" x14ac:dyDescent="0.2">
      <c r="D1956" s="58"/>
      <c r="G1956" s="58"/>
      <c r="H1956" s="59"/>
      <c r="K1956" s="59"/>
    </row>
    <row r="1957" spans="4:11" x14ac:dyDescent="0.2">
      <c r="D1957" s="58"/>
      <c r="G1957" s="58"/>
      <c r="H1957" s="59"/>
      <c r="K1957" s="59"/>
    </row>
    <row r="1958" spans="4:11" x14ac:dyDescent="0.2">
      <c r="D1958" s="58"/>
      <c r="G1958" s="58"/>
      <c r="H1958" s="59"/>
      <c r="K1958" s="59"/>
    </row>
    <row r="1959" spans="4:11" x14ac:dyDescent="0.2">
      <c r="D1959" s="58"/>
      <c r="G1959" s="58"/>
      <c r="H1959" s="59"/>
      <c r="K1959" s="59"/>
    </row>
    <row r="1960" spans="4:11" x14ac:dyDescent="0.2">
      <c r="D1960" s="58"/>
      <c r="G1960" s="58"/>
      <c r="H1960" s="59"/>
      <c r="K1960" s="59"/>
    </row>
    <row r="1961" spans="4:11" x14ac:dyDescent="0.2">
      <c r="D1961" s="58"/>
      <c r="G1961" s="58"/>
      <c r="H1961" s="59"/>
      <c r="K1961" s="59"/>
    </row>
    <row r="1962" spans="4:11" x14ac:dyDescent="0.2">
      <c r="D1962" s="58"/>
      <c r="G1962" s="58"/>
      <c r="H1962" s="59"/>
      <c r="K1962" s="59"/>
    </row>
    <row r="1963" spans="4:11" x14ac:dyDescent="0.2">
      <c r="D1963" s="58"/>
      <c r="G1963" s="58"/>
      <c r="H1963" s="59"/>
      <c r="K1963" s="59"/>
    </row>
    <row r="1964" spans="4:11" x14ac:dyDescent="0.2">
      <c r="D1964" s="58"/>
      <c r="G1964" s="58"/>
      <c r="H1964" s="59"/>
      <c r="K1964" s="59"/>
    </row>
    <row r="1965" spans="4:11" x14ac:dyDescent="0.2">
      <c r="D1965" s="58"/>
      <c r="G1965" s="58"/>
      <c r="H1965" s="59"/>
      <c r="K1965" s="59"/>
    </row>
    <row r="1966" spans="4:11" x14ac:dyDescent="0.2">
      <c r="D1966" s="58"/>
      <c r="G1966" s="58"/>
      <c r="H1966" s="59"/>
      <c r="K1966" s="59"/>
    </row>
    <row r="1967" spans="4:11" x14ac:dyDescent="0.2">
      <c r="D1967" s="58"/>
      <c r="G1967" s="58"/>
      <c r="H1967" s="59"/>
      <c r="K1967" s="59"/>
    </row>
    <row r="1968" spans="4:11" x14ac:dyDescent="0.2">
      <c r="D1968" s="58"/>
      <c r="G1968" s="58"/>
      <c r="H1968" s="59"/>
      <c r="K1968" s="59"/>
    </row>
    <row r="1969" spans="4:11" x14ac:dyDescent="0.2">
      <c r="D1969" s="58"/>
      <c r="G1969" s="58"/>
      <c r="H1969" s="59"/>
      <c r="K1969" s="59"/>
    </row>
    <row r="1970" spans="4:11" x14ac:dyDescent="0.2">
      <c r="D1970" s="58"/>
      <c r="G1970" s="58"/>
      <c r="H1970" s="59"/>
      <c r="K1970" s="59"/>
    </row>
    <row r="1971" spans="4:11" x14ac:dyDescent="0.2">
      <c r="D1971" s="58"/>
      <c r="G1971" s="58"/>
      <c r="H1971" s="59"/>
      <c r="K1971" s="59"/>
    </row>
    <row r="1972" spans="4:11" x14ac:dyDescent="0.2">
      <c r="D1972" s="58"/>
      <c r="G1972" s="58"/>
      <c r="H1972" s="59"/>
      <c r="K1972" s="59"/>
    </row>
    <row r="1973" spans="4:11" x14ac:dyDescent="0.2">
      <c r="D1973" s="58"/>
      <c r="G1973" s="58"/>
      <c r="H1973" s="59"/>
      <c r="K1973" s="59"/>
    </row>
    <row r="1974" spans="4:11" x14ac:dyDescent="0.2">
      <c r="D1974" s="58"/>
      <c r="G1974" s="58"/>
      <c r="H1974" s="59"/>
      <c r="K1974" s="59"/>
    </row>
    <row r="1975" spans="4:11" x14ac:dyDescent="0.2">
      <c r="D1975" s="58"/>
      <c r="G1975" s="58"/>
      <c r="H1975" s="59"/>
      <c r="K1975" s="59"/>
    </row>
    <row r="1976" spans="4:11" x14ac:dyDescent="0.2">
      <c r="D1976" s="58"/>
      <c r="G1976" s="58"/>
      <c r="H1976" s="59"/>
      <c r="K1976" s="59"/>
    </row>
    <row r="1977" spans="4:11" x14ac:dyDescent="0.2">
      <c r="D1977" s="58"/>
      <c r="G1977" s="58"/>
      <c r="H1977" s="59"/>
      <c r="K1977" s="59"/>
    </row>
    <row r="1978" spans="4:11" x14ac:dyDescent="0.2">
      <c r="D1978" s="58"/>
      <c r="G1978" s="58"/>
      <c r="H1978" s="59"/>
      <c r="K1978" s="59"/>
    </row>
    <row r="1979" spans="4:11" x14ac:dyDescent="0.2">
      <c r="D1979" s="58"/>
      <c r="G1979" s="58"/>
      <c r="H1979" s="59"/>
      <c r="K1979" s="59"/>
    </row>
    <row r="1980" spans="4:11" x14ac:dyDescent="0.2">
      <c r="D1980" s="58"/>
      <c r="G1980" s="58"/>
      <c r="H1980" s="59"/>
      <c r="K1980" s="59"/>
    </row>
    <row r="1981" spans="4:11" x14ac:dyDescent="0.2">
      <c r="D1981" s="58"/>
      <c r="G1981" s="58"/>
      <c r="H1981" s="59"/>
      <c r="K1981" s="59"/>
    </row>
    <row r="1982" spans="4:11" x14ac:dyDescent="0.2">
      <c r="D1982" s="58"/>
      <c r="G1982" s="58"/>
      <c r="H1982" s="59"/>
      <c r="K1982" s="59"/>
    </row>
    <row r="1983" spans="4:11" x14ac:dyDescent="0.2">
      <c r="D1983" s="58"/>
      <c r="G1983" s="58"/>
      <c r="H1983" s="59"/>
      <c r="K1983" s="59"/>
    </row>
    <row r="1984" spans="4:11" x14ac:dyDescent="0.2">
      <c r="D1984" s="58"/>
      <c r="G1984" s="58"/>
      <c r="H1984" s="59"/>
      <c r="K1984" s="59"/>
    </row>
    <row r="1985" spans="4:11" x14ac:dyDescent="0.2">
      <c r="D1985" s="58"/>
      <c r="G1985" s="58"/>
      <c r="H1985" s="59"/>
      <c r="K1985" s="59"/>
    </row>
    <row r="1986" spans="4:11" x14ac:dyDescent="0.2">
      <c r="D1986" s="58"/>
      <c r="G1986" s="58"/>
      <c r="H1986" s="59"/>
      <c r="K1986" s="59"/>
    </row>
    <row r="1987" spans="4:11" x14ac:dyDescent="0.2">
      <c r="D1987" s="58"/>
      <c r="G1987" s="58"/>
      <c r="H1987" s="59"/>
      <c r="K1987" s="59"/>
    </row>
    <row r="1988" spans="4:11" x14ac:dyDescent="0.2">
      <c r="D1988" s="58"/>
      <c r="G1988" s="58"/>
      <c r="H1988" s="59"/>
      <c r="K1988" s="59"/>
    </row>
    <row r="1989" spans="4:11" x14ac:dyDescent="0.2">
      <c r="D1989" s="58"/>
      <c r="G1989" s="58"/>
      <c r="H1989" s="59"/>
      <c r="K1989" s="59"/>
    </row>
    <row r="1990" spans="4:11" x14ac:dyDescent="0.2">
      <c r="D1990" s="58"/>
      <c r="G1990" s="58"/>
      <c r="H1990" s="59"/>
      <c r="K1990" s="59"/>
    </row>
    <row r="1991" spans="4:11" x14ac:dyDescent="0.2">
      <c r="D1991" s="58"/>
      <c r="G1991" s="58"/>
      <c r="H1991" s="59"/>
      <c r="K1991" s="59"/>
    </row>
    <row r="1992" spans="4:11" x14ac:dyDescent="0.2">
      <c r="D1992" s="58"/>
      <c r="G1992" s="58"/>
      <c r="H1992" s="59"/>
      <c r="K1992" s="59"/>
    </row>
    <row r="1993" spans="4:11" x14ac:dyDescent="0.2">
      <c r="D1993" s="58"/>
      <c r="G1993" s="58"/>
      <c r="H1993" s="59"/>
      <c r="K1993" s="59"/>
    </row>
    <row r="1994" spans="4:11" x14ac:dyDescent="0.2">
      <c r="D1994" s="58"/>
      <c r="G1994" s="58"/>
      <c r="H1994" s="59"/>
      <c r="K1994" s="59"/>
    </row>
    <row r="1995" spans="4:11" x14ac:dyDescent="0.2">
      <c r="D1995" s="58"/>
      <c r="G1995" s="58"/>
      <c r="H1995" s="59"/>
      <c r="K1995" s="59"/>
    </row>
    <row r="1996" spans="4:11" x14ac:dyDescent="0.2">
      <c r="D1996" s="58"/>
      <c r="G1996" s="58"/>
      <c r="H1996" s="59"/>
      <c r="K1996" s="59"/>
    </row>
    <row r="1997" spans="4:11" x14ac:dyDescent="0.2">
      <c r="D1997" s="58"/>
      <c r="G1997" s="58"/>
      <c r="H1997" s="59"/>
      <c r="K1997" s="59"/>
    </row>
    <row r="1998" spans="4:11" x14ac:dyDescent="0.2">
      <c r="D1998" s="58"/>
      <c r="G1998" s="58"/>
      <c r="H1998" s="59"/>
      <c r="K1998" s="59"/>
    </row>
    <row r="1999" spans="4:11" x14ac:dyDescent="0.2">
      <c r="D1999" s="58"/>
      <c r="G1999" s="58"/>
      <c r="H1999" s="59"/>
      <c r="K1999" s="59"/>
    </row>
    <row r="2000" spans="4:11" x14ac:dyDescent="0.2">
      <c r="D2000" s="58"/>
      <c r="G2000" s="58"/>
      <c r="H2000" s="59"/>
      <c r="K2000" s="59"/>
    </row>
    <row r="2001" spans="4:11" x14ac:dyDescent="0.2">
      <c r="D2001" s="58"/>
      <c r="G2001" s="58"/>
      <c r="H2001" s="59"/>
      <c r="K2001" s="59"/>
    </row>
    <row r="2002" spans="4:11" x14ac:dyDescent="0.2">
      <c r="D2002" s="58"/>
      <c r="G2002" s="58"/>
      <c r="H2002" s="59"/>
      <c r="K2002" s="59"/>
    </row>
    <row r="2003" spans="4:11" x14ac:dyDescent="0.2">
      <c r="D2003" s="58"/>
      <c r="G2003" s="58"/>
      <c r="H2003" s="59"/>
      <c r="K2003" s="59"/>
    </row>
    <row r="2004" spans="4:11" x14ac:dyDescent="0.2">
      <c r="D2004" s="58"/>
      <c r="G2004" s="58"/>
      <c r="H2004" s="59"/>
      <c r="K2004" s="59"/>
    </row>
    <row r="2005" spans="4:11" x14ac:dyDescent="0.2">
      <c r="D2005" s="58"/>
      <c r="G2005" s="58"/>
      <c r="H2005" s="59"/>
      <c r="K2005" s="59"/>
    </row>
    <row r="2006" spans="4:11" x14ac:dyDescent="0.2">
      <c r="D2006" s="58"/>
      <c r="G2006" s="58"/>
      <c r="H2006" s="59"/>
      <c r="K2006" s="59"/>
    </row>
    <row r="2007" spans="4:11" x14ac:dyDescent="0.2">
      <c r="D2007" s="58"/>
      <c r="G2007" s="58"/>
      <c r="H2007" s="59"/>
      <c r="K2007" s="59"/>
    </row>
    <row r="2008" spans="4:11" x14ac:dyDescent="0.2">
      <c r="D2008" s="58"/>
      <c r="G2008" s="58"/>
      <c r="H2008" s="59"/>
      <c r="K2008" s="59"/>
    </row>
    <row r="2009" spans="4:11" x14ac:dyDescent="0.2">
      <c r="D2009" s="58"/>
      <c r="G2009" s="58"/>
      <c r="H2009" s="59"/>
      <c r="K2009" s="59"/>
    </row>
    <row r="2010" spans="4:11" x14ac:dyDescent="0.2">
      <c r="D2010" s="58"/>
      <c r="G2010" s="58"/>
      <c r="H2010" s="59"/>
      <c r="K2010" s="59"/>
    </row>
    <row r="2011" spans="4:11" x14ac:dyDescent="0.2">
      <c r="D2011" s="58"/>
      <c r="G2011" s="58"/>
      <c r="H2011" s="59"/>
      <c r="K2011" s="59"/>
    </row>
    <row r="2012" spans="4:11" x14ac:dyDescent="0.2">
      <c r="D2012" s="58"/>
      <c r="G2012" s="58"/>
      <c r="H2012" s="59"/>
      <c r="K2012" s="59"/>
    </row>
    <row r="2013" spans="4:11" x14ac:dyDescent="0.2">
      <c r="D2013" s="58"/>
      <c r="G2013" s="58"/>
      <c r="H2013" s="59"/>
      <c r="K2013" s="59"/>
    </row>
    <row r="2014" spans="4:11" x14ac:dyDescent="0.2">
      <c r="D2014" s="58"/>
      <c r="G2014" s="58"/>
      <c r="H2014" s="59"/>
      <c r="K2014" s="59"/>
    </row>
    <row r="2015" spans="4:11" x14ac:dyDescent="0.2">
      <c r="D2015" s="58"/>
      <c r="G2015" s="58"/>
      <c r="H2015" s="59"/>
      <c r="K2015" s="59"/>
    </row>
    <row r="2016" spans="4:11" x14ac:dyDescent="0.2">
      <c r="D2016" s="58"/>
      <c r="G2016" s="58"/>
      <c r="H2016" s="59"/>
      <c r="K2016" s="59"/>
    </row>
    <row r="2017" spans="4:11" x14ac:dyDescent="0.2">
      <c r="D2017" s="58"/>
      <c r="G2017" s="58"/>
      <c r="H2017" s="59"/>
      <c r="K2017" s="59"/>
    </row>
    <row r="2018" spans="4:11" x14ac:dyDescent="0.2">
      <c r="D2018" s="58"/>
      <c r="G2018" s="58"/>
      <c r="H2018" s="59"/>
      <c r="K2018" s="59"/>
    </row>
    <row r="2019" spans="4:11" x14ac:dyDescent="0.2">
      <c r="D2019" s="58"/>
      <c r="G2019" s="58"/>
      <c r="H2019" s="59"/>
      <c r="K2019" s="59"/>
    </row>
    <row r="2020" spans="4:11" x14ac:dyDescent="0.2">
      <c r="D2020" s="58"/>
      <c r="G2020" s="58"/>
      <c r="H2020" s="59"/>
      <c r="K2020" s="59"/>
    </row>
    <row r="2021" spans="4:11" x14ac:dyDescent="0.2">
      <c r="D2021" s="58"/>
      <c r="G2021" s="58"/>
      <c r="H2021" s="59"/>
      <c r="K2021" s="59"/>
    </row>
    <row r="2022" spans="4:11" x14ac:dyDescent="0.2">
      <c r="D2022" s="58"/>
      <c r="G2022" s="58"/>
      <c r="H2022" s="59"/>
      <c r="K2022" s="59"/>
    </row>
    <row r="2023" spans="4:11" x14ac:dyDescent="0.2">
      <c r="D2023" s="58"/>
      <c r="G2023" s="58"/>
      <c r="H2023" s="59"/>
      <c r="K2023" s="59"/>
    </row>
    <row r="2024" spans="4:11" x14ac:dyDescent="0.2">
      <c r="D2024" s="58"/>
      <c r="G2024" s="58"/>
      <c r="H2024" s="59"/>
      <c r="K2024" s="59"/>
    </row>
    <row r="2025" spans="4:11" x14ac:dyDescent="0.2">
      <c r="D2025" s="58"/>
      <c r="G2025" s="58"/>
      <c r="H2025" s="59"/>
      <c r="K2025" s="59"/>
    </row>
    <row r="2026" spans="4:11" x14ac:dyDescent="0.2">
      <c r="D2026" s="58"/>
      <c r="G2026" s="58"/>
      <c r="H2026" s="59"/>
      <c r="K2026" s="59"/>
    </row>
    <row r="2027" spans="4:11" x14ac:dyDescent="0.2">
      <c r="D2027" s="58"/>
      <c r="G2027" s="58"/>
      <c r="H2027" s="59"/>
      <c r="K2027" s="59"/>
    </row>
    <row r="2028" spans="4:11" x14ac:dyDescent="0.2">
      <c r="D2028" s="58"/>
      <c r="G2028" s="58"/>
      <c r="H2028" s="59"/>
      <c r="K2028" s="59"/>
    </row>
    <row r="2029" spans="4:11" x14ac:dyDescent="0.2">
      <c r="D2029" s="58"/>
      <c r="G2029" s="58"/>
      <c r="H2029" s="59"/>
      <c r="K2029" s="59"/>
    </row>
    <row r="2030" spans="4:11" x14ac:dyDescent="0.2">
      <c r="D2030" s="58"/>
      <c r="G2030" s="58"/>
      <c r="H2030" s="59"/>
      <c r="K2030" s="59"/>
    </row>
    <row r="2031" spans="4:11" x14ac:dyDescent="0.2">
      <c r="D2031" s="58"/>
      <c r="G2031" s="58"/>
      <c r="H2031" s="59"/>
      <c r="K2031" s="59"/>
    </row>
    <row r="2032" spans="4:11" x14ac:dyDescent="0.2">
      <c r="D2032" s="58"/>
      <c r="G2032" s="58"/>
      <c r="H2032" s="59"/>
      <c r="K2032" s="59"/>
    </row>
    <row r="2033" spans="4:11" x14ac:dyDescent="0.2">
      <c r="D2033" s="58"/>
      <c r="G2033" s="58"/>
      <c r="H2033" s="59"/>
      <c r="K2033" s="59"/>
    </row>
    <row r="2034" spans="4:11" x14ac:dyDescent="0.2">
      <c r="D2034" s="58"/>
      <c r="G2034" s="58"/>
      <c r="H2034" s="59"/>
      <c r="K2034" s="59"/>
    </row>
    <row r="2035" spans="4:11" x14ac:dyDescent="0.2">
      <c r="D2035" s="58"/>
      <c r="G2035" s="58"/>
      <c r="H2035" s="59"/>
      <c r="K2035" s="59"/>
    </row>
    <row r="2036" spans="4:11" x14ac:dyDescent="0.2">
      <c r="D2036" s="58"/>
      <c r="G2036" s="58"/>
      <c r="H2036" s="59"/>
      <c r="K2036" s="59"/>
    </row>
    <row r="2037" spans="4:11" x14ac:dyDescent="0.2">
      <c r="D2037" s="58"/>
      <c r="G2037" s="58"/>
      <c r="H2037" s="59"/>
      <c r="K2037" s="59"/>
    </row>
    <row r="2038" spans="4:11" x14ac:dyDescent="0.2">
      <c r="D2038" s="58"/>
      <c r="G2038" s="58"/>
      <c r="H2038" s="59"/>
      <c r="K2038" s="59"/>
    </row>
    <row r="2039" spans="4:11" x14ac:dyDescent="0.2">
      <c r="D2039" s="58"/>
      <c r="G2039" s="58"/>
      <c r="H2039" s="59"/>
      <c r="K2039" s="59"/>
    </row>
    <row r="2040" spans="4:11" x14ac:dyDescent="0.2">
      <c r="D2040" s="58"/>
      <c r="G2040" s="58"/>
      <c r="H2040" s="59"/>
      <c r="K2040" s="59"/>
    </row>
    <row r="2041" spans="4:11" x14ac:dyDescent="0.2">
      <c r="D2041" s="58"/>
      <c r="G2041" s="58"/>
      <c r="H2041" s="59"/>
      <c r="K2041" s="59"/>
    </row>
    <row r="2042" spans="4:11" x14ac:dyDescent="0.2">
      <c r="D2042" s="58"/>
      <c r="G2042" s="58"/>
      <c r="H2042" s="59"/>
      <c r="K2042" s="59"/>
    </row>
    <row r="2043" spans="4:11" x14ac:dyDescent="0.2">
      <c r="D2043" s="58"/>
      <c r="G2043" s="58"/>
      <c r="H2043" s="59"/>
      <c r="K2043" s="59"/>
    </row>
    <row r="2044" spans="4:11" x14ac:dyDescent="0.2">
      <c r="D2044" s="58"/>
      <c r="G2044" s="58"/>
      <c r="H2044" s="59"/>
      <c r="K2044" s="59"/>
    </row>
    <row r="2045" spans="4:11" x14ac:dyDescent="0.2">
      <c r="D2045" s="58"/>
      <c r="G2045" s="58"/>
      <c r="H2045" s="59"/>
      <c r="K2045" s="59"/>
    </row>
    <row r="2046" spans="4:11" x14ac:dyDescent="0.2">
      <c r="D2046" s="58"/>
      <c r="G2046" s="58"/>
      <c r="H2046" s="59"/>
      <c r="K2046" s="59"/>
    </row>
    <row r="2047" spans="4:11" x14ac:dyDescent="0.2">
      <c r="D2047" s="58"/>
      <c r="G2047" s="58"/>
      <c r="H2047" s="59"/>
      <c r="K2047" s="59"/>
    </row>
    <row r="2048" spans="4:11" x14ac:dyDescent="0.2">
      <c r="D2048" s="58"/>
      <c r="G2048" s="58"/>
      <c r="H2048" s="59"/>
      <c r="K2048" s="59"/>
    </row>
    <row r="2049" spans="4:11" x14ac:dyDescent="0.2">
      <c r="D2049" s="58"/>
      <c r="G2049" s="58"/>
      <c r="H2049" s="59"/>
      <c r="K2049" s="59"/>
    </row>
    <row r="2050" spans="4:11" x14ac:dyDescent="0.2">
      <c r="D2050" s="58"/>
      <c r="G2050" s="58"/>
      <c r="H2050" s="59"/>
      <c r="K2050" s="59"/>
    </row>
    <row r="2051" spans="4:11" x14ac:dyDescent="0.2">
      <c r="D2051" s="58"/>
      <c r="G2051" s="58"/>
      <c r="H2051" s="59"/>
      <c r="K2051" s="59"/>
    </row>
    <row r="2052" spans="4:11" x14ac:dyDescent="0.2">
      <c r="D2052" s="58"/>
      <c r="G2052" s="58"/>
      <c r="H2052" s="59"/>
      <c r="K2052" s="59"/>
    </row>
    <row r="2053" spans="4:11" x14ac:dyDescent="0.2">
      <c r="D2053" s="58"/>
      <c r="G2053" s="58"/>
      <c r="H2053" s="59"/>
      <c r="K2053" s="59"/>
    </row>
    <row r="2054" spans="4:11" x14ac:dyDescent="0.2">
      <c r="D2054" s="58"/>
      <c r="G2054" s="58"/>
      <c r="H2054" s="59"/>
      <c r="K2054" s="59"/>
    </row>
    <row r="2055" spans="4:11" x14ac:dyDescent="0.2">
      <c r="D2055" s="58"/>
      <c r="G2055" s="58"/>
      <c r="H2055" s="59"/>
      <c r="K2055" s="59"/>
    </row>
    <row r="2056" spans="4:11" x14ac:dyDescent="0.2">
      <c r="D2056" s="58"/>
      <c r="G2056" s="58"/>
      <c r="H2056" s="59"/>
      <c r="K2056" s="59"/>
    </row>
    <row r="2057" spans="4:11" x14ac:dyDescent="0.2">
      <c r="D2057" s="58"/>
      <c r="G2057" s="58"/>
      <c r="H2057" s="59"/>
      <c r="K2057" s="59"/>
    </row>
    <row r="2058" spans="4:11" x14ac:dyDescent="0.2">
      <c r="D2058" s="58"/>
      <c r="G2058" s="58"/>
      <c r="H2058" s="59"/>
      <c r="K2058" s="59"/>
    </row>
    <row r="2059" spans="4:11" x14ac:dyDescent="0.2">
      <c r="D2059" s="58"/>
      <c r="G2059" s="58"/>
      <c r="H2059" s="59"/>
      <c r="K2059" s="59"/>
    </row>
    <row r="2060" spans="4:11" x14ac:dyDescent="0.2">
      <c r="D2060" s="58"/>
      <c r="G2060" s="58"/>
      <c r="H2060" s="59"/>
      <c r="K2060" s="59"/>
    </row>
    <row r="2061" spans="4:11" x14ac:dyDescent="0.2">
      <c r="D2061" s="58"/>
      <c r="G2061" s="58"/>
      <c r="H2061" s="59"/>
      <c r="K2061" s="59"/>
    </row>
    <row r="2062" spans="4:11" x14ac:dyDescent="0.2">
      <c r="D2062" s="58"/>
      <c r="G2062" s="58"/>
      <c r="H2062" s="59"/>
      <c r="K2062" s="59"/>
    </row>
    <row r="2063" spans="4:11" x14ac:dyDescent="0.2">
      <c r="D2063" s="58"/>
      <c r="G2063" s="58"/>
      <c r="H2063" s="59"/>
      <c r="K2063" s="59"/>
    </row>
    <row r="2064" spans="4:11" x14ac:dyDescent="0.2">
      <c r="D2064" s="58"/>
      <c r="G2064" s="58"/>
      <c r="H2064" s="59"/>
      <c r="K2064" s="59"/>
    </row>
    <row r="2065" spans="4:11" x14ac:dyDescent="0.2">
      <c r="D2065" s="58"/>
      <c r="G2065" s="58"/>
      <c r="H2065" s="59"/>
      <c r="K2065" s="59"/>
    </row>
    <row r="2066" spans="4:11" x14ac:dyDescent="0.2">
      <c r="D2066" s="58"/>
      <c r="G2066" s="58"/>
      <c r="H2066" s="59"/>
      <c r="K2066" s="59"/>
    </row>
    <row r="2067" spans="4:11" x14ac:dyDescent="0.2">
      <c r="D2067" s="58"/>
      <c r="G2067" s="58"/>
      <c r="H2067" s="59"/>
      <c r="K2067" s="59"/>
    </row>
    <row r="2068" spans="4:11" x14ac:dyDescent="0.2">
      <c r="D2068" s="58"/>
      <c r="G2068" s="58"/>
      <c r="H2068" s="59"/>
      <c r="K2068" s="59"/>
    </row>
    <row r="2069" spans="4:11" x14ac:dyDescent="0.2">
      <c r="D2069" s="58"/>
      <c r="G2069" s="58"/>
      <c r="H2069" s="59"/>
      <c r="K2069" s="59"/>
    </row>
    <row r="2070" spans="4:11" x14ac:dyDescent="0.2">
      <c r="D2070" s="58"/>
      <c r="G2070" s="58"/>
      <c r="H2070" s="59"/>
      <c r="K2070" s="59"/>
    </row>
    <row r="2071" spans="4:11" x14ac:dyDescent="0.2">
      <c r="D2071" s="58"/>
      <c r="G2071" s="58"/>
      <c r="H2071" s="59"/>
      <c r="K2071" s="59"/>
    </row>
    <row r="2072" spans="4:11" x14ac:dyDescent="0.2">
      <c r="D2072" s="58"/>
      <c r="G2072" s="58"/>
      <c r="H2072" s="59"/>
      <c r="K2072" s="59"/>
    </row>
    <row r="2073" spans="4:11" x14ac:dyDescent="0.2">
      <c r="D2073" s="58"/>
      <c r="G2073" s="58"/>
      <c r="H2073" s="59"/>
      <c r="K2073" s="59"/>
    </row>
    <row r="2074" spans="4:11" x14ac:dyDescent="0.2">
      <c r="D2074" s="58"/>
      <c r="G2074" s="58"/>
      <c r="H2074" s="59"/>
      <c r="K2074" s="59"/>
    </row>
    <row r="2075" spans="4:11" x14ac:dyDescent="0.2">
      <c r="D2075" s="58"/>
      <c r="G2075" s="58"/>
      <c r="H2075" s="59"/>
      <c r="K2075" s="59"/>
    </row>
    <row r="2076" spans="4:11" x14ac:dyDescent="0.2">
      <c r="D2076" s="58"/>
      <c r="G2076" s="58"/>
      <c r="H2076" s="59"/>
      <c r="K2076" s="59"/>
    </row>
    <row r="2077" spans="4:11" x14ac:dyDescent="0.2">
      <c r="D2077" s="58"/>
      <c r="G2077" s="58"/>
      <c r="H2077" s="59"/>
      <c r="K2077" s="59"/>
    </row>
    <row r="2078" spans="4:11" x14ac:dyDescent="0.2">
      <c r="D2078" s="58"/>
      <c r="G2078" s="58"/>
      <c r="H2078" s="59"/>
      <c r="K2078" s="59"/>
    </row>
    <row r="2079" spans="4:11" x14ac:dyDescent="0.2">
      <c r="D2079" s="58"/>
      <c r="G2079" s="58"/>
      <c r="H2079" s="59"/>
      <c r="K2079" s="59"/>
    </row>
    <row r="2080" spans="4:11" x14ac:dyDescent="0.2">
      <c r="D2080" s="58"/>
      <c r="G2080" s="58"/>
      <c r="H2080" s="59"/>
      <c r="K2080" s="59"/>
    </row>
    <row r="2081" spans="4:11" x14ac:dyDescent="0.2">
      <c r="D2081" s="58"/>
      <c r="G2081" s="58"/>
      <c r="H2081" s="59"/>
      <c r="K2081" s="59"/>
    </row>
    <row r="2082" spans="4:11" x14ac:dyDescent="0.2">
      <c r="D2082" s="58"/>
      <c r="G2082" s="58"/>
      <c r="H2082" s="59"/>
      <c r="K2082" s="59"/>
    </row>
    <row r="2083" spans="4:11" x14ac:dyDescent="0.2">
      <c r="D2083" s="58"/>
      <c r="G2083" s="58"/>
      <c r="H2083" s="59"/>
      <c r="K2083" s="59"/>
    </row>
    <row r="2084" spans="4:11" x14ac:dyDescent="0.2">
      <c r="D2084" s="58"/>
      <c r="G2084" s="58"/>
      <c r="H2084" s="59"/>
      <c r="K2084" s="59"/>
    </row>
    <row r="2085" spans="4:11" x14ac:dyDescent="0.2">
      <c r="D2085" s="58"/>
      <c r="G2085" s="58"/>
      <c r="H2085" s="59"/>
      <c r="K2085" s="59"/>
    </row>
    <row r="2086" spans="4:11" x14ac:dyDescent="0.2">
      <c r="D2086" s="58"/>
      <c r="G2086" s="58"/>
      <c r="H2086" s="59"/>
      <c r="K2086" s="59"/>
    </row>
    <row r="2087" spans="4:11" x14ac:dyDescent="0.2">
      <c r="D2087" s="58"/>
      <c r="G2087" s="58"/>
      <c r="H2087" s="59"/>
      <c r="K2087" s="59"/>
    </row>
    <row r="2088" spans="4:11" x14ac:dyDescent="0.2">
      <c r="D2088" s="58"/>
      <c r="G2088" s="58"/>
      <c r="H2088" s="59"/>
      <c r="K2088" s="59"/>
    </row>
    <row r="2089" spans="4:11" x14ac:dyDescent="0.2">
      <c r="D2089" s="58"/>
      <c r="G2089" s="58"/>
      <c r="H2089" s="59"/>
      <c r="K2089" s="59"/>
    </row>
    <row r="2090" spans="4:11" x14ac:dyDescent="0.2">
      <c r="D2090" s="58"/>
      <c r="G2090" s="58"/>
      <c r="H2090" s="59"/>
      <c r="K2090" s="59"/>
    </row>
    <row r="2091" spans="4:11" x14ac:dyDescent="0.2">
      <c r="D2091" s="58"/>
      <c r="G2091" s="58"/>
      <c r="H2091" s="59"/>
      <c r="K2091" s="59"/>
    </row>
    <row r="2092" spans="4:11" x14ac:dyDescent="0.2">
      <c r="D2092" s="58"/>
      <c r="G2092" s="58"/>
      <c r="H2092" s="59"/>
      <c r="K2092" s="59"/>
    </row>
    <row r="2093" spans="4:11" x14ac:dyDescent="0.2">
      <c r="D2093" s="58"/>
      <c r="G2093" s="58"/>
      <c r="H2093" s="59"/>
      <c r="K2093" s="59"/>
    </row>
    <row r="2094" spans="4:11" x14ac:dyDescent="0.2">
      <c r="D2094" s="58"/>
      <c r="G2094" s="58"/>
      <c r="H2094" s="59"/>
      <c r="K2094" s="59"/>
    </row>
    <row r="2095" spans="4:11" x14ac:dyDescent="0.2">
      <c r="D2095" s="58"/>
      <c r="G2095" s="58"/>
      <c r="H2095" s="59"/>
      <c r="K2095" s="59"/>
    </row>
    <row r="2096" spans="4:11" x14ac:dyDescent="0.2">
      <c r="D2096" s="58"/>
      <c r="G2096" s="58"/>
      <c r="H2096" s="59"/>
      <c r="K2096" s="59"/>
    </row>
    <row r="2097" spans="4:11" x14ac:dyDescent="0.2">
      <c r="D2097" s="58"/>
      <c r="G2097" s="58"/>
      <c r="H2097" s="59"/>
      <c r="K2097" s="59"/>
    </row>
    <row r="2098" spans="4:11" x14ac:dyDescent="0.2">
      <c r="D2098" s="58"/>
      <c r="G2098" s="58"/>
      <c r="H2098" s="59"/>
      <c r="K2098" s="59"/>
    </row>
    <row r="2099" spans="4:11" x14ac:dyDescent="0.2">
      <c r="D2099" s="58"/>
      <c r="G2099" s="58"/>
      <c r="H2099" s="59"/>
      <c r="K2099" s="59"/>
    </row>
    <row r="2100" spans="4:11" x14ac:dyDescent="0.2">
      <c r="D2100" s="58"/>
      <c r="G2100" s="58"/>
      <c r="H2100" s="59"/>
      <c r="K2100" s="59"/>
    </row>
    <row r="2101" spans="4:11" x14ac:dyDescent="0.2">
      <c r="D2101" s="58"/>
      <c r="G2101" s="58"/>
      <c r="H2101" s="59"/>
      <c r="K2101" s="59"/>
    </row>
    <row r="2102" spans="4:11" x14ac:dyDescent="0.2">
      <c r="D2102" s="58"/>
      <c r="G2102" s="58"/>
      <c r="H2102" s="59"/>
      <c r="K2102" s="59"/>
    </row>
    <row r="2103" spans="4:11" x14ac:dyDescent="0.2">
      <c r="D2103" s="58"/>
      <c r="G2103" s="58"/>
      <c r="H2103" s="59"/>
      <c r="K2103" s="59"/>
    </row>
    <row r="2104" spans="4:11" x14ac:dyDescent="0.2">
      <c r="D2104" s="58"/>
      <c r="G2104" s="58"/>
      <c r="H2104" s="59"/>
      <c r="K2104" s="59"/>
    </row>
    <row r="2105" spans="4:11" x14ac:dyDescent="0.2">
      <c r="D2105" s="58"/>
      <c r="G2105" s="58"/>
      <c r="H2105" s="59"/>
      <c r="K2105" s="59"/>
    </row>
    <row r="2106" spans="4:11" x14ac:dyDescent="0.2">
      <c r="D2106" s="58"/>
      <c r="G2106" s="58"/>
      <c r="H2106" s="59"/>
      <c r="K2106" s="59"/>
    </row>
    <row r="2107" spans="4:11" x14ac:dyDescent="0.2">
      <c r="D2107" s="58"/>
      <c r="G2107" s="58"/>
      <c r="H2107" s="59"/>
      <c r="K2107" s="59"/>
    </row>
    <row r="2108" spans="4:11" x14ac:dyDescent="0.2">
      <c r="D2108" s="58"/>
      <c r="G2108" s="58"/>
      <c r="H2108" s="59"/>
      <c r="K2108" s="59"/>
    </row>
    <row r="2109" spans="4:11" x14ac:dyDescent="0.2">
      <c r="D2109" s="58"/>
      <c r="G2109" s="58"/>
      <c r="H2109" s="59"/>
      <c r="K2109" s="59"/>
    </row>
    <row r="2110" spans="4:11" x14ac:dyDescent="0.2">
      <c r="D2110" s="58"/>
      <c r="G2110" s="58"/>
      <c r="H2110" s="59"/>
      <c r="K2110" s="59"/>
    </row>
    <row r="2111" spans="4:11" x14ac:dyDescent="0.2">
      <c r="D2111" s="58"/>
      <c r="G2111" s="58"/>
      <c r="H2111" s="59"/>
      <c r="K2111" s="59"/>
    </row>
    <row r="2112" spans="4:11" x14ac:dyDescent="0.2">
      <c r="D2112" s="58"/>
      <c r="G2112" s="58"/>
      <c r="H2112" s="59"/>
      <c r="K2112" s="59"/>
    </row>
    <row r="2113" spans="4:11" x14ac:dyDescent="0.2">
      <c r="D2113" s="58"/>
      <c r="G2113" s="58"/>
      <c r="H2113" s="59"/>
      <c r="K2113" s="59"/>
    </row>
    <row r="2114" spans="4:11" x14ac:dyDescent="0.2">
      <c r="D2114" s="58"/>
      <c r="G2114" s="58"/>
      <c r="H2114" s="59"/>
      <c r="K2114" s="59"/>
    </row>
    <row r="2115" spans="4:11" x14ac:dyDescent="0.2">
      <c r="D2115" s="58"/>
      <c r="G2115" s="58"/>
      <c r="H2115" s="59"/>
      <c r="K2115" s="59"/>
    </row>
    <row r="2116" spans="4:11" x14ac:dyDescent="0.2">
      <c r="D2116" s="58"/>
      <c r="G2116" s="58"/>
      <c r="H2116" s="59"/>
      <c r="K2116" s="59"/>
    </row>
    <row r="2117" spans="4:11" x14ac:dyDescent="0.2">
      <c r="D2117" s="58"/>
      <c r="G2117" s="58"/>
      <c r="H2117" s="59"/>
      <c r="K2117" s="59"/>
    </row>
    <row r="2118" spans="4:11" x14ac:dyDescent="0.2">
      <c r="D2118" s="58"/>
      <c r="G2118" s="58"/>
      <c r="H2118" s="59"/>
      <c r="K2118" s="59"/>
    </row>
    <row r="2119" spans="4:11" x14ac:dyDescent="0.2">
      <c r="D2119" s="58"/>
      <c r="G2119" s="58"/>
      <c r="H2119" s="59"/>
      <c r="K2119" s="59"/>
    </row>
    <row r="2120" spans="4:11" x14ac:dyDescent="0.2">
      <c r="D2120" s="58"/>
      <c r="G2120" s="58"/>
      <c r="H2120" s="59"/>
      <c r="K2120" s="59"/>
    </row>
    <row r="2121" spans="4:11" x14ac:dyDescent="0.2">
      <c r="D2121" s="58"/>
      <c r="G2121" s="58"/>
      <c r="H2121" s="59"/>
      <c r="K2121" s="59"/>
    </row>
    <row r="2122" spans="4:11" x14ac:dyDescent="0.2">
      <c r="D2122" s="58"/>
      <c r="G2122" s="58"/>
      <c r="H2122" s="59"/>
      <c r="K2122" s="59"/>
    </row>
    <row r="2123" spans="4:11" x14ac:dyDescent="0.2">
      <c r="D2123" s="58"/>
      <c r="G2123" s="58"/>
      <c r="H2123" s="59"/>
      <c r="K2123" s="59"/>
    </row>
    <row r="2124" spans="4:11" x14ac:dyDescent="0.2">
      <c r="D2124" s="58"/>
      <c r="G2124" s="58"/>
      <c r="H2124" s="59"/>
      <c r="K2124" s="59"/>
    </row>
    <row r="2125" spans="4:11" x14ac:dyDescent="0.2">
      <c r="D2125" s="58"/>
      <c r="G2125" s="58"/>
      <c r="H2125" s="59"/>
      <c r="K2125" s="59"/>
    </row>
    <row r="2126" spans="4:11" x14ac:dyDescent="0.2">
      <c r="D2126" s="58"/>
      <c r="G2126" s="58"/>
      <c r="H2126" s="59"/>
      <c r="K2126" s="59"/>
    </row>
    <row r="2127" spans="4:11" x14ac:dyDescent="0.2">
      <c r="D2127" s="58"/>
      <c r="G2127" s="58"/>
      <c r="H2127" s="59"/>
      <c r="K2127" s="59"/>
    </row>
    <row r="2128" spans="4:11" x14ac:dyDescent="0.2">
      <c r="D2128" s="58"/>
      <c r="G2128" s="58"/>
      <c r="H2128" s="59"/>
      <c r="K2128" s="59"/>
    </row>
    <row r="2129" spans="4:11" x14ac:dyDescent="0.2">
      <c r="D2129" s="58"/>
      <c r="G2129" s="58"/>
      <c r="H2129" s="59"/>
      <c r="K2129" s="59"/>
    </row>
    <row r="2130" spans="4:11" x14ac:dyDescent="0.2">
      <c r="D2130" s="58"/>
      <c r="G2130" s="58"/>
      <c r="H2130" s="59"/>
      <c r="K2130" s="59"/>
    </row>
    <row r="2131" spans="4:11" x14ac:dyDescent="0.2">
      <c r="D2131" s="58"/>
      <c r="G2131" s="58"/>
      <c r="H2131" s="59"/>
      <c r="K2131" s="59"/>
    </row>
    <row r="2132" spans="4:11" x14ac:dyDescent="0.2">
      <c r="D2132" s="58"/>
      <c r="G2132" s="58"/>
      <c r="H2132" s="59"/>
      <c r="K2132" s="59"/>
    </row>
    <row r="2133" spans="4:11" x14ac:dyDescent="0.2">
      <c r="D2133" s="58"/>
      <c r="G2133" s="58"/>
      <c r="H2133" s="59"/>
      <c r="K2133" s="59"/>
    </row>
    <row r="2134" spans="4:11" x14ac:dyDescent="0.2">
      <c r="D2134" s="58"/>
      <c r="G2134" s="58"/>
      <c r="H2134" s="59"/>
      <c r="K2134" s="59"/>
    </row>
    <row r="2135" spans="4:11" x14ac:dyDescent="0.2">
      <c r="D2135" s="58"/>
      <c r="G2135" s="58"/>
      <c r="H2135" s="59"/>
      <c r="K2135" s="59"/>
    </row>
    <row r="2136" spans="4:11" x14ac:dyDescent="0.2">
      <c r="D2136" s="58"/>
      <c r="G2136" s="58"/>
      <c r="H2136" s="59"/>
      <c r="K2136" s="59"/>
    </row>
    <row r="2137" spans="4:11" x14ac:dyDescent="0.2">
      <c r="D2137" s="58"/>
      <c r="G2137" s="58"/>
      <c r="H2137" s="59"/>
      <c r="K2137" s="59"/>
    </row>
    <row r="2138" spans="4:11" x14ac:dyDescent="0.2">
      <c r="D2138" s="58"/>
      <c r="G2138" s="58"/>
      <c r="H2138" s="59"/>
      <c r="K2138" s="59"/>
    </row>
    <row r="2139" spans="4:11" x14ac:dyDescent="0.2">
      <c r="D2139" s="58"/>
      <c r="G2139" s="58"/>
      <c r="H2139" s="59"/>
      <c r="K2139" s="59"/>
    </row>
    <row r="2140" spans="4:11" x14ac:dyDescent="0.2">
      <c r="D2140" s="58"/>
      <c r="G2140" s="58"/>
      <c r="H2140" s="59"/>
      <c r="K2140" s="59"/>
    </row>
    <row r="2141" spans="4:11" x14ac:dyDescent="0.2">
      <c r="D2141" s="58"/>
      <c r="G2141" s="58"/>
      <c r="H2141" s="59"/>
      <c r="K2141" s="59"/>
    </row>
    <row r="2142" spans="4:11" x14ac:dyDescent="0.2">
      <c r="D2142" s="58"/>
      <c r="G2142" s="58"/>
      <c r="H2142" s="59"/>
      <c r="K2142" s="59"/>
    </row>
    <row r="2143" spans="4:11" x14ac:dyDescent="0.2">
      <c r="D2143" s="58"/>
      <c r="G2143" s="58"/>
      <c r="H2143" s="59"/>
      <c r="K2143" s="59"/>
    </row>
    <row r="2144" spans="4:11" x14ac:dyDescent="0.2">
      <c r="D2144" s="58"/>
      <c r="G2144" s="58"/>
      <c r="H2144" s="59"/>
      <c r="K2144" s="59"/>
    </row>
    <row r="2145" spans="4:11" x14ac:dyDescent="0.2">
      <c r="D2145" s="58"/>
      <c r="G2145" s="58"/>
      <c r="H2145" s="59"/>
      <c r="K2145" s="59"/>
    </row>
    <row r="2146" spans="4:11" x14ac:dyDescent="0.2">
      <c r="D2146" s="58"/>
      <c r="G2146" s="58"/>
      <c r="H2146" s="59"/>
      <c r="K2146" s="59"/>
    </row>
    <row r="2147" spans="4:11" x14ac:dyDescent="0.2">
      <c r="D2147" s="58"/>
      <c r="G2147" s="58"/>
      <c r="H2147" s="59"/>
      <c r="K2147" s="59"/>
    </row>
    <row r="2148" spans="4:11" x14ac:dyDescent="0.2">
      <c r="D2148" s="58"/>
      <c r="G2148" s="58"/>
      <c r="H2148" s="59"/>
      <c r="K2148" s="59"/>
    </row>
    <row r="2149" spans="4:11" x14ac:dyDescent="0.2">
      <c r="D2149" s="58"/>
      <c r="G2149" s="58"/>
      <c r="H2149" s="59"/>
      <c r="K2149" s="59"/>
    </row>
    <row r="2150" spans="4:11" x14ac:dyDescent="0.2">
      <c r="D2150" s="58"/>
      <c r="G2150" s="58"/>
      <c r="H2150" s="59"/>
      <c r="K2150" s="59"/>
    </row>
    <row r="2151" spans="4:11" x14ac:dyDescent="0.2">
      <c r="D2151" s="58"/>
      <c r="G2151" s="58"/>
      <c r="H2151" s="59"/>
      <c r="K2151" s="59"/>
    </row>
    <row r="2152" spans="4:11" x14ac:dyDescent="0.2">
      <c r="D2152" s="58"/>
      <c r="G2152" s="58"/>
      <c r="H2152" s="59"/>
      <c r="K2152" s="59"/>
    </row>
    <row r="2153" spans="4:11" x14ac:dyDescent="0.2">
      <c r="D2153" s="58"/>
      <c r="G2153" s="58"/>
      <c r="H2153" s="59"/>
      <c r="K2153" s="59"/>
    </row>
    <row r="2154" spans="4:11" x14ac:dyDescent="0.2">
      <c r="D2154" s="58"/>
      <c r="G2154" s="58"/>
      <c r="H2154" s="59"/>
      <c r="K2154" s="59"/>
    </row>
    <row r="2155" spans="4:11" x14ac:dyDescent="0.2">
      <c r="D2155" s="58"/>
      <c r="G2155" s="58"/>
      <c r="H2155" s="59"/>
      <c r="K2155" s="59"/>
    </row>
    <row r="2156" spans="4:11" x14ac:dyDescent="0.2">
      <c r="D2156" s="58"/>
      <c r="G2156" s="58"/>
      <c r="H2156" s="59"/>
      <c r="K2156" s="59"/>
    </row>
    <row r="2157" spans="4:11" x14ac:dyDescent="0.2">
      <c r="D2157" s="58"/>
      <c r="G2157" s="58"/>
      <c r="H2157" s="59"/>
      <c r="K2157" s="59"/>
    </row>
    <row r="2158" spans="4:11" x14ac:dyDescent="0.2">
      <c r="D2158" s="58"/>
      <c r="G2158" s="58"/>
      <c r="H2158" s="59"/>
      <c r="K2158" s="59"/>
    </row>
    <row r="2159" spans="4:11" x14ac:dyDescent="0.2">
      <c r="D2159" s="58"/>
      <c r="G2159" s="58"/>
      <c r="H2159" s="59"/>
      <c r="K2159" s="59"/>
    </row>
    <row r="2160" spans="4:11" x14ac:dyDescent="0.2">
      <c r="D2160" s="58"/>
      <c r="G2160" s="58"/>
      <c r="H2160" s="59"/>
      <c r="K2160" s="59"/>
    </row>
    <row r="2161" spans="4:11" x14ac:dyDescent="0.2">
      <c r="D2161" s="58"/>
      <c r="G2161" s="58"/>
      <c r="H2161" s="59"/>
      <c r="K2161" s="59"/>
    </row>
    <row r="2162" spans="4:11" x14ac:dyDescent="0.2">
      <c r="D2162" s="58"/>
      <c r="G2162" s="58"/>
      <c r="H2162" s="59"/>
      <c r="K2162" s="59"/>
    </row>
    <row r="2163" spans="4:11" x14ac:dyDescent="0.2">
      <c r="D2163" s="58"/>
      <c r="G2163" s="58"/>
      <c r="H2163" s="59"/>
      <c r="K2163" s="59"/>
    </row>
    <row r="2164" spans="4:11" x14ac:dyDescent="0.2">
      <c r="D2164" s="58"/>
      <c r="G2164" s="58"/>
      <c r="H2164" s="59"/>
      <c r="K2164" s="59"/>
    </row>
    <row r="2165" spans="4:11" x14ac:dyDescent="0.2">
      <c r="D2165" s="58"/>
      <c r="G2165" s="58"/>
      <c r="H2165" s="59"/>
      <c r="K2165" s="59"/>
    </row>
    <row r="2166" spans="4:11" x14ac:dyDescent="0.2">
      <c r="D2166" s="58"/>
      <c r="G2166" s="58"/>
      <c r="H2166" s="59"/>
      <c r="K2166" s="59"/>
    </row>
    <row r="2167" spans="4:11" x14ac:dyDescent="0.2">
      <c r="D2167" s="58"/>
      <c r="G2167" s="58"/>
      <c r="H2167" s="59"/>
      <c r="K2167" s="59"/>
    </row>
    <row r="2168" spans="4:11" x14ac:dyDescent="0.2">
      <c r="D2168" s="58"/>
      <c r="G2168" s="58"/>
      <c r="H2168" s="59"/>
      <c r="K2168" s="59"/>
    </row>
    <row r="2169" spans="4:11" x14ac:dyDescent="0.2">
      <c r="D2169" s="58"/>
      <c r="G2169" s="58"/>
      <c r="H2169" s="59"/>
      <c r="K2169" s="59"/>
    </row>
    <row r="2170" spans="4:11" x14ac:dyDescent="0.2">
      <c r="D2170" s="58"/>
      <c r="G2170" s="58"/>
      <c r="H2170" s="59"/>
      <c r="K2170" s="59"/>
    </row>
    <row r="2171" spans="4:11" x14ac:dyDescent="0.2">
      <c r="D2171" s="58"/>
      <c r="G2171" s="58"/>
      <c r="H2171" s="59"/>
      <c r="K2171" s="59"/>
    </row>
    <row r="2172" spans="4:11" x14ac:dyDescent="0.2">
      <c r="D2172" s="58"/>
      <c r="G2172" s="58"/>
      <c r="H2172" s="59"/>
      <c r="K2172" s="59"/>
    </row>
    <row r="2173" spans="4:11" x14ac:dyDescent="0.2">
      <c r="D2173" s="58"/>
      <c r="G2173" s="58"/>
      <c r="H2173" s="59"/>
      <c r="K2173" s="59"/>
    </row>
    <row r="2174" spans="4:11" x14ac:dyDescent="0.2">
      <c r="D2174" s="58"/>
      <c r="G2174" s="58"/>
      <c r="H2174" s="59"/>
      <c r="K2174" s="59"/>
    </row>
    <row r="2175" spans="4:11" x14ac:dyDescent="0.2">
      <c r="D2175" s="58"/>
      <c r="G2175" s="58"/>
      <c r="H2175" s="59"/>
      <c r="K2175" s="59"/>
    </row>
    <row r="2176" spans="4:11" x14ac:dyDescent="0.2">
      <c r="D2176" s="58"/>
      <c r="G2176" s="58"/>
      <c r="H2176" s="59"/>
      <c r="K2176" s="59"/>
    </row>
    <row r="2177" spans="4:11" x14ac:dyDescent="0.2">
      <c r="D2177" s="58"/>
      <c r="G2177" s="58"/>
      <c r="H2177" s="59"/>
      <c r="K2177" s="59"/>
    </row>
    <row r="2178" spans="4:11" x14ac:dyDescent="0.2">
      <c r="D2178" s="58"/>
      <c r="G2178" s="58"/>
      <c r="H2178" s="59"/>
      <c r="K2178" s="59"/>
    </row>
    <row r="2179" spans="4:11" x14ac:dyDescent="0.2">
      <c r="D2179" s="58"/>
      <c r="G2179" s="58"/>
      <c r="H2179" s="59"/>
      <c r="K2179" s="59"/>
    </row>
    <row r="2180" spans="4:11" x14ac:dyDescent="0.2">
      <c r="D2180" s="58"/>
      <c r="G2180" s="58"/>
      <c r="H2180" s="59"/>
      <c r="K2180" s="59"/>
    </row>
    <row r="2181" spans="4:11" x14ac:dyDescent="0.2">
      <c r="D2181" s="58"/>
      <c r="G2181" s="58"/>
      <c r="H2181" s="59"/>
      <c r="K2181" s="59"/>
    </row>
    <row r="2182" spans="4:11" x14ac:dyDescent="0.2">
      <c r="D2182" s="58"/>
      <c r="G2182" s="58"/>
      <c r="H2182" s="59"/>
      <c r="K2182" s="59"/>
    </row>
    <row r="2183" spans="4:11" x14ac:dyDescent="0.2">
      <c r="D2183" s="58"/>
      <c r="G2183" s="58"/>
      <c r="H2183" s="59"/>
      <c r="K2183" s="59"/>
    </row>
    <row r="2184" spans="4:11" x14ac:dyDescent="0.2">
      <c r="D2184" s="58"/>
      <c r="G2184" s="58"/>
      <c r="H2184" s="59"/>
      <c r="K2184" s="59"/>
    </row>
    <row r="2185" spans="4:11" x14ac:dyDescent="0.2">
      <c r="D2185" s="58"/>
      <c r="G2185" s="58"/>
      <c r="H2185" s="59"/>
      <c r="K2185" s="59"/>
    </row>
    <row r="2186" spans="4:11" x14ac:dyDescent="0.2">
      <c r="D2186" s="58"/>
      <c r="G2186" s="58"/>
      <c r="H2186" s="59"/>
      <c r="K2186" s="59"/>
    </row>
    <row r="2187" spans="4:11" x14ac:dyDescent="0.2">
      <c r="D2187" s="58"/>
      <c r="G2187" s="58"/>
      <c r="H2187" s="59"/>
      <c r="K2187" s="59"/>
    </row>
    <row r="2188" spans="4:11" x14ac:dyDescent="0.2">
      <c r="D2188" s="58"/>
      <c r="G2188" s="58"/>
      <c r="H2188" s="59"/>
      <c r="K2188" s="59"/>
    </row>
    <row r="2189" spans="4:11" x14ac:dyDescent="0.2">
      <c r="D2189" s="58"/>
      <c r="G2189" s="58"/>
      <c r="H2189" s="59"/>
      <c r="K2189" s="59"/>
    </row>
    <row r="2190" spans="4:11" x14ac:dyDescent="0.2">
      <c r="D2190" s="58"/>
      <c r="G2190" s="58"/>
      <c r="H2190" s="59"/>
      <c r="K2190" s="59"/>
    </row>
    <row r="2191" spans="4:11" x14ac:dyDescent="0.2">
      <c r="D2191" s="58"/>
      <c r="G2191" s="58"/>
      <c r="H2191" s="59"/>
      <c r="K2191" s="59"/>
    </row>
    <row r="2192" spans="4:11" x14ac:dyDescent="0.2">
      <c r="D2192" s="58"/>
      <c r="G2192" s="58"/>
      <c r="H2192" s="59"/>
      <c r="K2192" s="59"/>
    </row>
    <row r="2193" spans="4:11" x14ac:dyDescent="0.2">
      <c r="D2193" s="58"/>
      <c r="G2193" s="58"/>
      <c r="H2193" s="59"/>
      <c r="K2193" s="59"/>
    </row>
    <row r="2194" spans="4:11" x14ac:dyDescent="0.2">
      <c r="D2194" s="58"/>
      <c r="G2194" s="58"/>
      <c r="H2194" s="59"/>
      <c r="K2194" s="59"/>
    </row>
    <row r="2195" spans="4:11" x14ac:dyDescent="0.2">
      <c r="D2195" s="58"/>
      <c r="G2195" s="58"/>
      <c r="H2195" s="59"/>
      <c r="K2195" s="59"/>
    </row>
    <row r="2196" spans="4:11" x14ac:dyDescent="0.2">
      <c r="D2196" s="58"/>
      <c r="G2196" s="58"/>
      <c r="H2196" s="59"/>
      <c r="K2196" s="59"/>
    </row>
    <row r="2197" spans="4:11" x14ac:dyDescent="0.2">
      <c r="D2197" s="58"/>
      <c r="G2197" s="58"/>
      <c r="H2197" s="59"/>
      <c r="K2197" s="59"/>
    </row>
    <row r="2198" spans="4:11" x14ac:dyDescent="0.2">
      <c r="D2198" s="58"/>
      <c r="G2198" s="58"/>
      <c r="H2198" s="59"/>
      <c r="K2198" s="59"/>
    </row>
    <row r="2199" spans="4:11" x14ac:dyDescent="0.2">
      <c r="D2199" s="58"/>
      <c r="G2199" s="58"/>
      <c r="H2199" s="59"/>
      <c r="K2199" s="59"/>
    </row>
    <row r="2200" spans="4:11" x14ac:dyDescent="0.2">
      <c r="D2200" s="58"/>
      <c r="G2200" s="58"/>
      <c r="H2200" s="59"/>
      <c r="K2200" s="59"/>
    </row>
    <row r="2201" spans="4:11" x14ac:dyDescent="0.2">
      <c r="D2201" s="58"/>
      <c r="G2201" s="58"/>
      <c r="H2201" s="59"/>
      <c r="K2201" s="59"/>
    </row>
    <row r="2202" spans="4:11" x14ac:dyDescent="0.2">
      <c r="D2202" s="58"/>
      <c r="G2202" s="58"/>
      <c r="H2202" s="59"/>
      <c r="K2202" s="59"/>
    </row>
    <row r="2203" spans="4:11" x14ac:dyDescent="0.2">
      <c r="D2203" s="58"/>
      <c r="G2203" s="58"/>
      <c r="H2203" s="59"/>
      <c r="K2203" s="59"/>
    </row>
    <row r="2204" spans="4:11" x14ac:dyDescent="0.2">
      <c r="D2204" s="58"/>
      <c r="G2204" s="58"/>
      <c r="H2204" s="59"/>
      <c r="K2204" s="59"/>
    </row>
    <row r="2205" spans="4:11" x14ac:dyDescent="0.2">
      <c r="D2205" s="58"/>
      <c r="G2205" s="58"/>
      <c r="H2205" s="59"/>
      <c r="K2205" s="59"/>
    </row>
    <row r="2206" spans="4:11" x14ac:dyDescent="0.2">
      <c r="D2206" s="58"/>
      <c r="G2206" s="58"/>
      <c r="H2206" s="59"/>
      <c r="K2206" s="59"/>
    </row>
    <row r="2207" spans="4:11" x14ac:dyDescent="0.2">
      <c r="D2207" s="58"/>
      <c r="G2207" s="58"/>
      <c r="H2207" s="59"/>
      <c r="K2207" s="59"/>
    </row>
    <row r="2208" spans="4:11" x14ac:dyDescent="0.2">
      <c r="D2208" s="58"/>
      <c r="G2208" s="58"/>
      <c r="H2208" s="59"/>
      <c r="K2208" s="59"/>
    </row>
    <row r="2209" spans="4:11" x14ac:dyDescent="0.2">
      <c r="D2209" s="58"/>
      <c r="G2209" s="58"/>
      <c r="H2209" s="59"/>
      <c r="K2209" s="59"/>
    </row>
    <row r="2210" spans="4:11" x14ac:dyDescent="0.2">
      <c r="D2210" s="58"/>
      <c r="G2210" s="58"/>
      <c r="H2210" s="59"/>
      <c r="K2210" s="59"/>
    </row>
    <row r="2211" spans="4:11" x14ac:dyDescent="0.2">
      <c r="D2211" s="58"/>
      <c r="G2211" s="58"/>
      <c r="H2211" s="59"/>
      <c r="K2211" s="59"/>
    </row>
    <row r="2212" spans="4:11" x14ac:dyDescent="0.2">
      <c r="D2212" s="58"/>
      <c r="G2212" s="58"/>
      <c r="H2212" s="59"/>
      <c r="K2212" s="59"/>
    </row>
    <row r="2213" spans="4:11" x14ac:dyDescent="0.2">
      <c r="D2213" s="58"/>
      <c r="G2213" s="58"/>
      <c r="H2213" s="59"/>
      <c r="K2213" s="59"/>
    </row>
    <row r="2214" spans="4:11" x14ac:dyDescent="0.2">
      <c r="D2214" s="58"/>
      <c r="G2214" s="58"/>
      <c r="H2214" s="59"/>
      <c r="K2214" s="59"/>
    </row>
    <row r="2215" spans="4:11" x14ac:dyDescent="0.2">
      <c r="D2215" s="58"/>
      <c r="G2215" s="58"/>
      <c r="H2215" s="59"/>
      <c r="K2215" s="59"/>
    </row>
    <row r="2216" spans="4:11" x14ac:dyDescent="0.2">
      <c r="D2216" s="58"/>
      <c r="G2216" s="58"/>
      <c r="H2216" s="59"/>
      <c r="K2216" s="59"/>
    </row>
    <row r="2217" spans="4:11" x14ac:dyDescent="0.2">
      <c r="D2217" s="58"/>
      <c r="G2217" s="58"/>
      <c r="H2217" s="59"/>
      <c r="K2217" s="59"/>
    </row>
    <row r="2218" spans="4:11" x14ac:dyDescent="0.2">
      <c r="D2218" s="58"/>
      <c r="G2218" s="58"/>
      <c r="H2218" s="59"/>
      <c r="K2218" s="59"/>
    </row>
    <row r="2219" spans="4:11" x14ac:dyDescent="0.2">
      <c r="D2219" s="58"/>
      <c r="G2219" s="58"/>
      <c r="H2219" s="59"/>
      <c r="K2219" s="59"/>
    </row>
    <row r="2220" spans="4:11" x14ac:dyDescent="0.2">
      <c r="D2220" s="58"/>
      <c r="G2220" s="58"/>
      <c r="H2220" s="59"/>
      <c r="K2220" s="59"/>
    </row>
    <row r="2221" spans="4:11" x14ac:dyDescent="0.2">
      <c r="D2221" s="58"/>
      <c r="G2221" s="58"/>
      <c r="H2221" s="59"/>
      <c r="K2221" s="59"/>
    </row>
    <row r="2222" spans="4:11" x14ac:dyDescent="0.2">
      <c r="D2222" s="58"/>
      <c r="G2222" s="58"/>
      <c r="H2222" s="59"/>
      <c r="K2222" s="59"/>
    </row>
    <row r="2223" spans="4:11" x14ac:dyDescent="0.2">
      <c r="D2223" s="58"/>
      <c r="G2223" s="58"/>
      <c r="H2223" s="59"/>
      <c r="K2223" s="59"/>
    </row>
    <row r="2224" spans="4:11" x14ac:dyDescent="0.2">
      <c r="D2224" s="58"/>
      <c r="G2224" s="58"/>
      <c r="H2224" s="59"/>
      <c r="K2224" s="59"/>
    </row>
    <row r="2225" spans="4:11" x14ac:dyDescent="0.2">
      <c r="D2225" s="58"/>
      <c r="G2225" s="58"/>
      <c r="H2225" s="59"/>
      <c r="K2225" s="59"/>
    </row>
    <row r="2226" spans="4:11" x14ac:dyDescent="0.2">
      <c r="D2226" s="58"/>
      <c r="G2226" s="58"/>
      <c r="H2226" s="59"/>
      <c r="K2226" s="59"/>
    </row>
    <row r="2227" spans="4:11" x14ac:dyDescent="0.2">
      <c r="D2227" s="58"/>
      <c r="G2227" s="58"/>
      <c r="H2227" s="59"/>
      <c r="K2227" s="59"/>
    </row>
    <row r="2228" spans="4:11" x14ac:dyDescent="0.2">
      <c r="D2228" s="58"/>
      <c r="G2228" s="58"/>
      <c r="H2228" s="59"/>
      <c r="K2228" s="59"/>
    </row>
    <row r="2229" spans="4:11" x14ac:dyDescent="0.2">
      <c r="D2229" s="58"/>
      <c r="G2229" s="58"/>
      <c r="H2229" s="59"/>
      <c r="K2229" s="59"/>
    </row>
    <row r="2230" spans="4:11" x14ac:dyDescent="0.2">
      <c r="D2230" s="58"/>
      <c r="G2230" s="58"/>
      <c r="H2230" s="59"/>
      <c r="K2230" s="59"/>
    </row>
    <row r="2231" spans="4:11" x14ac:dyDescent="0.2">
      <c r="D2231" s="58"/>
      <c r="G2231" s="58"/>
      <c r="H2231" s="59"/>
      <c r="K2231" s="59"/>
    </row>
    <row r="2232" spans="4:11" x14ac:dyDescent="0.2">
      <c r="D2232" s="58"/>
      <c r="G2232" s="58"/>
      <c r="H2232" s="59"/>
      <c r="K2232" s="59"/>
    </row>
    <row r="2233" spans="4:11" x14ac:dyDescent="0.2">
      <c r="D2233" s="58"/>
      <c r="G2233" s="58"/>
      <c r="H2233" s="59"/>
      <c r="K2233" s="59"/>
    </row>
    <row r="2234" spans="4:11" x14ac:dyDescent="0.2">
      <c r="D2234" s="58"/>
      <c r="G2234" s="58"/>
      <c r="H2234" s="59"/>
      <c r="K2234" s="59"/>
    </row>
    <row r="2235" spans="4:11" x14ac:dyDescent="0.2">
      <c r="D2235" s="58"/>
      <c r="G2235" s="58"/>
      <c r="H2235" s="59"/>
      <c r="K2235" s="59"/>
    </row>
    <row r="2236" spans="4:11" x14ac:dyDescent="0.2">
      <c r="D2236" s="58"/>
      <c r="G2236" s="58"/>
      <c r="H2236" s="59"/>
      <c r="K2236" s="59"/>
    </row>
    <row r="2237" spans="4:11" x14ac:dyDescent="0.2">
      <c r="D2237" s="58"/>
      <c r="G2237" s="58"/>
      <c r="H2237" s="59"/>
      <c r="K2237" s="59"/>
    </row>
    <row r="2238" spans="4:11" x14ac:dyDescent="0.2">
      <c r="D2238" s="58"/>
      <c r="G2238" s="58"/>
      <c r="H2238" s="59"/>
      <c r="K2238" s="59"/>
    </row>
    <row r="2239" spans="4:11" x14ac:dyDescent="0.2">
      <c r="D2239" s="58"/>
      <c r="G2239" s="58"/>
      <c r="H2239" s="59"/>
      <c r="K2239" s="59"/>
    </row>
    <row r="2240" spans="4:11" x14ac:dyDescent="0.2">
      <c r="D2240" s="58"/>
      <c r="G2240" s="58"/>
      <c r="H2240" s="59"/>
      <c r="K2240" s="59"/>
    </row>
    <row r="2241" spans="4:11" x14ac:dyDescent="0.2">
      <c r="D2241" s="58"/>
      <c r="G2241" s="58"/>
      <c r="H2241" s="59"/>
      <c r="K2241" s="59"/>
    </row>
    <row r="2242" spans="4:11" x14ac:dyDescent="0.2">
      <c r="D2242" s="58"/>
      <c r="G2242" s="58"/>
      <c r="H2242" s="59"/>
      <c r="K2242" s="59"/>
    </row>
    <row r="2243" spans="4:11" x14ac:dyDescent="0.2">
      <c r="D2243" s="58"/>
      <c r="G2243" s="58"/>
      <c r="H2243" s="59"/>
      <c r="K2243" s="59"/>
    </row>
    <row r="2244" spans="4:11" x14ac:dyDescent="0.2">
      <c r="D2244" s="58"/>
      <c r="G2244" s="58"/>
      <c r="H2244" s="59"/>
      <c r="K2244" s="59"/>
    </row>
    <row r="2245" spans="4:11" x14ac:dyDescent="0.2">
      <c r="D2245" s="58"/>
      <c r="G2245" s="58"/>
      <c r="H2245" s="59"/>
      <c r="K2245" s="59"/>
    </row>
    <row r="2246" spans="4:11" x14ac:dyDescent="0.2">
      <c r="D2246" s="58"/>
      <c r="G2246" s="58"/>
      <c r="H2246" s="59"/>
      <c r="K2246" s="59"/>
    </row>
    <row r="2247" spans="4:11" x14ac:dyDescent="0.2">
      <c r="D2247" s="58"/>
      <c r="G2247" s="58"/>
      <c r="H2247" s="59"/>
      <c r="K2247" s="59"/>
    </row>
    <row r="2248" spans="4:11" x14ac:dyDescent="0.2">
      <c r="D2248" s="58"/>
      <c r="G2248" s="58"/>
      <c r="H2248" s="59"/>
      <c r="K2248" s="59"/>
    </row>
    <row r="2249" spans="4:11" x14ac:dyDescent="0.2">
      <c r="D2249" s="58"/>
      <c r="G2249" s="58"/>
      <c r="H2249" s="59"/>
      <c r="K2249" s="59"/>
    </row>
    <row r="2250" spans="4:11" x14ac:dyDescent="0.2">
      <c r="D2250" s="58"/>
      <c r="G2250" s="58"/>
      <c r="H2250" s="59"/>
      <c r="K2250" s="59"/>
    </row>
    <row r="2251" spans="4:11" x14ac:dyDescent="0.2">
      <c r="D2251" s="58"/>
      <c r="G2251" s="58"/>
      <c r="H2251" s="59"/>
      <c r="K2251" s="59"/>
    </row>
    <row r="2252" spans="4:11" x14ac:dyDescent="0.2">
      <c r="D2252" s="58"/>
      <c r="G2252" s="58"/>
      <c r="H2252" s="59"/>
      <c r="K2252" s="59"/>
    </row>
    <row r="2253" spans="4:11" x14ac:dyDescent="0.2">
      <c r="D2253" s="58"/>
      <c r="G2253" s="58"/>
      <c r="H2253" s="59"/>
      <c r="K2253" s="59"/>
    </row>
    <row r="2254" spans="4:11" x14ac:dyDescent="0.2">
      <c r="D2254" s="58"/>
      <c r="G2254" s="58"/>
      <c r="H2254" s="59"/>
      <c r="K2254" s="59"/>
    </row>
    <row r="2255" spans="4:11" x14ac:dyDescent="0.2">
      <c r="D2255" s="58"/>
      <c r="G2255" s="58"/>
      <c r="H2255" s="59"/>
      <c r="K2255" s="59"/>
    </row>
    <row r="2256" spans="4:11" x14ac:dyDescent="0.2">
      <c r="D2256" s="58"/>
      <c r="G2256" s="58"/>
      <c r="H2256" s="59"/>
      <c r="K2256" s="59"/>
    </row>
    <row r="2257" spans="4:11" x14ac:dyDescent="0.2">
      <c r="D2257" s="58"/>
      <c r="G2257" s="58"/>
      <c r="H2257" s="59"/>
      <c r="K2257" s="59"/>
    </row>
    <row r="2258" spans="4:11" x14ac:dyDescent="0.2">
      <c r="D2258" s="58"/>
      <c r="G2258" s="58"/>
      <c r="H2258" s="59"/>
      <c r="K2258" s="59"/>
    </row>
    <row r="2259" spans="4:11" x14ac:dyDescent="0.2">
      <c r="D2259" s="58"/>
      <c r="G2259" s="58"/>
      <c r="H2259" s="59"/>
      <c r="K2259" s="59"/>
    </row>
    <row r="2260" spans="4:11" x14ac:dyDescent="0.2">
      <c r="D2260" s="58"/>
      <c r="G2260" s="58"/>
      <c r="H2260" s="59"/>
      <c r="K2260" s="59"/>
    </row>
    <row r="2261" spans="4:11" x14ac:dyDescent="0.2">
      <c r="D2261" s="58"/>
      <c r="G2261" s="58"/>
      <c r="H2261" s="59"/>
      <c r="K2261" s="59"/>
    </row>
    <row r="2262" spans="4:11" x14ac:dyDescent="0.2">
      <c r="D2262" s="58"/>
      <c r="G2262" s="58"/>
      <c r="H2262" s="59"/>
      <c r="K2262" s="59"/>
    </row>
    <row r="2263" spans="4:11" x14ac:dyDescent="0.2">
      <c r="D2263" s="58"/>
      <c r="G2263" s="58"/>
      <c r="H2263" s="59"/>
      <c r="K2263" s="59"/>
    </row>
    <row r="2264" spans="4:11" x14ac:dyDescent="0.2">
      <c r="D2264" s="58"/>
      <c r="G2264" s="58"/>
      <c r="H2264" s="59"/>
      <c r="K2264" s="59"/>
    </row>
    <row r="2265" spans="4:11" x14ac:dyDescent="0.2">
      <c r="D2265" s="58"/>
      <c r="G2265" s="58"/>
      <c r="H2265" s="59"/>
      <c r="K2265" s="59"/>
    </row>
    <row r="2266" spans="4:11" x14ac:dyDescent="0.2">
      <c r="D2266" s="58"/>
      <c r="G2266" s="58"/>
      <c r="H2266" s="59"/>
      <c r="K2266" s="59"/>
    </row>
    <row r="2267" spans="4:11" x14ac:dyDescent="0.2">
      <c r="D2267" s="58"/>
      <c r="G2267" s="58"/>
      <c r="H2267" s="59"/>
      <c r="K2267" s="59"/>
    </row>
    <row r="2268" spans="4:11" x14ac:dyDescent="0.2">
      <c r="D2268" s="58"/>
      <c r="G2268" s="58"/>
      <c r="H2268" s="59"/>
      <c r="K2268" s="59"/>
    </row>
    <row r="2269" spans="4:11" x14ac:dyDescent="0.2">
      <c r="D2269" s="58"/>
      <c r="G2269" s="58"/>
      <c r="H2269" s="59"/>
      <c r="K2269" s="59"/>
    </row>
    <row r="2270" spans="4:11" x14ac:dyDescent="0.2">
      <c r="D2270" s="58"/>
      <c r="G2270" s="58"/>
      <c r="H2270" s="59"/>
      <c r="K2270" s="59"/>
    </row>
    <row r="2271" spans="4:11" x14ac:dyDescent="0.2">
      <c r="D2271" s="58"/>
      <c r="G2271" s="58"/>
      <c r="H2271" s="59"/>
      <c r="K2271" s="59"/>
    </row>
    <row r="2272" spans="4:11" x14ac:dyDescent="0.2">
      <c r="D2272" s="58"/>
      <c r="G2272" s="58"/>
      <c r="H2272" s="59"/>
      <c r="K2272" s="59"/>
    </row>
    <row r="2273" spans="4:11" x14ac:dyDescent="0.2">
      <c r="D2273" s="58"/>
      <c r="G2273" s="58"/>
      <c r="H2273" s="59"/>
      <c r="K2273" s="59"/>
    </row>
    <row r="2274" spans="4:11" x14ac:dyDescent="0.2">
      <c r="D2274" s="58"/>
      <c r="G2274" s="58"/>
      <c r="H2274" s="59"/>
      <c r="K2274" s="59"/>
    </row>
    <row r="2275" spans="4:11" x14ac:dyDescent="0.2">
      <c r="D2275" s="58"/>
      <c r="G2275" s="58"/>
      <c r="H2275" s="59"/>
      <c r="K2275" s="59"/>
    </row>
    <row r="2276" spans="4:11" x14ac:dyDescent="0.2">
      <c r="D2276" s="58"/>
      <c r="G2276" s="58"/>
      <c r="H2276" s="59"/>
      <c r="K2276" s="59"/>
    </row>
    <row r="2277" spans="4:11" x14ac:dyDescent="0.2">
      <c r="D2277" s="58"/>
      <c r="G2277" s="58"/>
      <c r="H2277" s="59"/>
      <c r="K2277" s="59"/>
    </row>
    <row r="2278" spans="4:11" x14ac:dyDescent="0.2">
      <c r="D2278" s="58"/>
      <c r="G2278" s="58"/>
      <c r="H2278" s="59"/>
      <c r="K2278" s="59"/>
    </row>
    <row r="2279" spans="4:11" x14ac:dyDescent="0.2">
      <c r="D2279" s="58"/>
      <c r="G2279" s="58"/>
      <c r="H2279" s="59"/>
      <c r="K2279" s="59"/>
    </row>
    <row r="2280" spans="4:11" x14ac:dyDescent="0.2">
      <c r="D2280" s="58"/>
      <c r="G2280" s="58"/>
      <c r="H2280" s="59"/>
      <c r="K2280" s="59"/>
    </row>
    <row r="2281" spans="4:11" x14ac:dyDescent="0.2">
      <c r="D2281" s="58"/>
      <c r="G2281" s="58"/>
      <c r="K2281" s="59"/>
    </row>
    <row r="2282" spans="4:11" x14ac:dyDescent="0.2">
      <c r="D2282" s="58"/>
      <c r="G2282" s="58"/>
      <c r="K2282" s="59"/>
    </row>
    <row r="2283" spans="4:11" x14ac:dyDescent="0.2">
      <c r="D2283" s="58"/>
      <c r="G2283" s="58"/>
      <c r="K2283" s="59"/>
    </row>
    <row r="2284" spans="4:11" x14ac:dyDescent="0.2">
      <c r="D2284" s="58"/>
      <c r="G2284" s="58"/>
      <c r="K2284" s="59"/>
    </row>
    <row r="2285" spans="4:11" x14ac:dyDescent="0.2">
      <c r="D2285" s="58"/>
      <c r="G2285" s="58"/>
      <c r="K2285" s="59"/>
    </row>
    <row r="2286" spans="4:11" x14ac:dyDescent="0.2">
      <c r="D2286" s="58"/>
      <c r="G2286" s="58"/>
      <c r="K2286" s="59"/>
    </row>
    <row r="2287" spans="4:11" x14ac:dyDescent="0.2">
      <c r="D2287" s="58"/>
      <c r="G2287" s="58"/>
      <c r="K2287" s="59"/>
    </row>
    <row r="2288" spans="4:11" x14ac:dyDescent="0.2">
      <c r="D2288" s="58"/>
      <c r="G2288" s="58"/>
      <c r="K2288" s="59"/>
    </row>
    <row r="2289" spans="4:11" x14ac:dyDescent="0.2">
      <c r="D2289" s="58"/>
      <c r="G2289" s="58"/>
      <c r="K2289" s="59"/>
    </row>
    <row r="2290" spans="4:11" x14ac:dyDescent="0.2">
      <c r="D2290" s="58"/>
      <c r="G2290" s="58"/>
      <c r="K2290" s="59"/>
    </row>
    <row r="2291" spans="4:11" x14ac:dyDescent="0.2">
      <c r="D2291" s="58"/>
      <c r="G2291" s="58"/>
      <c r="K2291" s="59"/>
    </row>
    <row r="2292" spans="4:11" x14ac:dyDescent="0.2">
      <c r="D2292" s="58"/>
      <c r="G2292" s="58"/>
      <c r="K2292" s="59"/>
    </row>
    <row r="2293" spans="4:11" x14ac:dyDescent="0.2">
      <c r="D2293" s="58"/>
      <c r="G2293" s="58"/>
      <c r="K2293" s="59"/>
    </row>
    <row r="2294" spans="4:11" x14ac:dyDescent="0.2">
      <c r="D2294" s="58"/>
      <c r="G2294" s="58"/>
      <c r="K2294" s="59"/>
    </row>
    <row r="2295" spans="4:11" x14ac:dyDescent="0.2">
      <c r="D2295" s="58"/>
      <c r="G2295" s="58"/>
      <c r="K2295" s="59"/>
    </row>
    <row r="2296" spans="4:11" x14ac:dyDescent="0.2">
      <c r="D2296" s="58"/>
      <c r="G2296" s="58"/>
      <c r="K2296" s="59"/>
    </row>
    <row r="2297" spans="4:11" x14ac:dyDescent="0.2">
      <c r="D2297" s="58"/>
      <c r="G2297" s="58"/>
      <c r="K2297" s="59"/>
    </row>
    <row r="2298" spans="4:11" x14ac:dyDescent="0.2">
      <c r="D2298" s="58"/>
      <c r="G2298" s="58"/>
      <c r="K2298" s="59"/>
    </row>
    <row r="2299" spans="4:11" x14ac:dyDescent="0.2">
      <c r="D2299" s="58"/>
      <c r="G2299" s="58"/>
      <c r="K2299" s="59"/>
    </row>
    <row r="2300" spans="4:11" x14ac:dyDescent="0.2">
      <c r="D2300" s="58"/>
      <c r="G2300" s="58"/>
      <c r="K2300" s="59"/>
    </row>
    <row r="2301" spans="4:11" x14ac:dyDescent="0.2">
      <c r="D2301" s="58"/>
      <c r="G2301" s="58"/>
      <c r="K2301" s="59"/>
    </row>
    <row r="2302" spans="4:11" x14ac:dyDescent="0.2">
      <c r="D2302" s="58"/>
      <c r="G2302" s="58"/>
      <c r="K2302" s="59"/>
    </row>
    <row r="2303" spans="4:11" x14ac:dyDescent="0.2">
      <c r="D2303" s="58"/>
      <c r="G2303" s="58"/>
      <c r="K2303" s="59"/>
    </row>
    <row r="2304" spans="4:11" x14ac:dyDescent="0.2">
      <c r="D2304" s="58"/>
      <c r="G2304" s="58"/>
      <c r="K2304" s="59"/>
    </row>
    <row r="2305" spans="4:11" x14ac:dyDescent="0.2">
      <c r="D2305" s="58"/>
      <c r="G2305" s="58"/>
      <c r="K2305" s="59"/>
    </row>
    <row r="2306" spans="4:11" x14ac:dyDescent="0.2">
      <c r="D2306" s="58"/>
      <c r="G2306" s="58"/>
      <c r="K2306" s="59"/>
    </row>
    <row r="2307" spans="4:11" x14ac:dyDescent="0.2">
      <c r="D2307" s="58"/>
      <c r="G2307" s="58"/>
      <c r="K2307" s="59"/>
    </row>
    <row r="2308" spans="4:11" x14ac:dyDescent="0.2">
      <c r="D2308" s="58"/>
      <c r="G2308" s="58"/>
      <c r="K2308" s="59"/>
    </row>
    <row r="2309" spans="4:11" x14ac:dyDescent="0.2">
      <c r="D2309" s="58"/>
      <c r="G2309" s="58"/>
      <c r="K2309" s="59"/>
    </row>
    <row r="2310" spans="4:11" x14ac:dyDescent="0.2">
      <c r="D2310" s="58"/>
      <c r="G2310" s="58"/>
      <c r="K2310" s="59"/>
    </row>
    <row r="2311" spans="4:11" x14ac:dyDescent="0.2">
      <c r="D2311" s="58"/>
      <c r="G2311" s="58"/>
      <c r="K2311" s="59"/>
    </row>
    <row r="2312" spans="4:11" x14ac:dyDescent="0.2">
      <c r="D2312" s="58"/>
      <c r="G2312" s="58"/>
      <c r="K2312" s="59"/>
    </row>
    <row r="2313" spans="4:11" x14ac:dyDescent="0.2">
      <c r="D2313" s="58"/>
      <c r="G2313" s="58"/>
      <c r="K2313" s="59"/>
    </row>
    <row r="2314" spans="4:11" x14ac:dyDescent="0.2">
      <c r="D2314" s="58"/>
      <c r="G2314" s="58"/>
      <c r="K2314" s="59"/>
    </row>
    <row r="2315" spans="4:11" x14ac:dyDescent="0.2">
      <c r="D2315" s="58"/>
      <c r="G2315" s="58"/>
      <c r="K2315" s="59"/>
    </row>
    <row r="2316" spans="4:11" x14ac:dyDescent="0.2">
      <c r="D2316" s="58"/>
      <c r="G2316" s="58"/>
      <c r="K2316" s="59"/>
    </row>
    <row r="2317" spans="4:11" x14ac:dyDescent="0.2">
      <c r="D2317" s="58"/>
      <c r="G2317" s="58"/>
      <c r="K2317" s="59"/>
    </row>
    <row r="2318" spans="4:11" x14ac:dyDescent="0.2">
      <c r="D2318" s="58"/>
      <c r="G2318" s="58"/>
      <c r="K2318" s="59"/>
    </row>
    <row r="2319" spans="4:11" x14ac:dyDescent="0.2">
      <c r="D2319" s="58"/>
      <c r="G2319" s="58"/>
      <c r="K2319" s="59"/>
    </row>
    <row r="2320" spans="4:11" x14ac:dyDescent="0.2">
      <c r="D2320" s="58"/>
      <c r="G2320" s="58"/>
      <c r="K2320" s="59"/>
    </row>
    <row r="2321" spans="4:11" x14ac:dyDescent="0.2">
      <c r="D2321" s="58"/>
      <c r="G2321" s="58"/>
      <c r="K2321" s="59"/>
    </row>
    <row r="2322" spans="4:11" x14ac:dyDescent="0.2">
      <c r="D2322" s="58"/>
      <c r="G2322" s="58"/>
      <c r="K2322" s="59"/>
    </row>
    <row r="2323" spans="4:11" x14ac:dyDescent="0.2">
      <c r="D2323" s="58"/>
      <c r="G2323" s="58"/>
      <c r="K2323" s="59"/>
    </row>
    <row r="2324" spans="4:11" x14ac:dyDescent="0.2">
      <c r="D2324" s="58"/>
      <c r="G2324" s="58"/>
      <c r="K2324" s="59"/>
    </row>
    <row r="2325" spans="4:11" x14ac:dyDescent="0.2">
      <c r="D2325" s="58"/>
      <c r="G2325" s="58"/>
      <c r="K2325" s="59"/>
    </row>
    <row r="2326" spans="4:11" x14ac:dyDescent="0.2">
      <c r="D2326" s="58"/>
      <c r="G2326" s="58"/>
      <c r="K2326" s="59"/>
    </row>
    <row r="2327" spans="4:11" x14ac:dyDescent="0.2">
      <c r="D2327" s="58"/>
      <c r="G2327" s="58"/>
      <c r="K2327" s="59"/>
    </row>
    <row r="2328" spans="4:11" x14ac:dyDescent="0.2">
      <c r="D2328" s="58"/>
      <c r="G2328" s="58"/>
      <c r="K2328" s="59"/>
    </row>
    <row r="2329" spans="4:11" x14ac:dyDescent="0.2">
      <c r="D2329" s="58"/>
      <c r="G2329" s="58"/>
      <c r="K2329" s="59"/>
    </row>
    <row r="2330" spans="4:11" x14ac:dyDescent="0.2">
      <c r="D2330" s="58"/>
      <c r="G2330" s="58"/>
      <c r="K2330" s="59"/>
    </row>
    <row r="2331" spans="4:11" x14ac:dyDescent="0.2">
      <c r="D2331" s="58"/>
      <c r="G2331" s="58"/>
      <c r="K2331" s="59"/>
    </row>
    <row r="2332" spans="4:11" x14ac:dyDescent="0.2">
      <c r="D2332" s="58"/>
      <c r="G2332" s="58"/>
      <c r="K2332" s="59"/>
    </row>
    <row r="2333" spans="4:11" x14ac:dyDescent="0.2">
      <c r="D2333" s="58"/>
      <c r="G2333" s="58"/>
      <c r="K2333" s="59"/>
    </row>
    <row r="2334" spans="4:11" x14ac:dyDescent="0.2">
      <c r="D2334" s="58"/>
      <c r="G2334" s="58"/>
      <c r="K2334" s="59"/>
    </row>
    <row r="2335" spans="4:11" x14ac:dyDescent="0.2">
      <c r="D2335" s="58"/>
      <c r="G2335" s="58"/>
      <c r="K2335" s="59"/>
    </row>
    <row r="2336" spans="4:11" x14ac:dyDescent="0.2">
      <c r="D2336" s="58"/>
      <c r="G2336" s="58"/>
      <c r="K2336" s="59"/>
    </row>
    <row r="2337" spans="4:11" x14ac:dyDescent="0.2">
      <c r="D2337" s="58"/>
      <c r="G2337" s="58"/>
      <c r="K2337" s="59"/>
    </row>
    <row r="2338" spans="4:11" x14ac:dyDescent="0.2">
      <c r="D2338" s="58"/>
      <c r="G2338" s="58"/>
      <c r="K2338" s="59"/>
    </row>
    <row r="2339" spans="4:11" x14ac:dyDescent="0.2">
      <c r="D2339" s="58"/>
      <c r="G2339" s="58"/>
      <c r="K2339" s="59"/>
    </row>
    <row r="2340" spans="4:11" x14ac:dyDescent="0.2">
      <c r="D2340" s="58"/>
      <c r="G2340" s="58"/>
      <c r="K2340" s="59"/>
    </row>
    <row r="2341" spans="4:11" x14ac:dyDescent="0.2">
      <c r="D2341" s="58"/>
      <c r="G2341" s="58"/>
      <c r="K2341" s="59"/>
    </row>
    <row r="2342" spans="4:11" x14ac:dyDescent="0.2">
      <c r="D2342" s="58"/>
      <c r="G2342" s="58"/>
      <c r="K2342" s="59"/>
    </row>
    <row r="2343" spans="4:11" x14ac:dyDescent="0.2">
      <c r="D2343" s="58"/>
      <c r="G2343" s="58"/>
      <c r="K2343" s="59"/>
    </row>
    <row r="2344" spans="4:11" x14ac:dyDescent="0.2">
      <c r="D2344" s="58"/>
      <c r="G2344" s="58"/>
      <c r="K2344" s="59"/>
    </row>
    <row r="2345" spans="4:11" x14ac:dyDescent="0.2">
      <c r="D2345" s="58"/>
      <c r="G2345" s="58"/>
      <c r="K2345" s="59"/>
    </row>
    <row r="2346" spans="4:11" x14ac:dyDescent="0.2">
      <c r="D2346" s="58"/>
      <c r="G2346" s="58"/>
      <c r="K2346" s="59"/>
    </row>
    <row r="2347" spans="4:11" x14ac:dyDescent="0.2">
      <c r="D2347" s="58"/>
      <c r="G2347" s="58"/>
      <c r="K2347" s="59"/>
    </row>
    <row r="2348" spans="4:11" x14ac:dyDescent="0.2">
      <c r="D2348" s="58"/>
      <c r="G2348" s="58"/>
      <c r="K2348" s="59"/>
    </row>
    <row r="2349" spans="4:11" x14ac:dyDescent="0.2">
      <c r="D2349" s="58"/>
      <c r="G2349" s="58"/>
      <c r="K2349" s="59"/>
    </row>
    <row r="2350" spans="4:11" x14ac:dyDescent="0.2">
      <c r="D2350" s="58"/>
      <c r="G2350" s="58"/>
      <c r="K2350" s="59"/>
    </row>
    <row r="2351" spans="4:11" x14ac:dyDescent="0.2">
      <c r="D2351" s="58"/>
      <c r="G2351" s="58"/>
      <c r="K2351" s="59"/>
    </row>
    <row r="2352" spans="4:11" x14ac:dyDescent="0.2">
      <c r="D2352" s="58"/>
      <c r="G2352" s="58"/>
      <c r="K2352" s="59"/>
    </row>
    <row r="2353" spans="4:11" x14ac:dyDescent="0.2">
      <c r="D2353" s="58"/>
      <c r="G2353" s="58"/>
      <c r="K2353" s="59"/>
    </row>
    <row r="2354" spans="4:11" x14ac:dyDescent="0.2">
      <c r="D2354" s="58"/>
      <c r="G2354" s="58"/>
      <c r="K2354" s="59"/>
    </row>
    <row r="2355" spans="4:11" x14ac:dyDescent="0.2">
      <c r="D2355" s="58"/>
      <c r="G2355" s="58"/>
      <c r="K2355" s="59"/>
    </row>
    <row r="2356" spans="4:11" x14ac:dyDescent="0.2">
      <c r="D2356" s="58"/>
      <c r="G2356" s="58"/>
      <c r="K2356" s="59"/>
    </row>
    <row r="2357" spans="4:11" x14ac:dyDescent="0.2">
      <c r="D2357" s="58"/>
      <c r="G2357" s="58"/>
      <c r="K2357" s="59"/>
    </row>
    <row r="2358" spans="4:11" x14ac:dyDescent="0.2">
      <c r="D2358" s="58"/>
      <c r="G2358" s="58"/>
      <c r="K2358" s="59"/>
    </row>
    <row r="2359" spans="4:11" x14ac:dyDescent="0.2">
      <c r="D2359" s="58"/>
      <c r="G2359" s="58"/>
      <c r="K2359" s="59"/>
    </row>
    <row r="2360" spans="4:11" x14ac:dyDescent="0.2">
      <c r="D2360" s="58"/>
      <c r="G2360" s="58"/>
      <c r="K2360" s="59"/>
    </row>
    <row r="2361" spans="4:11" x14ac:dyDescent="0.2">
      <c r="D2361" s="58"/>
      <c r="G2361" s="58"/>
      <c r="K2361" s="59"/>
    </row>
    <row r="2362" spans="4:11" x14ac:dyDescent="0.2">
      <c r="D2362" s="58"/>
      <c r="G2362" s="58"/>
      <c r="K2362" s="59"/>
    </row>
    <row r="2363" spans="4:11" x14ac:dyDescent="0.2">
      <c r="D2363" s="58"/>
      <c r="G2363" s="58"/>
      <c r="K2363" s="59"/>
    </row>
    <row r="2364" spans="4:11" x14ac:dyDescent="0.2">
      <c r="D2364" s="58"/>
      <c r="G2364" s="58"/>
      <c r="K2364" s="59"/>
    </row>
    <row r="2365" spans="4:11" x14ac:dyDescent="0.2">
      <c r="D2365" s="58"/>
      <c r="G2365" s="58"/>
      <c r="K2365" s="59"/>
    </row>
    <row r="2366" spans="4:11" x14ac:dyDescent="0.2">
      <c r="D2366" s="58"/>
      <c r="G2366" s="58"/>
      <c r="K2366" s="59"/>
    </row>
    <row r="2367" spans="4:11" x14ac:dyDescent="0.2">
      <c r="D2367" s="58"/>
      <c r="G2367" s="58"/>
      <c r="K2367" s="59"/>
    </row>
    <row r="2368" spans="4:11" x14ac:dyDescent="0.2">
      <c r="D2368" s="58"/>
      <c r="G2368" s="58"/>
      <c r="K2368" s="59"/>
    </row>
    <row r="2369" spans="4:11" x14ac:dyDescent="0.2">
      <c r="D2369" s="58"/>
      <c r="G2369" s="58"/>
      <c r="K2369" s="59"/>
    </row>
    <row r="2370" spans="4:11" x14ac:dyDescent="0.2">
      <c r="D2370" s="58"/>
      <c r="G2370" s="58"/>
      <c r="K2370" s="59"/>
    </row>
    <row r="2371" spans="4:11" x14ac:dyDescent="0.2">
      <c r="D2371" s="58"/>
      <c r="G2371" s="58"/>
      <c r="K2371" s="59"/>
    </row>
    <row r="2372" spans="4:11" x14ac:dyDescent="0.2">
      <c r="D2372" s="58"/>
      <c r="G2372" s="58"/>
      <c r="K2372" s="59"/>
    </row>
    <row r="2373" spans="4:11" x14ac:dyDescent="0.2">
      <c r="D2373" s="58"/>
      <c r="G2373" s="58"/>
      <c r="K2373" s="59"/>
    </row>
    <row r="2374" spans="4:11" x14ac:dyDescent="0.2">
      <c r="D2374" s="58"/>
      <c r="G2374" s="58"/>
      <c r="K2374" s="59"/>
    </row>
    <row r="2375" spans="4:11" x14ac:dyDescent="0.2">
      <c r="D2375" s="58"/>
      <c r="G2375" s="58"/>
      <c r="K2375" s="59"/>
    </row>
    <row r="2376" spans="4:11" x14ac:dyDescent="0.2">
      <c r="D2376" s="58"/>
      <c r="G2376" s="58"/>
      <c r="K2376" s="59"/>
    </row>
    <row r="2377" spans="4:11" x14ac:dyDescent="0.2">
      <c r="D2377" s="58"/>
      <c r="G2377" s="58"/>
      <c r="K2377" s="59"/>
    </row>
    <row r="2378" spans="4:11" x14ac:dyDescent="0.2">
      <c r="D2378" s="58"/>
      <c r="G2378" s="58"/>
      <c r="K2378" s="59"/>
    </row>
    <row r="2379" spans="4:11" x14ac:dyDescent="0.2">
      <c r="D2379" s="58"/>
      <c r="G2379" s="58"/>
      <c r="K2379" s="59"/>
    </row>
    <row r="2380" spans="4:11" x14ac:dyDescent="0.2">
      <c r="D2380" s="58"/>
      <c r="G2380" s="58"/>
      <c r="K2380" s="59"/>
    </row>
    <row r="2381" spans="4:11" x14ac:dyDescent="0.2">
      <c r="D2381" s="58"/>
      <c r="G2381" s="58"/>
      <c r="K2381" s="59"/>
    </row>
    <row r="2382" spans="4:11" x14ac:dyDescent="0.2">
      <c r="D2382" s="58"/>
      <c r="G2382" s="58"/>
      <c r="K2382" s="59"/>
    </row>
    <row r="2383" spans="4:11" x14ac:dyDescent="0.2">
      <c r="D2383" s="58"/>
      <c r="G2383" s="58"/>
      <c r="K2383" s="59"/>
    </row>
    <row r="2384" spans="4:11" x14ac:dyDescent="0.2">
      <c r="D2384" s="58"/>
      <c r="G2384" s="58"/>
      <c r="K2384" s="59"/>
    </row>
    <row r="2385" spans="4:11" x14ac:dyDescent="0.2">
      <c r="D2385" s="58"/>
      <c r="G2385" s="58"/>
      <c r="K2385" s="59"/>
    </row>
    <row r="2386" spans="4:11" x14ac:dyDescent="0.2">
      <c r="D2386" s="58"/>
      <c r="G2386" s="58"/>
      <c r="K2386" s="59"/>
    </row>
    <row r="2387" spans="4:11" x14ac:dyDescent="0.2">
      <c r="D2387" s="58"/>
      <c r="G2387" s="58"/>
      <c r="K2387" s="59"/>
    </row>
    <row r="2388" spans="4:11" x14ac:dyDescent="0.2">
      <c r="D2388" s="58"/>
      <c r="G2388" s="58"/>
      <c r="K2388" s="59"/>
    </row>
    <row r="2389" spans="4:11" x14ac:dyDescent="0.2">
      <c r="D2389" s="58"/>
      <c r="G2389" s="58"/>
      <c r="K2389" s="59"/>
    </row>
    <row r="2390" spans="4:11" x14ac:dyDescent="0.2">
      <c r="D2390" s="58"/>
      <c r="G2390" s="58"/>
      <c r="K2390" s="59"/>
    </row>
    <row r="2391" spans="4:11" x14ac:dyDescent="0.2">
      <c r="D2391" s="58"/>
      <c r="G2391" s="58"/>
      <c r="K2391" s="59"/>
    </row>
    <row r="2392" spans="4:11" x14ac:dyDescent="0.2">
      <c r="D2392" s="58"/>
      <c r="G2392" s="58"/>
      <c r="K2392" s="59"/>
    </row>
    <row r="2393" spans="4:11" x14ac:dyDescent="0.2">
      <c r="D2393" s="58"/>
      <c r="G2393" s="58"/>
      <c r="K2393" s="59"/>
    </row>
    <row r="2394" spans="4:11" x14ac:dyDescent="0.2">
      <c r="D2394" s="58"/>
      <c r="G2394" s="58"/>
      <c r="K2394" s="59"/>
    </row>
    <row r="2395" spans="4:11" x14ac:dyDescent="0.2">
      <c r="D2395" s="58"/>
      <c r="G2395" s="58"/>
      <c r="K2395" s="59"/>
    </row>
    <row r="2396" spans="4:11" x14ac:dyDescent="0.2">
      <c r="D2396" s="58"/>
      <c r="G2396" s="58"/>
      <c r="K2396" s="59"/>
    </row>
    <row r="2397" spans="4:11" x14ac:dyDescent="0.2">
      <c r="D2397" s="58"/>
      <c r="G2397" s="58"/>
      <c r="K2397" s="59"/>
    </row>
    <row r="2398" spans="4:11" x14ac:dyDescent="0.2">
      <c r="D2398" s="58"/>
      <c r="G2398" s="58"/>
      <c r="K2398" s="59"/>
    </row>
    <row r="2399" spans="4:11" x14ac:dyDescent="0.2">
      <c r="D2399" s="58"/>
      <c r="G2399" s="58"/>
      <c r="K2399" s="59"/>
    </row>
    <row r="2400" spans="4:11" x14ac:dyDescent="0.2">
      <c r="D2400" s="58"/>
      <c r="G2400" s="58"/>
      <c r="K2400" s="59"/>
    </row>
    <row r="2401" spans="4:11" x14ac:dyDescent="0.2">
      <c r="D2401" s="58"/>
      <c r="G2401" s="58"/>
      <c r="K2401" s="59"/>
    </row>
    <row r="2402" spans="4:11" x14ac:dyDescent="0.2">
      <c r="D2402" s="58"/>
      <c r="G2402" s="58"/>
      <c r="K2402" s="59"/>
    </row>
    <row r="2403" spans="4:11" x14ac:dyDescent="0.2">
      <c r="D2403" s="58"/>
      <c r="G2403" s="58"/>
      <c r="K2403" s="59"/>
    </row>
    <row r="2404" spans="4:11" x14ac:dyDescent="0.2">
      <c r="D2404" s="58"/>
      <c r="G2404" s="58"/>
      <c r="K2404" s="59"/>
    </row>
    <row r="2405" spans="4:11" x14ac:dyDescent="0.2">
      <c r="D2405" s="58"/>
      <c r="G2405" s="58"/>
      <c r="K2405" s="59"/>
    </row>
    <row r="2406" spans="4:11" x14ac:dyDescent="0.2">
      <c r="D2406" s="58"/>
      <c r="G2406" s="58"/>
      <c r="K2406" s="59"/>
    </row>
    <row r="2407" spans="4:11" x14ac:dyDescent="0.2">
      <c r="D2407" s="58"/>
      <c r="G2407" s="58"/>
      <c r="K2407" s="59"/>
    </row>
    <row r="2408" spans="4:11" x14ac:dyDescent="0.2">
      <c r="D2408" s="58"/>
      <c r="G2408" s="58"/>
      <c r="K2408" s="59"/>
    </row>
    <row r="2409" spans="4:11" x14ac:dyDescent="0.2">
      <c r="D2409" s="58"/>
      <c r="G2409" s="58"/>
      <c r="K2409" s="59"/>
    </row>
    <row r="2410" spans="4:11" x14ac:dyDescent="0.2">
      <c r="D2410" s="58"/>
      <c r="G2410" s="58"/>
      <c r="K2410" s="59"/>
    </row>
    <row r="2411" spans="4:11" x14ac:dyDescent="0.2">
      <c r="D2411" s="58"/>
      <c r="G2411" s="58"/>
      <c r="K2411" s="59"/>
    </row>
    <row r="2412" spans="4:11" x14ac:dyDescent="0.2">
      <c r="D2412" s="58"/>
      <c r="G2412" s="58"/>
      <c r="K2412" s="59"/>
    </row>
    <row r="2413" spans="4:11" x14ac:dyDescent="0.2">
      <c r="D2413" s="58"/>
      <c r="G2413" s="58"/>
      <c r="K2413" s="59"/>
    </row>
    <row r="2414" spans="4:11" x14ac:dyDescent="0.2">
      <c r="D2414" s="58"/>
      <c r="G2414" s="58"/>
      <c r="K2414" s="59"/>
    </row>
    <row r="2415" spans="4:11" x14ac:dyDescent="0.2">
      <c r="D2415" s="58"/>
      <c r="G2415" s="58"/>
      <c r="K2415" s="59"/>
    </row>
    <row r="2416" spans="4:11" x14ac:dyDescent="0.2">
      <c r="D2416" s="58"/>
      <c r="G2416" s="58"/>
      <c r="K2416" s="59"/>
    </row>
    <row r="2417" spans="4:11" x14ac:dyDescent="0.2">
      <c r="D2417" s="58"/>
      <c r="G2417" s="58"/>
      <c r="K2417" s="59"/>
    </row>
    <row r="2418" spans="4:11" x14ac:dyDescent="0.2">
      <c r="D2418" s="58"/>
      <c r="G2418" s="58"/>
      <c r="K2418" s="59"/>
    </row>
    <row r="2419" spans="4:11" x14ac:dyDescent="0.2">
      <c r="D2419" s="58"/>
      <c r="G2419" s="58"/>
      <c r="K2419" s="59"/>
    </row>
    <row r="2420" spans="4:11" x14ac:dyDescent="0.2">
      <c r="D2420" s="58"/>
      <c r="G2420" s="58"/>
      <c r="K2420" s="59"/>
    </row>
    <row r="2421" spans="4:11" x14ac:dyDescent="0.2">
      <c r="D2421" s="58"/>
      <c r="G2421" s="58"/>
      <c r="K2421" s="59"/>
    </row>
    <row r="2422" spans="4:11" x14ac:dyDescent="0.2">
      <c r="D2422" s="58"/>
      <c r="G2422" s="58"/>
      <c r="K2422" s="59"/>
    </row>
    <row r="2423" spans="4:11" x14ac:dyDescent="0.2">
      <c r="D2423" s="58"/>
      <c r="G2423" s="58"/>
      <c r="K2423" s="59"/>
    </row>
    <row r="2424" spans="4:11" x14ac:dyDescent="0.2">
      <c r="D2424" s="58"/>
      <c r="G2424" s="58"/>
      <c r="K2424" s="59"/>
    </row>
    <row r="2425" spans="4:11" x14ac:dyDescent="0.2">
      <c r="D2425" s="58"/>
      <c r="G2425" s="58"/>
      <c r="K2425" s="59"/>
    </row>
    <row r="2426" spans="4:11" x14ac:dyDescent="0.2">
      <c r="D2426" s="58"/>
      <c r="G2426" s="58"/>
      <c r="K2426" s="59"/>
    </row>
    <row r="2427" spans="4:11" x14ac:dyDescent="0.2">
      <c r="D2427" s="58"/>
      <c r="G2427" s="58"/>
      <c r="K2427" s="59"/>
    </row>
    <row r="2428" spans="4:11" x14ac:dyDescent="0.2">
      <c r="D2428" s="58"/>
      <c r="G2428" s="58"/>
      <c r="K2428" s="59"/>
    </row>
    <row r="2429" spans="4:11" x14ac:dyDescent="0.2">
      <c r="D2429" s="58"/>
      <c r="G2429" s="58"/>
      <c r="K2429" s="59"/>
    </row>
    <row r="2430" spans="4:11" x14ac:dyDescent="0.2">
      <c r="D2430" s="58"/>
      <c r="G2430" s="58"/>
      <c r="K2430" s="59"/>
    </row>
    <row r="2431" spans="4:11" x14ac:dyDescent="0.2">
      <c r="D2431" s="58"/>
      <c r="G2431" s="58"/>
      <c r="K2431" s="59"/>
    </row>
    <row r="2432" spans="4:11" x14ac:dyDescent="0.2">
      <c r="D2432" s="58"/>
      <c r="G2432" s="58"/>
      <c r="K2432" s="59"/>
    </row>
    <row r="2433" spans="4:11" x14ac:dyDescent="0.2">
      <c r="D2433" s="58"/>
      <c r="G2433" s="58"/>
      <c r="K2433" s="59"/>
    </row>
    <row r="2434" spans="4:11" x14ac:dyDescent="0.2">
      <c r="D2434" s="58"/>
      <c r="G2434" s="58"/>
      <c r="K2434" s="59"/>
    </row>
    <row r="2435" spans="4:11" x14ac:dyDescent="0.2">
      <c r="D2435" s="58"/>
      <c r="G2435" s="58"/>
      <c r="K2435" s="59"/>
    </row>
    <row r="2436" spans="4:11" x14ac:dyDescent="0.2">
      <c r="D2436" s="58"/>
      <c r="G2436" s="58"/>
      <c r="K2436" s="59"/>
    </row>
    <row r="2437" spans="4:11" x14ac:dyDescent="0.2">
      <c r="D2437" s="58"/>
      <c r="G2437" s="58"/>
      <c r="K2437" s="59"/>
    </row>
    <row r="2438" spans="4:11" x14ac:dyDescent="0.2">
      <c r="D2438" s="58"/>
      <c r="G2438" s="58"/>
      <c r="K2438" s="59"/>
    </row>
    <row r="2439" spans="4:11" x14ac:dyDescent="0.2">
      <c r="D2439" s="58"/>
      <c r="G2439" s="58"/>
      <c r="K2439" s="59"/>
    </row>
    <row r="2440" spans="4:11" x14ac:dyDescent="0.2">
      <c r="D2440" s="58"/>
      <c r="G2440" s="58"/>
      <c r="K2440" s="59"/>
    </row>
    <row r="2441" spans="4:11" x14ac:dyDescent="0.2">
      <c r="D2441" s="58"/>
      <c r="G2441" s="58"/>
      <c r="K2441" s="59"/>
    </row>
    <row r="2442" spans="4:11" x14ac:dyDescent="0.2">
      <c r="D2442" s="58"/>
      <c r="G2442" s="58"/>
      <c r="K2442" s="59"/>
    </row>
    <row r="2443" spans="4:11" x14ac:dyDescent="0.2">
      <c r="D2443" s="58"/>
      <c r="G2443" s="58"/>
      <c r="K2443" s="59"/>
    </row>
    <row r="2444" spans="4:11" x14ac:dyDescent="0.2">
      <c r="D2444" s="58"/>
      <c r="G2444" s="58"/>
      <c r="K2444" s="59"/>
    </row>
    <row r="2445" spans="4:11" x14ac:dyDescent="0.2">
      <c r="D2445" s="58"/>
      <c r="G2445" s="58"/>
      <c r="K2445" s="59"/>
    </row>
    <row r="2446" spans="4:11" x14ac:dyDescent="0.2">
      <c r="D2446" s="58"/>
      <c r="G2446" s="58"/>
      <c r="K2446" s="59"/>
    </row>
    <row r="2447" spans="4:11" x14ac:dyDescent="0.2">
      <c r="D2447" s="58"/>
      <c r="G2447" s="58"/>
      <c r="K2447" s="59"/>
    </row>
    <row r="2448" spans="4:11" x14ac:dyDescent="0.2">
      <c r="D2448" s="58"/>
      <c r="G2448" s="58"/>
      <c r="K2448" s="59"/>
    </row>
    <row r="2449" spans="4:11" x14ac:dyDescent="0.2">
      <c r="D2449" s="58"/>
      <c r="G2449" s="58"/>
      <c r="K2449" s="59"/>
    </row>
    <row r="2450" spans="4:11" x14ac:dyDescent="0.2">
      <c r="D2450" s="58"/>
      <c r="G2450" s="58"/>
      <c r="K2450" s="59"/>
    </row>
    <row r="2451" spans="4:11" x14ac:dyDescent="0.2">
      <c r="D2451" s="58"/>
      <c r="G2451" s="58"/>
      <c r="K2451" s="59"/>
    </row>
    <row r="2452" spans="4:11" x14ac:dyDescent="0.2">
      <c r="D2452" s="58"/>
      <c r="G2452" s="58"/>
      <c r="K2452" s="59"/>
    </row>
    <row r="2453" spans="4:11" x14ac:dyDescent="0.2">
      <c r="D2453" s="58"/>
      <c r="G2453" s="58"/>
      <c r="K2453" s="59"/>
    </row>
    <row r="2454" spans="4:11" x14ac:dyDescent="0.2">
      <c r="D2454" s="58"/>
      <c r="G2454" s="58"/>
      <c r="K2454" s="59"/>
    </row>
    <row r="2455" spans="4:11" x14ac:dyDescent="0.2">
      <c r="D2455" s="58"/>
      <c r="G2455" s="58"/>
      <c r="K2455" s="59"/>
    </row>
    <row r="2456" spans="4:11" x14ac:dyDescent="0.2">
      <c r="D2456" s="58"/>
      <c r="G2456" s="58"/>
      <c r="K2456" s="59"/>
    </row>
    <row r="2457" spans="4:11" x14ac:dyDescent="0.2">
      <c r="D2457" s="58"/>
      <c r="G2457" s="58"/>
      <c r="K2457" s="59"/>
    </row>
    <row r="2458" spans="4:11" x14ac:dyDescent="0.2">
      <c r="D2458" s="58"/>
      <c r="G2458" s="58"/>
      <c r="K2458" s="59"/>
    </row>
    <row r="2459" spans="4:11" x14ac:dyDescent="0.2">
      <c r="D2459" s="58"/>
      <c r="G2459" s="58"/>
      <c r="K2459" s="59"/>
    </row>
    <row r="2460" spans="4:11" x14ac:dyDescent="0.2">
      <c r="D2460" s="58"/>
      <c r="G2460" s="58"/>
      <c r="K2460" s="59"/>
    </row>
    <row r="2461" spans="4:11" x14ac:dyDescent="0.2">
      <c r="D2461" s="58"/>
      <c r="G2461" s="58"/>
      <c r="K2461" s="59"/>
    </row>
    <row r="2462" spans="4:11" x14ac:dyDescent="0.2">
      <c r="D2462" s="58"/>
      <c r="G2462" s="58"/>
      <c r="K2462" s="59"/>
    </row>
    <row r="2463" spans="4:11" x14ac:dyDescent="0.2">
      <c r="D2463" s="58"/>
      <c r="G2463" s="58"/>
      <c r="K2463" s="59"/>
    </row>
    <row r="2464" spans="4:11" x14ac:dyDescent="0.2">
      <c r="D2464" s="58"/>
      <c r="G2464" s="58"/>
      <c r="K2464" s="59"/>
    </row>
    <row r="2465" spans="4:11" x14ac:dyDescent="0.2">
      <c r="D2465" s="58"/>
      <c r="G2465" s="58"/>
      <c r="K2465" s="59"/>
    </row>
    <row r="2466" spans="4:11" x14ac:dyDescent="0.2">
      <c r="D2466" s="58"/>
      <c r="G2466" s="58"/>
      <c r="K2466" s="59"/>
    </row>
    <row r="2467" spans="4:11" x14ac:dyDescent="0.2">
      <c r="D2467" s="58"/>
      <c r="G2467" s="58"/>
      <c r="K2467" s="59"/>
    </row>
    <row r="2468" spans="4:11" x14ac:dyDescent="0.2">
      <c r="D2468" s="58"/>
      <c r="G2468" s="58"/>
      <c r="K2468" s="59"/>
    </row>
    <row r="2469" spans="4:11" x14ac:dyDescent="0.2">
      <c r="D2469" s="58"/>
      <c r="G2469" s="58"/>
      <c r="K2469" s="59"/>
    </row>
    <row r="2470" spans="4:11" x14ac:dyDescent="0.2">
      <c r="D2470" s="58"/>
      <c r="G2470" s="58"/>
      <c r="K2470" s="59"/>
    </row>
    <row r="2471" spans="4:11" x14ac:dyDescent="0.2">
      <c r="D2471" s="58"/>
      <c r="G2471" s="58"/>
      <c r="K2471" s="59"/>
    </row>
    <row r="2472" spans="4:11" x14ac:dyDescent="0.2">
      <c r="D2472" s="58"/>
      <c r="G2472" s="58"/>
      <c r="K2472" s="59"/>
    </row>
    <row r="2473" spans="4:11" x14ac:dyDescent="0.2">
      <c r="D2473" s="58"/>
      <c r="G2473" s="58"/>
      <c r="K2473" s="59"/>
    </row>
    <row r="2474" spans="4:11" x14ac:dyDescent="0.2">
      <c r="D2474" s="58"/>
      <c r="G2474" s="58"/>
      <c r="K2474" s="59"/>
    </row>
    <row r="2475" spans="4:11" x14ac:dyDescent="0.2">
      <c r="D2475" s="58"/>
      <c r="G2475" s="58"/>
      <c r="K2475" s="59"/>
    </row>
    <row r="2476" spans="4:11" x14ac:dyDescent="0.2">
      <c r="D2476" s="58"/>
      <c r="G2476" s="58"/>
      <c r="K2476" s="59"/>
    </row>
    <row r="2477" spans="4:11" x14ac:dyDescent="0.2">
      <c r="D2477" s="58"/>
      <c r="G2477" s="58"/>
      <c r="K2477" s="59"/>
    </row>
    <row r="2478" spans="4:11" x14ac:dyDescent="0.2">
      <c r="D2478" s="58"/>
      <c r="G2478" s="58"/>
      <c r="K2478" s="59"/>
    </row>
    <row r="2479" spans="4:11" x14ac:dyDescent="0.2">
      <c r="D2479" s="58"/>
      <c r="G2479" s="58"/>
      <c r="K2479" s="59"/>
    </row>
    <row r="2480" spans="4:11" x14ac:dyDescent="0.2">
      <c r="D2480" s="58"/>
      <c r="G2480" s="58"/>
      <c r="K2480" s="59"/>
    </row>
    <row r="2481" spans="4:11" x14ac:dyDescent="0.2">
      <c r="D2481" s="58"/>
      <c r="G2481" s="58"/>
      <c r="K2481" s="59"/>
    </row>
    <row r="2482" spans="4:11" x14ac:dyDescent="0.2">
      <c r="D2482" s="58"/>
      <c r="G2482" s="58"/>
      <c r="K2482" s="59"/>
    </row>
    <row r="2483" spans="4:11" x14ac:dyDescent="0.2">
      <c r="D2483" s="58"/>
      <c r="G2483" s="58"/>
      <c r="K2483" s="59"/>
    </row>
    <row r="2484" spans="4:11" x14ac:dyDescent="0.2">
      <c r="D2484" s="58"/>
      <c r="G2484" s="58"/>
      <c r="K2484" s="59"/>
    </row>
    <row r="2485" spans="4:11" x14ac:dyDescent="0.2">
      <c r="D2485" s="58"/>
      <c r="G2485" s="58"/>
      <c r="K2485" s="59"/>
    </row>
    <row r="2486" spans="4:11" x14ac:dyDescent="0.2">
      <c r="D2486" s="58"/>
      <c r="G2486" s="58"/>
      <c r="K2486" s="59"/>
    </row>
    <row r="2487" spans="4:11" x14ac:dyDescent="0.2">
      <c r="D2487" s="58"/>
      <c r="G2487" s="58"/>
      <c r="K2487" s="59"/>
    </row>
    <row r="2488" spans="4:11" x14ac:dyDescent="0.2">
      <c r="D2488" s="58"/>
      <c r="G2488" s="58"/>
      <c r="K2488" s="59"/>
    </row>
    <row r="2489" spans="4:11" x14ac:dyDescent="0.2">
      <c r="D2489" s="58"/>
      <c r="G2489" s="58"/>
      <c r="K2489" s="59"/>
    </row>
    <row r="2490" spans="4:11" x14ac:dyDescent="0.2">
      <c r="D2490" s="58"/>
      <c r="G2490" s="58"/>
      <c r="K2490" s="59"/>
    </row>
    <row r="2491" spans="4:11" x14ac:dyDescent="0.2">
      <c r="D2491" s="58"/>
      <c r="G2491" s="58"/>
      <c r="K2491" s="59"/>
    </row>
    <row r="2492" spans="4:11" x14ac:dyDescent="0.2">
      <c r="D2492" s="58"/>
      <c r="G2492" s="58"/>
      <c r="K2492" s="59"/>
    </row>
    <row r="2493" spans="4:11" x14ac:dyDescent="0.2">
      <c r="D2493" s="58"/>
      <c r="G2493" s="58"/>
      <c r="K2493" s="59"/>
    </row>
    <row r="2494" spans="4:11" x14ac:dyDescent="0.2">
      <c r="D2494" s="58"/>
      <c r="G2494" s="58"/>
      <c r="K2494" s="59"/>
    </row>
    <row r="2495" spans="4:11" x14ac:dyDescent="0.2">
      <c r="D2495" s="58"/>
      <c r="G2495" s="58"/>
      <c r="K2495" s="59"/>
    </row>
    <row r="2496" spans="4:11" x14ac:dyDescent="0.2">
      <c r="D2496" s="58"/>
      <c r="G2496" s="58"/>
      <c r="K2496" s="59"/>
    </row>
    <row r="2497" spans="4:11" x14ac:dyDescent="0.2">
      <c r="D2497" s="58"/>
      <c r="G2497" s="58"/>
      <c r="K2497" s="59"/>
    </row>
    <row r="2498" spans="4:11" x14ac:dyDescent="0.2">
      <c r="D2498" s="58"/>
      <c r="G2498" s="58"/>
      <c r="K2498" s="59"/>
    </row>
    <row r="2499" spans="4:11" x14ac:dyDescent="0.2">
      <c r="D2499" s="58"/>
      <c r="G2499" s="58"/>
      <c r="K2499" s="59"/>
    </row>
    <row r="2500" spans="4:11" x14ac:dyDescent="0.2">
      <c r="D2500" s="58"/>
      <c r="G2500" s="58"/>
      <c r="K2500" s="59"/>
    </row>
    <row r="2501" spans="4:11" x14ac:dyDescent="0.2">
      <c r="D2501" s="58"/>
      <c r="G2501" s="58"/>
      <c r="K2501" s="59"/>
    </row>
    <row r="2502" spans="4:11" x14ac:dyDescent="0.2">
      <c r="D2502" s="58"/>
      <c r="G2502" s="58"/>
      <c r="K2502" s="59"/>
    </row>
    <row r="2503" spans="4:11" x14ac:dyDescent="0.2">
      <c r="D2503" s="58"/>
      <c r="G2503" s="58"/>
      <c r="K2503" s="59"/>
    </row>
    <row r="2504" spans="4:11" x14ac:dyDescent="0.2">
      <c r="D2504" s="58"/>
      <c r="G2504" s="58"/>
      <c r="K2504" s="59"/>
    </row>
    <row r="2505" spans="4:11" x14ac:dyDescent="0.2">
      <c r="D2505" s="58"/>
      <c r="G2505" s="58"/>
      <c r="K2505" s="59"/>
    </row>
    <row r="2506" spans="4:11" x14ac:dyDescent="0.2">
      <c r="D2506" s="58"/>
      <c r="G2506" s="58"/>
      <c r="K2506" s="59"/>
    </row>
    <row r="2507" spans="4:11" x14ac:dyDescent="0.2">
      <c r="D2507" s="58"/>
      <c r="G2507" s="58"/>
      <c r="K2507" s="59"/>
    </row>
    <row r="2508" spans="4:11" x14ac:dyDescent="0.2">
      <c r="D2508" s="58"/>
      <c r="G2508" s="58"/>
      <c r="K2508" s="59"/>
    </row>
    <row r="2509" spans="4:11" x14ac:dyDescent="0.2">
      <c r="D2509" s="58"/>
      <c r="G2509" s="58"/>
      <c r="K2509" s="59"/>
    </row>
    <row r="2510" spans="4:11" x14ac:dyDescent="0.2">
      <c r="D2510" s="58"/>
      <c r="G2510" s="58"/>
      <c r="K2510" s="59"/>
    </row>
    <row r="2511" spans="4:11" x14ac:dyDescent="0.2">
      <c r="D2511" s="58"/>
      <c r="G2511" s="58"/>
      <c r="K2511" s="59"/>
    </row>
    <row r="2512" spans="4:11" x14ac:dyDescent="0.2">
      <c r="D2512" s="58"/>
      <c r="G2512" s="58"/>
      <c r="K2512" s="59"/>
    </row>
    <row r="2513" spans="4:11" x14ac:dyDescent="0.2">
      <c r="D2513" s="58"/>
      <c r="G2513" s="58"/>
      <c r="K2513" s="59"/>
    </row>
    <row r="2514" spans="4:11" x14ac:dyDescent="0.2">
      <c r="D2514" s="58"/>
      <c r="G2514" s="58"/>
      <c r="K2514" s="59"/>
    </row>
    <row r="2515" spans="4:11" x14ac:dyDescent="0.2">
      <c r="D2515" s="58"/>
      <c r="G2515" s="58"/>
      <c r="K2515" s="59"/>
    </row>
    <row r="2516" spans="4:11" x14ac:dyDescent="0.2">
      <c r="D2516" s="58"/>
      <c r="G2516" s="58"/>
      <c r="K2516" s="59"/>
    </row>
    <row r="2517" spans="4:11" x14ac:dyDescent="0.2">
      <c r="D2517" s="58"/>
      <c r="G2517" s="58"/>
      <c r="K2517" s="59"/>
    </row>
    <row r="2518" spans="4:11" x14ac:dyDescent="0.2">
      <c r="D2518" s="58"/>
      <c r="G2518" s="58"/>
      <c r="K2518" s="59"/>
    </row>
    <row r="2519" spans="4:11" x14ac:dyDescent="0.2">
      <c r="D2519" s="58"/>
      <c r="G2519" s="58"/>
      <c r="K2519" s="59"/>
    </row>
    <row r="2520" spans="4:11" x14ac:dyDescent="0.2">
      <c r="D2520" s="58"/>
      <c r="G2520" s="58"/>
      <c r="K2520" s="59"/>
    </row>
    <row r="2521" spans="4:11" x14ac:dyDescent="0.2">
      <c r="D2521" s="58"/>
      <c r="G2521" s="58"/>
      <c r="K2521" s="59"/>
    </row>
    <row r="2522" spans="4:11" x14ac:dyDescent="0.2">
      <c r="D2522" s="58"/>
      <c r="G2522" s="58"/>
      <c r="K2522" s="59"/>
    </row>
    <row r="2523" spans="4:11" x14ac:dyDescent="0.2">
      <c r="D2523" s="58"/>
      <c r="G2523" s="58"/>
      <c r="K2523" s="59"/>
    </row>
    <row r="2524" spans="4:11" x14ac:dyDescent="0.2">
      <c r="D2524" s="58"/>
      <c r="G2524" s="58"/>
      <c r="K2524" s="59"/>
    </row>
    <row r="2525" spans="4:11" x14ac:dyDescent="0.2">
      <c r="D2525" s="58"/>
      <c r="G2525" s="58"/>
      <c r="K2525" s="59"/>
    </row>
    <row r="2526" spans="4:11" x14ac:dyDescent="0.2">
      <c r="D2526" s="58"/>
      <c r="G2526" s="58"/>
      <c r="K2526" s="59"/>
    </row>
    <row r="2527" spans="4:11" x14ac:dyDescent="0.2">
      <c r="D2527" s="58"/>
      <c r="G2527" s="58"/>
      <c r="K2527" s="59"/>
    </row>
    <row r="2528" spans="4:11" x14ac:dyDescent="0.2">
      <c r="D2528" s="58"/>
      <c r="G2528" s="58"/>
      <c r="K2528" s="59"/>
    </row>
    <row r="2529" spans="4:11" x14ac:dyDescent="0.2">
      <c r="D2529" s="58"/>
      <c r="G2529" s="58"/>
      <c r="K2529" s="59"/>
    </row>
    <row r="2530" spans="4:11" x14ac:dyDescent="0.2">
      <c r="D2530" s="58"/>
      <c r="G2530" s="58"/>
      <c r="K2530" s="59"/>
    </row>
    <row r="2531" spans="4:11" x14ac:dyDescent="0.2">
      <c r="D2531" s="58"/>
      <c r="G2531" s="58"/>
      <c r="K2531" s="59"/>
    </row>
    <row r="2532" spans="4:11" x14ac:dyDescent="0.2">
      <c r="D2532" s="58"/>
      <c r="G2532" s="58"/>
      <c r="K2532" s="59"/>
    </row>
    <row r="2533" spans="4:11" x14ac:dyDescent="0.2">
      <c r="D2533" s="58"/>
      <c r="G2533" s="58"/>
      <c r="K2533" s="59"/>
    </row>
    <row r="2534" spans="4:11" x14ac:dyDescent="0.2">
      <c r="D2534" s="58"/>
      <c r="G2534" s="58"/>
      <c r="K2534" s="59"/>
    </row>
    <row r="2535" spans="4:11" x14ac:dyDescent="0.2">
      <c r="D2535" s="58"/>
      <c r="G2535" s="58"/>
      <c r="K2535" s="59"/>
    </row>
    <row r="2536" spans="4:11" x14ac:dyDescent="0.2">
      <c r="D2536" s="58"/>
      <c r="G2536" s="58"/>
      <c r="K2536" s="59"/>
    </row>
    <row r="2537" spans="4:11" x14ac:dyDescent="0.2">
      <c r="D2537" s="58"/>
      <c r="G2537" s="58"/>
      <c r="K2537" s="59"/>
    </row>
    <row r="2538" spans="4:11" x14ac:dyDescent="0.2">
      <c r="D2538" s="58"/>
      <c r="G2538" s="58"/>
      <c r="K2538" s="59"/>
    </row>
    <row r="2539" spans="4:11" x14ac:dyDescent="0.2">
      <c r="D2539" s="58"/>
      <c r="G2539" s="58"/>
      <c r="K2539" s="59"/>
    </row>
    <row r="2540" spans="4:11" x14ac:dyDescent="0.2">
      <c r="D2540" s="58"/>
      <c r="G2540" s="58"/>
      <c r="K2540" s="59"/>
    </row>
    <row r="2541" spans="4:11" x14ac:dyDescent="0.2">
      <c r="D2541" s="58"/>
      <c r="G2541" s="58"/>
      <c r="K2541" s="59"/>
    </row>
    <row r="2542" spans="4:11" x14ac:dyDescent="0.2">
      <c r="D2542" s="58"/>
      <c r="G2542" s="58"/>
      <c r="K2542" s="59"/>
    </row>
    <row r="2543" spans="4:11" x14ac:dyDescent="0.2">
      <c r="D2543" s="58"/>
      <c r="G2543" s="58"/>
      <c r="K2543" s="59"/>
    </row>
    <row r="2544" spans="4:11" x14ac:dyDescent="0.2">
      <c r="D2544" s="58"/>
      <c r="G2544" s="58"/>
      <c r="K2544" s="59"/>
    </row>
    <row r="2545" spans="4:11" x14ac:dyDescent="0.2">
      <c r="D2545" s="58"/>
      <c r="G2545" s="58"/>
      <c r="K2545" s="59"/>
    </row>
    <row r="2546" spans="4:11" x14ac:dyDescent="0.2">
      <c r="D2546" s="58"/>
      <c r="G2546" s="58"/>
      <c r="K2546" s="59"/>
    </row>
    <row r="2547" spans="4:11" x14ac:dyDescent="0.2">
      <c r="D2547" s="58"/>
      <c r="G2547" s="58"/>
      <c r="K2547" s="59"/>
    </row>
    <row r="2548" spans="4:11" x14ac:dyDescent="0.2">
      <c r="D2548" s="58"/>
      <c r="G2548" s="58"/>
      <c r="K2548" s="59"/>
    </row>
    <row r="2549" spans="4:11" x14ac:dyDescent="0.2">
      <c r="D2549" s="58"/>
      <c r="G2549" s="58"/>
      <c r="K2549" s="59"/>
    </row>
    <row r="2550" spans="4:11" x14ac:dyDescent="0.2">
      <c r="D2550" s="58"/>
      <c r="G2550" s="58"/>
      <c r="K2550" s="59"/>
    </row>
    <row r="2551" spans="4:11" x14ac:dyDescent="0.2">
      <c r="D2551" s="58"/>
      <c r="G2551" s="58"/>
      <c r="K2551" s="59"/>
    </row>
    <row r="2552" spans="4:11" x14ac:dyDescent="0.2">
      <c r="D2552" s="58"/>
      <c r="G2552" s="58"/>
      <c r="K2552" s="59"/>
    </row>
    <row r="2553" spans="4:11" x14ac:dyDescent="0.2">
      <c r="D2553" s="58"/>
      <c r="G2553" s="58"/>
      <c r="K2553" s="59"/>
    </row>
    <row r="2554" spans="4:11" x14ac:dyDescent="0.2">
      <c r="D2554" s="58"/>
      <c r="G2554" s="58"/>
      <c r="K2554" s="59"/>
    </row>
    <row r="2555" spans="4:11" x14ac:dyDescent="0.2">
      <c r="D2555" s="58"/>
      <c r="G2555" s="58"/>
      <c r="K2555" s="59"/>
    </row>
    <row r="2556" spans="4:11" x14ac:dyDescent="0.2">
      <c r="D2556" s="58"/>
      <c r="G2556" s="58"/>
      <c r="K2556" s="59"/>
    </row>
    <row r="2557" spans="4:11" x14ac:dyDescent="0.2">
      <c r="D2557" s="58"/>
      <c r="G2557" s="58"/>
      <c r="K2557" s="59"/>
    </row>
    <row r="2558" spans="4:11" x14ac:dyDescent="0.2">
      <c r="D2558" s="58"/>
      <c r="G2558" s="58"/>
      <c r="K2558" s="59"/>
    </row>
    <row r="2559" spans="4:11" x14ac:dyDescent="0.2">
      <c r="D2559" s="58"/>
      <c r="G2559" s="58"/>
      <c r="K2559" s="59"/>
    </row>
    <row r="2560" spans="4:11" x14ac:dyDescent="0.2">
      <c r="D2560" s="58"/>
      <c r="G2560" s="58"/>
      <c r="K2560" s="59"/>
    </row>
    <row r="2561" spans="4:11" x14ac:dyDescent="0.2">
      <c r="D2561" s="58"/>
      <c r="G2561" s="58"/>
      <c r="K2561" s="59"/>
    </row>
    <row r="2562" spans="4:11" x14ac:dyDescent="0.2">
      <c r="D2562" s="58"/>
      <c r="G2562" s="58"/>
      <c r="K2562" s="59"/>
    </row>
    <row r="2563" spans="4:11" x14ac:dyDescent="0.2">
      <c r="D2563" s="58"/>
      <c r="G2563" s="58"/>
      <c r="K2563" s="59"/>
    </row>
    <row r="2564" spans="4:11" x14ac:dyDescent="0.2">
      <c r="D2564" s="58"/>
      <c r="G2564" s="58"/>
      <c r="K2564" s="59"/>
    </row>
    <row r="2565" spans="4:11" x14ac:dyDescent="0.2">
      <c r="D2565" s="58"/>
      <c r="G2565" s="58"/>
      <c r="K2565" s="59"/>
    </row>
    <row r="2566" spans="4:11" x14ac:dyDescent="0.2">
      <c r="D2566" s="58"/>
      <c r="G2566" s="58"/>
      <c r="K2566" s="59"/>
    </row>
    <row r="2567" spans="4:11" x14ac:dyDescent="0.2">
      <c r="D2567" s="58"/>
      <c r="G2567" s="58"/>
      <c r="K2567" s="59"/>
    </row>
    <row r="2568" spans="4:11" x14ac:dyDescent="0.2">
      <c r="D2568" s="58"/>
      <c r="G2568" s="58"/>
      <c r="K2568" s="59"/>
    </row>
    <row r="2569" spans="4:11" x14ac:dyDescent="0.2">
      <c r="D2569" s="58"/>
      <c r="G2569" s="58"/>
      <c r="K2569" s="59"/>
    </row>
    <row r="2570" spans="4:11" x14ac:dyDescent="0.2">
      <c r="D2570" s="58"/>
      <c r="G2570" s="58"/>
      <c r="K2570" s="59"/>
    </row>
    <row r="2571" spans="4:11" x14ac:dyDescent="0.2">
      <c r="D2571" s="58"/>
      <c r="G2571" s="58"/>
      <c r="K2571" s="59"/>
    </row>
    <row r="2572" spans="4:11" x14ac:dyDescent="0.2">
      <c r="D2572" s="58"/>
      <c r="G2572" s="58"/>
      <c r="K2572" s="59"/>
    </row>
    <row r="2573" spans="4:11" x14ac:dyDescent="0.2">
      <c r="D2573" s="58"/>
      <c r="G2573" s="58"/>
      <c r="K2573" s="59"/>
    </row>
    <row r="2574" spans="4:11" x14ac:dyDescent="0.2">
      <c r="D2574" s="58"/>
      <c r="G2574" s="58"/>
      <c r="K2574" s="59"/>
    </row>
    <row r="2575" spans="4:11" x14ac:dyDescent="0.2">
      <c r="D2575" s="58"/>
      <c r="G2575" s="58"/>
      <c r="K2575" s="59"/>
    </row>
    <row r="2576" spans="4:11" x14ac:dyDescent="0.2">
      <c r="D2576" s="58"/>
      <c r="G2576" s="58"/>
      <c r="K2576" s="59"/>
    </row>
    <row r="2577" spans="4:11" x14ac:dyDescent="0.2">
      <c r="D2577" s="58"/>
      <c r="G2577" s="58"/>
      <c r="K2577" s="59"/>
    </row>
    <row r="2578" spans="4:11" x14ac:dyDescent="0.2">
      <c r="D2578" s="58"/>
      <c r="G2578" s="58"/>
      <c r="K2578" s="59"/>
    </row>
    <row r="2579" spans="4:11" x14ac:dyDescent="0.2">
      <c r="D2579" s="58"/>
      <c r="G2579" s="58"/>
      <c r="K2579" s="59"/>
    </row>
    <row r="2580" spans="4:11" x14ac:dyDescent="0.2">
      <c r="D2580" s="58"/>
      <c r="G2580" s="58"/>
      <c r="K2580" s="59"/>
    </row>
    <row r="2581" spans="4:11" x14ac:dyDescent="0.2">
      <c r="D2581" s="58"/>
      <c r="G2581" s="58"/>
      <c r="K2581" s="59"/>
    </row>
    <row r="2582" spans="4:11" x14ac:dyDescent="0.2">
      <c r="D2582" s="58"/>
      <c r="G2582" s="58"/>
      <c r="K2582" s="59"/>
    </row>
    <row r="2583" spans="4:11" x14ac:dyDescent="0.2">
      <c r="D2583" s="58"/>
      <c r="G2583" s="58"/>
      <c r="K2583" s="59"/>
    </row>
    <row r="2584" spans="4:11" x14ac:dyDescent="0.2">
      <c r="D2584" s="58"/>
      <c r="G2584" s="58"/>
      <c r="K2584" s="59"/>
    </row>
    <row r="2585" spans="4:11" x14ac:dyDescent="0.2">
      <c r="D2585" s="58"/>
      <c r="G2585" s="58"/>
      <c r="K2585" s="59"/>
    </row>
    <row r="2586" spans="4:11" x14ac:dyDescent="0.2">
      <c r="D2586" s="58"/>
      <c r="G2586" s="58"/>
      <c r="K2586" s="59"/>
    </row>
    <row r="2587" spans="4:11" x14ac:dyDescent="0.2">
      <c r="D2587" s="58"/>
      <c r="G2587" s="58"/>
      <c r="K2587" s="59"/>
    </row>
    <row r="2588" spans="4:11" x14ac:dyDescent="0.2">
      <c r="D2588" s="58"/>
      <c r="G2588" s="58"/>
      <c r="K2588" s="59"/>
    </row>
    <row r="2589" spans="4:11" x14ac:dyDescent="0.2">
      <c r="D2589" s="58"/>
      <c r="G2589" s="58"/>
      <c r="K2589" s="59"/>
    </row>
    <row r="2590" spans="4:11" x14ac:dyDescent="0.2">
      <c r="D2590" s="58"/>
      <c r="G2590" s="58"/>
      <c r="K2590" s="59"/>
    </row>
    <row r="2591" spans="4:11" x14ac:dyDescent="0.2">
      <c r="D2591" s="58"/>
      <c r="G2591" s="58"/>
      <c r="K2591" s="59"/>
    </row>
    <row r="2592" spans="4:11" x14ac:dyDescent="0.2">
      <c r="D2592" s="58"/>
      <c r="G2592" s="58"/>
      <c r="K2592" s="59"/>
    </row>
    <row r="2593" spans="4:11" x14ac:dyDescent="0.2">
      <c r="D2593" s="58"/>
      <c r="G2593" s="58"/>
      <c r="K2593" s="59"/>
    </row>
    <row r="2594" spans="4:11" x14ac:dyDescent="0.2">
      <c r="D2594" s="58"/>
      <c r="G2594" s="58"/>
      <c r="K2594" s="59"/>
    </row>
    <row r="2595" spans="4:11" x14ac:dyDescent="0.2">
      <c r="D2595" s="58"/>
      <c r="G2595" s="58"/>
      <c r="K2595" s="59"/>
    </row>
    <row r="2596" spans="4:11" x14ac:dyDescent="0.2">
      <c r="D2596" s="58"/>
      <c r="G2596" s="58"/>
      <c r="K2596" s="59"/>
    </row>
    <row r="2597" spans="4:11" x14ac:dyDescent="0.2">
      <c r="D2597" s="58"/>
      <c r="G2597" s="58"/>
      <c r="K2597" s="59"/>
    </row>
    <row r="2598" spans="4:11" x14ac:dyDescent="0.2">
      <c r="D2598" s="58"/>
      <c r="G2598" s="58"/>
      <c r="K2598" s="59"/>
    </row>
    <row r="2599" spans="4:11" x14ac:dyDescent="0.2">
      <c r="D2599" s="58"/>
      <c r="G2599" s="58"/>
      <c r="K2599" s="59"/>
    </row>
    <row r="2600" spans="4:11" x14ac:dyDescent="0.2">
      <c r="D2600" s="58"/>
      <c r="G2600" s="58"/>
      <c r="K2600" s="59"/>
    </row>
    <row r="2601" spans="4:11" x14ac:dyDescent="0.2">
      <c r="D2601" s="58"/>
      <c r="G2601" s="58"/>
      <c r="K2601" s="59"/>
    </row>
    <row r="2602" spans="4:11" x14ac:dyDescent="0.2">
      <c r="D2602" s="58"/>
      <c r="G2602" s="58"/>
      <c r="K2602" s="59"/>
    </row>
    <row r="2603" spans="4:11" x14ac:dyDescent="0.2">
      <c r="D2603" s="58"/>
      <c r="G2603" s="58"/>
      <c r="K2603" s="59"/>
    </row>
    <row r="2604" spans="4:11" x14ac:dyDescent="0.2">
      <c r="D2604" s="58"/>
      <c r="G2604" s="58"/>
      <c r="K2604" s="59"/>
    </row>
    <row r="2605" spans="4:11" x14ac:dyDescent="0.2">
      <c r="D2605" s="58"/>
      <c r="G2605" s="58"/>
      <c r="K2605" s="59"/>
    </row>
    <row r="2606" spans="4:11" x14ac:dyDescent="0.2">
      <c r="D2606" s="58"/>
      <c r="G2606" s="58"/>
      <c r="K2606" s="59"/>
    </row>
    <row r="2607" spans="4:11" x14ac:dyDescent="0.2">
      <c r="D2607" s="58"/>
      <c r="G2607" s="58"/>
      <c r="K2607" s="59"/>
    </row>
    <row r="2608" spans="4:11" x14ac:dyDescent="0.2">
      <c r="D2608" s="58"/>
      <c r="G2608" s="58"/>
      <c r="K2608" s="59"/>
    </row>
    <row r="2609" spans="4:11" x14ac:dyDescent="0.2">
      <c r="D2609" s="58"/>
      <c r="G2609" s="58"/>
      <c r="K2609" s="59"/>
    </row>
    <row r="2610" spans="4:11" x14ac:dyDescent="0.2">
      <c r="D2610" s="58"/>
      <c r="G2610" s="58"/>
      <c r="K2610" s="59"/>
    </row>
    <row r="2611" spans="4:11" x14ac:dyDescent="0.2">
      <c r="D2611" s="58"/>
      <c r="G2611" s="58"/>
      <c r="K2611" s="59"/>
    </row>
    <row r="2612" spans="4:11" x14ac:dyDescent="0.2">
      <c r="D2612" s="58"/>
      <c r="G2612" s="58"/>
      <c r="K2612" s="59"/>
    </row>
    <row r="2613" spans="4:11" x14ac:dyDescent="0.2">
      <c r="D2613" s="58"/>
      <c r="G2613" s="58"/>
      <c r="K2613" s="59"/>
    </row>
    <row r="2614" spans="4:11" x14ac:dyDescent="0.2">
      <c r="D2614" s="58"/>
      <c r="G2614" s="58"/>
      <c r="K2614" s="59"/>
    </row>
    <row r="2615" spans="4:11" x14ac:dyDescent="0.2">
      <c r="D2615" s="58"/>
      <c r="G2615" s="58"/>
      <c r="K2615" s="59"/>
    </row>
    <row r="2616" spans="4:11" x14ac:dyDescent="0.2">
      <c r="D2616" s="58"/>
      <c r="G2616" s="58"/>
      <c r="K2616" s="59"/>
    </row>
    <row r="2617" spans="4:11" x14ac:dyDescent="0.2">
      <c r="D2617" s="58"/>
      <c r="G2617" s="58"/>
      <c r="K2617" s="59"/>
    </row>
    <row r="2618" spans="4:11" x14ac:dyDescent="0.2">
      <c r="D2618" s="58"/>
      <c r="G2618" s="58"/>
      <c r="K2618" s="59"/>
    </row>
    <row r="2619" spans="4:11" x14ac:dyDescent="0.2">
      <c r="D2619" s="58"/>
      <c r="G2619" s="58"/>
      <c r="K2619" s="59"/>
    </row>
    <row r="2620" spans="4:11" x14ac:dyDescent="0.2">
      <c r="D2620" s="58"/>
      <c r="G2620" s="58"/>
      <c r="K2620" s="59"/>
    </row>
    <row r="2621" spans="4:11" x14ac:dyDescent="0.2">
      <c r="D2621" s="58"/>
      <c r="G2621" s="58"/>
      <c r="K2621" s="59"/>
    </row>
    <row r="2622" spans="4:11" x14ac:dyDescent="0.2">
      <c r="D2622" s="58"/>
      <c r="G2622" s="58"/>
      <c r="K2622" s="59"/>
    </row>
    <row r="2623" spans="4:11" x14ac:dyDescent="0.2">
      <c r="D2623" s="58"/>
      <c r="G2623" s="58"/>
      <c r="K2623" s="59"/>
    </row>
    <row r="2624" spans="4:11" x14ac:dyDescent="0.2">
      <c r="D2624" s="58"/>
      <c r="G2624" s="58"/>
      <c r="K2624" s="59"/>
    </row>
    <row r="2625" spans="4:11" x14ac:dyDescent="0.2">
      <c r="D2625" s="58"/>
      <c r="G2625" s="58"/>
      <c r="K2625" s="59"/>
    </row>
    <row r="2626" spans="4:11" x14ac:dyDescent="0.2">
      <c r="D2626" s="58"/>
      <c r="G2626" s="58"/>
      <c r="K2626" s="59"/>
    </row>
    <row r="2627" spans="4:11" x14ac:dyDescent="0.2">
      <c r="D2627" s="58"/>
      <c r="G2627" s="58"/>
      <c r="K2627" s="59"/>
    </row>
    <row r="2628" spans="4:11" x14ac:dyDescent="0.2">
      <c r="D2628" s="58"/>
      <c r="G2628" s="58"/>
      <c r="K2628" s="59"/>
    </row>
    <row r="2629" spans="4:11" x14ac:dyDescent="0.2">
      <c r="D2629" s="58"/>
      <c r="G2629" s="58"/>
      <c r="K2629" s="59"/>
    </row>
    <row r="2630" spans="4:11" x14ac:dyDescent="0.2">
      <c r="D2630" s="58"/>
      <c r="G2630" s="58"/>
      <c r="K2630" s="59"/>
    </row>
    <row r="2631" spans="4:11" x14ac:dyDescent="0.2">
      <c r="D2631" s="58"/>
      <c r="G2631" s="58"/>
      <c r="K2631" s="59"/>
    </row>
    <row r="2632" spans="4:11" x14ac:dyDescent="0.2">
      <c r="D2632" s="58"/>
      <c r="G2632" s="58"/>
      <c r="K2632" s="59"/>
    </row>
    <row r="2633" spans="4:11" x14ac:dyDescent="0.2">
      <c r="D2633" s="58"/>
      <c r="G2633" s="58"/>
      <c r="K2633" s="59"/>
    </row>
    <row r="2634" spans="4:11" x14ac:dyDescent="0.2">
      <c r="D2634" s="58"/>
      <c r="G2634" s="58"/>
      <c r="K2634" s="59"/>
    </row>
    <row r="2635" spans="4:11" x14ac:dyDescent="0.2">
      <c r="D2635" s="58"/>
      <c r="G2635" s="58"/>
      <c r="K2635" s="59"/>
    </row>
    <row r="2636" spans="4:11" x14ac:dyDescent="0.2">
      <c r="D2636" s="58"/>
      <c r="G2636" s="58"/>
      <c r="K2636" s="59"/>
    </row>
    <row r="2637" spans="4:11" x14ac:dyDescent="0.2">
      <c r="D2637" s="58"/>
      <c r="G2637" s="58"/>
      <c r="K2637" s="59"/>
    </row>
    <row r="2638" spans="4:11" x14ac:dyDescent="0.2">
      <c r="D2638" s="58"/>
      <c r="G2638" s="58"/>
      <c r="K2638" s="59"/>
    </row>
    <row r="2639" spans="4:11" x14ac:dyDescent="0.2">
      <c r="D2639" s="58"/>
      <c r="G2639" s="58"/>
      <c r="K2639" s="59"/>
    </row>
    <row r="2640" spans="4:11" x14ac:dyDescent="0.2">
      <c r="D2640" s="58"/>
      <c r="G2640" s="58"/>
      <c r="K2640" s="59"/>
    </row>
    <row r="2641" spans="4:11" x14ac:dyDescent="0.2">
      <c r="D2641" s="58"/>
      <c r="G2641" s="58"/>
      <c r="K2641" s="59"/>
    </row>
    <row r="2642" spans="4:11" x14ac:dyDescent="0.2">
      <c r="D2642" s="58"/>
      <c r="G2642" s="58"/>
      <c r="K2642" s="59"/>
    </row>
    <row r="2643" spans="4:11" x14ac:dyDescent="0.2">
      <c r="D2643" s="58"/>
      <c r="G2643" s="58"/>
      <c r="K2643" s="59"/>
    </row>
    <row r="2644" spans="4:11" x14ac:dyDescent="0.2">
      <c r="D2644" s="58"/>
      <c r="G2644" s="58"/>
      <c r="K2644" s="59"/>
    </row>
    <row r="2645" spans="4:11" x14ac:dyDescent="0.2">
      <c r="D2645" s="58"/>
      <c r="G2645" s="58"/>
      <c r="K2645" s="59"/>
    </row>
    <row r="2646" spans="4:11" x14ac:dyDescent="0.2">
      <c r="D2646" s="58"/>
      <c r="G2646" s="58"/>
      <c r="K2646" s="59"/>
    </row>
    <row r="2647" spans="4:11" x14ac:dyDescent="0.2">
      <c r="D2647" s="58"/>
      <c r="G2647" s="58"/>
      <c r="K2647" s="59"/>
    </row>
    <row r="2648" spans="4:11" x14ac:dyDescent="0.2">
      <c r="D2648" s="58"/>
      <c r="G2648" s="58"/>
      <c r="K2648" s="59"/>
    </row>
    <row r="2649" spans="4:11" x14ac:dyDescent="0.2">
      <c r="D2649" s="58"/>
      <c r="G2649" s="58"/>
      <c r="K2649" s="59"/>
    </row>
    <row r="2650" spans="4:11" x14ac:dyDescent="0.2">
      <c r="D2650" s="58"/>
      <c r="G2650" s="58"/>
      <c r="K2650" s="59"/>
    </row>
    <row r="2651" spans="4:11" x14ac:dyDescent="0.2">
      <c r="D2651" s="58"/>
      <c r="G2651" s="58"/>
      <c r="K2651" s="59"/>
    </row>
    <row r="2652" spans="4:11" x14ac:dyDescent="0.2">
      <c r="D2652" s="58"/>
      <c r="G2652" s="58"/>
      <c r="K2652" s="59"/>
    </row>
    <row r="2653" spans="4:11" x14ac:dyDescent="0.2">
      <c r="D2653" s="58"/>
      <c r="G2653" s="58"/>
      <c r="K2653" s="59"/>
    </row>
    <row r="2654" spans="4:11" x14ac:dyDescent="0.2">
      <c r="D2654" s="58"/>
      <c r="G2654" s="58"/>
      <c r="K2654" s="59"/>
    </row>
    <row r="2655" spans="4:11" x14ac:dyDescent="0.2">
      <c r="D2655" s="58"/>
      <c r="G2655" s="58"/>
      <c r="K2655" s="59"/>
    </row>
    <row r="2656" spans="4:11" x14ac:dyDescent="0.2">
      <c r="D2656" s="58"/>
      <c r="G2656" s="58"/>
      <c r="K2656" s="59"/>
    </row>
    <row r="2657" spans="4:11" x14ac:dyDescent="0.2">
      <c r="D2657" s="58"/>
      <c r="G2657" s="58"/>
      <c r="K2657" s="59"/>
    </row>
    <row r="2658" spans="4:11" x14ac:dyDescent="0.2">
      <c r="D2658" s="58"/>
      <c r="G2658" s="58"/>
      <c r="K2658" s="59"/>
    </row>
    <row r="2659" spans="4:11" x14ac:dyDescent="0.2">
      <c r="D2659" s="58"/>
      <c r="G2659" s="58"/>
      <c r="K2659" s="59"/>
    </row>
    <row r="2660" spans="4:11" x14ac:dyDescent="0.2">
      <c r="D2660" s="58"/>
      <c r="G2660" s="58"/>
      <c r="K2660" s="59"/>
    </row>
    <row r="2661" spans="4:11" x14ac:dyDescent="0.2">
      <c r="D2661" s="58"/>
      <c r="G2661" s="58"/>
      <c r="K2661" s="59"/>
    </row>
    <row r="2662" spans="4:11" x14ac:dyDescent="0.2">
      <c r="D2662" s="58"/>
      <c r="G2662" s="58"/>
      <c r="K2662" s="59"/>
    </row>
    <row r="2663" spans="4:11" x14ac:dyDescent="0.2">
      <c r="D2663" s="58"/>
      <c r="G2663" s="58"/>
      <c r="K2663" s="59"/>
    </row>
    <row r="2664" spans="4:11" x14ac:dyDescent="0.2">
      <c r="D2664" s="58"/>
      <c r="G2664" s="58"/>
      <c r="K2664" s="59"/>
    </row>
    <row r="2665" spans="4:11" x14ac:dyDescent="0.2">
      <c r="D2665" s="58"/>
      <c r="G2665" s="58"/>
      <c r="K2665" s="59"/>
    </row>
    <row r="2666" spans="4:11" x14ac:dyDescent="0.2">
      <c r="D2666" s="58"/>
      <c r="G2666" s="58"/>
      <c r="K2666" s="59"/>
    </row>
    <row r="2667" spans="4:11" x14ac:dyDescent="0.2">
      <c r="D2667" s="58"/>
      <c r="G2667" s="58"/>
      <c r="K2667" s="59"/>
    </row>
    <row r="2668" spans="4:11" x14ac:dyDescent="0.2">
      <c r="D2668" s="58"/>
      <c r="G2668" s="58"/>
      <c r="K2668" s="59"/>
    </row>
    <row r="2669" spans="4:11" x14ac:dyDescent="0.2">
      <c r="D2669" s="58"/>
      <c r="G2669" s="58"/>
      <c r="K2669" s="59"/>
    </row>
    <row r="2670" spans="4:11" x14ac:dyDescent="0.2">
      <c r="D2670" s="58"/>
      <c r="G2670" s="58"/>
      <c r="K2670" s="59"/>
    </row>
    <row r="2671" spans="4:11" x14ac:dyDescent="0.2">
      <c r="D2671" s="58"/>
      <c r="G2671" s="58"/>
      <c r="K2671" s="59"/>
    </row>
    <row r="2672" spans="4:11" x14ac:dyDescent="0.2">
      <c r="D2672" s="58"/>
      <c r="G2672" s="58"/>
      <c r="K2672" s="59"/>
    </row>
    <row r="2673" spans="4:11" x14ac:dyDescent="0.2">
      <c r="D2673" s="58"/>
      <c r="G2673" s="58"/>
      <c r="K2673" s="59"/>
    </row>
    <row r="2674" spans="4:11" x14ac:dyDescent="0.2">
      <c r="D2674" s="58"/>
      <c r="G2674" s="58"/>
      <c r="K2674" s="59"/>
    </row>
    <row r="2675" spans="4:11" x14ac:dyDescent="0.2">
      <c r="D2675" s="58"/>
      <c r="G2675" s="58"/>
      <c r="K2675" s="59"/>
    </row>
    <row r="2676" spans="4:11" x14ac:dyDescent="0.2">
      <c r="D2676" s="58"/>
      <c r="G2676" s="58"/>
      <c r="K2676" s="59"/>
    </row>
    <row r="2677" spans="4:11" x14ac:dyDescent="0.2">
      <c r="D2677" s="58"/>
      <c r="G2677" s="58"/>
      <c r="K2677" s="59"/>
    </row>
    <row r="2678" spans="4:11" x14ac:dyDescent="0.2">
      <c r="D2678" s="58"/>
      <c r="G2678" s="58"/>
      <c r="K2678" s="59"/>
    </row>
    <row r="2679" spans="4:11" x14ac:dyDescent="0.2">
      <c r="D2679" s="58"/>
      <c r="G2679" s="58"/>
      <c r="K2679" s="59"/>
    </row>
    <row r="2680" spans="4:11" x14ac:dyDescent="0.2">
      <c r="D2680" s="58"/>
      <c r="G2680" s="58"/>
      <c r="K2680" s="59"/>
    </row>
    <row r="2681" spans="4:11" x14ac:dyDescent="0.2">
      <c r="D2681" s="58"/>
      <c r="G2681" s="58"/>
      <c r="K2681" s="59"/>
    </row>
    <row r="2682" spans="4:11" x14ac:dyDescent="0.2">
      <c r="D2682" s="58"/>
      <c r="G2682" s="58"/>
      <c r="K2682" s="59"/>
    </row>
    <row r="2683" spans="4:11" x14ac:dyDescent="0.2">
      <c r="D2683" s="58"/>
      <c r="G2683" s="58"/>
      <c r="K2683" s="59"/>
    </row>
    <row r="2684" spans="4:11" x14ac:dyDescent="0.2">
      <c r="D2684" s="58"/>
      <c r="G2684" s="58"/>
      <c r="K2684" s="59"/>
    </row>
    <row r="2685" spans="4:11" x14ac:dyDescent="0.2">
      <c r="D2685" s="58"/>
      <c r="G2685" s="58"/>
      <c r="K2685" s="59"/>
    </row>
    <row r="2686" spans="4:11" x14ac:dyDescent="0.2">
      <c r="D2686" s="58"/>
      <c r="G2686" s="58"/>
      <c r="K2686" s="59"/>
    </row>
    <row r="2687" spans="4:11" x14ac:dyDescent="0.2">
      <c r="D2687" s="58"/>
      <c r="G2687" s="58"/>
      <c r="K2687" s="59"/>
    </row>
    <row r="2688" spans="4:11" x14ac:dyDescent="0.2">
      <c r="D2688" s="58"/>
      <c r="G2688" s="58"/>
      <c r="K2688" s="59"/>
    </row>
    <row r="2689" spans="4:11" x14ac:dyDescent="0.2">
      <c r="D2689" s="58"/>
      <c r="G2689" s="58"/>
      <c r="K2689" s="59"/>
    </row>
    <row r="2690" spans="4:11" x14ac:dyDescent="0.2">
      <c r="D2690" s="58"/>
      <c r="G2690" s="58"/>
      <c r="K2690" s="59"/>
    </row>
    <row r="2691" spans="4:11" x14ac:dyDescent="0.2">
      <c r="D2691" s="58"/>
      <c r="G2691" s="58"/>
      <c r="K2691" s="59"/>
    </row>
    <row r="2692" spans="4:11" x14ac:dyDescent="0.2">
      <c r="D2692" s="58"/>
      <c r="G2692" s="58"/>
      <c r="K2692" s="59"/>
    </row>
    <row r="2693" spans="4:11" x14ac:dyDescent="0.2">
      <c r="D2693" s="58"/>
      <c r="G2693" s="58"/>
      <c r="K2693" s="59"/>
    </row>
    <row r="2694" spans="4:11" x14ac:dyDescent="0.2">
      <c r="D2694" s="58"/>
      <c r="G2694" s="58"/>
      <c r="K2694" s="59"/>
    </row>
    <row r="2695" spans="4:11" x14ac:dyDescent="0.2">
      <c r="D2695" s="58"/>
      <c r="G2695" s="58"/>
      <c r="K2695" s="59"/>
    </row>
    <row r="2696" spans="4:11" x14ac:dyDescent="0.2">
      <c r="D2696" s="58"/>
      <c r="G2696" s="58"/>
      <c r="K2696" s="59"/>
    </row>
    <row r="2697" spans="4:11" x14ac:dyDescent="0.2">
      <c r="D2697" s="58"/>
      <c r="G2697" s="58"/>
      <c r="K2697" s="59"/>
    </row>
    <row r="2698" spans="4:11" x14ac:dyDescent="0.2">
      <c r="D2698" s="58"/>
      <c r="G2698" s="58"/>
      <c r="K2698" s="59"/>
    </row>
    <row r="2699" spans="4:11" x14ac:dyDescent="0.2">
      <c r="D2699" s="58"/>
      <c r="G2699" s="58"/>
      <c r="K2699" s="59"/>
    </row>
    <row r="2700" spans="4:11" x14ac:dyDescent="0.2">
      <c r="D2700" s="58"/>
      <c r="G2700" s="58"/>
      <c r="K2700" s="59"/>
    </row>
    <row r="2701" spans="4:11" x14ac:dyDescent="0.2">
      <c r="D2701" s="58"/>
      <c r="G2701" s="58"/>
      <c r="K2701" s="59"/>
    </row>
    <row r="2702" spans="4:11" x14ac:dyDescent="0.2">
      <c r="D2702" s="58"/>
      <c r="G2702" s="58"/>
      <c r="K2702" s="59"/>
    </row>
    <row r="2703" spans="4:11" x14ac:dyDescent="0.2">
      <c r="D2703" s="58"/>
      <c r="G2703" s="58"/>
      <c r="K2703" s="59"/>
    </row>
    <row r="2704" spans="4:11" x14ac:dyDescent="0.2">
      <c r="D2704" s="58"/>
      <c r="G2704" s="58"/>
      <c r="K2704" s="59"/>
    </row>
    <row r="2705" spans="4:11" x14ac:dyDescent="0.2">
      <c r="D2705" s="58"/>
      <c r="G2705" s="58"/>
      <c r="K2705" s="59"/>
    </row>
    <row r="2706" spans="4:11" x14ac:dyDescent="0.2">
      <c r="D2706" s="58"/>
      <c r="G2706" s="58"/>
      <c r="K2706" s="59"/>
    </row>
    <row r="2707" spans="4:11" x14ac:dyDescent="0.2">
      <c r="D2707" s="58"/>
      <c r="G2707" s="58"/>
      <c r="K2707" s="59"/>
    </row>
    <row r="2708" spans="4:11" x14ac:dyDescent="0.2">
      <c r="D2708" s="58"/>
      <c r="G2708" s="58"/>
      <c r="K2708" s="59"/>
    </row>
    <row r="2709" spans="4:11" x14ac:dyDescent="0.2">
      <c r="D2709" s="58"/>
      <c r="G2709" s="58"/>
      <c r="K2709" s="59"/>
    </row>
    <row r="2710" spans="4:11" x14ac:dyDescent="0.2">
      <c r="D2710" s="58"/>
      <c r="G2710" s="58"/>
      <c r="K2710" s="59"/>
    </row>
    <row r="2711" spans="4:11" x14ac:dyDescent="0.2">
      <c r="D2711" s="58"/>
      <c r="G2711" s="58"/>
      <c r="K2711" s="59"/>
    </row>
    <row r="2712" spans="4:11" x14ac:dyDescent="0.2">
      <c r="D2712" s="58"/>
      <c r="G2712" s="58"/>
      <c r="K2712" s="59"/>
    </row>
    <row r="2713" spans="4:11" x14ac:dyDescent="0.2">
      <c r="D2713" s="58"/>
      <c r="G2713" s="58"/>
      <c r="K2713" s="59"/>
    </row>
    <row r="2714" spans="4:11" x14ac:dyDescent="0.2">
      <c r="D2714" s="58"/>
      <c r="G2714" s="58"/>
      <c r="K2714" s="59"/>
    </row>
    <row r="2715" spans="4:11" x14ac:dyDescent="0.2">
      <c r="D2715" s="58"/>
      <c r="G2715" s="58"/>
      <c r="K2715" s="59"/>
    </row>
    <row r="2716" spans="4:11" x14ac:dyDescent="0.2">
      <c r="D2716" s="58"/>
      <c r="G2716" s="58"/>
      <c r="K2716" s="59"/>
    </row>
    <row r="2717" spans="4:11" x14ac:dyDescent="0.2">
      <c r="D2717" s="58"/>
      <c r="G2717" s="58"/>
      <c r="K2717" s="59"/>
    </row>
    <row r="2718" spans="4:11" x14ac:dyDescent="0.2">
      <c r="D2718" s="58"/>
      <c r="G2718" s="58"/>
      <c r="K2718" s="59"/>
    </row>
    <row r="2719" spans="4:11" x14ac:dyDescent="0.2">
      <c r="D2719" s="58"/>
      <c r="G2719" s="58"/>
      <c r="K2719" s="59"/>
    </row>
    <row r="2720" spans="4:11" x14ac:dyDescent="0.2">
      <c r="D2720" s="58"/>
      <c r="G2720" s="58"/>
      <c r="K2720" s="59"/>
    </row>
    <row r="2721" spans="4:11" x14ac:dyDescent="0.2">
      <c r="D2721" s="58"/>
      <c r="G2721" s="58"/>
      <c r="K2721" s="59"/>
    </row>
    <row r="2722" spans="4:11" x14ac:dyDescent="0.2">
      <c r="D2722" s="58"/>
      <c r="G2722" s="58"/>
      <c r="K2722" s="59"/>
    </row>
    <row r="2723" spans="4:11" x14ac:dyDescent="0.2">
      <c r="D2723" s="58"/>
      <c r="G2723" s="58"/>
      <c r="K2723" s="59"/>
    </row>
    <row r="2724" spans="4:11" x14ac:dyDescent="0.2">
      <c r="D2724" s="58"/>
      <c r="G2724" s="58"/>
      <c r="K2724" s="59"/>
    </row>
    <row r="2725" spans="4:11" x14ac:dyDescent="0.2">
      <c r="D2725" s="58"/>
      <c r="G2725" s="58"/>
      <c r="K2725" s="59"/>
    </row>
    <row r="2726" spans="4:11" x14ac:dyDescent="0.2">
      <c r="D2726" s="58"/>
      <c r="G2726" s="58"/>
      <c r="K2726" s="59"/>
    </row>
    <row r="2727" spans="4:11" x14ac:dyDescent="0.2">
      <c r="D2727" s="58"/>
      <c r="G2727" s="58"/>
      <c r="K2727" s="59"/>
    </row>
    <row r="2728" spans="4:11" x14ac:dyDescent="0.2">
      <c r="D2728" s="58"/>
      <c r="G2728" s="58"/>
      <c r="K2728" s="59"/>
    </row>
    <row r="2729" spans="4:11" x14ac:dyDescent="0.2">
      <c r="D2729" s="58"/>
      <c r="G2729" s="58"/>
      <c r="K2729" s="59"/>
    </row>
    <row r="2730" spans="4:11" x14ac:dyDescent="0.2">
      <c r="D2730" s="58"/>
      <c r="G2730" s="58"/>
      <c r="K2730" s="59"/>
    </row>
    <row r="2731" spans="4:11" x14ac:dyDescent="0.2">
      <c r="D2731" s="58"/>
      <c r="G2731" s="58"/>
      <c r="K2731" s="59"/>
    </row>
    <row r="2732" spans="4:11" x14ac:dyDescent="0.2">
      <c r="D2732" s="58"/>
      <c r="G2732" s="58"/>
      <c r="K2732" s="59"/>
    </row>
    <row r="2733" spans="4:11" x14ac:dyDescent="0.2">
      <c r="D2733" s="58"/>
      <c r="G2733" s="58"/>
      <c r="K2733" s="59"/>
    </row>
    <row r="2734" spans="4:11" x14ac:dyDescent="0.2">
      <c r="D2734" s="58"/>
      <c r="G2734" s="58"/>
      <c r="K2734" s="59"/>
    </row>
    <row r="2735" spans="4:11" x14ac:dyDescent="0.2">
      <c r="D2735" s="58"/>
      <c r="G2735" s="58"/>
      <c r="K2735" s="59"/>
    </row>
    <row r="2736" spans="4:11" x14ac:dyDescent="0.2">
      <c r="D2736" s="58"/>
      <c r="G2736" s="58"/>
      <c r="K2736" s="59"/>
    </row>
    <row r="2737" spans="4:11" x14ac:dyDescent="0.2">
      <c r="D2737" s="58"/>
      <c r="G2737" s="58"/>
      <c r="K2737" s="59"/>
    </row>
    <row r="2738" spans="4:11" x14ac:dyDescent="0.2">
      <c r="D2738" s="58"/>
      <c r="G2738" s="58"/>
      <c r="K2738" s="59"/>
    </row>
    <row r="2739" spans="4:11" x14ac:dyDescent="0.2">
      <c r="D2739" s="58"/>
      <c r="G2739" s="58"/>
      <c r="K2739" s="59"/>
    </row>
    <row r="2740" spans="4:11" x14ac:dyDescent="0.2">
      <c r="D2740" s="58"/>
      <c r="G2740" s="58"/>
      <c r="K2740" s="59"/>
    </row>
    <row r="2741" spans="4:11" x14ac:dyDescent="0.2">
      <c r="D2741" s="58"/>
      <c r="G2741" s="58"/>
      <c r="K2741" s="59"/>
    </row>
    <row r="2742" spans="4:11" x14ac:dyDescent="0.2">
      <c r="D2742" s="58"/>
      <c r="G2742" s="58"/>
      <c r="K2742" s="59"/>
    </row>
    <row r="2743" spans="4:11" x14ac:dyDescent="0.2">
      <c r="D2743" s="58"/>
      <c r="G2743" s="58"/>
      <c r="K2743" s="59"/>
    </row>
    <row r="2744" spans="4:11" x14ac:dyDescent="0.2">
      <c r="D2744" s="58"/>
      <c r="G2744" s="58"/>
      <c r="K2744" s="59"/>
    </row>
    <row r="2745" spans="4:11" x14ac:dyDescent="0.2">
      <c r="D2745" s="58"/>
      <c r="G2745" s="58"/>
      <c r="K2745" s="59"/>
    </row>
    <row r="2746" spans="4:11" x14ac:dyDescent="0.2">
      <c r="D2746" s="58"/>
      <c r="G2746" s="58"/>
      <c r="K2746" s="59"/>
    </row>
    <row r="2747" spans="4:11" x14ac:dyDescent="0.2">
      <c r="D2747" s="58"/>
      <c r="G2747" s="58"/>
      <c r="K2747" s="59"/>
    </row>
    <row r="2748" spans="4:11" x14ac:dyDescent="0.2">
      <c r="D2748" s="58"/>
      <c r="G2748" s="58"/>
      <c r="K2748" s="59"/>
    </row>
    <row r="2749" spans="4:11" x14ac:dyDescent="0.2">
      <c r="D2749" s="58"/>
      <c r="G2749" s="58"/>
      <c r="K2749" s="59"/>
    </row>
    <row r="2750" spans="4:11" x14ac:dyDescent="0.2">
      <c r="D2750" s="58"/>
      <c r="G2750" s="58"/>
      <c r="K2750" s="59"/>
    </row>
    <row r="2751" spans="4:11" x14ac:dyDescent="0.2">
      <c r="D2751" s="58"/>
      <c r="G2751" s="58"/>
      <c r="K2751" s="59"/>
    </row>
    <row r="2752" spans="4:11" x14ac:dyDescent="0.2">
      <c r="D2752" s="58"/>
      <c r="G2752" s="58"/>
      <c r="K2752" s="59"/>
    </row>
    <row r="2753" spans="4:11" x14ac:dyDescent="0.2">
      <c r="D2753" s="58"/>
      <c r="G2753" s="58"/>
      <c r="K2753" s="59"/>
    </row>
    <row r="2754" spans="4:11" x14ac:dyDescent="0.2">
      <c r="D2754" s="58"/>
      <c r="G2754" s="58"/>
      <c r="K2754" s="59"/>
    </row>
    <row r="2755" spans="4:11" x14ac:dyDescent="0.2">
      <c r="D2755" s="58"/>
      <c r="G2755" s="58"/>
      <c r="K2755" s="59"/>
    </row>
    <row r="2756" spans="4:11" x14ac:dyDescent="0.2">
      <c r="D2756" s="58"/>
      <c r="G2756" s="58"/>
      <c r="K2756" s="59"/>
    </row>
    <row r="2757" spans="4:11" x14ac:dyDescent="0.2">
      <c r="D2757" s="58"/>
      <c r="G2757" s="58"/>
      <c r="K2757" s="59"/>
    </row>
    <row r="2758" spans="4:11" x14ac:dyDescent="0.2">
      <c r="D2758" s="58"/>
      <c r="G2758" s="58"/>
      <c r="K2758" s="59"/>
    </row>
    <row r="2759" spans="4:11" x14ac:dyDescent="0.2">
      <c r="D2759" s="58"/>
      <c r="G2759" s="58"/>
      <c r="K2759" s="59"/>
    </row>
    <row r="2760" spans="4:11" x14ac:dyDescent="0.2">
      <c r="D2760" s="58"/>
      <c r="G2760" s="58"/>
      <c r="K2760" s="59"/>
    </row>
    <row r="2761" spans="4:11" x14ac:dyDescent="0.2">
      <c r="D2761" s="58"/>
      <c r="G2761" s="58"/>
      <c r="K2761" s="59"/>
    </row>
    <row r="2762" spans="4:11" x14ac:dyDescent="0.2">
      <c r="D2762" s="58"/>
      <c r="G2762" s="58"/>
      <c r="K2762" s="59"/>
    </row>
    <row r="2763" spans="4:11" x14ac:dyDescent="0.2">
      <c r="D2763" s="58"/>
      <c r="G2763" s="58"/>
      <c r="K2763" s="59"/>
    </row>
    <row r="2764" spans="4:11" x14ac:dyDescent="0.2">
      <c r="D2764" s="58"/>
      <c r="G2764" s="58"/>
      <c r="K2764" s="59"/>
    </row>
    <row r="2765" spans="4:11" x14ac:dyDescent="0.2">
      <c r="D2765" s="58"/>
      <c r="G2765" s="58"/>
      <c r="K2765" s="59"/>
    </row>
    <row r="2766" spans="4:11" x14ac:dyDescent="0.2">
      <c r="D2766" s="58"/>
      <c r="G2766" s="58"/>
      <c r="K2766" s="59"/>
    </row>
    <row r="2767" spans="4:11" x14ac:dyDescent="0.2">
      <c r="D2767" s="58"/>
      <c r="G2767" s="58"/>
      <c r="K2767" s="59"/>
    </row>
    <row r="2768" spans="4:11" x14ac:dyDescent="0.2">
      <c r="D2768" s="58"/>
      <c r="G2768" s="58"/>
      <c r="K2768" s="59"/>
    </row>
    <row r="2769" spans="4:11" x14ac:dyDescent="0.2">
      <c r="D2769" s="58"/>
      <c r="G2769" s="58"/>
      <c r="K2769" s="59"/>
    </row>
    <row r="2770" spans="4:11" x14ac:dyDescent="0.2">
      <c r="D2770" s="58"/>
      <c r="G2770" s="58"/>
      <c r="K2770" s="59"/>
    </row>
    <row r="2771" spans="4:11" x14ac:dyDescent="0.2">
      <c r="D2771" s="58"/>
      <c r="G2771" s="58"/>
      <c r="K2771" s="59"/>
    </row>
    <row r="2772" spans="4:11" x14ac:dyDescent="0.2">
      <c r="D2772" s="58"/>
      <c r="G2772" s="58"/>
      <c r="K2772" s="59"/>
    </row>
    <row r="2773" spans="4:11" x14ac:dyDescent="0.2">
      <c r="D2773" s="58"/>
      <c r="G2773" s="58"/>
      <c r="K2773" s="59"/>
    </row>
    <row r="2774" spans="4:11" x14ac:dyDescent="0.2">
      <c r="D2774" s="58"/>
      <c r="G2774" s="58"/>
      <c r="K2774" s="59"/>
    </row>
    <row r="2775" spans="4:11" x14ac:dyDescent="0.2">
      <c r="D2775" s="58"/>
      <c r="G2775" s="58"/>
      <c r="K2775" s="59"/>
    </row>
    <row r="2776" spans="4:11" x14ac:dyDescent="0.2">
      <c r="D2776" s="58"/>
      <c r="G2776" s="58"/>
      <c r="K2776" s="59"/>
    </row>
    <row r="2777" spans="4:11" x14ac:dyDescent="0.2">
      <c r="D2777" s="58"/>
      <c r="G2777" s="58"/>
      <c r="K2777" s="59"/>
    </row>
    <row r="2778" spans="4:11" x14ac:dyDescent="0.2">
      <c r="D2778" s="58"/>
      <c r="G2778" s="58"/>
      <c r="K2778" s="59"/>
    </row>
    <row r="2779" spans="4:11" x14ac:dyDescent="0.2">
      <c r="D2779" s="58"/>
      <c r="G2779" s="58"/>
      <c r="K2779" s="59"/>
    </row>
    <row r="2780" spans="4:11" x14ac:dyDescent="0.2">
      <c r="D2780" s="58"/>
      <c r="G2780" s="58"/>
      <c r="K2780" s="59"/>
    </row>
    <row r="2781" spans="4:11" x14ac:dyDescent="0.2">
      <c r="D2781" s="58"/>
      <c r="G2781" s="58"/>
      <c r="K2781" s="59"/>
    </row>
    <row r="2782" spans="4:11" x14ac:dyDescent="0.2">
      <c r="D2782" s="58"/>
      <c r="G2782" s="58"/>
      <c r="K2782" s="59"/>
    </row>
    <row r="2783" spans="4:11" x14ac:dyDescent="0.2">
      <c r="D2783" s="58"/>
      <c r="G2783" s="58"/>
      <c r="K2783" s="59"/>
    </row>
    <row r="2784" spans="4:11" x14ac:dyDescent="0.2">
      <c r="D2784" s="58"/>
      <c r="G2784" s="58"/>
      <c r="K2784" s="59"/>
    </row>
    <row r="2785" spans="4:11" x14ac:dyDescent="0.2">
      <c r="D2785" s="58"/>
      <c r="G2785" s="58"/>
      <c r="K2785" s="59"/>
    </row>
    <row r="2786" spans="4:11" x14ac:dyDescent="0.2">
      <c r="D2786" s="58"/>
      <c r="G2786" s="58"/>
      <c r="K2786" s="59"/>
    </row>
    <row r="2787" spans="4:11" x14ac:dyDescent="0.2">
      <c r="D2787" s="58"/>
      <c r="G2787" s="58"/>
      <c r="K2787" s="59"/>
    </row>
    <row r="2788" spans="4:11" x14ac:dyDescent="0.2">
      <c r="D2788" s="58"/>
      <c r="G2788" s="58"/>
      <c r="K2788" s="59"/>
    </row>
    <row r="2789" spans="4:11" x14ac:dyDescent="0.2">
      <c r="D2789" s="58"/>
      <c r="G2789" s="58"/>
      <c r="K2789" s="59"/>
    </row>
    <row r="2790" spans="4:11" x14ac:dyDescent="0.2">
      <c r="D2790" s="58"/>
      <c r="G2790" s="58"/>
      <c r="K2790" s="59"/>
    </row>
    <row r="2791" spans="4:11" x14ac:dyDescent="0.2">
      <c r="D2791" s="58"/>
      <c r="G2791" s="58"/>
      <c r="K2791" s="59"/>
    </row>
    <row r="2792" spans="4:11" x14ac:dyDescent="0.2">
      <c r="D2792" s="58"/>
      <c r="G2792" s="58"/>
      <c r="K2792" s="59"/>
    </row>
    <row r="2793" spans="4:11" x14ac:dyDescent="0.2">
      <c r="D2793" s="58"/>
      <c r="G2793" s="58"/>
      <c r="K2793" s="59"/>
    </row>
    <row r="2794" spans="4:11" x14ac:dyDescent="0.2">
      <c r="D2794" s="58"/>
      <c r="G2794" s="58"/>
      <c r="K2794" s="59"/>
    </row>
    <row r="2795" spans="4:11" x14ac:dyDescent="0.2">
      <c r="D2795" s="58"/>
      <c r="G2795" s="58"/>
      <c r="K2795" s="59"/>
    </row>
    <row r="2796" spans="4:11" x14ac:dyDescent="0.2">
      <c r="D2796" s="58"/>
      <c r="G2796" s="58"/>
      <c r="K2796" s="59"/>
    </row>
    <row r="2797" spans="4:11" x14ac:dyDescent="0.2">
      <c r="D2797" s="58"/>
      <c r="G2797" s="58"/>
      <c r="K2797" s="59"/>
    </row>
    <row r="2798" spans="4:11" x14ac:dyDescent="0.2">
      <c r="D2798" s="58"/>
      <c r="G2798" s="58"/>
      <c r="K2798" s="59"/>
    </row>
    <row r="2799" spans="4:11" x14ac:dyDescent="0.2">
      <c r="D2799" s="58"/>
      <c r="G2799" s="58"/>
      <c r="K2799" s="59"/>
    </row>
    <row r="2800" spans="4:11" x14ac:dyDescent="0.2">
      <c r="D2800" s="58"/>
      <c r="G2800" s="58"/>
      <c r="K2800" s="59"/>
    </row>
    <row r="2801" spans="4:11" x14ac:dyDescent="0.2">
      <c r="D2801" s="58"/>
      <c r="G2801" s="58"/>
      <c r="K2801" s="59"/>
    </row>
    <row r="2802" spans="4:11" x14ac:dyDescent="0.2">
      <c r="D2802" s="58"/>
      <c r="G2802" s="58"/>
      <c r="K2802" s="59"/>
    </row>
    <row r="2803" spans="4:11" x14ac:dyDescent="0.2">
      <c r="D2803" s="58"/>
      <c r="G2803" s="58"/>
      <c r="K2803" s="59"/>
    </row>
    <row r="2804" spans="4:11" x14ac:dyDescent="0.2">
      <c r="D2804" s="58"/>
      <c r="G2804" s="58"/>
      <c r="K2804" s="59"/>
    </row>
    <row r="2805" spans="4:11" x14ac:dyDescent="0.2">
      <c r="D2805" s="58"/>
      <c r="G2805" s="58"/>
      <c r="K2805" s="59"/>
    </row>
    <row r="2806" spans="4:11" x14ac:dyDescent="0.2">
      <c r="D2806" s="58"/>
      <c r="G2806" s="58"/>
      <c r="K2806" s="59"/>
    </row>
    <row r="2807" spans="4:11" x14ac:dyDescent="0.2">
      <c r="D2807" s="58"/>
      <c r="G2807" s="58"/>
      <c r="K2807" s="59"/>
    </row>
    <row r="2808" spans="4:11" x14ac:dyDescent="0.2">
      <c r="D2808" s="58"/>
      <c r="G2808" s="58"/>
      <c r="K2808" s="59"/>
    </row>
    <row r="2809" spans="4:11" x14ac:dyDescent="0.2">
      <c r="D2809" s="58"/>
      <c r="G2809" s="58"/>
      <c r="K2809" s="59"/>
    </row>
    <row r="2810" spans="4:11" x14ac:dyDescent="0.2">
      <c r="D2810" s="58"/>
      <c r="G2810" s="58"/>
      <c r="K2810" s="59"/>
    </row>
    <row r="2811" spans="4:11" x14ac:dyDescent="0.2">
      <c r="D2811" s="58"/>
      <c r="G2811" s="58"/>
      <c r="K2811" s="59"/>
    </row>
    <row r="2812" spans="4:11" x14ac:dyDescent="0.2">
      <c r="D2812" s="58"/>
      <c r="G2812" s="58"/>
      <c r="K2812" s="59"/>
    </row>
    <row r="2813" spans="4:11" x14ac:dyDescent="0.2">
      <c r="D2813" s="58"/>
      <c r="G2813" s="58"/>
      <c r="K2813" s="59"/>
    </row>
    <row r="2814" spans="4:11" x14ac:dyDescent="0.2">
      <c r="D2814" s="58"/>
      <c r="G2814" s="58"/>
      <c r="K2814" s="59"/>
    </row>
    <row r="2815" spans="4:11" x14ac:dyDescent="0.2">
      <c r="D2815" s="58"/>
      <c r="G2815" s="58"/>
      <c r="K2815" s="59"/>
    </row>
    <row r="2816" spans="4:11" x14ac:dyDescent="0.2">
      <c r="D2816" s="58"/>
      <c r="G2816" s="58"/>
      <c r="K2816" s="59"/>
    </row>
    <row r="2817" spans="4:11" x14ac:dyDescent="0.2">
      <c r="D2817" s="58"/>
      <c r="G2817" s="58"/>
      <c r="K2817" s="59"/>
    </row>
    <row r="2818" spans="4:11" x14ac:dyDescent="0.2">
      <c r="D2818" s="58"/>
      <c r="G2818" s="58"/>
      <c r="K2818" s="59"/>
    </row>
    <row r="2819" spans="4:11" x14ac:dyDescent="0.2">
      <c r="D2819" s="58"/>
      <c r="G2819" s="58"/>
      <c r="K2819" s="59"/>
    </row>
    <row r="2820" spans="4:11" x14ac:dyDescent="0.2">
      <c r="D2820" s="58"/>
      <c r="G2820" s="58"/>
      <c r="K2820" s="59"/>
    </row>
    <row r="2821" spans="4:11" x14ac:dyDescent="0.2">
      <c r="D2821" s="58"/>
      <c r="G2821" s="58"/>
      <c r="K2821" s="59"/>
    </row>
    <row r="2822" spans="4:11" x14ac:dyDescent="0.2">
      <c r="D2822" s="58"/>
      <c r="G2822" s="58"/>
      <c r="K2822" s="59"/>
    </row>
    <row r="2823" spans="4:11" x14ac:dyDescent="0.2">
      <c r="D2823" s="58"/>
      <c r="G2823" s="58"/>
      <c r="K2823" s="59"/>
    </row>
    <row r="2824" spans="4:11" x14ac:dyDescent="0.2">
      <c r="D2824" s="58"/>
      <c r="G2824" s="58"/>
      <c r="K2824" s="59"/>
    </row>
    <row r="2825" spans="4:11" x14ac:dyDescent="0.2">
      <c r="D2825" s="58"/>
      <c r="G2825" s="58"/>
      <c r="K2825" s="59"/>
    </row>
    <row r="2826" spans="4:11" x14ac:dyDescent="0.2">
      <c r="D2826" s="58"/>
      <c r="G2826" s="58"/>
      <c r="K2826" s="59"/>
    </row>
    <row r="2827" spans="4:11" x14ac:dyDescent="0.2">
      <c r="D2827" s="58"/>
      <c r="G2827" s="58"/>
      <c r="K2827" s="59"/>
    </row>
    <row r="2828" spans="4:11" x14ac:dyDescent="0.2">
      <c r="D2828" s="58"/>
      <c r="G2828" s="58"/>
      <c r="K2828" s="59"/>
    </row>
    <row r="2829" spans="4:11" x14ac:dyDescent="0.2">
      <c r="D2829" s="58"/>
      <c r="G2829" s="58"/>
      <c r="K2829" s="59"/>
    </row>
    <row r="2830" spans="4:11" x14ac:dyDescent="0.2">
      <c r="D2830" s="58"/>
      <c r="G2830" s="58"/>
      <c r="K2830" s="59"/>
    </row>
    <row r="2831" spans="4:11" x14ac:dyDescent="0.2">
      <c r="D2831" s="58"/>
      <c r="G2831" s="58"/>
      <c r="K2831" s="59"/>
    </row>
    <row r="2832" spans="4:11" x14ac:dyDescent="0.2">
      <c r="D2832" s="58"/>
      <c r="G2832" s="58"/>
      <c r="K2832" s="59"/>
    </row>
    <row r="2833" spans="4:11" x14ac:dyDescent="0.2">
      <c r="D2833" s="58"/>
      <c r="G2833" s="58"/>
      <c r="K2833" s="59"/>
    </row>
    <row r="2834" spans="4:11" x14ac:dyDescent="0.2">
      <c r="D2834" s="58"/>
      <c r="G2834" s="58"/>
      <c r="K2834" s="59"/>
    </row>
    <row r="2835" spans="4:11" x14ac:dyDescent="0.2">
      <c r="D2835" s="58"/>
      <c r="G2835" s="58"/>
      <c r="K2835" s="59"/>
    </row>
    <row r="2836" spans="4:11" x14ac:dyDescent="0.2">
      <c r="D2836" s="58"/>
      <c r="G2836" s="58"/>
      <c r="K2836" s="59"/>
    </row>
    <row r="2837" spans="4:11" x14ac:dyDescent="0.2">
      <c r="D2837" s="58"/>
      <c r="G2837" s="58"/>
      <c r="K2837" s="59"/>
    </row>
    <row r="2838" spans="4:11" x14ac:dyDescent="0.2">
      <c r="D2838" s="58"/>
      <c r="G2838" s="58"/>
      <c r="K2838" s="59"/>
    </row>
    <row r="2839" spans="4:11" x14ac:dyDescent="0.2">
      <c r="D2839" s="58"/>
      <c r="G2839" s="58"/>
      <c r="K2839" s="59"/>
    </row>
    <row r="2840" spans="4:11" x14ac:dyDescent="0.2">
      <c r="D2840" s="58"/>
      <c r="G2840" s="58"/>
      <c r="K2840" s="59"/>
    </row>
    <row r="2841" spans="4:11" x14ac:dyDescent="0.2">
      <c r="D2841" s="58"/>
      <c r="G2841" s="58"/>
      <c r="K2841" s="59"/>
    </row>
    <row r="2842" spans="4:11" x14ac:dyDescent="0.2">
      <c r="D2842" s="58"/>
      <c r="G2842" s="58"/>
      <c r="K2842" s="59"/>
    </row>
    <row r="2843" spans="4:11" x14ac:dyDescent="0.2">
      <c r="D2843" s="58"/>
      <c r="G2843" s="58"/>
      <c r="K2843" s="59"/>
    </row>
    <row r="2844" spans="4:11" x14ac:dyDescent="0.2">
      <c r="D2844" s="58"/>
      <c r="G2844" s="58"/>
      <c r="K2844" s="59"/>
    </row>
    <row r="2845" spans="4:11" x14ac:dyDescent="0.2">
      <c r="D2845" s="58"/>
      <c r="G2845" s="58"/>
      <c r="K2845" s="59"/>
    </row>
    <row r="2846" spans="4:11" x14ac:dyDescent="0.2">
      <c r="D2846" s="58"/>
      <c r="G2846" s="58"/>
      <c r="K2846" s="59"/>
    </row>
    <row r="2847" spans="4:11" x14ac:dyDescent="0.2">
      <c r="D2847" s="58"/>
      <c r="G2847" s="58"/>
      <c r="K2847" s="59"/>
    </row>
    <row r="2848" spans="4:11" x14ac:dyDescent="0.2">
      <c r="D2848" s="58"/>
      <c r="G2848" s="58"/>
      <c r="K2848" s="59"/>
    </row>
    <row r="2849" spans="4:11" x14ac:dyDescent="0.2">
      <c r="D2849" s="58"/>
      <c r="G2849" s="58"/>
      <c r="K2849" s="59"/>
    </row>
    <row r="2850" spans="4:11" x14ac:dyDescent="0.2">
      <c r="D2850" s="58"/>
      <c r="G2850" s="58"/>
      <c r="K2850" s="59"/>
    </row>
    <row r="2851" spans="4:11" x14ac:dyDescent="0.2">
      <c r="D2851" s="58"/>
      <c r="G2851" s="58"/>
      <c r="K2851" s="59"/>
    </row>
    <row r="2852" spans="4:11" x14ac:dyDescent="0.2">
      <c r="D2852" s="58"/>
      <c r="G2852" s="58"/>
      <c r="K2852" s="59"/>
    </row>
    <row r="2853" spans="4:11" x14ac:dyDescent="0.2">
      <c r="D2853" s="58"/>
      <c r="G2853" s="58"/>
      <c r="K2853" s="59"/>
    </row>
    <row r="2854" spans="4:11" x14ac:dyDescent="0.2">
      <c r="D2854" s="58"/>
      <c r="G2854" s="58"/>
      <c r="K2854" s="59"/>
    </row>
    <row r="2855" spans="4:11" x14ac:dyDescent="0.2">
      <c r="D2855" s="58"/>
      <c r="G2855" s="58"/>
      <c r="K2855" s="59"/>
    </row>
    <row r="2856" spans="4:11" x14ac:dyDescent="0.2">
      <c r="D2856" s="58"/>
      <c r="G2856" s="58"/>
      <c r="K2856" s="59"/>
    </row>
    <row r="2857" spans="4:11" x14ac:dyDescent="0.2">
      <c r="D2857" s="58"/>
      <c r="G2857" s="58"/>
      <c r="K2857" s="59"/>
    </row>
    <row r="2858" spans="4:11" x14ac:dyDescent="0.2">
      <c r="D2858" s="58"/>
      <c r="G2858" s="58"/>
      <c r="K2858" s="59"/>
    </row>
    <row r="2859" spans="4:11" x14ac:dyDescent="0.2">
      <c r="D2859" s="58"/>
      <c r="G2859" s="58"/>
      <c r="K2859" s="59"/>
    </row>
    <row r="2860" spans="4:11" x14ac:dyDescent="0.2">
      <c r="D2860" s="58"/>
      <c r="G2860" s="58"/>
      <c r="K2860" s="59"/>
    </row>
    <row r="2861" spans="4:11" x14ac:dyDescent="0.2">
      <c r="D2861" s="58"/>
      <c r="G2861" s="58"/>
      <c r="K2861" s="59"/>
    </row>
    <row r="2862" spans="4:11" x14ac:dyDescent="0.2">
      <c r="D2862" s="58"/>
      <c r="G2862" s="58"/>
      <c r="K2862" s="59"/>
    </row>
    <row r="2863" spans="4:11" x14ac:dyDescent="0.2">
      <c r="D2863" s="58"/>
      <c r="G2863" s="58"/>
      <c r="K2863" s="59"/>
    </row>
    <row r="2864" spans="4:11" x14ac:dyDescent="0.2">
      <c r="D2864" s="58"/>
      <c r="G2864" s="58"/>
      <c r="K2864" s="59"/>
    </row>
    <row r="2865" spans="4:11" x14ac:dyDescent="0.2">
      <c r="D2865" s="58"/>
      <c r="G2865" s="58"/>
      <c r="K2865" s="59"/>
    </row>
    <row r="2866" spans="4:11" x14ac:dyDescent="0.2">
      <c r="D2866" s="58"/>
      <c r="G2866" s="58"/>
      <c r="K2866" s="59"/>
    </row>
    <row r="2867" spans="4:11" x14ac:dyDescent="0.2">
      <c r="D2867" s="58"/>
      <c r="G2867" s="58"/>
      <c r="K2867" s="59"/>
    </row>
    <row r="2868" spans="4:11" x14ac:dyDescent="0.2">
      <c r="D2868" s="58"/>
      <c r="G2868" s="58"/>
      <c r="K2868" s="59"/>
    </row>
    <row r="2869" spans="4:11" x14ac:dyDescent="0.2">
      <c r="D2869" s="58"/>
      <c r="G2869" s="58"/>
      <c r="K2869" s="59"/>
    </row>
    <row r="2870" spans="4:11" x14ac:dyDescent="0.2">
      <c r="D2870" s="58"/>
      <c r="G2870" s="58"/>
      <c r="K2870" s="59"/>
    </row>
    <row r="2871" spans="4:11" x14ac:dyDescent="0.2">
      <c r="D2871" s="58"/>
      <c r="G2871" s="58"/>
      <c r="K2871" s="59"/>
    </row>
    <row r="2872" spans="4:11" x14ac:dyDescent="0.2">
      <c r="D2872" s="58"/>
      <c r="G2872" s="58"/>
      <c r="K2872" s="59"/>
    </row>
    <row r="2873" spans="4:11" x14ac:dyDescent="0.2">
      <c r="D2873" s="58"/>
      <c r="G2873" s="58"/>
      <c r="K2873" s="59"/>
    </row>
    <row r="2874" spans="4:11" x14ac:dyDescent="0.2">
      <c r="D2874" s="58"/>
      <c r="G2874" s="58"/>
      <c r="K2874" s="59"/>
    </row>
    <row r="2875" spans="4:11" x14ac:dyDescent="0.2">
      <c r="D2875" s="58"/>
      <c r="G2875" s="58"/>
      <c r="K2875" s="59"/>
    </row>
    <row r="2876" spans="4:11" x14ac:dyDescent="0.2">
      <c r="D2876" s="58"/>
      <c r="G2876" s="58"/>
      <c r="K2876" s="59"/>
    </row>
    <row r="2877" spans="4:11" x14ac:dyDescent="0.2">
      <c r="D2877" s="58"/>
      <c r="G2877" s="58"/>
      <c r="K2877" s="59"/>
    </row>
    <row r="2878" spans="4:11" x14ac:dyDescent="0.2">
      <c r="D2878" s="58"/>
      <c r="G2878" s="58"/>
      <c r="K2878" s="59"/>
    </row>
    <row r="2879" spans="4:11" x14ac:dyDescent="0.2">
      <c r="D2879" s="58"/>
      <c r="G2879" s="58"/>
      <c r="K2879" s="59"/>
    </row>
    <row r="2880" spans="4:11" x14ac:dyDescent="0.2">
      <c r="D2880" s="58"/>
      <c r="G2880" s="58"/>
      <c r="K2880" s="59"/>
    </row>
    <row r="2881" spans="4:11" x14ac:dyDescent="0.2">
      <c r="D2881" s="58"/>
      <c r="G2881" s="58"/>
      <c r="K2881" s="59"/>
    </row>
    <row r="2882" spans="4:11" x14ac:dyDescent="0.2">
      <c r="D2882" s="58"/>
      <c r="G2882" s="58"/>
      <c r="K2882" s="59"/>
    </row>
    <row r="2883" spans="4:11" x14ac:dyDescent="0.2">
      <c r="D2883" s="58"/>
      <c r="G2883" s="58"/>
      <c r="K2883" s="59"/>
    </row>
    <row r="2884" spans="4:11" x14ac:dyDescent="0.2">
      <c r="D2884" s="58"/>
      <c r="G2884" s="58"/>
      <c r="K2884" s="59"/>
    </row>
    <row r="2885" spans="4:11" x14ac:dyDescent="0.2">
      <c r="D2885" s="58"/>
      <c r="G2885" s="58"/>
      <c r="K2885" s="59"/>
    </row>
    <row r="2886" spans="4:11" x14ac:dyDescent="0.2">
      <c r="D2886" s="58"/>
      <c r="G2886" s="58"/>
      <c r="K2886" s="59"/>
    </row>
    <row r="2887" spans="4:11" x14ac:dyDescent="0.2">
      <c r="D2887" s="58"/>
      <c r="G2887" s="58"/>
      <c r="K2887" s="59"/>
    </row>
    <row r="2888" spans="4:11" x14ac:dyDescent="0.2">
      <c r="D2888" s="58"/>
      <c r="G2888" s="58"/>
      <c r="K2888" s="59"/>
    </row>
    <row r="2889" spans="4:11" x14ac:dyDescent="0.2">
      <c r="D2889" s="58"/>
      <c r="G2889" s="58"/>
      <c r="K2889" s="59"/>
    </row>
    <row r="2890" spans="4:11" x14ac:dyDescent="0.2">
      <c r="D2890" s="58"/>
      <c r="G2890" s="58"/>
      <c r="K2890" s="59"/>
    </row>
    <row r="2891" spans="4:11" x14ac:dyDescent="0.2">
      <c r="D2891" s="58"/>
      <c r="G2891" s="58"/>
      <c r="K2891" s="59"/>
    </row>
    <row r="2892" spans="4:11" x14ac:dyDescent="0.2">
      <c r="D2892" s="58"/>
      <c r="G2892" s="58"/>
      <c r="K2892" s="59"/>
    </row>
    <row r="2893" spans="4:11" x14ac:dyDescent="0.2">
      <c r="D2893" s="58"/>
      <c r="G2893" s="58"/>
      <c r="K2893" s="59"/>
    </row>
    <row r="2894" spans="4:11" x14ac:dyDescent="0.2">
      <c r="D2894" s="58"/>
      <c r="G2894" s="58"/>
      <c r="K2894" s="59"/>
    </row>
    <row r="2895" spans="4:11" x14ac:dyDescent="0.2">
      <c r="D2895" s="58"/>
      <c r="G2895" s="58"/>
      <c r="K2895" s="59"/>
    </row>
    <row r="2896" spans="4:11" x14ac:dyDescent="0.2">
      <c r="D2896" s="58"/>
      <c r="G2896" s="58"/>
      <c r="K2896" s="59"/>
    </row>
    <row r="2897" spans="4:11" x14ac:dyDescent="0.2">
      <c r="D2897" s="58"/>
      <c r="G2897" s="58"/>
      <c r="K2897" s="59"/>
    </row>
    <row r="2898" spans="4:11" x14ac:dyDescent="0.2">
      <c r="D2898" s="58"/>
      <c r="G2898" s="58"/>
      <c r="K2898" s="59"/>
    </row>
    <row r="2899" spans="4:11" x14ac:dyDescent="0.2">
      <c r="D2899" s="58"/>
      <c r="G2899" s="58"/>
      <c r="K2899" s="59"/>
    </row>
    <row r="2900" spans="4:11" x14ac:dyDescent="0.2">
      <c r="D2900" s="58"/>
      <c r="G2900" s="58"/>
      <c r="K2900" s="59"/>
    </row>
    <row r="2901" spans="4:11" x14ac:dyDescent="0.2">
      <c r="D2901" s="58"/>
      <c r="G2901" s="58"/>
      <c r="K2901" s="59"/>
    </row>
    <row r="2902" spans="4:11" x14ac:dyDescent="0.2">
      <c r="D2902" s="58"/>
      <c r="G2902" s="58"/>
      <c r="K2902" s="59"/>
    </row>
    <row r="2903" spans="4:11" x14ac:dyDescent="0.2">
      <c r="D2903" s="58"/>
      <c r="G2903" s="58"/>
      <c r="K2903" s="59"/>
    </row>
    <row r="2904" spans="4:11" x14ac:dyDescent="0.2">
      <c r="D2904" s="58"/>
      <c r="G2904" s="58"/>
      <c r="K2904" s="59"/>
    </row>
    <row r="2905" spans="4:11" x14ac:dyDescent="0.2">
      <c r="D2905" s="58"/>
      <c r="G2905" s="58"/>
      <c r="K2905" s="59"/>
    </row>
    <row r="2906" spans="4:11" x14ac:dyDescent="0.2">
      <c r="D2906" s="58"/>
      <c r="G2906" s="58"/>
      <c r="K2906" s="59"/>
    </row>
    <row r="2907" spans="4:11" x14ac:dyDescent="0.2">
      <c r="D2907" s="58"/>
      <c r="G2907" s="58"/>
      <c r="K2907" s="59"/>
    </row>
    <row r="2908" spans="4:11" x14ac:dyDescent="0.2">
      <c r="D2908" s="58"/>
      <c r="G2908" s="58"/>
      <c r="K2908" s="59"/>
    </row>
    <row r="2909" spans="4:11" x14ac:dyDescent="0.2">
      <c r="D2909" s="58"/>
      <c r="G2909" s="58"/>
      <c r="K2909" s="59"/>
    </row>
    <row r="2910" spans="4:11" x14ac:dyDescent="0.2">
      <c r="D2910" s="58"/>
      <c r="G2910" s="58"/>
      <c r="K2910" s="59"/>
    </row>
    <row r="2911" spans="4:11" x14ac:dyDescent="0.2">
      <c r="D2911" s="58"/>
      <c r="G2911" s="58"/>
      <c r="K2911" s="59"/>
    </row>
    <row r="2912" spans="4:11" x14ac:dyDescent="0.2">
      <c r="D2912" s="58"/>
      <c r="G2912" s="58"/>
      <c r="K2912" s="59"/>
    </row>
    <row r="2913" spans="4:11" x14ac:dyDescent="0.2">
      <c r="D2913" s="58"/>
      <c r="G2913" s="58"/>
      <c r="K2913" s="59"/>
    </row>
    <row r="2914" spans="4:11" x14ac:dyDescent="0.2">
      <c r="D2914" s="58"/>
      <c r="G2914" s="58"/>
      <c r="K2914" s="59"/>
    </row>
    <row r="2915" spans="4:11" x14ac:dyDescent="0.2">
      <c r="D2915" s="58"/>
      <c r="G2915" s="58"/>
      <c r="K2915" s="59"/>
    </row>
    <row r="2916" spans="4:11" x14ac:dyDescent="0.2">
      <c r="D2916" s="58"/>
      <c r="G2916" s="58"/>
      <c r="K2916" s="59"/>
    </row>
    <row r="2917" spans="4:11" x14ac:dyDescent="0.2">
      <c r="D2917" s="58"/>
      <c r="G2917" s="58"/>
      <c r="K2917" s="59"/>
    </row>
    <row r="2918" spans="4:11" x14ac:dyDescent="0.2">
      <c r="D2918" s="58"/>
      <c r="G2918" s="58"/>
      <c r="K2918" s="59"/>
    </row>
    <row r="2919" spans="4:11" x14ac:dyDescent="0.2">
      <c r="D2919" s="58"/>
      <c r="G2919" s="58"/>
      <c r="K2919" s="59"/>
    </row>
    <row r="2920" spans="4:11" x14ac:dyDescent="0.2">
      <c r="D2920" s="58"/>
      <c r="G2920" s="58"/>
      <c r="K2920" s="59"/>
    </row>
    <row r="2921" spans="4:11" x14ac:dyDescent="0.2">
      <c r="D2921" s="58"/>
      <c r="G2921" s="58"/>
      <c r="K2921" s="59"/>
    </row>
    <row r="2922" spans="4:11" x14ac:dyDescent="0.2">
      <c r="D2922" s="58"/>
      <c r="G2922" s="58"/>
      <c r="K2922" s="59"/>
    </row>
    <row r="2923" spans="4:11" x14ac:dyDescent="0.2">
      <c r="D2923" s="58"/>
      <c r="G2923" s="58"/>
      <c r="K2923" s="59"/>
    </row>
    <row r="2924" spans="4:11" x14ac:dyDescent="0.2">
      <c r="D2924" s="58"/>
      <c r="G2924" s="58"/>
      <c r="K2924" s="59"/>
    </row>
    <row r="2925" spans="4:11" x14ac:dyDescent="0.2">
      <c r="D2925" s="58"/>
      <c r="G2925" s="58"/>
      <c r="K2925" s="59"/>
    </row>
    <row r="2926" spans="4:11" x14ac:dyDescent="0.2">
      <c r="D2926" s="58"/>
      <c r="G2926" s="58"/>
      <c r="K2926" s="59"/>
    </row>
    <row r="2927" spans="4:11" x14ac:dyDescent="0.2">
      <c r="D2927" s="58"/>
      <c r="G2927" s="58"/>
      <c r="K2927" s="59"/>
    </row>
    <row r="2928" spans="4:11" x14ac:dyDescent="0.2">
      <c r="D2928" s="58"/>
      <c r="G2928" s="58"/>
      <c r="K2928" s="59"/>
    </row>
    <row r="2929" spans="4:11" x14ac:dyDescent="0.2">
      <c r="D2929" s="58"/>
      <c r="G2929" s="58"/>
      <c r="K2929" s="59"/>
    </row>
    <row r="2930" spans="4:11" x14ac:dyDescent="0.2">
      <c r="D2930" s="58"/>
      <c r="G2930" s="58"/>
      <c r="K2930" s="59"/>
    </row>
    <row r="2931" spans="4:11" x14ac:dyDescent="0.2">
      <c r="D2931" s="58"/>
      <c r="G2931" s="58"/>
      <c r="K2931" s="59"/>
    </row>
    <row r="2932" spans="4:11" x14ac:dyDescent="0.2">
      <c r="D2932" s="58"/>
      <c r="G2932" s="58"/>
      <c r="K2932" s="59"/>
    </row>
    <row r="2933" spans="4:11" x14ac:dyDescent="0.2">
      <c r="D2933" s="58"/>
      <c r="G2933" s="58"/>
      <c r="K2933" s="59"/>
    </row>
    <row r="2934" spans="4:11" x14ac:dyDescent="0.2">
      <c r="D2934" s="58"/>
      <c r="G2934" s="58"/>
      <c r="K2934" s="59"/>
    </row>
    <row r="2935" spans="4:11" x14ac:dyDescent="0.2">
      <c r="D2935" s="58"/>
      <c r="G2935" s="58"/>
      <c r="K2935" s="59"/>
    </row>
    <row r="2936" spans="4:11" x14ac:dyDescent="0.2">
      <c r="D2936" s="58"/>
      <c r="G2936" s="58"/>
      <c r="K2936" s="59"/>
    </row>
    <row r="2937" spans="4:11" x14ac:dyDescent="0.2">
      <c r="D2937" s="58"/>
      <c r="G2937" s="58"/>
      <c r="K2937" s="59"/>
    </row>
    <row r="2938" spans="4:11" x14ac:dyDescent="0.2">
      <c r="D2938" s="58"/>
      <c r="G2938" s="58"/>
      <c r="K2938" s="59"/>
    </row>
    <row r="2939" spans="4:11" x14ac:dyDescent="0.2">
      <c r="D2939" s="58"/>
      <c r="G2939" s="58"/>
      <c r="K2939" s="59"/>
    </row>
    <row r="2940" spans="4:11" x14ac:dyDescent="0.2">
      <c r="D2940" s="58"/>
      <c r="G2940" s="58"/>
      <c r="K2940" s="59"/>
    </row>
    <row r="2941" spans="4:11" x14ac:dyDescent="0.2">
      <c r="D2941" s="58"/>
      <c r="G2941" s="58"/>
      <c r="K2941" s="59"/>
    </row>
    <row r="2942" spans="4:11" x14ac:dyDescent="0.2">
      <c r="D2942" s="58"/>
      <c r="G2942" s="58"/>
      <c r="K2942" s="59"/>
    </row>
    <row r="2943" spans="4:11" x14ac:dyDescent="0.2">
      <c r="D2943" s="58"/>
      <c r="G2943" s="58"/>
      <c r="K2943" s="59"/>
    </row>
    <row r="2944" spans="4:11" x14ac:dyDescent="0.2">
      <c r="D2944" s="58"/>
      <c r="G2944" s="58"/>
      <c r="K2944" s="59"/>
    </row>
    <row r="2945" spans="4:11" x14ac:dyDescent="0.2">
      <c r="D2945" s="58"/>
      <c r="G2945" s="58"/>
      <c r="K2945" s="59"/>
    </row>
    <row r="2946" spans="4:11" x14ac:dyDescent="0.2">
      <c r="D2946" s="58"/>
      <c r="G2946" s="58"/>
      <c r="K2946" s="59"/>
    </row>
    <row r="2947" spans="4:11" x14ac:dyDescent="0.2">
      <c r="D2947" s="58"/>
      <c r="G2947" s="58"/>
      <c r="K2947" s="59"/>
    </row>
    <row r="2948" spans="4:11" x14ac:dyDescent="0.2">
      <c r="D2948" s="58"/>
      <c r="G2948" s="58"/>
      <c r="K2948" s="59"/>
    </row>
    <row r="2949" spans="4:11" x14ac:dyDescent="0.2">
      <c r="D2949" s="58"/>
      <c r="G2949" s="58"/>
      <c r="K2949" s="59"/>
    </row>
    <row r="2950" spans="4:11" x14ac:dyDescent="0.2">
      <c r="D2950" s="58"/>
      <c r="G2950" s="58"/>
      <c r="K2950" s="59"/>
    </row>
    <row r="2951" spans="4:11" x14ac:dyDescent="0.2">
      <c r="D2951" s="58"/>
      <c r="G2951" s="58"/>
      <c r="K2951" s="59"/>
    </row>
    <row r="2952" spans="4:11" x14ac:dyDescent="0.2">
      <c r="D2952" s="58"/>
      <c r="G2952" s="58"/>
      <c r="K2952" s="59"/>
    </row>
    <row r="2953" spans="4:11" x14ac:dyDescent="0.2">
      <c r="D2953" s="58"/>
      <c r="G2953" s="58"/>
      <c r="K2953" s="59"/>
    </row>
    <row r="2954" spans="4:11" x14ac:dyDescent="0.2">
      <c r="D2954" s="58"/>
      <c r="G2954" s="58"/>
      <c r="K2954" s="59"/>
    </row>
    <row r="2955" spans="4:11" x14ac:dyDescent="0.2">
      <c r="D2955" s="58"/>
      <c r="G2955" s="58"/>
      <c r="K2955" s="59"/>
    </row>
    <row r="2956" spans="4:11" x14ac:dyDescent="0.2">
      <c r="D2956" s="58"/>
      <c r="G2956" s="58"/>
      <c r="K2956" s="59"/>
    </row>
    <row r="2957" spans="4:11" x14ac:dyDescent="0.2">
      <c r="D2957" s="58"/>
      <c r="G2957" s="58"/>
      <c r="K2957" s="59"/>
    </row>
    <row r="2958" spans="4:11" x14ac:dyDescent="0.2">
      <c r="D2958" s="58"/>
      <c r="G2958" s="58"/>
      <c r="K2958" s="59"/>
    </row>
    <row r="2959" spans="4:11" x14ac:dyDescent="0.2">
      <c r="D2959" s="58"/>
      <c r="G2959" s="58"/>
      <c r="K2959" s="59"/>
    </row>
    <row r="2960" spans="4:11" x14ac:dyDescent="0.2">
      <c r="D2960" s="58"/>
      <c r="G2960" s="58"/>
      <c r="K2960" s="59"/>
    </row>
    <row r="2961" spans="4:11" x14ac:dyDescent="0.2">
      <c r="D2961" s="58"/>
      <c r="G2961" s="58"/>
      <c r="K2961" s="59"/>
    </row>
    <row r="2962" spans="4:11" x14ac:dyDescent="0.2">
      <c r="D2962" s="58"/>
      <c r="G2962" s="58"/>
      <c r="K2962" s="59"/>
    </row>
    <row r="2963" spans="4:11" x14ac:dyDescent="0.2">
      <c r="D2963" s="58"/>
      <c r="G2963" s="58"/>
      <c r="K2963" s="59"/>
    </row>
    <row r="2964" spans="4:11" x14ac:dyDescent="0.2">
      <c r="D2964" s="58"/>
      <c r="G2964" s="58"/>
      <c r="K2964" s="59"/>
    </row>
    <row r="2965" spans="4:11" x14ac:dyDescent="0.2">
      <c r="D2965" s="58"/>
      <c r="G2965" s="58"/>
      <c r="K2965" s="59"/>
    </row>
    <row r="2966" spans="4:11" x14ac:dyDescent="0.2">
      <c r="D2966" s="58"/>
      <c r="G2966" s="58"/>
      <c r="K2966" s="59"/>
    </row>
    <row r="2967" spans="4:11" x14ac:dyDescent="0.2">
      <c r="D2967" s="58"/>
      <c r="G2967" s="58"/>
      <c r="K2967" s="59"/>
    </row>
    <row r="2968" spans="4:11" x14ac:dyDescent="0.2">
      <c r="D2968" s="58"/>
      <c r="G2968" s="58"/>
      <c r="K2968" s="59"/>
    </row>
    <row r="2969" spans="4:11" x14ac:dyDescent="0.2">
      <c r="D2969" s="58"/>
      <c r="G2969" s="58"/>
      <c r="K2969" s="59"/>
    </row>
    <row r="2970" spans="4:11" x14ac:dyDescent="0.2">
      <c r="D2970" s="58"/>
      <c r="G2970" s="58"/>
      <c r="K2970" s="59"/>
    </row>
    <row r="2971" spans="4:11" x14ac:dyDescent="0.2">
      <c r="D2971" s="58"/>
      <c r="G2971" s="58"/>
      <c r="K2971" s="59"/>
    </row>
    <row r="2972" spans="4:11" x14ac:dyDescent="0.2">
      <c r="D2972" s="58"/>
      <c r="G2972" s="58"/>
      <c r="K2972" s="59"/>
    </row>
    <row r="2973" spans="4:11" x14ac:dyDescent="0.2">
      <c r="D2973" s="58"/>
      <c r="G2973" s="58"/>
      <c r="K2973" s="59"/>
    </row>
    <row r="2974" spans="4:11" x14ac:dyDescent="0.2">
      <c r="D2974" s="58"/>
      <c r="G2974" s="58"/>
      <c r="K2974" s="59"/>
    </row>
    <row r="2975" spans="4:11" x14ac:dyDescent="0.2">
      <c r="D2975" s="58"/>
      <c r="G2975" s="58"/>
      <c r="K2975" s="59"/>
    </row>
    <row r="2976" spans="4:11" x14ac:dyDescent="0.2">
      <c r="D2976" s="58"/>
      <c r="G2976" s="58"/>
      <c r="K2976" s="59"/>
    </row>
    <row r="2977" spans="4:11" x14ac:dyDescent="0.2">
      <c r="D2977" s="58"/>
      <c r="G2977" s="58"/>
      <c r="K2977" s="59"/>
    </row>
    <row r="2978" spans="4:11" x14ac:dyDescent="0.2">
      <c r="D2978" s="58"/>
      <c r="G2978" s="58"/>
      <c r="K2978" s="59"/>
    </row>
    <row r="2979" spans="4:11" x14ac:dyDescent="0.2">
      <c r="D2979" s="58"/>
      <c r="G2979" s="58"/>
      <c r="K2979" s="59"/>
    </row>
    <row r="2980" spans="4:11" x14ac:dyDescent="0.2">
      <c r="D2980" s="58"/>
      <c r="G2980" s="58"/>
      <c r="K2980" s="59"/>
    </row>
    <row r="2981" spans="4:11" x14ac:dyDescent="0.2">
      <c r="D2981" s="58"/>
      <c r="G2981" s="58"/>
      <c r="K2981" s="59"/>
    </row>
    <row r="2982" spans="4:11" x14ac:dyDescent="0.2">
      <c r="D2982" s="58"/>
      <c r="G2982" s="58"/>
      <c r="K2982" s="59"/>
    </row>
    <row r="2983" spans="4:11" x14ac:dyDescent="0.2">
      <c r="D2983" s="58"/>
      <c r="G2983" s="58"/>
      <c r="K2983" s="59"/>
    </row>
    <row r="2984" spans="4:11" x14ac:dyDescent="0.2">
      <c r="D2984" s="58"/>
      <c r="G2984" s="58"/>
      <c r="K2984" s="59"/>
    </row>
    <row r="2985" spans="4:11" x14ac:dyDescent="0.2">
      <c r="D2985" s="58"/>
      <c r="G2985" s="58"/>
      <c r="K2985" s="59"/>
    </row>
    <row r="2986" spans="4:11" x14ac:dyDescent="0.2">
      <c r="D2986" s="58"/>
      <c r="G2986" s="58"/>
      <c r="K2986" s="59"/>
    </row>
    <row r="2987" spans="4:11" x14ac:dyDescent="0.2">
      <c r="D2987" s="58"/>
      <c r="G2987" s="58"/>
      <c r="K2987" s="59"/>
    </row>
    <row r="2988" spans="4:11" x14ac:dyDescent="0.2">
      <c r="D2988" s="58"/>
      <c r="G2988" s="58"/>
      <c r="K2988" s="59"/>
    </row>
    <row r="2989" spans="4:11" x14ac:dyDescent="0.2">
      <c r="D2989" s="58"/>
      <c r="G2989" s="58"/>
      <c r="K2989" s="59"/>
    </row>
    <row r="2990" spans="4:11" x14ac:dyDescent="0.2">
      <c r="D2990" s="58"/>
      <c r="G2990" s="58"/>
      <c r="K2990" s="59"/>
    </row>
    <row r="2991" spans="4:11" x14ac:dyDescent="0.2">
      <c r="D2991" s="58"/>
      <c r="G2991" s="58"/>
      <c r="K2991" s="59"/>
    </row>
    <row r="2992" spans="4:11" x14ac:dyDescent="0.2">
      <c r="D2992" s="58"/>
      <c r="G2992" s="58"/>
      <c r="K2992" s="59"/>
    </row>
    <row r="2993" spans="4:11" x14ac:dyDescent="0.2">
      <c r="D2993" s="58"/>
      <c r="G2993" s="58"/>
      <c r="K2993" s="59"/>
    </row>
    <row r="2994" spans="4:11" x14ac:dyDescent="0.2">
      <c r="D2994" s="58"/>
      <c r="G2994" s="58"/>
      <c r="K2994" s="59"/>
    </row>
    <row r="2995" spans="4:11" x14ac:dyDescent="0.2">
      <c r="D2995" s="58"/>
      <c r="G2995" s="58"/>
    </row>
    <row r="2996" spans="4:11" x14ac:dyDescent="0.2">
      <c r="D2996" s="58"/>
      <c r="G2996" s="58"/>
    </row>
    <row r="2997" spans="4:11" x14ac:dyDescent="0.2">
      <c r="D2997" s="58"/>
      <c r="G2997" s="58"/>
    </row>
    <row r="2998" spans="4:11" x14ac:dyDescent="0.2">
      <c r="D2998" s="58"/>
      <c r="G2998" s="58"/>
    </row>
    <row r="2999" spans="4:11" x14ac:dyDescent="0.2">
      <c r="D2999" s="58"/>
      <c r="G2999" s="58"/>
    </row>
    <row r="3000" spans="4:11" x14ac:dyDescent="0.2">
      <c r="D3000" s="58"/>
      <c r="G3000" s="58"/>
    </row>
    <row r="3001" spans="4:11" x14ac:dyDescent="0.2">
      <c r="D3001" s="58"/>
      <c r="G3001" s="58"/>
    </row>
    <row r="3002" spans="4:11" x14ac:dyDescent="0.2">
      <c r="D3002" s="58"/>
      <c r="G3002" s="58"/>
    </row>
    <row r="3003" spans="4:11" x14ac:dyDescent="0.2">
      <c r="D3003" s="58"/>
      <c r="G3003" s="58"/>
    </row>
    <row r="3004" spans="4:11" x14ac:dyDescent="0.2">
      <c r="D3004" s="58"/>
      <c r="G3004" s="58"/>
    </row>
    <row r="3005" spans="4:11" x14ac:dyDescent="0.2">
      <c r="D3005" s="58"/>
      <c r="G3005" s="58"/>
    </row>
    <row r="3006" spans="4:11" x14ac:dyDescent="0.2">
      <c r="D3006" s="58"/>
      <c r="G3006" s="58"/>
    </row>
    <row r="3007" spans="4:11" x14ac:dyDescent="0.2">
      <c r="D3007" s="58"/>
      <c r="G3007" s="58"/>
    </row>
    <row r="3008" spans="4:11" x14ac:dyDescent="0.2">
      <c r="D3008" s="58"/>
      <c r="G3008" s="58"/>
    </row>
    <row r="3009" spans="4:7" x14ac:dyDescent="0.2">
      <c r="D3009" s="58"/>
      <c r="G3009" s="58"/>
    </row>
    <row r="3010" spans="4:7" x14ac:dyDescent="0.2">
      <c r="D3010" s="58"/>
      <c r="G3010" s="58"/>
    </row>
    <row r="3011" spans="4:7" x14ac:dyDescent="0.2">
      <c r="D3011" s="58"/>
      <c r="G3011" s="58"/>
    </row>
    <row r="3012" spans="4:7" x14ac:dyDescent="0.2">
      <c r="D3012" s="58"/>
      <c r="G3012" s="58"/>
    </row>
    <row r="3013" spans="4:7" x14ac:dyDescent="0.2">
      <c r="D3013" s="58"/>
      <c r="G3013" s="58"/>
    </row>
    <row r="3014" spans="4:7" x14ac:dyDescent="0.2">
      <c r="D3014" s="58"/>
      <c r="G3014" s="58"/>
    </row>
    <row r="3015" spans="4:7" x14ac:dyDescent="0.2">
      <c r="D3015" s="58"/>
      <c r="G3015" s="58"/>
    </row>
    <row r="3016" spans="4:7" x14ac:dyDescent="0.2">
      <c r="D3016" s="58"/>
      <c r="G3016" s="58"/>
    </row>
    <row r="3017" spans="4:7" x14ac:dyDescent="0.2">
      <c r="D3017" s="58"/>
      <c r="G3017" s="58"/>
    </row>
    <row r="3018" spans="4:7" x14ac:dyDescent="0.2">
      <c r="D3018" s="58"/>
      <c r="G3018" s="58"/>
    </row>
    <row r="3019" spans="4:7" x14ac:dyDescent="0.2">
      <c r="D3019" s="58"/>
      <c r="G3019" s="58"/>
    </row>
    <row r="3020" spans="4:7" x14ac:dyDescent="0.2">
      <c r="D3020" s="58"/>
      <c r="G3020" s="58"/>
    </row>
    <row r="3021" spans="4:7" x14ac:dyDescent="0.2">
      <c r="D3021" s="58"/>
      <c r="G3021" s="58"/>
    </row>
    <row r="3022" spans="4:7" x14ac:dyDescent="0.2">
      <c r="D3022" s="58"/>
      <c r="G3022" s="58"/>
    </row>
    <row r="3023" spans="4:7" x14ac:dyDescent="0.2">
      <c r="D3023" s="58"/>
      <c r="G3023" s="58"/>
    </row>
    <row r="3024" spans="4:7" x14ac:dyDescent="0.2">
      <c r="D3024" s="58"/>
      <c r="G3024" s="58"/>
    </row>
    <row r="3025" spans="4:7" x14ac:dyDescent="0.2">
      <c r="D3025" s="58"/>
      <c r="G3025" s="58"/>
    </row>
    <row r="3026" spans="4:7" x14ac:dyDescent="0.2">
      <c r="D3026" s="58"/>
      <c r="G3026" s="58"/>
    </row>
    <row r="3027" spans="4:7" x14ac:dyDescent="0.2">
      <c r="D3027" s="58"/>
      <c r="G3027" s="58"/>
    </row>
    <row r="3028" spans="4:7" x14ac:dyDescent="0.2">
      <c r="D3028" s="58"/>
      <c r="G3028" s="58"/>
    </row>
    <row r="3029" spans="4:7" x14ac:dyDescent="0.2">
      <c r="D3029" s="58"/>
      <c r="G3029" s="58"/>
    </row>
    <row r="3030" spans="4:7" x14ac:dyDescent="0.2">
      <c r="D3030" s="58"/>
      <c r="G3030" s="58"/>
    </row>
    <row r="3031" spans="4:7" x14ac:dyDescent="0.2">
      <c r="D3031" s="58"/>
      <c r="G3031" s="58"/>
    </row>
    <row r="3032" spans="4:7" x14ac:dyDescent="0.2">
      <c r="D3032" s="58"/>
      <c r="G3032" s="58"/>
    </row>
    <row r="3033" spans="4:7" x14ac:dyDescent="0.2">
      <c r="D3033" s="58"/>
      <c r="G3033" s="58"/>
    </row>
    <row r="3034" spans="4:7" x14ac:dyDescent="0.2">
      <c r="D3034" s="58"/>
      <c r="G3034" s="58"/>
    </row>
    <row r="3035" spans="4:7" x14ac:dyDescent="0.2">
      <c r="D3035" s="58"/>
      <c r="G3035" s="58"/>
    </row>
    <row r="3036" spans="4:7" x14ac:dyDescent="0.2">
      <c r="D3036" s="58"/>
      <c r="G3036" s="58"/>
    </row>
    <row r="3037" spans="4:7" x14ac:dyDescent="0.2">
      <c r="D3037" s="58"/>
      <c r="G3037" s="58"/>
    </row>
    <row r="3038" spans="4:7" x14ac:dyDescent="0.2">
      <c r="D3038" s="58"/>
      <c r="G3038" s="58"/>
    </row>
    <row r="3039" spans="4:7" x14ac:dyDescent="0.2">
      <c r="D3039" s="58"/>
      <c r="G3039" s="58"/>
    </row>
    <row r="3040" spans="4:7" x14ac:dyDescent="0.2">
      <c r="D3040" s="58"/>
      <c r="G3040" s="58"/>
    </row>
    <row r="3041" spans="4:7" x14ac:dyDescent="0.2">
      <c r="D3041" s="58"/>
      <c r="G3041" s="58"/>
    </row>
    <row r="3042" spans="4:7" x14ac:dyDescent="0.2">
      <c r="D3042" s="58"/>
      <c r="G3042" s="58"/>
    </row>
    <row r="3043" spans="4:7" x14ac:dyDescent="0.2">
      <c r="D3043" s="58"/>
      <c r="G3043" s="58"/>
    </row>
    <row r="3044" spans="4:7" x14ac:dyDescent="0.2">
      <c r="D3044" s="58"/>
      <c r="G3044" s="58"/>
    </row>
    <row r="3045" spans="4:7" x14ac:dyDescent="0.2">
      <c r="D3045" s="58"/>
      <c r="G3045" s="58"/>
    </row>
    <row r="3046" spans="4:7" x14ac:dyDescent="0.2">
      <c r="D3046" s="58"/>
      <c r="G3046" s="58"/>
    </row>
    <row r="3047" spans="4:7" x14ac:dyDescent="0.2">
      <c r="D3047" s="58"/>
      <c r="G3047" s="58"/>
    </row>
    <row r="3048" spans="4:7" x14ac:dyDescent="0.2">
      <c r="D3048" s="58"/>
      <c r="G3048" s="58"/>
    </row>
    <row r="3049" spans="4:7" x14ac:dyDescent="0.2">
      <c r="D3049" s="58"/>
      <c r="G3049" s="58"/>
    </row>
    <row r="3050" spans="4:7" x14ac:dyDescent="0.2">
      <c r="D3050" s="58"/>
      <c r="G3050" s="58"/>
    </row>
    <row r="3051" spans="4:7" x14ac:dyDescent="0.2">
      <c r="D3051" s="58"/>
      <c r="G3051" s="58"/>
    </row>
    <row r="3052" spans="4:7" x14ac:dyDescent="0.2">
      <c r="D3052" s="58"/>
      <c r="G3052" s="58"/>
    </row>
    <row r="3053" spans="4:7" x14ac:dyDescent="0.2">
      <c r="D3053" s="58"/>
      <c r="G3053" s="58"/>
    </row>
    <row r="3054" spans="4:7" x14ac:dyDescent="0.2">
      <c r="D3054" s="58"/>
      <c r="G3054" s="58"/>
    </row>
    <row r="3055" spans="4:7" x14ac:dyDescent="0.2">
      <c r="D3055" s="58"/>
      <c r="G3055" s="58"/>
    </row>
    <row r="3056" spans="4:7" x14ac:dyDescent="0.2">
      <c r="D3056" s="58"/>
      <c r="G3056" s="58"/>
    </row>
    <row r="3057" spans="4:7" x14ac:dyDescent="0.2">
      <c r="D3057" s="58"/>
      <c r="G3057" s="58"/>
    </row>
    <row r="3058" spans="4:7" x14ac:dyDescent="0.2">
      <c r="D3058" s="58"/>
      <c r="G3058" s="58"/>
    </row>
    <row r="3059" spans="4:7" x14ac:dyDescent="0.2">
      <c r="D3059" s="58"/>
      <c r="G3059" s="58"/>
    </row>
    <row r="3060" spans="4:7" x14ac:dyDescent="0.2">
      <c r="D3060" s="58"/>
      <c r="G3060" s="58"/>
    </row>
    <row r="3061" spans="4:7" x14ac:dyDescent="0.2">
      <c r="D3061" s="58"/>
      <c r="G3061" s="58"/>
    </row>
    <row r="3062" spans="4:7" x14ac:dyDescent="0.2">
      <c r="D3062" s="58"/>
      <c r="G3062" s="58"/>
    </row>
    <row r="3063" spans="4:7" x14ac:dyDescent="0.2">
      <c r="D3063" s="58"/>
      <c r="G3063" s="58"/>
    </row>
    <row r="3064" spans="4:7" x14ac:dyDescent="0.2">
      <c r="D3064" s="58"/>
      <c r="G3064" s="58"/>
    </row>
    <row r="3065" spans="4:7" x14ac:dyDescent="0.2">
      <c r="D3065" s="58"/>
      <c r="G3065" s="58"/>
    </row>
    <row r="3066" spans="4:7" x14ac:dyDescent="0.2">
      <c r="D3066" s="58"/>
      <c r="G3066" s="58"/>
    </row>
    <row r="3067" spans="4:7" x14ac:dyDescent="0.2">
      <c r="D3067" s="58"/>
      <c r="G3067" s="58"/>
    </row>
    <row r="3068" spans="4:7" x14ac:dyDescent="0.2">
      <c r="D3068" s="58"/>
      <c r="G3068" s="58"/>
    </row>
    <row r="3069" spans="4:7" x14ac:dyDescent="0.2">
      <c r="D3069" s="58"/>
      <c r="G3069" s="58"/>
    </row>
    <row r="3070" spans="4:7" x14ac:dyDescent="0.2">
      <c r="D3070" s="58"/>
      <c r="G3070" s="58"/>
    </row>
    <row r="3071" spans="4:7" x14ac:dyDescent="0.2">
      <c r="D3071" s="58"/>
      <c r="G3071" s="58"/>
    </row>
    <row r="3072" spans="4:7" x14ac:dyDescent="0.2">
      <c r="D3072" s="58"/>
      <c r="G3072" s="58"/>
    </row>
    <row r="3073" spans="4:7" x14ac:dyDescent="0.2">
      <c r="D3073" s="58"/>
      <c r="G3073" s="58"/>
    </row>
    <row r="3074" spans="4:7" x14ac:dyDescent="0.2">
      <c r="D3074" s="58"/>
      <c r="G3074" s="58"/>
    </row>
    <row r="3075" spans="4:7" x14ac:dyDescent="0.2">
      <c r="D3075" s="58"/>
      <c r="G3075" s="58"/>
    </row>
    <row r="3076" spans="4:7" x14ac:dyDescent="0.2">
      <c r="D3076" s="58"/>
      <c r="G3076" s="58"/>
    </row>
    <row r="3077" spans="4:7" x14ac:dyDescent="0.2">
      <c r="D3077" s="58"/>
      <c r="G3077" s="58"/>
    </row>
    <row r="3078" spans="4:7" x14ac:dyDescent="0.2">
      <c r="D3078" s="58"/>
      <c r="G3078" s="58"/>
    </row>
    <row r="3079" spans="4:7" x14ac:dyDescent="0.2">
      <c r="D3079" s="58"/>
      <c r="G3079" s="58"/>
    </row>
    <row r="3080" spans="4:7" x14ac:dyDescent="0.2">
      <c r="D3080" s="58"/>
      <c r="G3080" s="58"/>
    </row>
    <row r="3081" spans="4:7" x14ac:dyDescent="0.2">
      <c r="D3081" s="58"/>
      <c r="G3081" s="58"/>
    </row>
    <row r="3082" spans="4:7" x14ac:dyDescent="0.2">
      <c r="D3082" s="58"/>
      <c r="G3082" s="58"/>
    </row>
    <row r="3083" spans="4:7" x14ac:dyDescent="0.2">
      <c r="D3083" s="58"/>
      <c r="G3083" s="58"/>
    </row>
    <row r="3084" spans="4:7" x14ac:dyDescent="0.2">
      <c r="D3084" s="58"/>
      <c r="G3084" s="58"/>
    </row>
    <row r="3085" spans="4:7" x14ac:dyDescent="0.2">
      <c r="D3085" s="58"/>
      <c r="G3085" s="58"/>
    </row>
    <row r="3086" spans="4:7" x14ac:dyDescent="0.2">
      <c r="D3086" s="58"/>
      <c r="G3086" s="58"/>
    </row>
    <row r="3087" spans="4:7" x14ac:dyDescent="0.2">
      <c r="D3087" s="58"/>
      <c r="G3087" s="58"/>
    </row>
    <row r="3088" spans="4:7" x14ac:dyDescent="0.2">
      <c r="D3088" s="58"/>
      <c r="G3088" s="58"/>
    </row>
    <row r="3089" spans="4:7" x14ac:dyDescent="0.2">
      <c r="D3089" s="58"/>
      <c r="G3089" s="58"/>
    </row>
    <row r="3090" spans="4:7" x14ac:dyDescent="0.2">
      <c r="D3090" s="58"/>
      <c r="G3090" s="58"/>
    </row>
    <row r="3091" spans="4:7" x14ac:dyDescent="0.2">
      <c r="D3091" s="58"/>
      <c r="G3091" s="58"/>
    </row>
    <row r="3092" spans="4:7" x14ac:dyDescent="0.2">
      <c r="D3092" s="58"/>
      <c r="G3092" s="58"/>
    </row>
    <row r="3093" spans="4:7" x14ac:dyDescent="0.2">
      <c r="D3093" s="58"/>
      <c r="G3093" s="58"/>
    </row>
    <row r="3094" spans="4:7" x14ac:dyDescent="0.2">
      <c r="D3094" s="58"/>
      <c r="G3094" s="58"/>
    </row>
    <row r="3095" spans="4:7" x14ac:dyDescent="0.2">
      <c r="D3095" s="58"/>
      <c r="G3095" s="58"/>
    </row>
    <row r="3096" spans="4:7" x14ac:dyDescent="0.2">
      <c r="D3096" s="58"/>
      <c r="G3096" s="58"/>
    </row>
    <row r="3097" spans="4:7" x14ac:dyDescent="0.2">
      <c r="D3097" s="58"/>
      <c r="G3097" s="58"/>
    </row>
    <row r="3098" spans="4:7" x14ac:dyDescent="0.2">
      <c r="D3098" s="58"/>
      <c r="G3098" s="58"/>
    </row>
    <row r="3099" spans="4:7" x14ac:dyDescent="0.2">
      <c r="D3099" s="58"/>
      <c r="G3099" s="58"/>
    </row>
    <row r="3100" spans="4:7" x14ac:dyDescent="0.2">
      <c r="D3100" s="58"/>
      <c r="G3100" s="58"/>
    </row>
    <row r="3101" spans="4:7" x14ac:dyDescent="0.2">
      <c r="D3101" s="58"/>
      <c r="G3101" s="58"/>
    </row>
    <row r="3102" spans="4:7" x14ac:dyDescent="0.2">
      <c r="D3102" s="58"/>
      <c r="G3102" s="58"/>
    </row>
    <row r="3103" spans="4:7" x14ac:dyDescent="0.2">
      <c r="D3103" s="58"/>
      <c r="G3103" s="58"/>
    </row>
    <row r="3104" spans="4:7" x14ac:dyDescent="0.2">
      <c r="D3104" s="58"/>
      <c r="G3104" s="58"/>
    </row>
    <row r="3105" spans="4:7" x14ac:dyDescent="0.2">
      <c r="D3105" s="58"/>
      <c r="G3105" s="58"/>
    </row>
    <row r="3106" spans="4:7" x14ac:dyDescent="0.2">
      <c r="D3106" s="58"/>
      <c r="G3106" s="58"/>
    </row>
    <row r="3107" spans="4:7" x14ac:dyDescent="0.2">
      <c r="D3107" s="58"/>
      <c r="G3107" s="58"/>
    </row>
    <row r="3108" spans="4:7" x14ac:dyDescent="0.2">
      <c r="D3108" s="58"/>
      <c r="G3108" s="58"/>
    </row>
    <row r="3109" spans="4:7" x14ac:dyDescent="0.2">
      <c r="D3109" s="58"/>
      <c r="G3109" s="58"/>
    </row>
    <row r="3110" spans="4:7" x14ac:dyDescent="0.2">
      <c r="D3110" s="58"/>
      <c r="G3110" s="58"/>
    </row>
    <row r="3111" spans="4:7" x14ac:dyDescent="0.2">
      <c r="D3111" s="58"/>
      <c r="G3111" s="58"/>
    </row>
    <row r="3112" spans="4:7" x14ac:dyDescent="0.2">
      <c r="D3112" s="58"/>
      <c r="G3112" s="58"/>
    </row>
    <row r="3113" spans="4:7" x14ac:dyDescent="0.2">
      <c r="D3113" s="58"/>
      <c r="G3113" s="58"/>
    </row>
    <row r="3114" spans="4:7" x14ac:dyDescent="0.2">
      <c r="D3114" s="58"/>
      <c r="G3114" s="58"/>
    </row>
    <row r="3115" spans="4:7" x14ac:dyDescent="0.2">
      <c r="D3115" s="58"/>
      <c r="G3115" s="58"/>
    </row>
    <row r="3116" spans="4:7" x14ac:dyDescent="0.2">
      <c r="D3116" s="58"/>
      <c r="G3116" s="58"/>
    </row>
    <row r="3117" spans="4:7" x14ac:dyDescent="0.2">
      <c r="D3117" s="58"/>
      <c r="G3117" s="58"/>
    </row>
    <row r="3118" spans="4:7" x14ac:dyDescent="0.2">
      <c r="D3118" s="58"/>
      <c r="G3118" s="58"/>
    </row>
    <row r="3119" spans="4:7" x14ac:dyDescent="0.2">
      <c r="D3119" s="58"/>
      <c r="G3119" s="58"/>
    </row>
    <row r="3120" spans="4:7" x14ac:dyDescent="0.2">
      <c r="D3120" s="58"/>
      <c r="G3120" s="58"/>
    </row>
    <row r="3121" spans="4:7" x14ac:dyDescent="0.2">
      <c r="D3121" s="58"/>
      <c r="G3121" s="58"/>
    </row>
    <row r="3122" spans="4:7" x14ac:dyDescent="0.2">
      <c r="D3122" s="58"/>
      <c r="G3122" s="58"/>
    </row>
    <row r="3123" spans="4:7" x14ac:dyDescent="0.2">
      <c r="D3123" s="58"/>
      <c r="G3123" s="58"/>
    </row>
    <row r="3124" spans="4:7" x14ac:dyDescent="0.2">
      <c r="D3124" s="58"/>
      <c r="G3124" s="58"/>
    </row>
    <row r="3125" spans="4:7" x14ac:dyDescent="0.2">
      <c r="D3125" s="58"/>
      <c r="G3125" s="58"/>
    </row>
    <row r="3126" spans="4:7" x14ac:dyDescent="0.2">
      <c r="D3126" s="58"/>
      <c r="G3126" s="58"/>
    </row>
    <row r="3127" spans="4:7" x14ac:dyDescent="0.2">
      <c r="D3127" s="58"/>
      <c r="G3127" s="58"/>
    </row>
    <row r="3128" spans="4:7" x14ac:dyDescent="0.2">
      <c r="D3128" s="58"/>
      <c r="G3128" s="58"/>
    </row>
    <row r="3129" spans="4:7" x14ac:dyDescent="0.2">
      <c r="D3129" s="58"/>
      <c r="G3129" s="58"/>
    </row>
    <row r="3130" spans="4:7" x14ac:dyDescent="0.2">
      <c r="D3130" s="58"/>
      <c r="G3130" s="58"/>
    </row>
    <row r="3131" spans="4:7" x14ac:dyDescent="0.2">
      <c r="D3131" s="58"/>
      <c r="G3131" s="58"/>
    </row>
    <row r="3132" spans="4:7" x14ac:dyDescent="0.2">
      <c r="D3132" s="58"/>
      <c r="G3132" s="58"/>
    </row>
    <row r="3133" spans="4:7" x14ac:dyDescent="0.2">
      <c r="D3133" s="58"/>
      <c r="G3133" s="58"/>
    </row>
    <row r="3134" spans="4:7" x14ac:dyDescent="0.2">
      <c r="D3134" s="58"/>
      <c r="G3134" s="58"/>
    </row>
    <row r="3135" spans="4:7" x14ac:dyDescent="0.2">
      <c r="D3135" s="58"/>
      <c r="G3135" s="58"/>
    </row>
    <row r="3136" spans="4:7" x14ac:dyDescent="0.2">
      <c r="D3136" s="58"/>
      <c r="G3136" s="58"/>
    </row>
    <row r="3137" spans="4:7" x14ac:dyDescent="0.2">
      <c r="D3137" s="58"/>
      <c r="G3137" s="58"/>
    </row>
    <row r="3138" spans="4:7" x14ac:dyDescent="0.2">
      <c r="D3138" s="58"/>
      <c r="G3138" s="58"/>
    </row>
    <row r="3139" spans="4:7" x14ac:dyDescent="0.2">
      <c r="D3139" s="58"/>
      <c r="G3139" s="58"/>
    </row>
    <row r="3140" spans="4:7" x14ac:dyDescent="0.2">
      <c r="D3140" s="58"/>
      <c r="G3140" s="58"/>
    </row>
    <row r="3141" spans="4:7" x14ac:dyDescent="0.2">
      <c r="D3141" s="58"/>
      <c r="G3141" s="58"/>
    </row>
    <row r="3142" spans="4:7" x14ac:dyDescent="0.2">
      <c r="D3142" s="58"/>
      <c r="G3142" s="58"/>
    </row>
    <row r="3143" spans="4:7" x14ac:dyDescent="0.2">
      <c r="D3143" s="58"/>
      <c r="G3143" s="58"/>
    </row>
    <row r="3144" spans="4:7" x14ac:dyDescent="0.2">
      <c r="D3144" s="58"/>
      <c r="G3144" s="58"/>
    </row>
    <row r="3145" spans="4:7" x14ac:dyDescent="0.2">
      <c r="D3145" s="58"/>
      <c r="G3145" s="58"/>
    </row>
    <row r="3146" spans="4:7" x14ac:dyDescent="0.2">
      <c r="D3146" s="58"/>
      <c r="G3146" s="58"/>
    </row>
    <row r="3147" spans="4:7" x14ac:dyDescent="0.2">
      <c r="D3147" s="58"/>
      <c r="G3147" s="58"/>
    </row>
    <row r="3148" spans="4:7" x14ac:dyDescent="0.2">
      <c r="D3148" s="58"/>
      <c r="G3148" s="58"/>
    </row>
    <row r="3149" spans="4:7" x14ac:dyDescent="0.2">
      <c r="D3149" s="58"/>
      <c r="G3149" s="58"/>
    </row>
    <row r="3150" spans="4:7" x14ac:dyDescent="0.2">
      <c r="D3150" s="58"/>
      <c r="G3150" s="58"/>
    </row>
    <row r="3151" spans="4:7" x14ac:dyDescent="0.2">
      <c r="D3151" s="58"/>
      <c r="G3151" s="58"/>
    </row>
    <row r="3152" spans="4:7" x14ac:dyDescent="0.2">
      <c r="D3152" s="58"/>
      <c r="G3152" s="58"/>
    </row>
    <row r="3153" spans="4:7" x14ac:dyDescent="0.2">
      <c r="D3153" s="58"/>
      <c r="G3153" s="58"/>
    </row>
    <row r="3154" spans="4:7" x14ac:dyDescent="0.2">
      <c r="D3154" s="58"/>
      <c r="G3154" s="58"/>
    </row>
    <row r="3155" spans="4:7" x14ac:dyDescent="0.2">
      <c r="D3155" s="58"/>
      <c r="G3155" s="58"/>
    </row>
    <row r="3156" spans="4:7" x14ac:dyDescent="0.2">
      <c r="D3156" s="58"/>
      <c r="G3156" s="58"/>
    </row>
    <row r="3157" spans="4:7" x14ac:dyDescent="0.2">
      <c r="D3157" s="58"/>
      <c r="G3157" s="58"/>
    </row>
    <row r="3158" spans="4:7" x14ac:dyDescent="0.2">
      <c r="D3158" s="58"/>
      <c r="G3158" s="58"/>
    </row>
    <row r="3159" spans="4:7" x14ac:dyDescent="0.2">
      <c r="D3159" s="58"/>
      <c r="G3159" s="58"/>
    </row>
    <row r="3160" spans="4:7" x14ac:dyDescent="0.2">
      <c r="D3160" s="58"/>
      <c r="G3160" s="58"/>
    </row>
    <row r="3161" spans="4:7" x14ac:dyDescent="0.2">
      <c r="D3161" s="58"/>
      <c r="G3161" s="58"/>
    </row>
    <row r="3162" spans="4:7" x14ac:dyDescent="0.2">
      <c r="D3162" s="58"/>
      <c r="G3162" s="58"/>
    </row>
    <row r="3163" spans="4:7" x14ac:dyDescent="0.2">
      <c r="D3163" s="58"/>
      <c r="G3163" s="58"/>
    </row>
    <row r="3164" spans="4:7" x14ac:dyDescent="0.2">
      <c r="D3164" s="58"/>
      <c r="G3164" s="58"/>
    </row>
    <row r="3165" spans="4:7" x14ac:dyDescent="0.2">
      <c r="D3165" s="58"/>
      <c r="G3165" s="58"/>
    </row>
    <row r="3166" spans="4:7" x14ac:dyDescent="0.2">
      <c r="D3166" s="58"/>
      <c r="G3166" s="58"/>
    </row>
    <row r="3167" spans="4:7" x14ac:dyDescent="0.2">
      <c r="D3167" s="58"/>
      <c r="G3167" s="58"/>
    </row>
    <row r="3168" spans="4:7" x14ac:dyDescent="0.2">
      <c r="D3168" s="58"/>
      <c r="G3168" s="58"/>
    </row>
    <row r="3169" spans="4:7" x14ac:dyDescent="0.2">
      <c r="D3169" s="58"/>
      <c r="G3169" s="58"/>
    </row>
    <row r="3170" spans="4:7" x14ac:dyDescent="0.2">
      <c r="D3170" s="58"/>
      <c r="G3170" s="58"/>
    </row>
    <row r="3171" spans="4:7" x14ac:dyDescent="0.2">
      <c r="D3171" s="58"/>
      <c r="G3171" s="58"/>
    </row>
    <row r="3172" spans="4:7" x14ac:dyDescent="0.2">
      <c r="D3172" s="58"/>
      <c r="G3172" s="58"/>
    </row>
    <row r="3173" spans="4:7" x14ac:dyDescent="0.2">
      <c r="D3173" s="58"/>
      <c r="G3173" s="58"/>
    </row>
    <row r="3174" spans="4:7" x14ac:dyDescent="0.2">
      <c r="D3174" s="58"/>
      <c r="G3174" s="58"/>
    </row>
    <row r="3175" spans="4:7" x14ac:dyDescent="0.2">
      <c r="D3175" s="58"/>
      <c r="G3175" s="58"/>
    </row>
    <row r="3176" spans="4:7" x14ac:dyDescent="0.2">
      <c r="D3176" s="58"/>
      <c r="G3176" s="58"/>
    </row>
    <row r="3177" spans="4:7" x14ac:dyDescent="0.2">
      <c r="D3177" s="58"/>
      <c r="G3177" s="58"/>
    </row>
    <row r="3178" spans="4:7" x14ac:dyDescent="0.2">
      <c r="D3178" s="58"/>
      <c r="G3178" s="58"/>
    </row>
    <row r="3179" spans="4:7" x14ac:dyDescent="0.2">
      <c r="D3179" s="58"/>
      <c r="G3179" s="58"/>
    </row>
    <row r="3180" spans="4:7" x14ac:dyDescent="0.2">
      <c r="D3180" s="58"/>
      <c r="G3180" s="58"/>
    </row>
    <row r="3181" spans="4:7" x14ac:dyDescent="0.2">
      <c r="D3181" s="58"/>
      <c r="G3181" s="58"/>
    </row>
    <row r="3182" spans="4:7" x14ac:dyDescent="0.2">
      <c r="D3182" s="58"/>
      <c r="G3182" s="58"/>
    </row>
    <row r="3183" spans="4:7" x14ac:dyDescent="0.2">
      <c r="D3183" s="58"/>
      <c r="G3183" s="58"/>
    </row>
    <row r="3184" spans="4:7" x14ac:dyDescent="0.2">
      <c r="D3184" s="58"/>
      <c r="G3184" s="58"/>
    </row>
    <row r="3185" spans="4:7" x14ac:dyDescent="0.2">
      <c r="D3185" s="58"/>
      <c r="G3185" s="58"/>
    </row>
    <row r="3186" spans="4:7" x14ac:dyDescent="0.2">
      <c r="D3186" s="58"/>
      <c r="G3186" s="58"/>
    </row>
    <row r="3187" spans="4:7" x14ac:dyDescent="0.2">
      <c r="D3187" s="58"/>
      <c r="G3187" s="58"/>
    </row>
    <row r="3188" spans="4:7" x14ac:dyDescent="0.2">
      <c r="D3188" s="58"/>
      <c r="G3188" s="58"/>
    </row>
    <row r="3189" spans="4:7" x14ac:dyDescent="0.2">
      <c r="D3189" s="58"/>
      <c r="G3189" s="58"/>
    </row>
    <row r="3190" spans="4:7" x14ac:dyDescent="0.2">
      <c r="D3190" s="58"/>
      <c r="G3190" s="58"/>
    </row>
    <row r="3191" spans="4:7" x14ac:dyDescent="0.2">
      <c r="D3191" s="58"/>
      <c r="G3191" s="58"/>
    </row>
    <row r="3192" spans="4:7" x14ac:dyDescent="0.2">
      <c r="D3192" s="58"/>
      <c r="G3192" s="58"/>
    </row>
    <row r="3193" spans="4:7" x14ac:dyDescent="0.2">
      <c r="D3193" s="58"/>
      <c r="G3193" s="58"/>
    </row>
    <row r="3194" spans="4:7" x14ac:dyDescent="0.2">
      <c r="D3194" s="58"/>
      <c r="G3194" s="58"/>
    </row>
    <row r="3195" spans="4:7" x14ac:dyDescent="0.2">
      <c r="D3195" s="58"/>
      <c r="G3195" s="58"/>
    </row>
    <row r="3196" spans="4:7" x14ac:dyDescent="0.2">
      <c r="D3196" s="58"/>
      <c r="G3196" s="58"/>
    </row>
    <row r="3197" spans="4:7" x14ac:dyDescent="0.2">
      <c r="D3197" s="58"/>
      <c r="G3197" s="58"/>
    </row>
    <row r="3198" spans="4:7" x14ac:dyDescent="0.2">
      <c r="D3198" s="58"/>
      <c r="G3198" s="58"/>
    </row>
    <row r="3199" spans="4:7" x14ac:dyDescent="0.2">
      <c r="D3199" s="58"/>
      <c r="G3199" s="58"/>
    </row>
    <row r="3200" spans="4:7" x14ac:dyDescent="0.2">
      <c r="D3200" s="58"/>
      <c r="G3200" s="58"/>
    </row>
    <row r="3201" spans="4:7" x14ac:dyDescent="0.2">
      <c r="D3201" s="58"/>
      <c r="G3201" s="58"/>
    </row>
    <row r="3202" spans="4:7" x14ac:dyDescent="0.2">
      <c r="D3202" s="58"/>
      <c r="G3202" s="58"/>
    </row>
    <row r="3203" spans="4:7" x14ac:dyDescent="0.2">
      <c r="D3203" s="58"/>
      <c r="G3203" s="58"/>
    </row>
    <row r="3204" spans="4:7" x14ac:dyDescent="0.2">
      <c r="D3204" s="58"/>
      <c r="G3204" s="58"/>
    </row>
    <row r="3205" spans="4:7" x14ac:dyDescent="0.2">
      <c r="D3205" s="58"/>
      <c r="G3205" s="58"/>
    </row>
    <row r="3206" spans="4:7" x14ac:dyDescent="0.2">
      <c r="D3206" s="58"/>
      <c r="G3206" s="58"/>
    </row>
    <row r="3207" spans="4:7" x14ac:dyDescent="0.2">
      <c r="D3207" s="58"/>
      <c r="G3207" s="58"/>
    </row>
    <row r="3208" spans="4:7" x14ac:dyDescent="0.2">
      <c r="D3208" s="58"/>
      <c r="G3208" s="58"/>
    </row>
    <row r="3209" spans="4:7" x14ac:dyDescent="0.2">
      <c r="D3209" s="58"/>
      <c r="G3209" s="58"/>
    </row>
    <row r="3210" spans="4:7" x14ac:dyDescent="0.2">
      <c r="D3210" s="58"/>
      <c r="G3210" s="58"/>
    </row>
    <row r="3211" spans="4:7" x14ac:dyDescent="0.2">
      <c r="D3211" s="58"/>
      <c r="G3211" s="58"/>
    </row>
    <row r="3212" spans="4:7" x14ac:dyDescent="0.2">
      <c r="D3212" s="58"/>
      <c r="G3212" s="58"/>
    </row>
    <row r="3213" spans="4:7" x14ac:dyDescent="0.2">
      <c r="D3213" s="58"/>
      <c r="G3213" s="58"/>
    </row>
    <row r="3214" spans="4:7" x14ac:dyDescent="0.2">
      <c r="D3214" s="58"/>
      <c r="G3214" s="58"/>
    </row>
    <row r="3215" spans="4:7" x14ac:dyDescent="0.2">
      <c r="D3215" s="58"/>
      <c r="G3215" s="58"/>
    </row>
    <row r="3216" spans="4:7" x14ac:dyDescent="0.2">
      <c r="D3216" s="58"/>
      <c r="G3216" s="58"/>
    </row>
    <row r="3217" spans="4:7" x14ac:dyDescent="0.2">
      <c r="D3217" s="58"/>
      <c r="G3217" s="58"/>
    </row>
    <row r="3218" spans="4:7" x14ac:dyDescent="0.2">
      <c r="D3218" s="58"/>
      <c r="G3218" s="58"/>
    </row>
    <row r="3219" spans="4:7" x14ac:dyDescent="0.2">
      <c r="D3219" s="58"/>
      <c r="G3219" s="58"/>
    </row>
    <row r="3220" spans="4:7" x14ac:dyDescent="0.2">
      <c r="D3220" s="58"/>
      <c r="G3220" s="58"/>
    </row>
    <row r="3221" spans="4:7" x14ac:dyDescent="0.2">
      <c r="D3221" s="58"/>
      <c r="G3221" s="58"/>
    </row>
    <row r="3222" spans="4:7" x14ac:dyDescent="0.2">
      <c r="D3222" s="58"/>
      <c r="G3222" s="58"/>
    </row>
    <row r="3223" spans="4:7" x14ac:dyDescent="0.2">
      <c r="D3223" s="58"/>
      <c r="G3223" s="58"/>
    </row>
    <row r="3224" spans="4:7" x14ac:dyDescent="0.2">
      <c r="D3224" s="58"/>
      <c r="G3224" s="58"/>
    </row>
    <row r="3225" spans="4:7" x14ac:dyDescent="0.2">
      <c r="D3225" s="58"/>
      <c r="G3225" s="58"/>
    </row>
    <row r="3226" spans="4:7" x14ac:dyDescent="0.2">
      <c r="D3226" s="58"/>
      <c r="G3226" s="58"/>
    </row>
    <row r="3227" spans="4:7" x14ac:dyDescent="0.2">
      <c r="D3227" s="58"/>
      <c r="G3227" s="58"/>
    </row>
    <row r="3228" spans="4:7" x14ac:dyDescent="0.2">
      <c r="D3228" s="58"/>
      <c r="G3228" s="58"/>
    </row>
    <row r="3229" spans="4:7" x14ac:dyDescent="0.2">
      <c r="D3229" s="58"/>
      <c r="G3229" s="58"/>
    </row>
    <row r="3230" spans="4:7" x14ac:dyDescent="0.2">
      <c r="D3230" s="58"/>
      <c r="G3230" s="58"/>
    </row>
    <row r="3231" spans="4:7" x14ac:dyDescent="0.2">
      <c r="D3231" s="58"/>
      <c r="G3231" s="58"/>
    </row>
    <row r="3232" spans="4:7" x14ac:dyDescent="0.2">
      <c r="D3232" s="58"/>
      <c r="G3232" s="58"/>
    </row>
    <row r="3233" spans="4:7" x14ac:dyDescent="0.2">
      <c r="D3233" s="58"/>
      <c r="G3233" s="58"/>
    </row>
    <row r="3234" spans="4:7" x14ac:dyDescent="0.2">
      <c r="D3234" s="58"/>
      <c r="G3234" s="58"/>
    </row>
    <row r="3235" spans="4:7" x14ac:dyDescent="0.2">
      <c r="D3235" s="58"/>
      <c r="G3235" s="58"/>
    </row>
    <row r="3236" spans="4:7" x14ac:dyDescent="0.2">
      <c r="D3236" s="58"/>
      <c r="G3236" s="58"/>
    </row>
    <row r="3237" spans="4:7" x14ac:dyDescent="0.2">
      <c r="D3237" s="58"/>
      <c r="G3237" s="58"/>
    </row>
    <row r="3238" spans="4:7" x14ac:dyDescent="0.2">
      <c r="D3238" s="58"/>
      <c r="G3238" s="58"/>
    </row>
    <row r="3239" spans="4:7" x14ac:dyDescent="0.2">
      <c r="D3239" s="58"/>
      <c r="G3239" s="58"/>
    </row>
    <row r="3240" spans="4:7" x14ac:dyDescent="0.2">
      <c r="D3240" s="58"/>
      <c r="G3240" s="58"/>
    </row>
    <row r="3241" spans="4:7" x14ac:dyDescent="0.2">
      <c r="D3241" s="58"/>
      <c r="G3241" s="58"/>
    </row>
    <row r="3242" spans="4:7" x14ac:dyDescent="0.2">
      <c r="D3242" s="58"/>
      <c r="G3242" s="58"/>
    </row>
    <row r="3243" spans="4:7" x14ac:dyDescent="0.2">
      <c r="D3243" s="58"/>
      <c r="G3243" s="58"/>
    </row>
    <row r="3244" spans="4:7" x14ac:dyDescent="0.2">
      <c r="D3244" s="58"/>
      <c r="G3244" s="58"/>
    </row>
    <row r="3245" spans="4:7" x14ac:dyDescent="0.2">
      <c r="D3245" s="58"/>
      <c r="G3245" s="58"/>
    </row>
    <row r="3246" spans="4:7" x14ac:dyDescent="0.2">
      <c r="D3246" s="58"/>
      <c r="G3246" s="58"/>
    </row>
    <row r="3247" spans="4:7" x14ac:dyDescent="0.2">
      <c r="D3247" s="58"/>
      <c r="G3247" s="58"/>
    </row>
    <row r="3248" spans="4:7" x14ac:dyDescent="0.2">
      <c r="D3248" s="58"/>
      <c r="G3248" s="58"/>
    </row>
    <row r="3249" spans="4:7" x14ac:dyDescent="0.2">
      <c r="D3249" s="58"/>
      <c r="G3249" s="58"/>
    </row>
    <row r="3250" spans="4:7" x14ac:dyDescent="0.2">
      <c r="D3250" s="58"/>
      <c r="G3250" s="58"/>
    </row>
    <row r="3251" spans="4:7" x14ac:dyDescent="0.2">
      <c r="D3251" s="58"/>
      <c r="G3251" s="58"/>
    </row>
    <row r="3252" spans="4:7" x14ac:dyDescent="0.2">
      <c r="D3252" s="58"/>
      <c r="G3252" s="58"/>
    </row>
    <row r="3253" spans="4:7" x14ac:dyDescent="0.2">
      <c r="D3253" s="58"/>
      <c r="G3253" s="58"/>
    </row>
    <row r="3254" spans="4:7" x14ac:dyDescent="0.2">
      <c r="D3254" s="58"/>
      <c r="G3254" s="58"/>
    </row>
    <row r="3255" spans="4:7" x14ac:dyDescent="0.2">
      <c r="D3255" s="58"/>
      <c r="G3255" s="58"/>
    </row>
    <row r="3256" spans="4:7" x14ac:dyDescent="0.2">
      <c r="D3256" s="58"/>
      <c r="G3256" s="58"/>
    </row>
    <row r="3257" spans="4:7" x14ac:dyDescent="0.2">
      <c r="D3257" s="58"/>
      <c r="G3257" s="58"/>
    </row>
    <row r="3258" spans="4:7" x14ac:dyDescent="0.2">
      <c r="D3258" s="58"/>
      <c r="G3258" s="58"/>
    </row>
    <row r="3259" spans="4:7" x14ac:dyDescent="0.2">
      <c r="D3259" s="58"/>
      <c r="G3259" s="58"/>
    </row>
    <row r="3260" spans="4:7" x14ac:dyDescent="0.2">
      <c r="D3260" s="58"/>
      <c r="G3260" s="58"/>
    </row>
    <row r="3261" spans="4:7" x14ac:dyDescent="0.2">
      <c r="D3261" s="58"/>
      <c r="G3261" s="58"/>
    </row>
    <row r="3262" spans="4:7" x14ac:dyDescent="0.2">
      <c r="D3262" s="58"/>
      <c r="G3262" s="58"/>
    </row>
    <row r="3263" spans="4:7" x14ac:dyDescent="0.2">
      <c r="D3263" s="58"/>
      <c r="G3263" s="58"/>
    </row>
    <row r="3264" spans="4:7" x14ac:dyDescent="0.2">
      <c r="D3264" s="58"/>
      <c r="G3264" s="58"/>
    </row>
    <row r="3265" spans="4:7" x14ac:dyDescent="0.2">
      <c r="D3265" s="58"/>
      <c r="G3265" s="58"/>
    </row>
    <row r="3266" spans="4:7" x14ac:dyDescent="0.2">
      <c r="D3266" s="58"/>
      <c r="G3266" s="58"/>
    </row>
    <row r="3267" spans="4:7" x14ac:dyDescent="0.2">
      <c r="D3267" s="58"/>
      <c r="G3267" s="58"/>
    </row>
    <row r="3268" spans="4:7" x14ac:dyDescent="0.2">
      <c r="D3268" s="58"/>
      <c r="G3268" s="58"/>
    </row>
    <row r="3269" spans="4:7" x14ac:dyDescent="0.2">
      <c r="D3269" s="58"/>
      <c r="G3269" s="58"/>
    </row>
    <row r="3270" spans="4:7" x14ac:dyDescent="0.2">
      <c r="D3270" s="58"/>
      <c r="G3270" s="58"/>
    </row>
    <row r="3271" spans="4:7" x14ac:dyDescent="0.2">
      <c r="D3271" s="58"/>
      <c r="G3271" s="58"/>
    </row>
    <row r="3272" spans="4:7" x14ac:dyDescent="0.2">
      <c r="D3272" s="58"/>
      <c r="G3272" s="58"/>
    </row>
    <row r="3273" spans="4:7" x14ac:dyDescent="0.2">
      <c r="D3273" s="58"/>
      <c r="G3273" s="58"/>
    </row>
    <row r="3274" spans="4:7" x14ac:dyDescent="0.2">
      <c r="D3274" s="58"/>
      <c r="G3274" s="58"/>
    </row>
    <row r="3275" spans="4:7" x14ac:dyDescent="0.2">
      <c r="D3275" s="58"/>
      <c r="G3275" s="58"/>
    </row>
    <row r="3276" spans="4:7" x14ac:dyDescent="0.2">
      <c r="D3276" s="58"/>
      <c r="G3276" s="58"/>
    </row>
    <row r="3277" spans="4:7" x14ac:dyDescent="0.2">
      <c r="D3277" s="58"/>
      <c r="G3277" s="58"/>
    </row>
    <row r="3278" spans="4:7" x14ac:dyDescent="0.2">
      <c r="D3278" s="58"/>
      <c r="G3278" s="58"/>
    </row>
    <row r="3279" spans="4:7" x14ac:dyDescent="0.2">
      <c r="D3279" s="58"/>
      <c r="G3279" s="58"/>
    </row>
    <row r="3280" spans="4:7" x14ac:dyDescent="0.2">
      <c r="D3280" s="58"/>
      <c r="G3280" s="58"/>
    </row>
    <row r="3281" spans="4:7" x14ac:dyDescent="0.2">
      <c r="D3281" s="58"/>
      <c r="G3281" s="58"/>
    </row>
    <row r="3282" spans="4:7" x14ac:dyDescent="0.2">
      <c r="D3282" s="58"/>
      <c r="G3282" s="58"/>
    </row>
    <row r="3283" spans="4:7" x14ac:dyDescent="0.2">
      <c r="D3283" s="58"/>
      <c r="G3283" s="58"/>
    </row>
    <row r="3284" spans="4:7" x14ac:dyDescent="0.2">
      <c r="D3284" s="58"/>
      <c r="G3284" s="58"/>
    </row>
    <row r="3285" spans="4:7" x14ac:dyDescent="0.2">
      <c r="D3285" s="58"/>
      <c r="G3285" s="58"/>
    </row>
    <row r="3286" spans="4:7" x14ac:dyDescent="0.2">
      <c r="D3286" s="58"/>
      <c r="G3286" s="58"/>
    </row>
    <row r="3287" spans="4:7" x14ac:dyDescent="0.2">
      <c r="D3287" s="58"/>
      <c r="G3287" s="58"/>
    </row>
    <row r="3288" spans="4:7" x14ac:dyDescent="0.2">
      <c r="D3288" s="58"/>
      <c r="G3288" s="58"/>
    </row>
    <row r="3289" spans="4:7" x14ac:dyDescent="0.2">
      <c r="D3289" s="58"/>
      <c r="G3289" s="58"/>
    </row>
    <row r="3290" spans="4:7" x14ac:dyDescent="0.2">
      <c r="D3290" s="58"/>
      <c r="G3290" s="58"/>
    </row>
    <row r="3291" spans="4:7" x14ac:dyDescent="0.2">
      <c r="D3291" s="58"/>
      <c r="G3291" s="58"/>
    </row>
    <row r="3292" spans="4:7" x14ac:dyDescent="0.2">
      <c r="D3292" s="58"/>
      <c r="G3292" s="58"/>
    </row>
    <row r="3293" spans="4:7" x14ac:dyDescent="0.2">
      <c r="D3293" s="58"/>
      <c r="G3293" s="58"/>
    </row>
    <row r="3294" spans="4:7" x14ac:dyDescent="0.2">
      <c r="D3294" s="58"/>
      <c r="G3294" s="58"/>
    </row>
    <row r="3295" spans="4:7" x14ac:dyDescent="0.2">
      <c r="D3295" s="58"/>
      <c r="G3295" s="58"/>
    </row>
    <row r="3296" spans="4:7" x14ac:dyDescent="0.2">
      <c r="D3296" s="58"/>
      <c r="G3296" s="58"/>
    </row>
    <row r="3297" spans="4:7" x14ac:dyDescent="0.2">
      <c r="D3297" s="58"/>
      <c r="G3297" s="58"/>
    </row>
    <row r="3298" spans="4:7" x14ac:dyDescent="0.2">
      <c r="D3298" s="58"/>
      <c r="G3298" s="58"/>
    </row>
    <row r="3299" spans="4:7" x14ac:dyDescent="0.2">
      <c r="D3299" s="58"/>
      <c r="G3299" s="58"/>
    </row>
    <row r="3300" spans="4:7" x14ac:dyDescent="0.2">
      <c r="D3300" s="58"/>
      <c r="G3300" s="58"/>
    </row>
    <row r="3301" spans="4:7" x14ac:dyDescent="0.2">
      <c r="D3301" s="58"/>
      <c r="G3301" s="58"/>
    </row>
    <row r="3302" spans="4:7" x14ac:dyDescent="0.2">
      <c r="D3302" s="58"/>
      <c r="G3302" s="58"/>
    </row>
    <row r="3303" spans="4:7" x14ac:dyDescent="0.2">
      <c r="D3303" s="58"/>
      <c r="G3303" s="58"/>
    </row>
    <row r="3304" spans="4:7" x14ac:dyDescent="0.2">
      <c r="D3304" s="58"/>
      <c r="G3304" s="58"/>
    </row>
    <row r="3305" spans="4:7" x14ac:dyDescent="0.2">
      <c r="D3305" s="58"/>
      <c r="G3305" s="58"/>
    </row>
    <row r="3306" spans="4:7" x14ac:dyDescent="0.2">
      <c r="D3306" s="58"/>
      <c r="G3306" s="58"/>
    </row>
    <row r="3307" spans="4:7" x14ac:dyDescent="0.2">
      <c r="D3307" s="58"/>
      <c r="G3307" s="58"/>
    </row>
    <row r="3308" spans="4:7" x14ac:dyDescent="0.2">
      <c r="D3308" s="58"/>
      <c r="G3308" s="58"/>
    </row>
    <row r="3309" spans="4:7" x14ac:dyDescent="0.2">
      <c r="D3309" s="58"/>
      <c r="G3309" s="58"/>
    </row>
    <row r="3310" spans="4:7" x14ac:dyDescent="0.2">
      <c r="D3310" s="58"/>
      <c r="G3310" s="58"/>
    </row>
    <row r="3311" spans="4:7" x14ac:dyDescent="0.2">
      <c r="D3311" s="58"/>
      <c r="G3311" s="58"/>
    </row>
    <row r="3312" spans="4:7" x14ac:dyDescent="0.2">
      <c r="D3312" s="58"/>
      <c r="G3312" s="58"/>
    </row>
    <row r="3313" spans="4:7" x14ac:dyDescent="0.2">
      <c r="D3313" s="58"/>
      <c r="G3313" s="58"/>
    </row>
    <row r="3314" spans="4:7" x14ac:dyDescent="0.2">
      <c r="D3314" s="58"/>
      <c r="G3314" s="58"/>
    </row>
    <row r="3315" spans="4:7" x14ac:dyDescent="0.2">
      <c r="D3315" s="58"/>
      <c r="G3315" s="58"/>
    </row>
    <row r="3316" spans="4:7" x14ac:dyDescent="0.2">
      <c r="D3316" s="58"/>
      <c r="G3316" s="58"/>
    </row>
    <row r="3317" spans="4:7" x14ac:dyDescent="0.2">
      <c r="D3317" s="58"/>
      <c r="G3317" s="58"/>
    </row>
    <row r="3318" spans="4:7" x14ac:dyDescent="0.2">
      <c r="D3318" s="58"/>
      <c r="G3318" s="58"/>
    </row>
    <row r="3319" spans="4:7" x14ac:dyDescent="0.2">
      <c r="D3319" s="58"/>
      <c r="G3319" s="58"/>
    </row>
    <row r="3320" spans="4:7" x14ac:dyDescent="0.2">
      <c r="D3320" s="58"/>
      <c r="G3320" s="58"/>
    </row>
    <row r="3321" spans="4:7" x14ac:dyDescent="0.2">
      <c r="D3321" s="58"/>
      <c r="G3321" s="58"/>
    </row>
    <row r="3322" spans="4:7" x14ac:dyDescent="0.2">
      <c r="D3322" s="58"/>
      <c r="G3322" s="58"/>
    </row>
    <row r="3323" spans="4:7" x14ac:dyDescent="0.2">
      <c r="D3323" s="58"/>
      <c r="G3323" s="58"/>
    </row>
    <row r="3324" spans="4:7" x14ac:dyDescent="0.2">
      <c r="D3324" s="58"/>
      <c r="G3324" s="58"/>
    </row>
    <row r="3325" spans="4:7" x14ac:dyDescent="0.2">
      <c r="D3325" s="58"/>
      <c r="G3325" s="58"/>
    </row>
    <row r="3326" spans="4:7" x14ac:dyDescent="0.2">
      <c r="D3326" s="58"/>
      <c r="G3326" s="58"/>
    </row>
    <row r="3327" spans="4:7" x14ac:dyDescent="0.2">
      <c r="D3327" s="58"/>
      <c r="G3327" s="58"/>
    </row>
    <row r="3328" spans="4:7" x14ac:dyDescent="0.2">
      <c r="D3328" s="58"/>
      <c r="G3328" s="58"/>
    </row>
    <row r="3329" spans="4:7" x14ac:dyDescent="0.2">
      <c r="D3329" s="58"/>
      <c r="G3329" s="58"/>
    </row>
    <row r="3330" spans="4:7" x14ac:dyDescent="0.2">
      <c r="D3330" s="58"/>
      <c r="G3330" s="58"/>
    </row>
    <row r="3331" spans="4:7" x14ac:dyDescent="0.2">
      <c r="D3331" s="58"/>
      <c r="G3331" s="58"/>
    </row>
    <row r="3332" spans="4:7" x14ac:dyDescent="0.2">
      <c r="D3332" s="58"/>
      <c r="G3332" s="58"/>
    </row>
    <row r="3333" spans="4:7" x14ac:dyDescent="0.2">
      <c r="D3333" s="58"/>
      <c r="G3333" s="58"/>
    </row>
    <row r="3334" spans="4:7" x14ac:dyDescent="0.2">
      <c r="D3334" s="58"/>
      <c r="G3334" s="58"/>
    </row>
    <row r="3335" spans="4:7" x14ac:dyDescent="0.2">
      <c r="D3335" s="58"/>
      <c r="G3335" s="58"/>
    </row>
    <row r="3336" spans="4:7" x14ac:dyDescent="0.2">
      <c r="D3336" s="58"/>
      <c r="G3336" s="58"/>
    </row>
    <row r="3337" spans="4:7" x14ac:dyDescent="0.2">
      <c r="D3337" s="58"/>
      <c r="G3337" s="58"/>
    </row>
    <row r="3338" spans="4:7" x14ac:dyDescent="0.2">
      <c r="D3338" s="58"/>
      <c r="G3338" s="58"/>
    </row>
    <row r="3339" spans="4:7" x14ac:dyDescent="0.2">
      <c r="D3339" s="58"/>
      <c r="G3339" s="58"/>
    </row>
    <row r="3340" spans="4:7" x14ac:dyDescent="0.2">
      <c r="D3340" s="58"/>
      <c r="G3340" s="58"/>
    </row>
    <row r="3341" spans="4:7" x14ac:dyDescent="0.2">
      <c r="D3341" s="58"/>
      <c r="G3341" s="58"/>
    </row>
    <row r="3342" spans="4:7" x14ac:dyDescent="0.2">
      <c r="D3342" s="58"/>
      <c r="G3342" s="58"/>
    </row>
    <row r="3343" spans="4:7" x14ac:dyDescent="0.2">
      <c r="D3343" s="58"/>
      <c r="G3343" s="58"/>
    </row>
    <row r="3344" spans="4:7" x14ac:dyDescent="0.2">
      <c r="D3344" s="58"/>
      <c r="G3344" s="58"/>
    </row>
    <row r="3345" spans="4:7" x14ac:dyDescent="0.2">
      <c r="D3345" s="58"/>
      <c r="G3345" s="58"/>
    </row>
    <row r="3346" spans="4:7" x14ac:dyDescent="0.2">
      <c r="D3346" s="58"/>
      <c r="G3346" s="58"/>
    </row>
    <row r="3347" spans="4:7" x14ac:dyDescent="0.2">
      <c r="D3347" s="58"/>
      <c r="G3347" s="58"/>
    </row>
    <row r="3348" spans="4:7" x14ac:dyDescent="0.2">
      <c r="D3348" s="58"/>
      <c r="G3348" s="58"/>
    </row>
    <row r="3349" spans="4:7" x14ac:dyDescent="0.2">
      <c r="D3349" s="58"/>
      <c r="G3349" s="58"/>
    </row>
    <row r="3350" spans="4:7" x14ac:dyDescent="0.2">
      <c r="D3350" s="58"/>
      <c r="G3350" s="58"/>
    </row>
    <row r="3351" spans="4:7" x14ac:dyDescent="0.2">
      <c r="D3351" s="58"/>
      <c r="G3351" s="58"/>
    </row>
    <row r="3352" spans="4:7" x14ac:dyDescent="0.2">
      <c r="D3352" s="58"/>
      <c r="G3352" s="58"/>
    </row>
    <row r="3353" spans="4:7" x14ac:dyDescent="0.2">
      <c r="D3353" s="58"/>
      <c r="G3353" s="58"/>
    </row>
    <row r="3354" spans="4:7" x14ac:dyDescent="0.2">
      <c r="D3354" s="58"/>
      <c r="G3354" s="58"/>
    </row>
    <row r="3355" spans="4:7" x14ac:dyDescent="0.2">
      <c r="D3355" s="58"/>
      <c r="G3355" s="58"/>
    </row>
    <row r="3356" spans="4:7" x14ac:dyDescent="0.2">
      <c r="D3356" s="58"/>
      <c r="G3356" s="58"/>
    </row>
    <row r="3357" spans="4:7" x14ac:dyDescent="0.2">
      <c r="D3357" s="58"/>
      <c r="G3357" s="58"/>
    </row>
    <row r="3358" spans="4:7" x14ac:dyDescent="0.2">
      <c r="D3358" s="58"/>
      <c r="G3358" s="58"/>
    </row>
    <row r="3359" spans="4:7" x14ac:dyDescent="0.2">
      <c r="D3359" s="58"/>
      <c r="G3359" s="58"/>
    </row>
    <row r="3360" spans="4:7" x14ac:dyDescent="0.2">
      <c r="D3360" s="58"/>
      <c r="G3360" s="58"/>
    </row>
    <row r="3361" spans="4:7" x14ac:dyDescent="0.2">
      <c r="D3361" s="58"/>
      <c r="G3361" s="58"/>
    </row>
    <row r="3362" spans="4:7" x14ac:dyDescent="0.2">
      <c r="D3362" s="58"/>
      <c r="G3362" s="58"/>
    </row>
    <row r="3363" spans="4:7" x14ac:dyDescent="0.2">
      <c r="D3363" s="58"/>
      <c r="G3363" s="58"/>
    </row>
    <row r="3364" spans="4:7" x14ac:dyDescent="0.2">
      <c r="D3364" s="58"/>
      <c r="G3364" s="58"/>
    </row>
    <row r="3365" spans="4:7" x14ac:dyDescent="0.2">
      <c r="D3365" s="58"/>
      <c r="G3365" s="58"/>
    </row>
    <row r="3366" spans="4:7" x14ac:dyDescent="0.2">
      <c r="D3366" s="58"/>
      <c r="G3366" s="58"/>
    </row>
    <row r="3367" spans="4:7" x14ac:dyDescent="0.2">
      <c r="D3367" s="58"/>
      <c r="G3367" s="58"/>
    </row>
    <row r="3368" spans="4:7" x14ac:dyDescent="0.2">
      <c r="D3368" s="58"/>
      <c r="G3368" s="58"/>
    </row>
    <row r="3369" spans="4:7" x14ac:dyDescent="0.2">
      <c r="D3369" s="58"/>
      <c r="G3369" s="58"/>
    </row>
    <row r="3370" spans="4:7" x14ac:dyDescent="0.2">
      <c r="D3370" s="58"/>
      <c r="G3370" s="58"/>
    </row>
    <row r="3371" spans="4:7" x14ac:dyDescent="0.2">
      <c r="D3371" s="58"/>
      <c r="G3371" s="58"/>
    </row>
    <row r="3372" spans="4:7" x14ac:dyDescent="0.2">
      <c r="D3372" s="58"/>
      <c r="G3372" s="58"/>
    </row>
    <row r="3373" spans="4:7" x14ac:dyDescent="0.2">
      <c r="D3373" s="58"/>
      <c r="G3373" s="58"/>
    </row>
    <row r="3374" spans="4:7" x14ac:dyDescent="0.2">
      <c r="D3374" s="58"/>
      <c r="G3374" s="58"/>
    </row>
    <row r="3375" spans="4:7" x14ac:dyDescent="0.2">
      <c r="D3375" s="58"/>
      <c r="G3375" s="58"/>
    </row>
    <row r="3376" spans="4:7" x14ac:dyDescent="0.2">
      <c r="D3376" s="58"/>
      <c r="G3376" s="58"/>
    </row>
    <row r="3377" spans="4:7" x14ac:dyDescent="0.2">
      <c r="D3377" s="58"/>
      <c r="G3377" s="58"/>
    </row>
    <row r="3378" spans="4:7" x14ac:dyDescent="0.2">
      <c r="D3378" s="58"/>
      <c r="G3378" s="58"/>
    </row>
    <row r="3379" spans="4:7" x14ac:dyDescent="0.2">
      <c r="D3379" s="58"/>
      <c r="G3379" s="58"/>
    </row>
    <row r="3380" spans="4:7" x14ac:dyDescent="0.2">
      <c r="D3380" s="58"/>
      <c r="G3380" s="58"/>
    </row>
    <row r="3381" spans="4:7" x14ac:dyDescent="0.2">
      <c r="D3381" s="58"/>
      <c r="G3381" s="58"/>
    </row>
    <row r="3382" spans="4:7" x14ac:dyDescent="0.2">
      <c r="D3382" s="58"/>
      <c r="G3382" s="58"/>
    </row>
    <row r="3383" spans="4:7" x14ac:dyDescent="0.2">
      <c r="D3383" s="58"/>
      <c r="G3383" s="58"/>
    </row>
    <row r="3384" spans="4:7" x14ac:dyDescent="0.2">
      <c r="D3384" s="58"/>
      <c r="G3384" s="58"/>
    </row>
    <row r="3385" spans="4:7" x14ac:dyDescent="0.2">
      <c r="D3385" s="58"/>
      <c r="G3385" s="58"/>
    </row>
    <row r="3386" spans="4:7" x14ac:dyDescent="0.2">
      <c r="D3386" s="58"/>
      <c r="G3386" s="58"/>
    </row>
    <row r="3387" spans="4:7" x14ac:dyDescent="0.2">
      <c r="D3387" s="58"/>
      <c r="G3387" s="58"/>
    </row>
    <row r="3388" spans="4:7" x14ac:dyDescent="0.2">
      <c r="D3388" s="58"/>
      <c r="G3388" s="58"/>
    </row>
    <row r="3389" spans="4:7" x14ac:dyDescent="0.2">
      <c r="D3389" s="58"/>
      <c r="G3389" s="58"/>
    </row>
    <row r="3390" spans="4:7" x14ac:dyDescent="0.2">
      <c r="D3390" s="58"/>
      <c r="G3390" s="58"/>
    </row>
    <row r="3391" spans="4:7" x14ac:dyDescent="0.2">
      <c r="D3391" s="58"/>
      <c r="G3391" s="58"/>
    </row>
    <row r="3392" spans="4:7" x14ac:dyDescent="0.2">
      <c r="D3392" s="58"/>
      <c r="G3392" s="58"/>
    </row>
    <row r="3393" spans="4:7" x14ac:dyDescent="0.2">
      <c r="D3393" s="58"/>
      <c r="G3393" s="58"/>
    </row>
    <row r="3394" spans="4:7" x14ac:dyDescent="0.2">
      <c r="D3394" s="58"/>
      <c r="G3394" s="58"/>
    </row>
    <row r="3395" spans="4:7" x14ac:dyDescent="0.2">
      <c r="D3395" s="58"/>
      <c r="G3395" s="58"/>
    </row>
    <row r="3396" spans="4:7" x14ac:dyDescent="0.2">
      <c r="D3396" s="58"/>
      <c r="G3396" s="58"/>
    </row>
    <row r="3397" spans="4:7" x14ac:dyDescent="0.2">
      <c r="D3397" s="58"/>
      <c r="G3397" s="58"/>
    </row>
    <row r="3398" spans="4:7" x14ac:dyDescent="0.2">
      <c r="D3398" s="58"/>
      <c r="G3398" s="58"/>
    </row>
    <row r="3399" spans="4:7" x14ac:dyDescent="0.2">
      <c r="D3399" s="58"/>
      <c r="G3399" s="58"/>
    </row>
    <row r="3400" spans="4:7" x14ac:dyDescent="0.2">
      <c r="D3400" s="58"/>
      <c r="G3400" s="58"/>
    </row>
    <row r="3401" spans="4:7" x14ac:dyDescent="0.2">
      <c r="D3401" s="58"/>
      <c r="G3401" s="58"/>
    </row>
    <row r="3402" spans="4:7" x14ac:dyDescent="0.2">
      <c r="D3402" s="58"/>
      <c r="G3402" s="58"/>
    </row>
    <row r="3403" spans="4:7" x14ac:dyDescent="0.2">
      <c r="D3403" s="58"/>
      <c r="G3403" s="58"/>
    </row>
    <row r="3404" spans="4:7" x14ac:dyDescent="0.2">
      <c r="D3404" s="58"/>
      <c r="G3404" s="58"/>
    </row>
    <row r="3405" spans="4:7" x14ac:dyDescent="0.2">
      <c r="D3405" s="58"/>
      <c r="G3405" s="58"/>
    </row>
    <row r="3406" spans="4:7" x14ac:dyDescent="0.2">
      <c r="D3406" s="58"/>
      <c r="G3406" s="58"/>
    </row>
    <row r="3407" spans="4:7" x14ac:dyDescent="0.2">
      <c r="D3407" s="58"/>
      <c r="G3407" s="58"/>
    </row>
    <row r="3408" spans="4:7" x14ac:dyDescent="0.2">
      <c r="D3408" s="58"/>
      <c r="G3408" s="58"/>
    </row>
    <row r="3409" spans="4:7" x14ac:dyDescent="0.2">
      <c r="D3409" s="58"/>
      <c r="G3409" s="58"/>
    </row>
    <row r="3410" spans="4:7" x14ac:dyDescent="0.2">
      <c r="D3410" s="58"/>
      <c r="G3410" s="58"/>
    </row>
    <row r="3411" spans="4:7" x14ac:dyDescent="0.2">
      <c r="D3411" s="58"/>
      <c r="G3411" s="58"/>
    </row>
    <row r="3412" spans="4:7" x14ac:dyDescent="0.2">
      <c r="D3412" s="58"/>
      <c r="G3412" s="58"/>
    </row>
    <row r="3413" spans="4:7" x14ac:dyDescent="0.2">
      <c r="D3413" s="58"/>
      <c r="G3413" s="58"/>
    </row>
    <row r="3414" spans="4:7" x14ac:dyDescent="0.2">
      <c r="D3414" s="58"/>
      <c r="G3414" s="58"/>
    </row>
    <row r="3415" spans="4:7" x14ac:dyDescent="0.2">
      <c r="D3415" s="58"/>
      <c r="G3415" s="58"/>
    </row>
    <row r="3416" spans="4:7" x14ac:dyDescent="0.2">
      <c r="D3416" s="58"/>
      <c r="G3416" s="58"/>
    </row>
    <row r="3417" spans="4:7" x14ac:dyDescent="0.2">
      <c r="D3417" s="58"/>
      <c r="G3417" s="58"/>
    </row>
    <row r="3418" spans="4:7" x14ac:dyDescent="0.2">
      <c r="D3418" s="58"/>
      <c r="G3418" s="58"/>
    </row>
    <row r="3419" spans="4:7" x14ac:dyDescent="0.2">
      <c r="D3419" s="58"/>
      <c r="G3419" s="58"/>
    </row>
    <row r="3420" spans="4:7" x14ac:dyDescent="0.2">
      <c r="D3420" s="58"/>
      <c r="G3420" s="58"/>
    </row>
    <row r="3421" spans="4:7" x14ac:dyDescent="0.2">
      <c r="D3421" s="58"/>
      <c r="G3421" s="58"/>
    </row>
    <row r="3422" spans="4:7" x14ac:dyDescent="0.2">
      <c r="D3422" s="58"/>
      <c r="G3422" s="58"/>
    </row>
    <row r="3423" spans="4:7" x14ac:dyDescent="0.2">
      <c r="D3423" s="58"/>
      <c r="G3423" s="58"/>
    </row>
    <row r="3424" spans="4:7" x14ac:dyDescent="0.2">
      <c r="D3424" s="58"/>
      <c r="G3424" s="58"/>
    </row>
    <row r="3425" spans="4:7" x14ac:dyDescent="0.2">
      <c r="D3425" s="58"/>
      <c r="G3425" s="58"/>
    </row>
    <row r="3426" spans="4:7" x14ac:dyDescent="0.2">
      <c r="D3426" s="58"/>
      <c r="G3426" s="58"/>
    </row>
    <row r="3427" spans="4:7" x14ac:dyDescent="0.2">
      <c r="D3427" s="58"/>
      <c r="G3427" s="58"/>
    </row>
    <row r="3428" spans="4:7" x14ac:dyDescent="0.2">
      <c r="D3428" s="58"/>
      <c r="G3428" s="58"/>
    </row>
    <row r="3429" spans="4:7" x14ac:dyDescent="0.2">
      <c r="D3429" s="58"/>
      <c r="G3429" s="58"/>
    </row>
    <row r="3430" spans="4:7" x14ac:dyDescent="0.2">
      <c r="D3430" s="58"/>
      <c r="G3430" s="58"/>
    </row>
    <row r="3431" spans="4:7" x14ac:dyDescent="0.2">
      <c r="D3431" s="58"/>
      <c r="G3431" s="58"/>
    </row>
    <row r="3432" spans="4:7" x14ac:dyDescent="0.2">
      <c r="D3432" s="58"/>
      <c r="G3432" s="58"/>
    </row>
    <row r="3433" spans="4:7" x14ac:dyDescent="0.2">
      <c r="D3433" s="58"/>
      <c r="G3433" s="58"/>
    </row>
    <row r="3434" spans="4:7" x14ac:dyDescent="0.2">
      <c r="D3434" s="58"/>
      <c r="G3434" s="58"/>
    </row>
    <row r="3435" spans="4:7" x14ac:dyDescent="0.2">
      <c r="D3435" s="58"/>
      <c r="G3435" s="58"/>
    </row>
    <row r="3436" spans="4:7" x14ac:dyDescent="0.2">
      <c r="D3436" s="58"/>
      <c r="G3436" s="58"/>
    </row>
    <row r="3437" spans="4:7" x14ac:dyDescent="0.2">
      <c r="D3437" s="58"/>
      <c r="G3437" s="58"/>
    </row>
    <row r="3438" spans="4:7" x14ac:dyDescent="0.2">
      <c r="D3438" s="58"/>
      <c r="G3438" s="58"/>
    </row>
    <row r="3439" spans="4:7" x14ac:dyDescent="0.2">
      <c r="D3439" s="58"/>
      <c r="G3439" s="58"/>
    </row>
    <row r="3440" spans="4:7" x14ac:dyDescent="0.2">
      <c r="D3440" s="58"/>
      <c r="G3440" s="58"/>
    </row>
    <row r="3441" spans="4:7" x14ac:dyDescent="0.2">
      <c r="D3441" s="58"/>
      <c r="G3441" s="58"/>
    </row>
    <row r="3442" spans="4:7" x14ac:dyDescent="0.2">
      <c r="D3442" s="58"/>
      <c r="G3442" s="58"/>
    </row>
    <row r="3443" spans="4:7" x14ac:dyDescent="0.2">
      <c r="D3443" s="58"/>
      <c r="G3443" s="58"/>
    </row>
    <row r="3444" spans="4:7" x14ac:dyDescent="0.2">
      <c r="D3444" s="58"/>
      <c r="G3444" s="58"/>
    </row>
    <row r="3445" spans="4:7" x14ac:dyDescent="0.2">
      <c r="D3445" s="58"/>
      <c r="G3445" s="58"/>
    </row>
    <row r="3446" spans="4:7" x14ac:dyDescent="0.2">
      <c r="D3446" s="58"/>
      <c r="G3446" s="58"/>
    </row>
    <row r="3447" spans="4:7" x14ac:dyDescent="0.2">
      <c r="D3447" s="58"/>
      <c r="G3447" s="58"/>
    </row>
    <row r="3448" spans="4:7" x14ac:dyDescent="0.2">
      <c r="D3448" s="58"/>
      <c r="G3448" s="58"/>
    </row>
    <row r="3449" spans="4:7" x14ac:dyDescent="0.2">
      <c r="D3449" s="58"/>
      <c r="G3449" s="58"/>
    </row>
    <row r="3450" spans="4:7" x14ac:dyDescent="0.2">
      <c r="D3450" s="58"/>
      <c r="G3450" s="58"/>
    </row>
    <row r="3451" spans="4:7" x14ac:dyDescent="0.2">
      <c r="D3451" s="58"/>
      <c r="G3451" s="58"/>
    </row>
    <row r="3452" spans="4:7" x14ac:dyDescent="0.2">
      <c r="D3452" s="58"/>
      <c r="G3452" s="58"/>
    </row>
    <row r="3453" spans="4:7" x14ac:dyDescent="0.2">
      <c r="D3453" s="58"/>
      <c r="G3453" s="58"/>
    </row>
    <row r="3454" spans="4:7" x14ac:dyDescent="0.2">
      <c r="D3454" s="58"/>
      <c r="G3454" s="58"/>
    </row>
    <row r="3455" spans="4:7" x14ac:dyDescent="0.2">
      <c r="D3455" s="58"/>
      <c r="G3455" s="58"/>
    </row>
    <row r="3456" spans="4:7" x14ac:dyDescent="0.2">
      <c r="D3456" s="58"/>
      <c r="G3456" s="58"/>
    </row>
    <row r="3457" spans="4:7" x14ac:dyDescent="0.2">
      <c r="D3457" s="58"/>
      <c r="G3457" s="58"/>
    </row>
    <row r="3458" spans="4:7" x14ac:dyDescent="0.2">
      <c r="D3458" s="58"/>
      <c r="G3458" s="58"/>
    </row>
    <row r="3459" spans="4:7" x14ac:dyDescent="0.2">
      <c r="D3459" s="58"/>
      <c r="G3459" s="58"/>
    </row>
    <row r="3460" spans="4:7" x14ac:dyDescent="0.2">
      <c r="D3460" s="58"/>
      <c r="G3460" s="58"/>
    </row>
    <row r="3461" spans="4:7" x14ac:dyDescent="0.2">
      <c r="D3461" s="58"/>
      <c r="G3461" s="58"/>
    </row>
    <row r="3462" spans="4:7" x14ac:dyDescent="0.2">
      <c r="D3462" s="58"/>
      <c r="G3462" s="58"/>
    </row>
    <row r="3463" spans="4:7" x14ac:dyDescent="0.2">
      <c r="D3463" s="58"/>
      <c r="G3463" s="58"/>
    </row>
    <row r="3464" spans="4:7" x14ac:dyDescent="0.2">
      <c r="D3464" s="58"/>
      <c r="G3464" s="58"/>
    </row>
    <row r="3465" spans="4:7" x14ac:dyDescent="0.2">
      <c r="D3465" s="58"/>
      <c r="G3465" s="58"/>
    </row>
    <row r="3466" spans="4:7" x14ac:dyDescent="0.2">
      <c r="D3466" s="58"/>
      <c r="G3466" s="58"/>
    </row>
    <row r="3467" spans="4:7" x14ac:dyDescent="0.2">
      <c r="D3467" s="58"/>
      <c r="G3467" s="58"/>
    </row>
    <row r="3468" spans="4:7" x14ac:dyDescent="0.2">
      <c r="D3468" s="58"/>
      <c r="G3468" s="58"/>
    </row>
    <row r="3469" spans="4:7" x14ac:dyDescent="0.2">
      <c r="D3469" s="58"/>
      <c r="G3469" s="58"/>
    </row>
    <row r="3470" spans="4:7" x14ac:dyDescent="0.2">
      <c r="D3470" s="58"/>
      <c r="G3470" s="58"/>
    </row>
    <row r="3471" spans="4:7" x14ac:dyDescent="0.2">
      <c r="D3471" s="58"/>
      <c r="G3471" s="58"/>
    </row>
    <row r="3472" spans="4:7" x14ac:dyDescent="0.2">
      <c r="D3472" s="58"/>
      <c r="G3472" s="58"/>
    </row>
    <row r="3473" spans="4:7" x14ac:dyDescent="0.2">
      <c r="D3473" s="58"/>
      <c r="G3473" s="58"/>
    </row>
    <row r="3474" spans="4:7" x14ac:dyDescent="0.2">
      <c r="D3474" s="58"/>
      <c r="G3474" s="58"/>
    </row>
    <row r="3475" spans="4:7" x14ac:dyDescent="0.2">
      <c r="D3475" s="58"/>
      <c r="G3475" s="58"/>
    </row>
    <row r="3476" spans="4:7" x14ac:dyDescent="0.2">
      <c r="D3476" s="58"/>
      <c r="G3476" s="58"/>
    </row>
    <row r="3477" spans="4:7" x14ac:dyDescent="0.2">
      <c r="D3477" s="58"/>
      <c r="G3477" s="58"/>
    </row>
    <row r="3478" spans="4:7" x14ac:dyDescent="0.2">
      <c r="D3478" s="58"/>
      <c r="G3478" s="58"/>
    </row>
    <row r="3479" spans="4:7" x14ac:dyDescent="0.2">
      <c r="D3479" s="58"/>
      <c r="G3479" s="58"/>
    </row>
    <row r="3480" spans="4:7" x14ac:dyDescent="0.2">
      <c r="D3480" s="58"/>
      <c r="G3480" s="58"/>
    </row>
    <row r="3481" spans="4:7" x14ac:dyDescent="0.2">
      <c r="D3481" s="58"/>
      <c r="G3481" s="58"/>
    </row>
    <row r="3482" spans="4:7" x14ac:dyDescent="0.2">
      <c r="D3482" s="58"/>
      <c r="G3482" s="58"/>
    </row>
    <row r="3483" spans="4:7" x14ac:dyDescent="0.2">
      <c r="D3483" s="58"/>
      <c r="G3483" s="58"/>
    </row>
    <row r="3484" spans="4:7" x14ac:dyDescent="0.2">
      <c r="D3484" s="58"/>
      <c r="G3484" s="58"/>
    </row>
    <row r="3485" spans="4:7" x14ac:dyDescent="0.2">
      <c r="D3485" s="58"/>
      <c r="G3485" s="58"/>
    </row>
    <row r="3486" spans="4:7" x14ac:dyDescent="0.2">
      <c r="D3486" s="58"/>
      <c r="G3486" s="58"/>
    </row>
    <row r="3487" spans="4:7" x14ac:dyDescent="0.2">
      <c r="D3487" s="58"/>
      <c r="G3487" s="58"/>
    </row>
    <row r="3488" spans="4:7" x14ac:dyDescent="0.2">
      <c r="D3488" s="58"/>
      <c r="G3488" s="58"/>
    </row>
    <row r="3489" spans="4:7" x14ac:dyDescent="0.2">
      <c r="D3489" s="58"/>
      <c r="G3489" s="58"/>
    </row>
    <row r="3490" spans="4:7" x14ac:dyDescent="0.2">
      <c r="D3490" s="58"/>
      <c r="G3490" s="58"/>
    </row>
    <row r="3491" spans="4:7" x14ac:dyDescent="0.2">
      <c r="D3491" s="58"/>
      <c r="G3491" s="58"/>
    </row>
    <row r="3492" spans="4:7" x14ac:dyDescent="0.2">
      <c r="D3492" s="58"/>
      <c r="G3492" s="58"/>
    </row>
    <row r="3493" spans="4:7" x14ac:dyDescent="0.2">
      <c r="D3493" s="58"/>
      <c r="G3493" s="58"/>
    </row>
    <row r="3494" spans="4:7" x14ac:dyDescent="0.2">
      <c r="D3494" s="58"/>
      <c r="G3494" s="58"/>
    </row>
    <row r="3495" spans="4:7" x14ac:dyDescent="0.2">
      <c r="D3495" s="58"/>
      <c r="G3495" s="58"/>
    </row>
    <row r="3496" spans="4:7" x14ac:dyDescent="0.2">
      <c r="D3496" s="58"/>
      <c r="G3496" s="58"/>
    </row>
    <row r="3497" spans="4:7" x14ac:dyDescent="0.2">
      <c r="D3497" s="58"/>
      <c r="G3497" s="58"/>
    </row>
    <row r="3498" spans="4:7" x14ac:dyDescent="0.2">
      <c r="D3498" s="58"/>
      <c r="G3498" s="58"/>
    </row>
    <row r="3499" spans="4:7" x14ac:dyDescent="0.2">
      <c r="D3499" s="58"/>
      <c r="G3499" s="58"/>
    </row>
    <row r="3500" spans="4:7" x14ac:dyDescent="0.2">
      <c r="D3500" s="58"/>
      <c r="G3500" s="58"/>
    </row>
    <row r="3501" spans="4:7" x14ac:dyDescent="0.2">
      <c r="D3501" s="58"/>
      <c r="G3501" s="58"/>
    </row>
    <row r="3502" spans="4:7" x14ac:dyDescent="0.2">
      <c r="D3502" s="58"/>
      <c r="G3502" s="58"/>
    </row>
    <row r="3503" spans="4:7" x14ac:dyDescent="0.2">
      <c r="D3503" s="58"/>
      <c r="G3503" s="58"/>
    </row>
    <row r="3504" spans="4:7" x14ac:dyDescent="0.2">
      <c r="D3504" s="58"/>
      <c r="G3504" s="58"/>
    </row>
    <row r="3505" spans="4:7" x14ac:dyDescent="0.2">
      <c r="D3505" s="58"/>
      <c r="G3505" s="58"/>
    </row>
    <row r="3506" spans="4:7" x14ac:dyDescent="0.2">
      <c r="D3506" s="58"/>
      <c r="G3506" s="58"/>
    </row>
    <row r="3507" spans="4:7" x14ac:dyDescent="0.2">
      <c r="D3507" s="58"/>
      <c r="G3507" s="58"/>
    </row>
    <row r="3508" spans="4:7" x14ac:dyDescent="0.2">
      <c r="D3508" s="58"/>
      <c r="G3508" s="58"/>
    </row>
    <row r="3509" spans="4:7" x14ac:dyDescent="0.2">
      <c r="D3509" s="58"/>
      <c r="G3509" s="58"/>
    </row>
    <row r="3510" spans="4:7" x14ac:dyDescent="0.2">
      <c r="D3510" s="58"/>
      <c r="G3510" s="58"/>
    </row>
    <row r="3511" spans="4:7" x14ac:dyDescent="0.2">
      <c r="D3511" s="58"/>
      <c r="G3511" s="58"/>
    </row>
    <row r="3512" spans="4:7" x14ac:dyDescent="0.2">
      <c r="D3512" s="58"/>
      <c r="G3512" s="58"/>
    </row>
    <row r="3513" spans="4:7" x14ac:dyDescent="0.2">
      <c r="D3513" s="58"/>
      <c r="G3513" s="58"/>
    </row>
    <row r="3514" spans="4:7" x14ac:dyDescent="0.2">
      <c r="D3514" s="58"/>
      <c r="G3514" s="58"/>
    </row>
    <row r="3515" spans="4:7" x14ac:dyDescent="0.2">
      <c r="D3515" s="58"/>
      <c r="G3515" s="58"/>
    </row>
    <row r="3516" spans="4:7" x14ac:dyDescent="0.2">
      <c r="D3516" s="58"/>
      <c r="G3516" s="58"/>
    </row>
    <row r="3517" spans="4:7" x14ac:dyDescent="0.2">
      <c r="D3517" s="58"/>
      <c r="G3517" s="58"/>
    </row>
    <row r="3518" spans="4:7" x14ac:dyDescent="0.2">
      <c r="D3518" s="58"/>
      <c r="G3518" s="58"/>
    </row>
    <row r="3519" spans="4:7" x14ac:dyDescent="0.2">
      <c r="D3519" s="58"/>
      <c r="G3519" s="58"/>
    </row>
    <row r="3520" spans="4:7" x14ac:dyDescent="0.2">
      <c r="D3520" s="58"/>
      <c r="G3520" s="58"/>
    </row>
    <row r="3521" spans="4:7" x14ac:dyDescent="0.2">
      <c r="D3521" s="58"/>
      <c r="G3521" s="58"/>
    </row>
    <row r="3522" spans="4:7" x14ac:dyDescent="0.2">
      <c r="D3522" s="58"/>
      <c r="G3522" s="58"/>
    </row>
    <row r="3523" spans="4:7" x14ac:dyDescent="0.2">
      <c r="D3523" s="58"/>
      <c r="G3523" s="58"/>
    </row>
    <row r="3524" spans="4:7" x14ac:dyDescent="0.2">
      <c r="D3524" s="58"/>
      <c r="G3524" s="58"/>
    </row>
    <row r="3525" spans="4:7" x14ac:dyDescent="0.2">
      <c r="D3525" s="58"/>
      <c r="G3525" s="58"/>
    </row>
    <row r="3526" spans="4:7" x14ac:dyDescent="0.2">
      <c r="D3526" s="58"/>
      <c r="G3526" s="58"/>
    </row>
    <row r="3527" spans="4:7" x14ac:dyDescent="0.2">
      <c r="D3527" s="58"/>
      <c r="G3527" s="58"/>
    </row>
    <row r="3528" spans="4:7" x14ac:dyDescent="0.2">
      <c r="D3528" s="58"/>
      <c r="G3528" s="58"/>
    </row>
    <row r="3529" spans="4:7" x14ac:dyDescent="0.2">
      <c r="D3529" s="58"/>
      <c r="G3529" s="58"/>
    </row>
    <row r="3530" spans="4:7" x14ac:dyDescent="0.2">
      <c r="D3530" s="58"/>
      <c r="G3530" s="58"/>
    </row>
    <row r="3531" spans="4:7" x14ac:dyDescent="0.2">
      <c r="D3531" s="58"/>
      <c r="G3531" s="58"/>
    </row>
    <row r="3532" spans="4:7" x14ac:dyDescent="0.2">
      <c r="D3532" s="58"/>
      <c r="G3532" s="58"/>
    </row>
    <row r="3533" spans="4:7" x14ac:dyDescent="0.2">
      <c r="D3533" s="58"/>
      <c r="G3533" s="58"/>
    </row>
    <row r="3534" spans="4:7" x14ac:dyDescent="0.2">
      <c r="D3534" s="58"/>
      <c r="G3534" s="58"/>
    </row>
    <row r="3535" spans="4:7" x14ac:dyDescent="0.2">
      <c r="D3535" s="58"/>
      <c r="G3535" s="58"/>
    </row>
    <row r="3536" spans="4:7" x14ac:dyDescent="0.2">
      <c r="D3536" s="58"/>
      <c r="G3536" s="58"/>
    </row>
    <row r="3537" spans="4:7" x14ac:dyDescent="0.2">
      <c r="D3537" s="58"/>
      <c r="G3537" s="58"/>
    </row>
    <row r="3538" spans="4:7" x14ac:dyDescent="0.2">
      <c r="D3538" s="58"/>
      <c r="G3538" s="58"/>
    </row>
    <row r="3539" spans="4:7" x14ac:dyDescent="0.2">
      <c r="D3539" s="58"/>
      <c r="G3539" s="58"/>
    </row>
    <row r="3540" spans="4:7" x14ac:dyDescent="0.2">
      <c r="D3540" s="58"/>
      <c r="G3540" s="58"/>
    </row>
    <row r="3541" spans="4:7" x14ac:dyDescent="0.2">
      <c r="D3541" s="58"/>
      <c r="G3541" s="58"/>
    </row>
    <row r="3542" spans="4:7" x14ac:dyDescent="0.2">
      <c r="D3542" s="58"/>
      <c r="G3542" s="58"/>
    </row>
    <row r="3543" spans="4:7" x14ac:dyDescent="0.2">
      <c r="D3543" s="58"/>
      <c r="G3543" s="58"/>
    </row>
    <row r="3544" spans="4:7" x14ac:dyDescent="0.2">
      <c r="D3544" s="58"/>
      <c r="G3544" s="58"/>
    </row>
    <row r="3545" spans="4:7" x14ac:dyDescent="0.2">
      <c r="D3545" s="58"/>
      <c r="G3545" s="58"/>
    </row>
    <row r="3546" spans="4:7" x14ac:dyDescent="0.2">
      <c r="D3546" s="58"/>
      <c r="G3546" s="58"/>
    </row>
    <row r="3547" spans="4:7" x14ac:dyDescent="0.2">
      <c r="D3547" s="58"/>
      <c r="G3547" s="58"/>
    </row>
    <row r="3548" spans="4:7" x14ac:dyDescent="0.2">
      <c r="D3548" s="58"/>
      <c r="G3548" s="58"/>
    </row>
    <row r="3549" spans="4:7" x14ac:dyDescent="0.2">
      <c r="D3549" s="58"/>
      <c r="G3549" s="58"/>
    </row>
    <row r="3550" spans="4:7" x14ac:dyDescent="0.2">
      <c r="D3550" s="58"/>
      <c r="G3550" s="58"/>
    </row>
    <row r="3551" spans="4:7" x14ac:dyDescent="0.2">
      <c r="D3551" s="58"/>
      <c r="G3551" s="58"/>
    </row>
    <row r="3552" spans="4:7" x14ac:dyDescent="0.2">
      <c r="D3552" s="58"/>
      <c r="G3552" s="58"/>
    </row>
    <row r="3553" spans="4:7" x14ac:dyDescent="0.2">
      <c r="D3553" s="58"/>
      <c r="G3553" s="58"/>
    </row>
    <row r="3554" spans="4:7" x14ac:dyDescent="0.2">
      <c r="D3554" s="58"/>
      <c r="G3554" s="58"/>
    </row>
    <row r="3555" spans="4:7" x14ac:dyDescent="0.2">
      <c r="D3555" s="58"/>
      <c r="G3555" s="58"/>
    </row>
    <row r="3556" spans="4:7" x14ac:dyDescent="0.2">
      <c r="D3556" s="58"/>
      <c r="G3556" s="58"/>
    </row>
    <row r="3557" spans="4:7" x14ac:dyDescent="0.2">
      <c r="D3557" s="58"/>
      <c r="G3557" s="58"/>
    </row>
    <row r="3558" spans="4:7" x14ac:dyDescent="0.2">
      <c r="D3558" s="58"/>
      <c r="G3558" s="58"/>
    </row>
    <row r="3559" spans="4:7" x14ac:dyDescent="0.2">
      <c r="D3559" s="58"/>
      <c r="G3559" s="58"/>
    </row>
    <row r="3560" spans="4:7" x14ac:dyDescent="0.2">
      <c r="D3560" s="58"/>
      <c r="G3560" s="58"/>
    </row>
    <row r="3561" spans="4:7" x14ac:dyDescent="0.2">
      <c r="D3561" s="58"/>
      <c r="G3561" s="58"/>
    </row>
    <row r="3562" spans="4:7" x14ac:dyDescent="0.2">
      <c r="D3562" s="58"/>
      <c r="G3562" s="58"/>
    </row>
    <row r="3563" spans="4:7" x14ac:dyDescent="0.2">
      <c r="D3563" s="58"/>
      <c r="G3563" s="58"/>
    </row>
    <row r="3564" spans="4:7" x14ac:dyDescent="0.2">
      <c r="D3564" s="58"/>
      <c r="G3564" s="58"/>
    </row>
    <row r="3565" spans="4:7" x14ac:dyDescent="0.2">
      <c r="D3565" s="58"/>
      <c r="G3565" s="58"/>
    </row>
    <row r="3566" spans="4:7" x14ac:dyDescent="0.2">
      <c r="D3566" s="58"/>
      <c r="G3566" s="58"/>
    </row>
    <row r="3567" spans="4:7" x14ac:dyDescent="0.2">
      <c r="D3567" s="58"/>
      <c r="G3567" s="58"/>
    </row>
    <row r="3568" spans="4:7" x14ac:dyDescent="0.2">
      <c r="D3568" s="58"/>
      <c r="G3568" s="58"/>
    </row>
    <row r="3569" spans="4:7" x14ac:dyDescent="0.2">
      <c r="D3569" s="58"/>
      <c r="G3569" s="58"/>
    </row>
    <row r="3570" spans="4:7" x14ac:dyDescent="0.2">
      <c r="D3570" s="58"/>
      <c r="G3570" s="58"/>
    </row>
    <row r="3571" spans="4:7" x14ac:dyDescent="0.2">
      <c r="D3571" s="58"/>
      <c r="G3571" s="58"/>
    </row>
    <row r="3572" spans="4:7" x14ac:dyDescent="0.2">
      <c r="D3572" s="58"/>
      <c r="G3572" s="58"/>
    </row>
    <row r="3573" spans="4:7" x14ac:dyDescent="0.2">
      <c r="D3573" s="58"/>
      <c r="G3573" s="58"/>
    </row>
    <row r="3574" spans="4:7" x14ac:dyDescent="0.2">
      <c r="D3574" s="58"/>
      <c r="G3574" s="58"/>
    </row>
    <row r="3575" spans="4:7" x14ac:dyDescent="0.2">
      <c r="D3575" s="58"/>
      <c r="G3575" s="58"/>
    </row>
    <row r="3576" spans="4:7" x14ac:dyDescent="0.2">
      <c r="D3576" s="58"/>
      <c r="G3576" s="58"/>
    </row>
    <row r="3577" spans="4:7" x14ac:dyDescent="0.2">
      <c r="D3577" s="58"/>
      <c r="G3577" s="58"/>
    </row>
    <row r="3578" spans="4:7" x14ac:dyDescent="0.2">
      <c r="D3578" s="58"/>
      <c r="G3578" s="58"/>
    </row>
    <row r="3579" spans="4:7" x14ac:dyDescent="0.2">
      <c r="D3579" s="58"/>
      <c r="G3579" s="58"/>
    </row>
    <row r="3580" spans="4:7" x14ac:dyDescent="0.2">
      <c r="D3580" s="58"/>
      <c r="G3580" s="58"/>
    </row>
    <row r="3581" spans="4:7" x14ac:dyDescent="0.2">
      <c r="D3581" s="58"/>
      <c r="G3581" s="58"/>
    </row>
    <row r="3582" spans="4:7" x14ac:dyDescent="0.2">
      <c r="D3582" s="58"/>
      <c r="G3582" s="58"/>
    </row>
    <row r="3583" spans="4:7" x14ac:dyDescent="0.2">
      <c r="D3583" s="58"/>
      <c r="G3583" s="58"/>
    </row>
    <row r="3584" spans="4:7" x14ac:dyDescent="0.2">
      <c r="D3584" s="58"/>
      <c r="G3584" s="58"/>
    </row>
    <row r="3585" spans="4:7" x14ac:dyDescent="0.2">
      <c r="D3585" s="58"/>
      <c r="G3585" s="58"/>
    </row>
    <row r="3586" spans="4:7" x14ac:dyDescent="0.2">
      <c r="D3586" s="58"/>
      <c r="G3586" s="58"/>
    </row>
    <row r="3587" spans="4:7" x14ac:dyDescent="0.2">
      <c r="D3587" s="58"/>
      <c r="G3587" s="58"/>
    </row>
    <row r="3588" spans="4:7" x14ac:dyDescent="0.2">
      <c r="D3588" s="58"/>
      <c r="G3588" s="58"/>
    </row>
    <row r="3589" spans="4:7" x14ac:dyDescent="0.2">
      <c r="D3589" s="58"/>
      <c r="G3589" s="58"/>
    </row>
    <row r="3590" spans="4:7" x14ac:dyDescent="0.2">
      <c r="D3590" s="58"/>
      <c r="G3590" s="58"/>
    </row>
    <row r="3591" spans="4:7" x14ac:dyDescent="0.2">
      <c r="D3591" s="58"/>
      <c r="G3591" s="58"/>
    </row>
    <row r="3592" spans="4:7" x14ac:dyDescent="0.2">
      <c r="D3592" s="58"/>
      <c r="G3592" s="58"/>
    </row>
    <row r="3593" spans="4:7" x14ac:dyDescent="0.2">
      <c r="D3593" s="58"/>
      <c r="G3593" s="58"/>
    </row>
    <row r="3594" spans="4:7" x14ac:dyDescent="0.2">
      <c r="D3594" s="58"/>
      <c r="G3594" s="58"/>
    </row>
    <row r="3595" spans="4:7" x14ac:dyDescent="0.2">
      <c r="D3595" s="58"/>
      <c r="G3595" s="58"/>
    </row>
    <row r="3596" spans="4:7" x14ac:dyDescent="0.2">
      <c r="D3596" s="58"/>
      <c r="G3596" s="58"/>
    </row>
    <row r="3597" spans="4:7" x14ac:dyDescent="0.2">
      <c r="D3597" s="58"/>
      <c r="G3597" s="58"/>
    </row>
    <row r="3598" spans="4:7" x14ac:dyDescent="0.2">
      <c r="D3598" s="58"/>
      <c r="G3598" s="58"/>
    </row>
    <row r="3599" spans="4:7" x14ac:dyDescent="0.2">
      <c r="D3599" s="58"/>
      <c r="G3599" s="58"/>
    </row>
    <row r="3600" spans="4:7" x14ac:dyDescent="0.2">
      <c r="D3600" s="58"/>
      <c r="G3600" s="58"/>
    </row>
    <row r="3601" spans="4:7" x14ac:dyDescent="0.2">
      <c r="D3601" s="58"/>
      <c r="G3601" s="58"/>
    </row>
    <row r="3602" spans="4:7" x14ac:dyDescent="0.2">
      <c r="D3602" s="58"/>
      <c r="G3602" s="58"/>
    </row>
    <row r="3603" spans="4:7" x14ac:dyDescent="0.2">
      <c r="D3603" s="58"/>
      <c r="G3603" s="58"/>
    </row>
    <row r="3604" spans="4:7" x14ac:dyDescent="0.2">
      <c r="D3604" s="58"/>
      <c r="G3604" s="58"/>
    </row>
    <row r="3605" spans="4:7" x14ac:dyDescent="0.2">
      <c r="D3605" s="58"/>
      <c r="G3605" s="58"/>
    </row>
    <row r="3606" spans="4:7" x14ac:dyDescent="0.2">
      <c r="D3606" s="58"/>
      <c r="G3606" s="58"/>
    </row>
    <row r="3607" spans="4:7" x14ac:dyDescent="0.2">
      <c r="D3607" s="58"/>
      <c r="G3607" s="58"/>
    </row>
    <row r="3608" spans="4:7" x14ac:dyDescent="0.2">
      <c r="D3608" s="58"/>
      <c r="G3608" s="58"/>
    </row>
    <row r="3609" spans="4:7" x14ac:dyDescent="0.2">
      <c r="D3609" s="58"/>
      <c r="G3609" s="58"/>
    </row>
    <row r="3610" spans="4:7" x14ac:dyDescent="0.2">
      <c r="D3610" s="58"/>
      <c r="G3610" s="58"/>
    </row>
    <row r="3611" spans="4:7" x14ac:dyDescent="0.2">
      <c r="D3611" s="58"/>
      <c r="G3611" s="58"/>
    </row>
    <row r="3612" spans="4:7" x14ac:dyDescent="0.2">
      <c r="D3612" s="58"/>
      <c r="G3612" s="58"/>
    </row>
    <row r="3613" spans="4:7" x14ac:dyDescent="0.2">
      <c r="D3613" s="58"/>
      <c r="G3613" s="58"/>
    </row>
    <row r="3614" spans="4:7" x14ac:dyDescent="0.2">
      <c r="D3614" s="58"/>
      <c r="G3614" s="58"/>
    </row>
    <row r="3615" spans="4:7" x14ac:dyDescent="0.2">
      <c r="D3615" s="58"/>
      <c r="G3615" s="58"/>
    </row>
    <row r="3616" spans="4:7" x14ac:dyDescent="0.2">
      <c r="D3616" s="58"/>
      <c r="G3616" s="58"/>
    </row>
    <row r="3617" spans="4:7" x14ac:dyDescent="0.2">
      <c r="D3617" s="58"/>
      <c r="G3617" s="58"/>
    </row>
    <row r="3618" spans="4:7" x14ac:dyDescent="0.2">
      <c r="D3618" s="58"/>
      <c r="G3618" s="58"/>
    </row>
    <row r="3619" spans="4:7" x14ac:dyDescent="0.2">
      <c r="D3619" s="58"/>
      <c r="G3619" s="58"/>
    </row>
    <row r="3620" spans="4:7" x14ac:dyDescent="0.2">
      <c r="D3620" s="58"/>
      <c r="G3620" s="58"/>
    </row>
    <row r="3621" spans="4:7" x14ac:dyDescent="0.2">
      <c r="D3621" s="58"/>
      <c r="G3621" s="58"/>
    </row>
    <row r="3622" spans="4:7" x14ac:dyDescent="0.2">
      <c r="D3622" s="58"/>
      <c r="G3622" s="58"/>
    </row>
    <row r="3623" spans="4:7" x14ac:dyDescent="0.2">
      <c r="D3623" s="58"/>
      <c r="G3623" s="58"/>
    </row>
    <row r="3624" spans="4:7" x14ac:dyDescent="0.2">
      <c r="D3624" s="58"/>
      <c r="G3624" s="58"/>
    </row>
    <row r="3625" spans="4:7" x14ac:dyDescent="0.2">
      <c r="D3625" s="58"/>
      <c r="G3625" s="58"/>
    </row>
    <row r="3626" spans="4:7" x14ac:dyDescent="0.2">
      <c r="D3626" s="58"/>
      <c r="G3626" s="58"/>
    </row>
    <row r="3627" spans="4:7" x14ac:dyDescent="0.2">
      <c r="D3627" s="58"/>
      <c r="G3627" s="58"/>
    </row>
    <row r="3628" spans="4:7" x14ac:dyDescent="0.2">
      <c r="D3628" s="58"/>
      <c r="G3628" s="58"/>
    </row>
    <row r="3629" spans="4:7" x14ac:dyDescent="0.2">
      <c r="D3629" s="58"/>
      <c r="G3629" s="58"/>
    </row>
    <row r="3630" spans="4:7" x14ac:dyDescent="0.2">
      <c r="D3630" s="58"/>
      <c r="G3630" s="58"/>
    </row>
    <row r="3631" spans="4:7" x14ac:dyDescent="0.2">
      <c r="D3631" s="58"/>
      <c r="G3631" s="58"/>
    </row>
    <row r="3632" spans="4:7" x14ac:dyDescent="0.2">
      <c r="D3632" s="58"/>
      <c r="G3632" s="58"/>
    </row>
    <row r="3633" spans="4:7" x14ac:dyDescent="0.2">
      <c r="D3633" s="58"/>
      <c r="G3633" s="58"/>
    </row>
    <row r="3634" spans="4:7" x14ac:dyDescent="0.2">
      <c r="D3634" s="58"/>
      <c r="G3634" s="58"/>
    </row>
    <row r="3635" spans="4:7" x14ac:dyDescent="0.2">
      <c r="D3635" s="58"/>
      <c r="G3635" s="58"/>
    </row>
    <row r="3636" spans="4:7" x14ac:dyDescent="0.2">
      <c r="D3636" s="58"/>
      <c r="G3636" s="58"/>
    </row>
    <row r="3637" spans="4:7" x14ac:dyDescent="0.2">
      <c r="D3637" s="58"/>
      <c r="G3637" s="58"/>
    </row>
    <row r="3638" spans="4:7" x14ac:dyDescent="0.2">
      <c r="D3638" s="58"/>
      <c r="G3638" s="58"/>
    </row>
    <row r="3639" spans="4:7" x14ac:dyDescent="0.2">
      <c r="D3639" s="58"/>
      <c r="G3639" s="58"/>
    </row>
    <row r="3640" spans="4:7" x14ac:dyDescent="0.2">
      <c r="D3640" s="58"/>
      <c r="G3640" s="58"/>
    </row>
    <row r="3641" spans="4:7" x14ac:dyDescent="0.2">
      <c r="D3641" s="58"/>
      <c r="G3641" s="58"/>
    </row>
    <row r="3642" spans="4:7" x14ac:dyDescent="0.2">
      <c r="D3642" s="58"/>
      <c r="G3642" s="58"/>
    </row>
    <row r="3643" spans="4:7" x14ac:dyDescent="0.2">
      <c r="D3643" s="58"/>
      <c r="G3643" s="58"/>
    </row>
    <row r="3644" spans="4:7" x14ac:dyDescent="0.2">
      <c r="D3644" s="58"/>
      <c r="G3644" s="58"/>
    </row>
    <row r="3645" spans="4:7" x14ac:dyDescent="0.2">
      <c r="D3645" s="58"/>
      <c r="G3645" s="58"/>
    </row>
    <row r="3646" spans="4:7" x14ac:dyDescent="0.2">
      <c r="D3646" s="58"/>
      <c r="G3646" s="58"/>
    </row>
    <row r="3647" spans="4:7" x14ac:dyDescent="0.2">
      <c r="D3647" s="58"/>
      <c r="G3647" s="58"/>
    </row>
    <row r="3648" spans="4:7" x14ac:dyDescent="0.2">
      <c r="D3648" s="58"/>
      <c r="G3648" s="58"/>
    </row>
    <row r="3649" spans="4:7" x14ac:dyDescent="0.2">
      <c r="D3649" s="58"/>
      <c r="G3649" s="58"/>
    </row>
    <row r="3650" spans="4:7" x14ac:dyDescent="0.2">
      <c r="D3650" s="58"/>
      <c r="G3650" s="58"/>
    </row>
    <row r="3651" spans="4:7" x14ac:dyDescent="0.2">
      <c r="D3651" s="58"/>
      <c r="G3651" s="58"/>
    </row>
    <row r="3652" spans="4:7" x14ac:dyDescent="0.2">
      <c r="D3652" s="58"/>
      <c r="G3652" s="58"/>
    </row>
    <row r="3653" spans="4:7" x14ac:dyDescent="0.2">
      <c r="D3653" s="58"/>
      <c r="G3653" s="58"/>
    </row>
    <row r="3654" spans="4:7" x14ac:dyDescent="0.2">
      <c r="D3654" s="58"/>
      <c r="G3654" s="58"/>
    </row>
    <row r="3655" spans="4:7" x14ac:dyDescent="0.2">
      <c r="D3655" s="58"/>
      <c r="G3655" s="58"/>
    </row>
    <row r="3656" spans="4:7" x14ac:dyDescent="0.2">
      <c r="D3656" s="58"/>
      <c r="G3656" s="58"/>
    </row>
    <row r="3657" spans="4:7" x14ac:dyDescent="0.2">
      <c r="D3657" s="58"/>
      <c r="G3657" s="58"/>
    </row>
    <row r="3658" spans="4:7" x14ac:dyDescent="0.2">
      <c r="D3658" s="58"/>
      <c r="G3658" s="58"/>
    </row>
    <row r="3659" spans="4:7" x14ac:dyDescent="0.2">
      <c r="D3659" s="58"/>
      <c r="G3659" s="58"/>
    </row>
    <row r="3660" spans="4:7" x14ac:dyDescent="0.2">
      <c r="D3660" s="58"/>
      <c r="G3660" s="58"/>
    </row>
    <row r="3661" spans="4:7" x14ac:dyDescent="0.2">
      <c r="D3661" s="58"/>
      <c r="G3661" s="58"/>
    </row>
    <row r="3662" spans="4:7" x14ac:dyDescent="0.2">
      <c r="D3662" s="58"/>
      <c r="G3662" s="58"/>
    </row>
    <row r="3663" spans="4:7" x14ac:dyDescent="0.2">
      <c r="D3663" s="58"/>
      <c r="G3663" s="58"/>
    </row>
    <row r="3664" spans="4:7" x14ac:dyDescent="0.2">
      <c r="D3664" s="58"/>
      <c r="G3664" s="58"/>
    </row>
    <row r="3665" spans="4:7" x14ac:dyDescent="0.2">
      <c r="D3665" s="58"/>
      <c r="G3665" s="58"/>
    </row>
    <row r="3666" spans="4:7" x14ac:dyDescent="0.2">
      <c r="D3666" s="58"/>
      <c r="G3666" s="58"/>
    </row>
    <row r="3667" spans="4:7" x14ac:dyDescent="0.2">
      <c r="D3667" s="58"/>
      <c r="G3667" s="58"/>
    </row>
    <row r="3668" spans="4:7" x14ac:dyDescent="0.2">
      <c r="D3668" s="58"/>
      <c r="G3668" s="58"/>
    </row>
    <row r="3669" spans="4:7" x14ac:dyDescent="0.2">
      <c r="D3669" s="58"/>
      <c r="G3669" s="58"/>
    </row>
    <row r="3670" spans="4:7" x14ac:dyDescent="0.2">
      <c r="D3670" s="58"/>
      <c r="G3670" s="58"/>
    </row>
    <row r="3671" spans="4:7" x14ac:dyDescent="0.2">
      <c r="D3671" s="58"/>
      <c r="G3671" s="58"/>
    </row>
    <row r="3672" spans="4:7" x14ac:dyDescent="0.2">
      <c r="D3672" s="58"/>
      <c r="G3672" s="58"/>
    </row>
    <row r="3673" spans="4:7" x14ac:dyDescent="0.2">
      <c r="D3673" s="58"/>
      <c r="G3673" s="58"/>
    </row>
    <row r="3674" spans="4:7" x14ac:dyDescent="0.2">
      <c r="D3674" s="58"/>
      <c r="G3674" s="58"/>
    </row>
    <row r="3675" spans="4:7" x14ac:dyDescent="0.2">
      <c r="D3675" s="58"/>
      <c r="G3675" s="58"/>
    </row>
    <row r="3676" spans="4:7" x14ac:dyDescent="0.2">
      <c r="D3676" s="58"/>
      <c r="G3676" s="58"/>
    </row>
    <row r="3677" spans="4:7" x14ac:dyDescent="0.2">
      <c r="D3677" s="58"/>
      <c r="G3677" s="58"/>
    </row>
    <row r="3678" spans="4:7" x14ac:dyDescent="0.2">
      <c r="D3678" s="58"/>
      <c r="G3678" s="58"/>
    </row>
    <row r="3679" spans="4:7" x14ac:dyDescent="0.2">
      <c r="D3679" s="58"/>
      <c r="G3679" s="58"/>
    </row>
    <row r="3680" spans="4:7" x14ac:dyDescent="0.2">
      <c r="D3680" s="58"/>
      <c r="G3680" s="58"/>
    </row>
    <row r="3681" spans="4:7" x14ac:dyDescent="0.2">
      <c r="D3681" s="58"/>
      <c r="G3681" s="58"/>
    </row>
    <row r="3682" spans="4:7" x14ac:dyDescent="0.2">
      <c r="D3682" s="58"/>
      <c r="G3682" s="58"/>
    </row>
    <row r="3683" spans="4:7" x14ac:dyDescent="0.2">
      <c r="D3683" s="58"/>
      <c r="G3683" s="58"/>
    </row>
    <row r="3684" spans="4:7" x14ac:dyDescent="0.2">
      <c r="D3684" s="58"/>
      <c r="G3684" s="58"/>
    </row>
    <row r="3685" spans="4:7" x14ac:dyDescent="0.2">
      <c r="D3685" s="58"/>
      <c r="G3685" s="58"/>
    </row>
    <row r="3686" spans="4:7" x14ac:dyDescent="0.2">
      <c r="D3686" s="58"/>
      <c r="G3686" s="58"/>
    </row>
    <row r="3687" spans="4:7" x14ac:dyDescent="0.2">
      <c r="D3687" s="58"/>
      <c r="G3687" s="58"/>
    </row>
    <row r="3688" spans="4:7" x14ac:dyDescent="0.2">
      <c r="D3688" s="58"/>
      <c r="G3688" s="58"/>
    </row>
    <row r="3689" spans="4:7" x14ac:dyDescent="0.2">
      <c r="D3689" s="58"/>
      <c r="G3689" s="58"/>
    </row>
    <row r="3690" spans="4:7" x14ac:dyDescent="0.2">
      <c r="D3690" s="58"/>
      <c r="G3690" s="58"/>
    </row>
    <row r="3691" spans="4:7" x14ac:dyDescent="0.2">
      <c r="D3691" s="58"/>
      <c r="G3691" s="58"/>
    </row>
    <row r="3692" spans="4:7" x14ac:dyDescent="0.2">
      <c r="D3692" s="58"/>
      <c r="G3692" s="58"/>
    </row>
    <row r="3693" spans="4:7" x14ac:dyDescent="0.2">
      <c r="D3693" s="58"/>
      <c r="G3693" s="58"/>
    </row>
    <row r="3694" spans="4:7" x14ac:dyDescent="0.2">
      <c r="D3694" s="58"/>
      <c r="G3694" s="58"/>
    </row>
    <row r="3695" spans="4:7" x14ac:dyDescent="0.2">
      <c r="D3695" s="58"/>
      <c r="G3695" s="58"/>
    </row>
    <row r="3696" spans="4:7" x14ac:dyDescent="0.2">
      <c r="D3696" s="58"/>
      <c r="G3696" s="58"/>
    </row>
    <row r="3697" spans="4:7" x14ac:dyDescent="0.2">
      <c r="D3697" s="58"/>
      <c r="G3697" s="58"/>
    </row>
    <row r="3698" spans="4:7" x14ac:dyDescent="0.2">
      <c r="D3698" s="58"/>
      <c r="G3698" s="58"/>
    </row>
    <row r="3699" spans="4:7" x14ac:dyDescent="0.2">
      <c r="D3699" s="58"/>
      <c r="G3699" s="58"/>
    </row>
    <row r="3700" spans="4:7" x14ac:dyDescent="0.2">
      <c r="D3700" s="58"/>
      <c r="G3700" s="58"/>
    </row>
    <row r="3701" spans="4:7" x14ac:dyDescent="0.2">
      <c r="D3701" s="58"/>
      <c r="G3701" s="58"/>
    </row>
    <row r="3702" spans="4:7" x14ac:dyDescent="0.2">
      <c r="D3702" s="58"/>
      <c r="G3702" s="58"/>
    </row>
    <row r="3703" spans="4:7" x14ac:dyDescent="0.2">
      <c r="D3703" s="58"/>
      <c r="G3703" s="58"/>
    </row>
    <row r="3704" spans="4:7" x14ac:dyDescent="0.2">
      <c r="D3704" s="58"/>
      <c r="G3704" s="58"/>
    </row>
    <row r="3705" spans="4:7" x14ac:dyDescent="0.2">
      <c r="D3705" s="58"/>
      <c r="G3705" s="58"/>
    </row>
    <row r="3706" spans="4:7" x14ac:dyDescent="0.2">
      <c r="D3706" s="58"/>
      <c r="G3706" s="58"/>
    </row>
    <row r="3707" spans="4:7" x14ac:dyDescent="0.2">
      <c r="D3707" s="58"/>
      <c r="G3707" s="58"/>
    </row>
    <row r="3708" spans="4:7" x14ac:dyDescent="0.2">
      <c r="D3708" s="58"/>
      <c r="G3708" s="58"/>
    </row>
    <row r="3709" spans="4:7" x14ac:dyDescent="0.2">
      <c r="D3709" s="58"/>
      <c r="G3709" s="58"/>
    </row>
    <row r="3710" spans="4:7" x14ac:dyDescent="0.2">
      <c r="D3710" s="58"/>
      <c r="G3710" s="58"/>
    </row>
    <row r="3711" spans="4:7" x14ac:dyDescent="0.2">
      <c r="D3711" s="58"/>
      <c r="G3711" s="58"/>
    </row>
    <row r="3712" spans="4:7" x14ac:dyDescent="0.2">
      <c r="D3712" s="58"/>
      <c r="G3712" s="58"/>
    </row>
    <row r="3713" spans="4:7" x14ac:dyDescent="0.2">
      <c r="D3713" s="58"/>
      <c r="G3713" s="58"/>
    </row>
    <row r="3714" spans="4:7" x14ac:dyDescent="0.2">
      <c r="D3714" s="58"/>
      <c r="G3714" s="58"/>
    </row>
    <row r="3715" spans="4:7" x14ac:dyDescent="0.2">
      <c r="D3715" s="58"/>
      <c r="G3715" s="58"/>
    </row>
    <row r="3716" spans="4:7" x14ac:dyDescent="0.2">
      <c r="D3716" s="58"/>
      <c r="G3716" s="58"/>
    </row>
    <row r="3717" spans="4:7" x14ac:dyDescent="0.2">
      <c r="D3717" s="58"/>
      <c r="G3717" s="58"/>
    </row>
    <row r="3718" spans="4:7" x14ac:dyDescent="0.2">
      <c r="D3718" s="58"/>
      <c r="G3718" s="58"/>
    </row>
    <row r="3719" spans="4:7" x14ac:dyDescent="0.2">
      <c r="D3719" s="58"/>
      <c r="G3719" s="58"/>
    </row>
    <row r="3720" spans="4:7" x14ac:dyDescent="0.2">
      <c r="D3720" s="58"/>
      <c r="G3720" s="58"/>
    </row>
    <row r="3721" spans="4:7" x14ac:dyDescent="0.2">
      <c r="D3721" s="58"/>
      <c r="G3721" s="58"/>
    </row>
    <row r="3722" spans="4:7" x14ac:dyDescent="0.2">
      <c r="D3722" s="58"/>
      <c r="G3722" s="58"/>
    </row>
    <row r="3723" spans="4:7" x14ac:dyDescent="0.2">
      <c r="D3723" s="58"/>
      <c r="G3723" s="58"/>
    </row>
    <row r="3724" spans="4:7" x14ac:dyDescent="0.2">
      <c r="D3724" s="58"/>
      <c r="G3724" s="58"/>
    </row>
    <row r="3725" spans="4:7" x14ac:dyDescent="0.2">
      <c r="D3725" s="58"/>
      <c r="G3725" s="58"/>
    </row>
    <row r="3726" spans="4:7" x14ac:dyDescent="0.2">
      <c r="D3726" s="58"/>
      <c r="G3726" s="58"/>
    </row>
    <row r="3727" spans="4:7" x14ac:dyDescent="0.2">
      <c r="D3727" s="58"/>
      <c r="G3727" s="58"/>
    </row>
    <row r="3728" spans="4:7" x14ac:dyDescent="0.2">
      <c r="D3728" s="58"/>
      <c r="G3728" s="58"/>
    </row>
    <row r="3729" spans="4:7" x14ac:dyDescent="0.2">
      <c r="D3729" s="58"/>
      <c r="G3729" s="58"/>
    </row>
    <row r="3730" spans="4:7" x14ac:dyDescent="0.2">
      <c r="D3730" s="58"/>
      <c r="G3730" s="58"/>
    </row>
    <row r="3731" spans="4:7" x14ac:dyDescent="0.2">
      <c r="D3731" s="58"/>
      <c r="G3731" s="58"/>
    </row>
    <row r="3732" spans="4:7" x14ac:dyDescent="0.2">
      <c r="D3732" s="58"/>
      <c r="G3732" s="58"/>
    </row>
    <row r="3733" spans="4:7" x14ac:dyDescent="0.2">
      <c r="D3733" s="58"/>
      <c r="G3733" s="58"/>
    </row>
    <row r="3734" spans="4:7" x14ac:dyDescent="0.2">
      <c r="D3734" s="58"/>
      <c r="G3734" s="58"/>
    </row>
    <row r="3735" spans="4:7" x14ac:dyDescent="0.2">
      <c r="D3735" s="58"/>
      <c r="G3735" s="58"/>
    </row>
    <row r="3736" spans="4:7" x14ac:dyDescent="0.2">
      <c r="D3736" s="58"/>
      <c r="G3736" s="58"/>
    </row>
    <row r="3737" spans="4:7" x14ac:dyDescent="0.2">
      <c r="D3737" s="58"/>
      <c r="G3737" s="58"/>
    </row>
    <row r="3738" spans="4:7" x14ac:dyDescent="0.2">
      <c r="D3738" s="58"/>
      <c r="G3738" s="58"/>
    </row>
    <row r="3739" spans="4:7" x14ac:dyDescent="0.2">
      <c r="D3739" s="58"/>
      <c r="G3739" s="58"/>
    </row>
    <row r="3740" spans="4:7" x14ac:dyDescent="0.2">
      <c r="D3740" s="58"/>
      <c r="G3740" s="58"/>
    </row>
    <row r="3741" spans="4:7" x14ac:dyDescent="0.2">
      <c r="D3741" s="58"/>
      <c r="G3741" s="58"/>
    </row>
    <row r="3742" spans="4:7" x14ac:dyDescent="0.2">
      <c r="D3742" s="58"/>
      <c r="G3742" s="58"/>
    </row>
    <row r="3743" spans="4:7" x14ac:dyDescent="0.2">
      <c r="D3743" s="58"/>
      <c r="G3743" s="58"/>
    </row>
    <row r="3744" spans="4:7" x14ac:dyDescent="0.2">
      <c r="D3744" s="58"/>
      <c r="G3744" s="58"/>
    </row>
    <row r="3745" spans="4:7" x14ac:dyDescent="0.2">
      <c r="D3745" s="58"/>
      <c r="G3745" s="58"/>
    </row>
    <row r="3746" spans="4:7" x14ac:dyDescent="0.2">
      <c r="D3746" s="58"/>
      <c r="G3746" s="58"/>
    </row>
    <row r="3747" spans="4:7" x14ac:dyDescent="0.2">
      <c r="D3747" s="58"/>
      <c r="G3747" s="58"/>
    </row>
    <row r="3748" spans="4:7" x14ac:dyDescent="0.2">
      <c r="D3748" s="58"/>
      <c r="G3748" s="58"/>
    </row>
    <row r="3749" spans="4:7" x14ac:dyDescent="0.2">
      <c r="D3749" s="58"/>
      <c r="G3749" s="58"/>
    </row>
    <row r="3750" spans="4:7" x14ac:dyDescent="0.2">
      <c r="D3750" s="58"/>
      <c r="G3750" s="58"/>
    </row>
    <row r="3751" spans="4:7" x14ac:dyDescent="0.2">
      <c r="D3751" s="58"/>
      <c r="G3751" s="58"/>
    </row>
    <row r="3752" spans="4:7" x14ac:dyDescent="0.2">
      <c r="D3752" s="58"/>
      <c r="G3752" s="58"/>
    </row>
    <row r="3753" spans="4:7" x14ac:dyDescent="0.2">
      <c r="D3753" s="58"/>
      <c r="G3753" s="58"/>
    </row>
    <row r="3754" spans="4:7" x14ac:dyDescent="0.2">
      <c r="D3754" s="58"/>
      <c r="G3754" s="58"/>
    </row>
    <row r="3755" spans="4:7" x14ac:dyDescent="0.2">
      <c r="D3755" s="58"/>
      <c r="G3755" s="58"/>
    </row>
    <row r="3756" spans="4:7" x14ac:dyDescent="0.2">
      <c r="D3756" s="58"/>
      <c r="G3756" s="58"/>
    </row>
    <row r="3757" spans="4:7" x14ac:dyDescent="0.2">
      <c r="D3757" s="58"/>
      <c r="G3757" s="58"/>
    </row>
    <row r="3758" spans="4:7" x14ac:dyDescent="0.2">
      <c r="D3758" s="58"/>
      <c r="G3758" s="58"/>
    </row>
    <row r="3759" spans="4:7" x14ac:dyDescent="0.2">
      <c r="D3759" s="58"/>
      <c r="G3759" s="58"/>
    </row>
    <row r="3760" spans="4:7" x14ac:dyDescent="0.2">
      <c r="D3760" s="58"/>
      <c r="G3760" s="58"/>
    </row>
    <row r="3761" spans="4:7" x14ac:dyDescent="0.2">
      <c r="D3761" s="58"/>
      <c r="G3761" s="58"/>
    </row>
    <row r="3762" spans="4:7" x14ac:dyDescent="0.2">
      <c r="D3762" s="58"/>
      <c r="G3762" s="58"/>
    </row>
    <row r="3763" spans="4:7" x14ac:dyDescent="0.2">
      <c r="D3763" s="58"/>
      <c r="G3763" s="58"/>
    </row>
    <row r="3764" spans="4:7" x14ac:dyDescent="0.2">
      <c r="D3764" s="58"/>
      <c r="G3764" s="58"/>
    </row>
    <row r="3765" spans="4:7" x14ac:dyDescent="0.2">
      <c r="D3765" s="58"/>
      <c r="G3765" s="58"/>
    </row>
    <row r="3766" spans="4:7" x14ac:dyDescent="0.2">
      <c r="D3766" s="58"/>
      <c r="G3766" s="58"/>
    </row>
    <row r="3767" spans="4:7" x14ac:dyDescent="0.2">
      <c r="D3767" s="58"/>
      <c r="G3767" s="58"/>
    </row>
    <row r="3768" spans="4:7" x14ac:dyDescent="0.2">
      <c r="D3768" s="58"/>
      <c r="G3768" s="58"/>
    </row>
    <row r="3769" spans="4:7" x14ac:dyDescent="0.2">
      <c r="D3769" s="58"/>
      <c r="G3769" s="58"/>
    </row>
    <row r="3770" spans="4:7" x14ac:dyDescent="0.2">
      <c r="D3770" s="58"/>
      <c r="G3770" s="58"/>
    </row>
    <row r="3771" spans="4:7" x14ac:dyDescent="0.2">
      <c r="D3771" s="58"/>
      <c r="G3771" s="58"/>
    </row>
    <row r="3772" spans="4:7" x14ac:dyDescent="0.2">
      <c r="D3772" s="58"/>
      <c r="G3772" s="58"/>
    </row>
    <row r="3773" spans="4:7" x14ac:dyDescent="0.2">
      <c r="D3773" s="58"/>
      <c r="G3773" s="58"/>
    </row>
    <row r="3774" spans="4:7" x14ac:dyDescent="0.2">
      <c r="D3774" s="58"/>
      <c r="G3774" s="58"/>
    </row>
    <row r="3775" spans="4:7" x14ac:dyDescent="0.2">
      <c r="D3775" s="58"/>
      <c r="G3775" s="58"/>
    </row>
    <row r="3776" spans="4:7" x14ac:dyDescent="0.2">
      <c r="D3776" s="58"/>
      <c r="G3776" s="58"/>
    </row>
    <row r="3777" spans="4:7" x14ac:dyDescent="0.2">
      <c r="D3777" s="58"/>
      <c r="G3777" s="58"/>
    </row>
    <row r="3778" spans="4:7" x14ac:dyDescent="0.2">
      <c r="D3778" s="58"/>
      <c r="G3778" s="58"/>
    </row>
    <row r="3779" spans="4:7" x14ac:dyDescent="0.2">
      <c r="D3779" s="58"/>
      <c r="G3779" s="58"/>
    </row>
    <row r="3780" spans="4:7" x14ac:dyDescent="0.2">
      <c r="D3780" s="58"/>
      <c r="G3780" s="58"/>
    </row>
    <row r="3781" spans="4:7" x14ac:dyDescent="0.2">
      <c r="D3781" s="58"/>
      <c r="G3781" s="58"/>
    </row>
    <row r="3782" spans="4:7" x14ac:dyDescent="0.2">
      <c r="D3782" s="58"/>
      <c r="G3782" s="58"/>
    </row>
    <row r="3783" spans="4:7" x14ac:dyDescent="0.2">
      <c r="D3783" s="58"/>
      <c r="G3783" s="58"/>
    </row>
    <row r="3784" spans="4:7" x14ac:dyDescent="0.2">
      <c r="D3784" s="58"/>
      <c r="G3784" s="58"/>
    </row>
    <row r="3785" spans="4:7" x14ac:dyDescent="0.2">
      <c r="D3785" s="58"/>
      <c r="G3785" s="58"/>
    </row>
    <row r="3786" spans="4:7" x14ac:dyDescent="0.2">
      <c r="D3786" s="58"/>
      <c r="G3786" s="58"/>
    </row>
    <row r="3787" spans="4:7" x14ac:dyDescent="0.2">
      <c r="D3787" s="58"/>
      <c r="G3787" s="58"/>
    </row>
    <row r="3788" spans="4:7" x14ac:dyDescent="0.2">
      <c r="D3788" s="58"/>
      <c r="G3788" s="58"/>
    </row>
    <row r="3789" spans="4:7" x14ac:dyDescent="0.2">
      <c r="D3789" s="58"/>
      <c r="G3789" s="58"/>
    </row>
    <row r="3790" spans="4:7" x14ac:dyDescent="0.2">
      <c r="D3790" s="58"/>
      <c r="G3790" s="58"/>
    </row>
    <row r="3791" spans="4:7" x14ac:dyDescent="0.2">
      <c r="D3791" s="58"/>
      <c r="G3791" s="58"/>
    </row>
    <row r="3792" spans="4:7" x14ac:dyDescent="0.2">
      <c r="D3792" s="58"/>
      <c r="G3792" s="58"/>
    </row>
    <row r="3793" spans="4:7" x14ac:dyDescent="0.2">
      <c r="D3793" s="58"/>
      <c r="G3793" s="58"/>
    </row>
    <row r="3794" spans="4:7" x14ac:dyDescent="0.2">
      <c r="D3794" s="58"/>
      <c r="G3794" s="58"/>
    </row>
    <row r="3795" spans="4:7" x14ac:dyDescent="0.2">
      <c r="D3795" s="58"/>
      <c r="G3795" s="58"/>
    </row>
    <row r="3796" spans="4:7" x14ac:dyDescent="0.2">
      <c r="D3796" s="58"/>
      <c r="G3796" s="58"/>
    </row>
    <row r="3797" spans="4:7" x14ac:dyDescent="0.2">
      <c r="D3797" s="58"/>
      <c r="G3797" s="58"/>
    </row>
    <row r="3798" spans="4:7" x14ac:dyDescent="0.2">
      <c r="D3798" s="58"/>
      <c r="G3798" s="58"/>
    </row>
    <row r="3799" spans="4:7" x14ac:dyDescent="0.2">
      <c r="D3799" s="58"/>
      <c r="G3799" s="58"/>
    </row>
    <row r="3800" spans="4:7" x14ac:dyDescent="0.2">
      <c r="D3800" s="58"/>
      <c r="G3800" s="58"/>
    </row>
    <row r="3801" spans="4:7" x14ac:dyDescent="0.2">
      <c r="D3801" s="58"/>
      <c r="G3801" s="58"/>
    </row>
    <row r="3802" spans="4:7" x14ac:dyDescent="0.2">
      <c r="D3802" s="58"/>
      <c r="G3802" s="58"/>
    </row>
    <row r="3803" spans="4:7" x14ac:dyDescent="0.2">
      <c r="D3803" s="58"/>
      <c r="G3803" s="58"/>
    </row>
    <row r="3804" spans="4:7" x14ac:dyDescent="0.2">
      <c r="D3804" s="58"/>
      <c r="G3804" s="58"/>
    </row>
    <row r="3805" spans="4:7" x14ac:dyDescent="0.2">
      <c r="D3805" s="58"/>
      <c r="G3805" s="58"/>
    </row>
    <row r="3806" spans="4:7" x14ac:dyDescent="0.2">
      <c r="D3806" s="58"/>
      <c r="G3806" s="58"/>
    </row>
    <row r="3807" spans="4:7" x14ac:dyDescent="0.2">
      <c r="D3807" s="58"/>
      <c r="G3807" s="58"/>
    </row>
    <row r="3808" spans="4:7" x14ac:dyDescent="0.2">
      <c r="D3808" s="58"/>
      <c r="G3808" s="58"/>
    </row>
    <row r="3809" spans="4:7" x14ac:dyDescent="0.2">
      <c r="D3809" s="58"/>
      <c r="G3809" s="58"/>
    </row>
    <row r="3810" spans="4:7" x14ac:dyDescent="0.2">
      <c r="D3810" s="58"/>
      <c r="G3810" s="58"/>
    </row>
    <row r="3811" spans="4:7" x14ac:dyDescent="0.2">
      <c r="D3811" s="58"/>
      <c r="G3811" s="58"/>
    </row>
    <row r="3812" spans="4:7" x14ac:dyDescent="0.2">
      <c r="D3812" s="58"/>
      <c r="G3812" s="58"/>
    </row>
    <row r="3813" spans="4:7" x14ac:dyDescent="0.2">
      <c r="D3813" s="58"/>
      <c r="G3813" s="58"/>
    </row>
    <row r="3814" spans="4:7" x14ac:dyDescent="0.2">
      <c r="D3814" s="58"/>
      <c r="G3814" s="58"/>
    </row>
    <row r="3815" spans="4:7" x14ac:dyDescent="0.2">
      <c r="D3815" s="58"/>
      <c r="G3815" s="58"/>
    </row>
    <row r="3816" spans="4:7" x14ac:dyDescent="0.2">
      <c r="D3816" s="58"/>
      <c r="G3816" s="58"/>
    </row>
    <row r="3817" spans="4:7" x14ac:dyDescent="0.2">
      <c r="D3817" s="58"/>
      <c r="G3817" s="58"/>
    </row>
    <row r="3818" spans="4:7" x14ac:dyDescent="0.2">
      <c r="D3818" s="58"/>
      <c r="G3818" s="58"/>
    </row>
    <row r="3819" spans="4:7" x14ac:dyDescent="0.2">
      <c r="D3819" s="58"/>
      <c r="G3819" s="58"/>
    </row>
    <row r="3820" spans="4:7" x14ac:dyDescent="0.2">
      <c r="D3820" s="58"/>
      <c r="G3820" s="58"/>
    </row>
    <row r="3821" spans="4:7" x14ac:dyDescent="0.2">
      <c r="D3821" s="58"/>
      <c r="G3821" s="58"/>
    </row>
    <row r="3822" spans="4:7" x14ac:dyDescent="0.2">
      <c r="D3822" s="58"/>
      <c r="G3822" s="58"/>
    </row>
    <row r="3823" spans="4:7" x14ac:dyDescent="0.2">
      <c r="D3823" s="58"/>
      <c r="G3823" s="58"/>
    </row>
    <row r="3824" spans="4:7" x14ac:dyDescent="0.2">
      <c r="D3824" s="58"/>
      <c r="G3824" s="58"/>
    </row>
    <row r="3825" spans="4:7" x14ac:dyDescent="0.2">
      <c r="D3825" s="58"/>
      <c r="G3825" s="58"/>
    </row>
    <row r="3826" spans="4:7" x14ac:dyDescent="0.2">
      <c r="D3826" s="58"/>
      <c r="G3826" s="58"/>
    </row>
    <row r="3827" spans="4:7" x14ac:dyDescent="0.2">
      <c r="D3827" s="58"/>
      <c r="G3827" s="58"/>
    </row>
    <row r="3828" spans="4:7" x14ac:dyDescent="0.2">
      <c r="D3828" s="58"/>
      <c r="G3828" s="58"/>
    </row>
    <row r="3829" spans="4:7" x14ac:dyDescent="0.2">
      <c r="D3829" s="58"/>
      <c r="G3829" s="58"/>
    </row>
    <row r="3830" spans="4:7" x14ac:dyDescent="0.2">
      <c r="D3830" s="58"/>
      <c r="G3830" s="58"/>
    </row>
    <row r="3831" spans="4:7" x14ac:dyDescent="0.2">
      <c r="D3831" s="58"/>
      <c r="G3831" s="58"/>
    </row>
    <row r="3832" spans="4:7" x14ac:dyDescent="0.2">
      <c r="D3832" s="58"/>
      <c r="G3832" s="58"/>
    </row>
    <row r="3833" spans="4:7" x14ac:dyDescent="0.2">
      <c r="D3833" s="58"/>
      <c r="G3833" s="58"/>
    </row>
    <row r="3834" spans="4:7" x14ac:dyDescent="0.2">
      <c r="D3834" s="58"/>
      <c r="G3834" s="58"/>
    </row>
    <row r="3835" spans="4:7" x14ac:dyDescent="0.2">
      <c r="D3835" s="58"/>
      <c r="G3835" s="58"/>
    </row>
    <row r="3836" spans="4:7" x14ac:dyDescent="0.2">
      <c r="D3836" s="58"/>
      <c r="G3836" s="58"/>
    </row>
    <row r="3837" spans="4:7" x14ac:dyDescent="0.2">
      <c r="D3837" s="58"/>
      <c r="G3837" s="58"/>
    </row>
    <row r="3838" spans="4:7" x14ac:dyDescent="0.2">
      <c r="D3838" s="58"/>
      <c r="G3838" s="58"/>
    </row>
    <row r="3839" spans="4:7" x14ac:dyDescent="0.2">
      <c r="D3839" s="58"/>
      <c r="G3839" s="58"/>
    </row>
    <row r="3840" spans="4:7" x14ac:dyDescent="0.2">
      <c r="D3840" s="58"/>
      <c r="G3840" s="58"/>
    </row>
    <row r="3841" spans="4:7" x14ac:dyDescent="0.2">
      <c r="D3841" s="58"/>
      <c r="G3841" s="58"/>
    </row>
    <row r="3842" spans="4:7" x14ac:dyDescent="0.2">
      <c r="D3842" s="58"/>
      <c r="G3842" s="58"/>
    </row>
    <row r="3843" spans="4:7" x14ac:dyDescent="0.2">
      <c r="D3843" s="58"/>
      <c r="G3843" s="58"/>
    </row>
    <row r="3844" spans="4:7" x14ac:dyDescent="0.2">
      <c r="D3844" s="58"/>
      <c r="G3844" s="58"/>
    </row>
    <row r="3845" spans="4:7" x14ac:dyDescent="0.2">
      <c r="D3845" s="58"/>
      <c r="G3845" s="58"/>
    </row>
    <row r="3846" spans="4:7" x14ac:dyDescent="0.2">
      <c r="D3846" s="58"/>
      <c r="G3846" s="58"/>
    </row>
    <row r="3847" spans="4:7" x14ac:dyDescent="0.2">
      <c r="D3847" s="58"/>
      <c r="G3847" s="58"/>
    </row>
    <row r="3848" spans="4:7" x14ac:dyDescent="0.2">
      <c r="D3848" s="58"/>
      <c r="G3848" s="58"/>
    </row>
    <row r="3849" spans="4:7" x14ac:dyDescent="0.2">
      <c r="D3849" s="58"/>
      <c r="G3849" s="58"/>
    </row>
    <row r="3850" spans="4:7" x14ac:dyDescent="0.2">
      <c r="D3850" s="58"/>
      <c r="G3850" s="58"/>
    </row>
    <row r="3851" spans="4:7" x14ac:dyDescent="0.2">
      <c r="D3851" s="58"/>
      <c r="G3851" s="58"/>
    </row>
    <row r="3852" spans="4:7" x14ac:dyDescent="0.2">
      <c r="D3852" s="58"/>
      <c r="G3852" s="58"/>
    </row>
    <row r="3853" spans="4:7" x14ac:dyDescent="0.2">
      <c r="D3853" s="58"/>
      <c r="G3853" s="58"/>
    </row>
    <row r="3854" spans="4:7" x14ac:dyDescent="0.2">
      <c r="D3854" s="58"/>
      <c r="G3854" s="58"/>
    </row>
    <row r="3855" spans="4:7" x14ac:dyDescent="0.2">
      <c r="D3855" s="58"/>
      <c r="G3855" s="58"/>
    </row>
    <row r="3856" spans="4:7" x14ac:dyDescent="0.2">
      <c r="D3856" s="58"/>
      <c r="G3856" s="58"/>
    </row>
    <row r="3857" spans="4:7" x14ac:dyDescent="0.2">
      <c r="D3857" s="58"/>
      <c r="G3857" s="58"/>
    </row>
    <row r="3858" spans="4:7" x14ac:dyDescent="0.2">
      <c r="D3858" s="58"/>
      <c r="G3858" s="58"/>
    </row>
    <row r="3859" spans="4:7" x14ac:dyDescent="0.2">
      <c r="D3859" s="58"/>
      <c r="G3859" s="58"/>
    </row>
    <row r="3860" spans="4:7" x14ac:dyDescent="0.2">
      <c r="D3860" s="58"/>
      <c r="G3860" s="58"/>
    </row>
    <row r="3861" spans="4:7" x14ac:dyDescent="0.2">
      <c r="D3861" s="58"/>
      <c r="G3861" s="58"/>
    </row>
    <row r="3862" spans="4:7" x14ac:dyDescent="0.2">
      <c r="D3862" s="58"/>
      <c r="G3862" s="58"/>
    </row>
    <row r="3863" spans="4:7" x14ac:dyDescent="0.2">
      <c r="D3863" s="58"/>
      <c r="G3863" s="58"/>
    </row>
    <row r="3864" spans="4:7" x14ac:dyDescent="0.2">
      <c r="D3864" s="58"/>
      <c r="G3864" s="58"/>
    </row>
    <row r="3865" spans="4:7" x14ac:dyDescent="0.2">
      <c r="D3865" s="58"/>
      <c r="G3865" s="58"/>
    </row>
    <row r="3866" spans="4:7" x14ac:dyDescent="0.2">
      <c r="D3866" s="58"/>
      <c r="G3866" s="58"/>
    </row>
    <row r="3867" spans="4:7" x14ac:dyDescent="0.2">
      <c r="D3867" s="58"/>
      <c r="G3867" s="58"/>
    </row>
    <row r="3868" spans="4:7" x14ac:dyDescent="0.2">
      <c r="D3868" s="58"/>
      <c r="G3868" s="58"/>
    </row>
    <row r="3869" spans="4:7" x14ac:dyDescent="0.2">
      <c r="D3869" s="58"/>
      <c r="G3869" s="58"/>
    </row>
    <row r="3870" spans="4:7" x14ac:dyDescent="0.2">
      <c r="D3870" s="58"/>
      <c r="G3870" s="58"/>
    </row>
    <row r="3871" spans="4:7" x14ac:dyDescent="0.2">
      <c r="D3871" s="58"/>
      <c r="G3871" s="58"/>
    </row>
    <row r="3872" spans="4:7" x14ac:dyDescent="0.2">
      <c r="D3872" s="58"/>
      <c r="G3872" s="58"/>
    </row>
    <row r="3873" spans="4:7" x14ac:dyDescent="0.2">
      <c r="D3873" s="58"/>
      <c r="G3873" s="58"/>
    </row>
    <row r="3874" spans="4:7" x14ac:dyDescent="0.2">
      <c r="D3874" s="58"/>
      <c r="G3874" s="58"/>
    </row>
    <row r="3875" spans="4:7" x14ac:dyDescent="0.2">
      <c r="D3875" s="58"/>
      <c r="G3875" s="58"/>
    </row>
    <row r="3876" spans="4:7" x14ac:dyDescent="0.2">
      <c r="D3876" s="58"/>
      <c r="G3876" s="58"/>
    </row>
    <row r="3877" spans="4:7" x14ac:dyDescent="0.2">
      <c r="D3877" s="58"/>
      <c r="G3877" s="58"/>
    </row>
    <row r="3878" spans="4:7" x14ac:dyDescent="0.2">
      <c r="D3878" s="58"/>
      <c r="G3878" s="58"/>
    </row>
    <row r="3879" spans="4:7" x14ac:dyDescent="0.2">
      <c r="D3879" s="58"/>
      <c r="G3879" s="58"/>
    </row>
    <row r="3880" spans="4:7" x14ac:dyDescent="0.2">
      <c r="D3880" s="58"/>
      <c r="G3880" s="58"/>
    </row>
    <row r="3881" spans="4:7" x14ac:dyDescent="0.2">
      <c r="D3881" s="58"/>
      <c r="G3881" s="58"/>
    </row>
    <row r="3882" spans="4:7" x14ac:dyDescent="0.2">
      <c r="D3882" s="58"/>
      <c r="G3882" s="58"/>
    </row>
    <row r="3883" spans="4:7" x14ac:dyDescent="0.2">
      <c r="D3883" s="58"/>
      <c r="G3883" s="58"/>
    </row>
    <row r="3884" spans="4:7" x14ac:dyDescent="0.2">
      <c r="D3884" s="58"/>
      <c r="G3884" s="58"/>
    </row>
    <row r="3885" spans="4:7" x14ac:dyDescent="0.2">
      <c r="D3885" s="58"/>
      <c r="G3885" s="58"/>
    </row>
    <row r="3886" spans="4:7" x14ac:dyDescent="0.2">
      <c r="D3886" s="58"/>
      <c r="G3886" s="58"/>
    </row>
    <row r="3887" spans="4:7" x14ac:dyDescent="0.2">
      <c r="D3887" s="58"/>
      <c r="G3887" s="58"/>
    </row>
    <row r="3888" spans="4:7" x14ac:dyDescent="0.2">
      <c r="D3888" s="58"/>
      <c r="G3888" s="58"/>
    </row>
    <row r="3889" spans="4:7" x14ac:dyDescent="0.2">
      <c r="D3889" s="58"/>
      <c r="G3889" s="58"/>
    </row>
    <row r="3890" spans="4:7" x14ac:dyDescent="0.2">
      <c r="D3890" s="58"/>
      <c r="G3890" s="58"/>
    </row>
    <row r="3891" spans="4:7" x14ac:dyDescent="0.2">
      <c r="D3891" s="58"/>
      <c r="G3891" s="58"/>
    </row>
    <row r="3892" spans="4:7" x14ac:dyDescent="0.2">
      <c r="D3892" s="58"/>
      <c r="G3892" s="58"/>
    </row>
    <row r="3893" spans="4:7" x14ac:dyDescent="0.2">
      <c r="D3893" s="58"/>
      <c r="G3893" s="58"/>
    </row>
    <row r="3894" spans="4:7" x14ac:dyDescent="0.2">
      <c r="D3894" s="58"/>
      <c r="G3894" s="58"/>
    </row>
    <row r="3895" spans="4:7" x14ac:dyDescent="0.2">
      <c r="D3895" s="58"/>
      <c r="G3895" s="58"/>
    </row>
    <row r="3896" spans="4:7" x14ac:dyDescent="0.2">
      <c r="D3896" s="58"/>
      <c r="G3896" s="58"/>
    </row>
    <row r="3897" spans="4:7" x14ac:dyDescent="0.2">
      <c r="D3897" s="58"/>
      <c r="G3897" s="58"/>
    </row>
    <row r="3898" spans="4:7" x14ac:dyDescent="0.2">
      <c r="D3898" s="58"/>
      <c r="G3898" s="58"/>
    </row>
    <row r="3899" spans="4:7" x14ac:dyDescent="0.2">
      <c r="D3899" s="58"/>
      <c r="G3899" s="58"/>
    </row>
    <row r="3900" spans="4:7" x14ac:dyDescent="0.2">
      <c r="D3900" s="58"/>
      <c r="G3900" s="58"/>
    </row>
    <row r="3901" spans="4:7" x14ac:dyDescent="0.2">
      <c r="D3901" s="58"/>
      <c r="G3901" s="58"/>
    </row>
    <row r="3902" spans="4:7" x14ac:dyDescent="0.2">
      <c r="D3902" s="58"/>
      <c r="G3902" s="58"/>
    </row>
    <row r="3903" spans="4:7" x14ac:dyDescent="0.2">
      <c r="D3903" s="58"/>
      <c r="G3903" s="58"/>
    </row>
    <row r="3904" spans="4:7" x14ac:dyDescent="0.2">
      <c r="D3904" s="58"/>
      <c r="G3904" s="58"/>
    </row>
    <row r="3905" spans="4:7" x14ac:dyDescent="0.2">
      <c r="D3905" s="58"/>
      <c r="G3905" s="58"/>
    </row>
    <row r="3906" spans="4:7" x14ac:dyDescent="0.2">
      <c r="D3906" s="58"/>
      <c r="G3906" s="58"/>
    </row>
    <row r="3907" spans="4:7" x14ac:dyDescent="0.2">
      <c r="D3907" s="58"/>
      <c r="G3907" s="58"/>
    </row>
    <row r="3908" spans="4:7" x14ac:dyDescent="0.2">
      <c r="D3908" s="58"/>
      <c r="G3908" s="58"/>
    </row>
    <row r="3909" spans="4:7" x14ac:dyDescent="0.2">
      <c r="D3909" s="58"/>
      <c r="G3909" s="58"/>
    </row>
    <row r="3910" spans="4:7" x14ac:dyDescent="0.2">
      <c r="D3910" s="58"/>
      <c r="G3910" s="58"/>
    </row>
    <row r="3911" spans="4:7" x14ac:dyDescent="0.2">
      <c r="D3911" s="58"/>
      <c r="G3911" s="58"/>
    </row>
    <row r="3912" spans="4:7" x14ac:dyDescent="0.2">
      <c r="D3912" s="58"/>
      <c r="G3912" s="58"/>
    </row>
    <row r="3913" spans="4:7" x14ac:dyDescent="0.2">
      <c r="D3913" s="58"/>
      <c r="G3913" s="58"/>
    </row>
    <row r="3914" spans="4:7" x14ac:dyDescent="0.2">
      <c r="D3914" s="58"/>
      <c r="G3914" s="58"/>
    </row>
    <row r="3915" spans="4:7" x14ac:dyDescent="0.2">
      <c r="D3915" s="58"/>
      <c r="G3915" s="58"/>
    </row>
    <row r="3916" spans="4:7" x14ac:dyDescent="0.2">
      <c r="D3916" s="58"/>
      <c r="G3916" s="58"/>
    </row>
    <row r="3917" spans="4:7" x14ac:dyDescent="0.2">
      <c r="D3917" s="58"/>
      <c r="G3917" s="58"/>
    </row>
    <row r="3918" spans="4:7" x14ac:dyDescent="0.2">
      <c r="D3918" s="58"/>
      <c r="G3918" s="58"/>
    </row>
    <row r="3919" spans="4:7" x14ac:dyDescent="0.2">
      <c r="D3919" s="58"/>
      <c r="G3919" s="58"/>
    </row>
    <row r="3920" spans="4:7" x14ac:dyDescent="0.2">
      <c r="D3920" s="58"/>
      <c r="G3920" s="58"/>
    </row>
    <row r="3921" spans="4:7" x14ac:dyDescent="0.2">
      <c r="D3921" s="58"/>
      <c r="G3921" s="58"/>
    </row>
    <row r="3922" spans="4:7" x14ac:dyDescent="0.2">
      <c r="D3922" s="58"/>
      <c r="G3922" s="58"/>
    </row>
    <row r="3923" spans="4:7" x14ac:dyDescent="0.2">
      <c r="D3923" s="58"/>
      <c r="G3923" s="58"/>
    </row>
    <row r="3924" spans="4:7" x14ac:dyDescent="0.2">
      <c r="D3924" s="58"/>
      <c r="G3924" s="58"/>
    </row>
    <row r="3925" spans="4:7" x14ac:dyDescent="0.2">
      <c r="D3925" s="58"/>
      <c r="G3925" s="58"/>
    </row>
    <row r="3926" spans="4:7" x14ac:dyDescent="0.2">
      <c r="D3926" s="58"/>
      <c r="G3926" s="58"/>
    </row>
    <row r="3927" spans="4:7" x14ac:dyDescent="0.2">
      <c r="D3927" s="58"/>
      <c r="G3927" s="58"/>
    </row>
    <row r="3928" spans="4:7" x14ac:dyDescent="0.2">
      <c r="D3928" s="58"/>
      <c r="G3928" s="58"/>
    </row>
    <row r="3929" spans="4:7" x14ac:dyDescent="0.2">
      <c r="D3929" s="58"/>
      <c r="G3929" s="58"/>
    </row>
    <row r="3930" spans="4:7" x14ac:dyDescent="0.2">
      <c r="D3930" s="58"/>
      <c r="G3930" s="58"/>
    </row>
    <row r="3931" spans="4:7" x14ac:dyDescent="0.2">
      <c r="D3931" s="58"/>
      <c r="G3931" s="58"/>
    </row>
    <row r="3932" spans="4:7" x14ac:dyDescent="0.2">
      <c r="D3932" s="58"/>
      <c r="G3932" s="58"/>
    </row>
    <row r="3933" spans="4:7" x14ac:dyDescent="0.2">
      <c r="D3933" s="58"/>
      <c r="G3933" s="58"/>
    </row>
    <row r="3934" spans="4:7" x14ac:dyDescent="0.2">
      <c r="D3934" s="58"/>
      <c r="G3934" s="58"/>
    </row>
    <row r="3935" spans="4:7" x14ac:dyDescent="0.2">
      <c r="D3935" s="58"/>
      <c r="G3935" s="58"/>
    </row>
    <row r="3936" spans="4:7" x14ac:dyDescent="0.2">
      <c r="D3936" s="58"/>
      <c r="G3936" s="58"/>
    </row>
    <row r="3937" spans="4:7" x14ac:dyDescent="0.2">
      <c r="D3937" s="58"/>
      <c r="G3937" s="58"/>
    </row>
    <row r="3938" spans="4:7" x14ac:dyDescent="0.2">
      <c r="D3938" s="58"/>
      <c r="G3938" s="58"/>
    </row>
    <row r="3939" spans="4:7" x14ac:dyDescent="0.2">
      <c r="D3939" s="58"/>
      <c r="G3939" s="58"/>
    </row>
    <row r="3940" spans="4:7" x14ac:dyDescent="0.2">
      <c r="D3940" s="58"/>
      <c r="G3940" s="58"/>
    </row>
    <row r="3941" spans="4:7" x14ac:dyDescent="0.2">
      <c r="D3941" s="58"/>
      <c r="G3941" s="58"/>
    </row>
    <row r="3942" spans="4:7" x14ac:dyDescent="0.2">
      <c r="D3942" s="58"/>
      <c r="G3942" s="58"/>
    </row>
    <row r="3943" spans="4:7" x14ac:dyDescent="0.2">
      <c r="D3943" s="58"/>
      <c r="G3943" s="58"/>
    </row>
    <row r="3944" spans="4:7" x14ac:dyDescent="0.2">
      <c r="D3944" s="58"/>
      <c r="G3944" s="58"/>
    </row>
    <row r="3945" spans="4:7" x14ac:dyDescent="0.2">
      <c r="D3945" s="58"/>
      <c r="G3945" s="58"/>
    </row>
    <row r="3946" spans="4:7" x14ac:dyDescent="0.2">
      <c r="D3946" s="58"/>
      <c r="G3946" s="58"/>
    </row>
    <row r="3947" spans="4:7" x14ac:dyDescent="0.2">
      <c r="D3947" s="58"/>
      <c r="G3947" s="58"/>
    </row>
    <row r="3948" spans="4:7" x14ac:dyDescent="0.2">
      <c r="D3948" s="58"/>
      <c r="G3948" s="58"/>
    </row>
    <row r="3949" spans="4:7" x14ac:dyDescent="0.2">
      <c r="D3949" s="58"/>
      <c r="G3949" s="58"/>
    </row>
    <row r="3950" spans="4:7" x14ac:dyDescent="0.2">
      <c r="D3950" s="58"/>
      <c r="G3950" s="58"/>
    </row>
    <row r="3951" spans="4:7" x14ac:dyDescent="0.2">
      <c r="D3951" s="58"/>
      <c r="G3951" s="58"/>
    </row>
    <row r="3952" spans="4:7" x14ac:dyDescent="0.2">
      <c r="D3952" s="58"/>
      <c r="G3952" s="58"/>
    </row>
    <row r="3953" spans="4:7" x14ac:dyDescent="0.2">
      <c r="D3953" s="58"/>
      <c r="G3953" s="58"/>
    </row>
    <row r="3954" spans="4:7" x14ac:dyDescent="0.2">
      <c r="D3954" s="58"/>
      <c r="G3954" s="58"/>
    </row>
    <row r="3955" spans="4:7" x14ac:dyDescent="0.2">
      <c r="D3955" s="58"/>
      <c r="G3955" s="58"/>
    </row>
    <row r="3956" spans="4:7" x14ac:dyDescent="0.2">
      <c r="D3956" s="58"/>
      <c r="G3956" s="58"/>
    </row>
    <row r="3957" spans="4:7" x14ac:dyDescent="0.2">
      <c r="D3957" s="58"/>
      <c r="G3957" s="58"/>
    </row>
    <row r="3958" spans="4:7" x14ac:dyDescent="0.2">
      <c r="D3958" s="58"/>
      <c r="G3958" s="58"/>
    </row>
    <row r="3959" spans="4:7" x14ac:dyDescent="0.2">
      <c r="D3959" s="58"/>
      <c r="G3959" s="58"/>
    </row>
    <row r="3960" spans="4:7" x14ac:dyDescent="0.2">
      <c r="D3960" s="58"/>
      <c r="G3960" s="58"/>
    </row>
    <row r="3961" spans="4:7" x14ac:dyDescent="0.2">
      <c r="D3961" s="58"/>
      <c r="G3961" s="58"/>
    </row>
    <row r="3962" spans="4:7" x14ac:dyDescent="0.2">
      <c r="D3962" s="58"/>
      <c r="G3962" s="58"/>
    </row>
    <row r="3963" spans="4:7" x14ac:dyDescent="0.2">
      <c r="D3963" s="58"/>
      <c r="G3963" s="58"/>
    </row>
    <row r="3964" spans="4:7" x14ac:dyDescent="0.2">
      <c r="D3964" s="58"/>
      <c r="G3964" s="58"/>
    </row>
    <row r="3965" spans="4:7" x14ac:dyDescent="0.2">
      <c r="D3965" s="58"/>
      <c r="G3965" s="58"/>
    </row>
    <row r="3966" spans="4:7" x14ac:dyDescent="0.2">
      <c r="D3966" s="58"/>
      <c r="G3966" s="58"/>
    </row>
    <row r="3967" spans="4:7" x14ac:dyDescent="0.2">
      <c r="D3967" s="58"/>
      <c r="G3967" s="58"/>
    </row>
    <row r="3968" spans="4:7" x14ac:dyDescent="0.2">
      <c r="D3968" s="58"/>
      <c r="G3968" s="58"/>
    </row>
    <row r="3969" spans="4:7" x14ac:dyDescent="0.2">
      <c r="D3969" s="58"/>
      <c r="G3969" s="58"/>
    </row>
    <row r="3970" spans="4:7" x14ac:dyDescent="0.2">
      <c r="D3970" s="58"/>
      <c r="G3970" s="58"/>
    </row>
    <row r="3971" spans="4:7" x14ac:dyDescent="0.2">
      <c r="D3971" s="58"/>
      <c r="G3971" s="58"/>
    </row>
    <row r="3972" spans="4:7" x14ac:dyDescent="0.2">
      <c r="D3972" s="58"/>
      <c r="G3972" s="58"/>
    </row>
    <row r="3973" spans="4:7" x14ac:dyDescent="0.2">
      <c r="D3973" s="58"/>
      <c r="G3973" s="58"/>
    </row>
    <row r="3974" spans="4:7" x14ac:dyDescent="0.2">
      <c r="D3974" s="58"/>
      <c r="G3974" s="58"/>
    </row>
    <row r="3975" spans="4:7" x14ac:dyDescent="0.2">
      <c r="D3975" s="58"/>
      <c r="G3975" s="58"/>
    </row>
    <row r="3976" spans="4:7" x14ac:dyDescent="0.2">
      <c r="D3976" s="58"/>
      <c r="G3976" s="58"/>
    </row>
    <row r="3977" spans="4:7" x14ac:dyDescent="0.2">
      <c r="D3977" s="58"/>
      <c r="G3977" s="58"/>
    </row>
    <row r="3978" spans="4:7" x14ac:dyDescent="0.2">
      <c r="D3978" s="58"/>
      <c r="G3978" s="58"/>
    </row>
    <row r="3979" spans="4:7" x14ac:dyDescent="0.2">
      <c r="D3979" s="58"/>
      <c r="G3979" s="58"/>
    </row>
    <row r="3980" spans="4:7" x14ac:dyDescent="0.2">
      <c r="D3980" s="58"/>
      <c r="G3980" s="58"/>
    </row>
    <row r="3981" spans="4:7" x14ac:dyDescent="0.2">
      <c r="D3981" s="58"/>
      <c r="G3981" s="58"/>
    </row>
    <row r="3982" spans="4:7" x14ac:dyDescent="0.2">
      <c r="D3982" s="58"/>
      <c r="G3982" s="58"/>
    </row>
    <row r="3983" spans="4:7" x14ac:dyDescent="0.2">
      <c r="D3983" s="58"/>
      <c r="G3983" s="58"/>
    </row>
    <row r="3984" spans="4:7" x14ac:dyDescent="0.2">
      <c r="D3984" s="58"/>
      <c r="G3984" s="58"/>
    </row>
    <row r="3985" spans="4:7" x14ac:dyDescent="0.2">
      <c r="D3985" s="58"/>
      <c r="G3985" s="58"/>
    </row>
    <row r="3986" spans="4:7" x14ac:dyDescent="0.2">
      <c r="D3986" s="58"/>
      <c r="G3986" s="58"/>
    </row>
    <row r="3987" spans="4:7" x14ac:dyDescent="0.2">
      <c r="D3987" s="58"/>
      <c r="G3987" s="58"/>
    </row>
    <row r="3988" spans="4:7" x14ac:dyDescent="0.2">
      <c r="D3988" s="58"/>
      <c r="G3988" s="58"/>
    </row>
    <row r="3989" spans="4:7" x14ac:dyDescent="0.2">
      <c r="D3989" s="58"/>
      <c r="G3989" s="58"/>
    </row>
    <row r="3990" spans="4:7" x14ac:dyDescent="0.2">
      <c r="D3990" s="58"/>
      <c r="G3990" s="58"/>
    </row>
    <row r="3991" spans="4:7" x14ac:dyDescent="0.2">
      <c r="D3991" s="58"/>
      <c r="G3991" s="58"/>
    </row>
    <row r="3992" spans="4:7" x14ac:dyDescent="0.2">
      <c r="D3992" s="58"/>
      <c r="G3992" s="58"/>
    </row>
    <row r="3993" spans="4:7" x14ac:dyDescent="0.2">
      <c r="D3993" s="58"/>
      <c r="G3993" s="58"/>
    </row>
    <row r="3994" spans="4:7" x14ac:dyDescent="0.2">
      <c r="D3994" s="58"/>
      <c r="G3994" s="58"/>
    </row>
    <row r="3995" spans="4:7" x14ac:dyDescent="0.2">
      <c r="D3995" s="58"/>
      <c r="G3995" s="58"/>
    </row>
    <row r="3996" spans="4:7" x14ac:dyDescent="0.2">
      <c r="D3996" s="58"/>
      <c r="G3996" s="58"/>
    </row>
    <row r="3997" spans="4:7" x14ac:dyDescent="0.2">
      <c r="D3997" s="58"/>
      <c r="G3997" s="58"/>
    </row>
    <row r="3998" spans="4:7" x14ac:dyDescent="0.2">
      <c r="D3998" s="58"/>
      <c r="G3998" s="58"/>
    </row>
    <row r="3999" spans="4:7" x14ac:dyDescent="0.2">
      <c r="D3999" s="58"/>
      <c r="G3999" s="58"/>
    </row>
    <row r="4000" spans="4:7" x14ac:dyDescent="0.2">
      <c r="D4000" s="58"/>
      <c r="G4000" s="58"/>
    </row>
    <row r="4001" spans="4:7" x14ac:dyDescent="0.2">
      <c r="D4001" s="58"/>
      <c r="G4001" s="58"/>
    </row>
    <row r="4002" spans="4:7" x14ac:dyDescent="0.2">
      <c r="D4002" s="58"/>
      <c r="G4002" s="58"/>
    </row>
    <row r="4003" spans="4:7" x14ac:dyDescent="0.2">
      <c r="D4003" s="58"/>
      <c r="G4003" s="58"/>
    </row>
    <row r="4004" spans="4:7" x14ac:dyDescent="0.2">
      <c r="D4004" s="58"/>
      <c r="G4004" s="58"/>
    </row>
    <row r="4005" spans="4:7" x14ac:dyDescent="0.2">
      <c r="D4005" s="58"/>
      <c r="G4005" s="58"/>
    </row>
    <row r="4006" spans="4:7" x14ac:dyDescent="0.2">
      <c r="D4006" s="58"/>
      <c r="G4006" s="58"/>
    </row>
    <row r="4007" spans="4:7" x14ac:dyDescent="0.2">
      <c r="D4007" s="58"/>
      <c r="G4007" s="58"/>
    </row>
    <row r="4008" spans="4:7" x14ac:dyDescent="0.2">
      <c r="D4008" s="58"/>
      <c r="G4008" s="58"/>
    </row>
    <row r="4009" spans="4:7" x14ac:dyDescent="0.2">
      <c r="D4009" s="58"/>
      <c r="G4009" s="58"/>
    </row>
    <row r="4010" spans="4:7" x14ac:dyDescent="0.2">
      <c r="D4010" s="58"/>
      <c r="G4010" s="58"/>
    </row>
    <row r="4011" spans="4:7" x14ac:dyDescent="0.2">
      <c r="D4011" s="58"/>
      <c r="G4011" s="58"/>
    </row>
    <row r="4012" spans="4:7" x14ac:dyDescent="0.2">
      <c r="D4012" s="58"/>
      <c r="G4012" s="58"/>
    </row>
    <row r="4013" spans="4:7" x14ac:dyDescent="0.2">
      <c r="D4013" s="58"/>
      <c r="G4013" s="58"/>
    </row>
    <row r="4014" spans="4:7" x14ac:dyDescent="0.2">
      <c r="D4014" s="58"/>
      <c r="G4014" s="58"/>
    </row>
    <row r="4015" spans="4:7" x14ac:dyDescent="0.2">
      <c r="D4015" s="58"/>
      <c r="G4015" s="58"/>
    </row>
    <row r="4016" spans="4:7" x14ac:dyDescent="0.2">
      <c r="D4016" s="58"/>
      <c r="G4016" s="58"/>
    </row>
    <row r="4017" spans="4:7" x14ac:dyDescent="0.2">
      <c r="D4017" s="58"/>
      <c r="G4017" s="58"/>
    </row>
    <row r="4018" spans="4:7" x14ac:dyDescent="0.2">
      <c r="D4018" s="58"/>
      <c r="G4018" s="58"/>
    </row>
    <row r="4019" spans="4:7" x14ac:dyDescent="0.2">
      <c r="D4019" s="58"/>
      <c r="G4019" s="58"/>
    </row>
    <row r="4020" spans="4:7" x14ac:dyDescent="0.2">
      <c r="D4020" s="58"/>
      <c r="G4020" s="58"/>
    </row>
    <row r="4021" spans="4:7" x14ac:dyDescent="0.2">
      <c r="D4021" s="58"/>
      <c r="G4021" s="58"/>
    </row>
    <row r="4022" spans="4:7" x14ac:dyDescent="0.2">
      <c r="D4022" s="58"/>
      <c r="G4022" s="58"/>
    </row>
    <row r="4023" spans="4:7" x14ac:dyDescent="0.2">
      <c r="D4023" s="58"/>
      <c r="G4023" s="58"/>
    </row>
    <row r="4024" spans="4:7" x14ac:dyDescent="0.2">
      <c r="D4024" s="58"/>
      <c r="G4024" s="58"/>
    </row>
    <row r="4025" spans="4:7" x14ac:dyDescent="0.2">
      <c r="D4025" s="58"/>
      <c r="G4025" s="58"/>
    </row>
    <row r="4026" spans="4:7" x14ac:dyDescent="0.2">
      <c r="D4026" s="58"/>
      <c r="G4026" s="58"/>
    </row>
    <row r="4027" spans="4:7" x14ac:dyDescent="0.2">
      <c r="D4027" s="58"/>
      <c r="G4027" s="58"/>
    </row>
    <row r="4028" spans="4:7" x14ac:dyDescent="0.2">
      <c r="D4028" s="58"/>
      <c r="G4028" s="58"/>
    </row>
    <row r="4029" spans="4:7" x14ac:dyDescent="0.2">
      <c r="D4029" s="58"/>
      <c r="G4029" s="58"/>
    </row>
    <row r="4030" spans="4:7" x14ac:dyDescent="0.2">
      <c r="D4030" s="58"/>
      <c r="G4030" s="58"/>
    </row>
    <row r="4031" spans="4:7" x14ac:dyDescent="0.2">
      <c r="D4031" s="58"/>
      <c r="G4031" s="58"/>
    </row>
    <row r="4032" spans="4:7" x14ac:dyDescent="0.2">
      <c r="D4032" s="58"/>
      <c r="G4032" s="58"/>
    </row>
    <row r="4033" spans="4:7" x14ac:dyDescent="0.2">
      <c r="D4033" s="58"/>
      <c r="G4033" s="58"/>
    </row>
    <row r="4034" spans="4:7" x14ac:dyDescent="0.2">
      <c r="D4034" s="58"/>
      <c r="G4034" s="58"/>
    </row>
    <row r="4035" spans="4:7" x14ac:dyDescent="0.2">
      <c r="D4035" s="58"/>
      <c r="G4035" s="58"/>
    </row>
    <row r="4036" spans="4:7" x14ac:dyDescent="0.2">
      <c r="D4036" s="58"/>
      <c r="G4036" s="58"/>
    </row>
    <row r="4037" spans="4:7" x14ac:dyDescent="0.2">
      <c r="D4037" s="58"/>
      <c r="G4037" s="58"/>
    </row>
    <row r="4038" spans="4:7" x14ac:dyDescent="0.2">
      <c r="D4038" s="58"/>
      <c r="G4038" s="58"/>
    </row>
    <row r="4039" spans="4:7" x14ac:dyDescent="0.2">
      <c r="D4039" s="58"/>
      <c r="G4039" s="58"/>
    </row>
    <row r="4040" spans="4:7" x14ac:dyDescent="0.2">
      <c r="D4040" s="58"/>
      <c r="G4040" s="58"/>
    </row>
    <row r="4041" spans="4:7" x14ac:dyDescent="0.2">
      <c r="D4041" s="58"/>
      <c r="G4041" s="58"/>
    </row>
    <row r="4042" spans="4:7" x14ac:dyDescent="0.2">
      <c r="D4042" s="58"/>
      <c r="G4042" s="58"/>
    </row>
    <row r="4043" spans="4:7" x14ac:dyDescent="0.2">
      <c r="D4043" s="58"/>
      <c r="G4043" s="58"/>
    </row>
    <row r="4044" spans="4:7" x14ac:dyDescent="0.2">
      <c r="D4044" s="58"/>
      <c r="G4044" s="58"/>
    </row>
    <row r="4045" spans="4:7" x14ac:dyDescent="0.2">
      <c r="D4045" s="58"/>
      <c r="G4045" s="58"/>
    </row>
    <row r="4046" spans="4:7" x14ac:dyDescent="0.2">
      <c r="D4046" s="58"/>
      <c r="G4046" s="58"/>
    </row>
    <row r="4047" spans="4:7" x14ac:dyDescent="0.2">
      <c r="D4047" s="58"/>
      <c r="G4047" s="58"/>
    </row>
    <row r="4048" spans="4:7" x14ac:dyDescent="0.2">
      <c r="D4048" s="58"/>
      <c r="G4048" s="58"/>
    </row>
    <row r="4049" spans="4:7" x14ac:dyDescent="0.2">
      <c r="D4049" s="58"/>
      <c r="G4049" s="58"/>
    </row>
    <row r="4050" spans="4:7" x14ac:dyDescent="0.2">
      <c r="D4050" s="58"/>
      <c r="G4050" s="58"/>
    </row>
    <row r="4051" spans="4:7" x14ac:dyDescent="0.2">
      <c r="D4051" s="58"/>
      <c r="G4051" s="58"/>
    </row>
    <row r="4052" spans="4:7" x14ac:dyDescent="0.2">
      <c r="D4052" s="58"/>
      <c r="G4052" s="58"/>
    </row>
    <row r="4053" spans="4:7" x14ac:dyDescent="0.2">
      <c r="D4053" s="58"/>
      <c r="G4053" s="58"/>
    </row>
    <row r="4054" spans="4:7" x14ac:dyDescent="0.2">
      <c r="D4054" s="58"/>
      <c r="G4054" s="58"/>
    </row>
    <row r="4055" spans="4:7" x14ac:dyDescent="0.2">
      <c r="D4055" s="58"/>
      <c r="G4055" s="58"/>
    </row>
    <row r="4056" spans="4:7" x14ac:dyDescent="0.2">
      <c r="D4056" s="58"/>
      <c r="G4056" s="58"/>
    </row>
    <row r="4057" spans="4:7" x14ac:dyDescent="0.2">
      <c r="D4057" s="58"/>
      <c r="G4057" s="58"/>
    </row>
    <row r="4058" spans="4:7" x14ac:dyDescent="0.2">
      <c r="D4058" s="58"/>
      <c r="G4058" s="58"/>
    </row>
    <row r="4059" spans="4:7" x14ac:dyDescent="0.2">
      <c r="D4059" s="58"/>
      <c r="G4059" s="58"/>
    </row>
    <row r="4060" spans="4:7" x14ac:dyDescent="0.2">
      <c r="D4060" s="58"/>
      <c r="G4060" s="58"/>
    </row>
    <row r="4061" spans="4:7" x14ac:dyDescent="0.2">
      <c r="D4061" s="58"/>
      <c r="G4061" s="58"/>
    </row>
    <row r="4062" spans="4:7" x14ac:dyDescent="0.2">
      <c r="D4062" s="58"/>
      <c r="G4062" s="58"/>
    </row>
    <row r="4063" spans="4:7" x14ac:dyDescent="0.2">
      <c r="D4063" s="58"/>
      <c r="G4063" s="58"/>
    </row>
    <row r="4064" spans="4:7" x14ac:dyDescent="0.2">
      <c r="D4064" s="58"/>
      <c r="G4064" s="58"/>
    </row>
    <row r="4065" spans="4:7" x14ac:dyDescent="0.2">
      <c r="D4065" s="58"/>
      <c r="G4065" s="58"/>
    </row>
    <row r="4066" spans="4:7" x14ac:dyDescent="0.2">
      <c r="D4066" s="58"/>
      <c r="G4066" s="58"/>
    </row>
    <row r="4067" spans="4:7" x14ac:dyDescent="0.2">
      <c r="D4067" s="58"/>
      <c r="G4067" s="58"/>
    </row>
    <row r="4068" spans="4:7" x14ac:dyDescent="0.2">
      <c r="D4068" s="58"/>
      <c r="G4068" s="58"/>
    </row>
    <row r="4069" spans="4:7" x14ac:dyDescent="0.2">
      <c r="D4069" s="58"/>
      <c r="G4069" s="58"/>
    </row>
    <row r="4070" spans="4:7" x14ac:dyDescent="0.2">
      <c r="D4070" s="58"/>
      <c r="G4070" s="58"/>
    </row>
    <row r="4071" spans="4:7" x14ac:dyDescent="0.2">
      <c r="D4071" s="58"/>
      <c r="G4071" s="58"/>
    </row>
    <row r="4072" spans="4:7" x14ac:dyDescent="0.2">
      <c r="D4072" s="58"/>
      <c r="G4072" s="58"/>
    </row>
    <row r="4073" spans="4:7" x14ac:dyDescent="0.2">
      <c r="D4073" s="58"/>
      <c r="G4073" s="58"/>
    </row>
    <row r="4074" spans="4:7" x14ac:dyDescent="0.2">
      <c r="D4074" s="58"/>
      <c r="G4074" s="58"/>
    </row>
    <row r="4075" spans="4:7" x14ac:dyDescent="0.2">
      <c r="D4075" s="58"/>
      <c r="G4075" s="58"/>
    </row>
    <row r="4076" spans="4:7" x14ac:dyDescent="0.2">
      <c r="D4076" s="58"/>
      <c r="G4076" s="58"/>
    </row>
    <row r="4077" spans="4:7" x14ac:dyDescent="0.2">
      <c r="D4077" s="58"/>
      <c r="G4077" s="58"/>
    </row>
    <row r="4078" spans="4:7" x14ac:dyDescent="0.2">
      <c r="D4078" s="58"/>
      <c r="G4078" s="58"/>
    </row>
    <row r="4079" spans="4:7" x14ac:dyDescent="0.2">
      <c r="D4079" s="58"/>
      <c r="G4079" s="58"/>
    </row>
    <row r="4080" spans="4:7" x14ac:dyDescent="0.2">
      <c r="D4080" s="58"/>
      <c r="G4080" s="58"/>
    </row>
    <row r="4081" spans="4:7" x14ac:dyDescent="0.2">
      <c r="D4081" s="58"/>
      <c r="G4081" s="58"/>
    </row>
    <row r="4082" spans="4:7" x14ac:dyDescent="0.2">
      <c r="D4082" s="58"/>
      <c r="G4082" s="58"/>
    </row>
    <row r="4083" spans="4:7" x14ac:dyDescent="0.2">
      <c r="D4083" s="58"/>
      <c r="G4083" s="58"/>
    </row>
    <row r="4084" spans="4:7" x14ac:dyDescent="0.2">
      <c r="D4084" s="58"/>
      <c r="G4084" s="58"/>
    </row>
    <row r="4085" spans="4:7" x14ac:dyDescent="0.2">
      <c r="D4085" s="58"/>
      <c r="G4085" s="58"/>
    </row>
    <row r="4086" spans="4:7" x14ac:dyDescent="0.2">
      <c r="D4086" s="58"/>
      <c r="G4086" s="58"/>
    </row>
    <row r="4087" spans="4:7" x14ac:dyDescent="0.2">
      <c r="D4087" s="58"/>
      <c r="G4087" s="58"/>
    </row>
    <row r="4088" spans="4:7" x14ac:dyDescent="0.2">
      <c r="D4088" s="58"/>
      <c r="G4088" s="58"/>
    </row>
    <row r="4089" spans="4:7" x14ac:dyDescent="0.2">
      <c r="D4089" s="58"/>
      <c r="G4089" s="58"/>
    </row>
    <row r="4090" spans="4:7" x14ac:dyDescent="0.2">
      <c r="D4090" s="58"/>
      <c r="G4090" s="58"/>
    </row>
    <row r="4091" spans="4:7" x14ac:dyDescent="0.2">
      <c r="D4091" s="58"/>
      <c r="G4091" s="58"/>
    </row>
    <row r="4092" spans="4:7" x14ac:dyDescent="0.2">
      <c r="D4092" s="58"/>
      <c r="G4092" s="58"/>
    </row>
    <row r="4093" spans="4:7" x14ac:dyDescent="0.2">
      <c r="D4093" s="58"/>
      <c r="G4093" s="58"/>
    </row>
    <row r="4094" spans="4:7" x14ac:dyDescent="0.2">
      <c r="D4094" s="58"/>
      <c r="G4094" s="58"/>
    </row>
    <row r="4095" spans="4:7" x14ac:dyDescent="0.2">
      <c r="D4095" s="58"/>
      <c r="G4095" s="58"/>
    </row>
    <row r="4096" spans="4:7" x14ac:dyDescent="0.2">
      <c r="D4096" s="58"/>
      <c r="G4096" s="58"/>
    </row>
    <row r="4097" spans="4:7" x14ac:dyDescent="0.2">
      <c r="D4097" s="58"/>
      <c r="G4097" s="58"/>
    </row>
    <row r="4098" spans="4:7" x14ac:dyDescent="0.2">
      <c r="D4098" s="58"/>
      <c r="G4098" s="58"/>
    </row>
    <row r="4099" spans="4:7" x14ac:dyDescent="0.2">
      <c r="D4099" s="58"/>
      <c r="G4099" s="58"/>
    </row>
    <row r="4100" spans="4:7" x14ac:dyDescent="0.2">
      <c r="D4100" s="58"/>
      <c r="G4100" s="58"/>
    </row>
    <row r="4101" spans="4:7" x14ac:dyDescent="0.2">
      <c r="D4101" s="58"/>
      <c r="G4101" s="58"/>
    </row>
    <row r="4102" spans="4:7" x14ac:dyDescent="0.2">
      <c r="D4102" s="58"/>
      <c r="G4102" s="58"/>
    </row>
    <row r="4103" spans="4:7" x14ac:dyDescent="0.2">
      <c r="D4103" s="58"/>
      <c r="G4103" s="58"/>
    </row>
    <row r="4104" spans="4:7" x14ac:dyDescent="0.2">
      <c r="D4104" s="58"/>
      <c r="G4104" s="58"/>
    </row>
    <row r="4105" spans="4:7" x14ac:dyDescent="0.2">
      <c r="D4105" s="58"/>
      <c r="G4105" s="58"/>
    </row>
    <row r="4106" spans="4:7" x14ac:dyDescent="0.2">
      <c r="D4106" s="58"/>
      <c r="G4106" s="58"/>
    </row>
    <row r="4107" spans="4:7" x14ac:dyDescent="0.2">
      <c r="D4107" s="58"/>
      <c r="G4107" s="58"/>
    </row>
    <row r="4108" spans="4:7" x14ac:dyDescent="0.2">
      <c r="D4108" s="58"/>
      <c r="G4108" s="58"/>
    </row>
    <row r="4109" spans="4:7" x14ac:dyDescent="0.2">
      <c r="D4109" s="58"/>
      <c r="G4109" s="58"/>
    </row>
    <row r="4110" spans="4:7" x14ac:dyDescent="0.2">
      <c r="D4110" s="58"/>
      <c r="G4110" s="58"/>
    </row>
    <row r="4111" spans="4:7" x14ac:dyDescent="0.2">
      <c r="D4111" s="58"/>
      <c r="G4111" s="58"/>
    </row>
    <row r="4112" spans="4:7" x14ac:dyDescent="0.2">
      <c r="D4112" s="58"/>
      <c r="G4112" s="58"/>
    </row>
    <row r="4113" spans="4:7" x14ac:dyDescent="0.2">
      <c r="D4113" s="58"/>
      <c r="G4113" s="58"/>
    </row>
    <row r="4114" spans="4:7" x14ac:dyDescent="0.2">
      <c r="D4114" s="58"/>
      <c r="G4114" s="58"/>
    </row>
    <row r="4115" spans="4:7" x14ac:dyDescent="0.2">
      <c r="D4115" s="58"/>
      <c r="G4115" s="58"/>
    </row>
    <row r="4116" spans="4:7" x14ac:dyDescent="0.2">
      <c r="D4116" s="58"/>
      <c r="G4116" s="58"/>
    </row>
    <row r="4117" spans="4:7" x14ac:dyDescent="0.2">
      <c r="D4117" s="58"/>
      <c r="G4117" s="58"/>
    </row>
    <row r="4118" spans="4:7" x14ac:dyDescent="0.2">
      <c r="D4118" s="58"/>
      <c r="G4118" s="58"/>
    </row>
    <row r="4119" spans="4:7" x14ac:dyDescent="0.2">
      <c r="D4119" s="58"/>
      <c r="G4119" s="58"/>
    </row>
    <row r="4120" spans="4:7" x14ac:dyDescent="0.2">
      <c r="D4120" s="58"/>
      <c r="G4120" s="58"/>
    </row>
    <row r="4121" spans="4:7" x14ac:dyDescent="0.2">
      <c r="D4121" s="58"/>
      <c r="G4121" s="58"/>
    </row>
    <row r="4122" spans="4:7" x14ac:dyDescent="0.2">
      <c r="D4122" s="58"/>
      <c r="G4122" s="58"/>
    </row>
    <row r="4123" spans="4:7" x14ac:dyDescent="0.2">
      <c r="D4123" s="58"/>
      <c r="G4123" s="58"/>
    </row>
    <row r="4124" spans="4:7" x14ac:dyDescent="0.2">
      <c r="D4124" s="58"/>
      <c r="G4124" s="58"/>
    </row>
    <row r="4125" spans="4:7" x14ac:dyDescent="0.2">
      <c r="D4125" s="58"/>
      <c r="G4125" s="58"/>
    </row>
    <row r="4126" spans="4:7" x14ac:dyDescent="0.2">
      <c r="D4126" s="58"/>
      <c r="G4126" s="58"/>
    </row>
    <row r="4127" spans="4:7" x14ac:dyDescent="0.2">
      <c r="D4127" s="58"/>
      <c r="G4127" s="58"/>
    </row>
    <row r="4128" spans="4:7" x14ac:dyDescent="0.2">
      <c r="D4128" s="58"/>
      <c r="G4128" s="58"/>
    </row>
    <row r="4129" spans="4:7" x14ac:dyDescent="0.2">
      <c r="D4129" s="58"/>
      <c r="G4129" s="58"/>
    </row>
    <row r="4130" spans="4:7" x14ac:dyDescent="0.2">
      <c r="D4130" s="58"/>
      <c r="G4130" s="58"/>
    </row>
    <row r="4131" spans="4:7" x14ac:dyDescent="0.2">
      <c r="D4131" s="58"/>
      <c r="G4131" s="58"/>
    </row>
    <row r="4132" spans="4:7" x14ac:dyDescent="0.2">
      <c r="D4132" s="58"/>
      <c r="G4132" s="58"/>
    </row>
    <row r="4133" spans="4:7" x14ac:dyDescent="0.2">
      <c r="D4133" s="58"/>
      <c r="G4133" s="58"/>
    </row>
    <row r="4134" spans="4:7" x14ac:dyDescent="0.2">
      <c r="D4134" s="58"/>
      <c r="G4134" s="58"/>
    </row>
    <row r="4135" spans="4:7" x14ac:dyDescent="0.2">
      <c r="D4135" s="58"/>
      <c r="G4135" s="58"/>
    </row>
    <row r="4136" spans="4:7" x14ac:dyDescent="0.2">
      <c r="D4136" s="58"/>
      <c r="G4136" s="58"/>
    </row>
    <row r="4137" spans="4:7" x14ac:dyDescent="0.2">
      <c r="D4137" s="58"/>
      <c r="G4137" s="58"/>
    </row>
    <row r="4138" spans="4:7" x14ac:dyDescent="0.2">
      <c r="D4138" s="58"/>
      <c r="G4138" s="58"/>
    </row>
    <row r="4139" spans="4:7" x14ac:dyDescent="0.2">
      <c r="D4139" s="58"/>
      <c r="G4139" s="58"/>
    </row>
    <row r="4140" spans="4:7" x14ac:dyDescent="0.2">
      <c r="D4140" s="58"/>
      <c r="G4140" s="58"/>
    </row>
    <row r="4141" spans="4:7" x14ac:dyDescent="0.2">
      <c r="D4141" s="58"/>
      <c r="G4141" s="58"/>
    </row>
    <row r="4142" spans="4:7" x14ac:dyDescent="0.2">
      <c r="D4142" s="58"/>
      <c r="G4142" s="58"/>
    </row>
    <row r="4143" spans="4:7" x14ac:dyDescent="0.2">
      <c r="D4143" s="58"/>
      <c r="G4143" s="58"/>
    </row>
    <row r="4144" spans="4:7" x14ac:dyDescent="0.2">
      <c r="D4144" s="58"/>
      <c r="G4144" s="58"/>
    </row>
    <row r="4145" spans="4:7" x14ac:dyDescent="0.2">
      <c r="D4145" s="58"/>
      <c r="G4145" s="58"/>
    </row>
    <row r="4146" spans="4:7" x14ac:dyDescent="0.2">
      <c r="D4146" s="58"/>
      <c r="G4146" s="58"/>
    </row>
    <row r="4147" spans="4:7" x14ac:dyDescent="0.2">
      <c r="D4147" s="58"/>
      <c r="G4147" s="58"/>
    </row>
    <row r="4148" spans="4:7" x14ac:dyDescent="0.2">
      <c r="D4148" s="58"/>
      <c r="G4148" s="58"/>
    </row>
    <row r="4149" spans="4:7" x14ac:dyDescent="0.2">
      <c r="D4149" s="58"/>
      <c r="G4149" s="58"/>
    </row>
    <row r="4150" spans="4:7" x14ac:dyDescent="0.2">
      <c r="D4150" s="58"/>
      <c r="G4150" s="58"/>
    </row>
    <row r="4151" spans="4:7" x14ac:dyDescent="0.2">
      <c r="D4151" s="58"/>
      <c r="G4151" s="58"/>
    </row>
    <row r="4152" spans="4:7" x14ac:dyDescent="0.2">
      <c r="D4152" s="58"/>
      <c r="G4152" s="58"/>
    </row>
    <row r="4153" spans="4:7" x14ac:dyDescent="0.2">
      <c r="D4153" s="58"/>
      <c r="G4153" s="58"/>
    </row>
    <row r="4154" spans="4:7" x14ac:dyDescent="0.2">
      <c r="D4154" s="58"/>
      <c r="G4154" s="58"/>
    </row>
    <row r="4155" spans="4:7" x14ac:dyDescent="0.2">
      <c r="D4155" s="58"/>
      <c r="G4155" s="58"/>
    </row>
    <row r="4156" spans="4:7" x14ac:dyDescent="0.2">
      <c r="D4156" s="58"/>
      <c r="G4156" s="58"/>
    </row>
    <row r="4157" spans="4:7" x14ac:dyDescent="0.2">
      <c r="D4157" s="58"/>
      <c r="G4157" s="58"/>
    </row>
    <row r="4158" spans="4:7" x14ac:dyDescent="0.2">
      <c r="D4158" s="58"/>
      <c r="G4158" s="58"/>
    </row>
    <row r="4159" spans="4:7" x14ac:dyDescent="0.2">
      <c r="D4159" s="58"/>
      <c r="G4159" s="58"/>
    </row>
    <row r="4160" spans="4:7" x14ac:dyDescent="0.2">
      <c r="D4160" s="58"/>
      <c r="G4160" s="58"/>
    </row>
    <row r="4161" spans="4:7" x14ac:dyDescent="0.2">
      <c r="D4161" s="58"/>
      <c r="G4161" s="58"/>
    </row>
    <row r="4162" spans="4:7" x14ac:dyDescent="0.2">
      <c r="D4162" s="58"/>
      <c r="G4162" s="58"/>
    </row>
    <row r="4163" spans="4:7" x14ac:dyDescent="0.2">
      <c r="D4163" s="58"/>
      <c r="G4163" s="58"/>
    </row>
    <row r="4164" spans="4:7" x14ac:dyDescent="0.2">
      <c r="D4164" s="58"/>
      <c r="G4164" s="58"/>
    </row>
    <row r="4165" spans="4:7" x14ac:dyDescent="0.2">
      <c r="D4165" s="58"/>
      <c r="G4165" s="58"/>
    </row>
    <row r="4166" spans="4:7" x14ac:dyDescent="0.2">
      <c r="D4166" s="58"/>
      <c r="G4166" s="58"/>
    </row>
    <row r="4167" spans="4:7" x14ac:dyDescent="0.2">
      <c r="D4167" s="58"/>
      <c r="G4167" s="58"/>
    </row>
    <row r="4168" spans="4:7" x14ac:dyDescent="0.2">
      <c r="D4168" s="58"/>
      <c r="G4168" s="58"/>
    </row>
    <row r="4169" spans="4:7" x14ac:dyDescent="0.2">
      <c r="D4169" s="58"/>
      <c r="G4169" s="58"/>
    </row>
    <row r="4170" spans="4:7" x14ac:dyDescent="0.2">
      <c r="D4170" s="58"/>
      <c r="G4170" s="58"/>
    </row>
    <row r="4171" spans="4:7" x14ac:dyDescent="0.2">
      <c r="D4171" s="58"/>
      <c r="G4171" s="58"/>
    </row>
    <row r="4172" spans="4:7" x14ac:dyDescent="0.2">
      <c r="D4172" s="58"/>
      <c r="G4172" s="58"/>
    </row>
    <row r="4173" spans="4:7" x14ac:dyDescent="0.2">
      <c r="D4173" s="58"/>
      <c r="G4173" s="58"/>
    </row>
    <row r="4174" spans="4:7" x14ac:dyDescent="0.2">
      <c r="D4174" s="58"/>
      <c r="G4174" s="58"/>
    </row>
    <row r="4175" spans="4:7" x14ac:dyDescent="0.2">
      <c r="D4175" s="58"/>
      <c r="G4175" s="58"/>
    </row>
    <row r="4176" spans="4:7" x14ac:dyDescent="0.2">
      <c r="D4176" s="58"/>
      <c r="G4176" s="58"/>
    </row>
    <row r="4177" spans="4:7" x14ac:dyDescent="0.2">
      <c r="D4177" s="58"/>
      <c r="G4177" s="58"/>
    </row>
    <row r="4178" spans="4:7" x14ac:dyDescent="0.2">
      <c r="D4178" s="58"/>
      <c r="G4178" s="58"/>
    </row>
    <row r="4179" spans="4:7" x14ac:dyDescent="0.2">
      <c r="D4179" s="58"/>
      <c r="G4179" s="58"/>
    </row>
    <row r="4180" spans="4:7" x14ac:dyDescent="0.2">
      <c r="D4180" s="58"/>
      <c r="G4180" s="58"/>
    </row>
    <row r="4181" spans="4:7" x14ac:dyDescent="0.2">
      <c r="D4181" s="58"/>
      <c r="G4181" s="58"/>
    </row>
    <row r="4182" spans="4:7" x14ac:dyDescent="0.2">
      <c r="D4182" s="58"/>
      <c r="G4182" s="58"/>
    </row>
    <row r="4183" spans="4:7" x14ac:dyDescent="0.2">
      <c r="D4183" s="58"/>
      <c r="G4183" s="58"/>
    </row>
    <row r="4184" spans="4:7" x14ac:dyDescent="0.2">
      <c r="D4184" s="58"/>
      <c r="G4184" s="58"/>
    </row>
    <row r="4185" spans="4:7" x14ac:dyDescent="0.2">
      <c r="D4185" s="58"/>
      <c r="G4185" s="58"/>
    </row>
    <row r="4186" spans="4:7" x14ac:dyDescent="0.2">
      <c r="D4186" s="58"/>
      <c r="G4186" s="58"/>
    </row>
    <row r="4187" spans="4:7" x14ac:dyDescent="0.2">
      <c r="D4187" s="58"/>
      <c r="G4187" s="58"/>
    </row>
    <row r="4188" spans="4:7" x14ac:dyDescent="0.2">
      <c r="D4188" s="58"/>
      <c r="G4188" s="58"/>
    </row>
    <row r="4189" spans="4:7" x14ac:dyDescent="0.2">
      <c r="D4189" s="58"/>
      <c r="G4189" s="58"/>
    </row>
    <row r="4190" spans="4:7" x14ac:dyDescent="0.2">
      <c r="D4190" s="58"/>
      <c r="G4190" s="58"/>
    </row>
    <row r="4191" spans="4:7" x14ac:dyDescent="0.2">
      <c r="D4191" s="58"/>
      <c r="G4191" s="58"/>
    </row>
    <row r="4192" spans="4:7" x14ac:dyDescent="0.2">
      <c r="D4192" s="58"/>
      <c r="G4192" s="58"/>
    </row>
    <row r="4193" spans="4:7" x14ac:dyDescent="0.2">
      <c r="D4193" s="58"/>
      <c r="G4193" s="58"/>
    </row>
    <row r="4194" spans="4:7" x14ac:dyDescent="0.2">
      <c r="D4194" s="58"/>
      <c r="G4194" s="58"/>
    </row>
    <row r="4195" spans="4:7" x14ac:dyDescent="0.2">
      <c r="D4195" s="58"/>
      <c r="G4195" s="58"/>
    </row>
    <row r="4196" spans="4:7" x14ac:dyDescent="0.2">
      <c r="D4196" s="58"/>
      <c r="G4196" s="58"/>
    </row>
    <row r="4197" spans="4:7" x14ac:dyDescent="0.2">
      <c r="D4197" s="58"/>
      <c r="G4197" s="58"/>
    </row>
    <row r="4198" spans="4:7" x14ac:dyDescent="0.2">
      <c r="D4198" s="58"/>
      <c r="G4198" s="58"/>
    </row>
    <row r="4199" spans="4:7" x14ac:dyDescent="0.2">
      <c r="D4199" s="58"/>
      <c r="G4199" s="58"/>
    </row>
    <row r="4200" spans="4:7" x14ac:dyDescent="0.2">
      <c r="D4200" s="58"/>
      <c r="G4200" s="58"/>
    </row>
    <row r="4201" spans="4:7" x14ac:dyDescent="0.2">
      <c r="D4201" s="58"/>
      <c r="G4201" s="58"/>
    </row>
    <row r="4202" spans="4:7" x14ac:dyDescent="0.2">
      <c r="D4202" s="58"/>
      <c r="G4202" s="58"/>
    </row>
    <row r="4203" spans="4:7" x14ac:dyDescent="0.2">
      <c r="D4203" s="58"/>
      <c r="G4203" s="58"/>
    </row>
    <row r="4204" spans="4:7" x14ac:dyDescent="0.2">
      <c r="D4204" s="58"/>
      <c r="G4204" s="58"/>
    </row>
    <row r="4205" spans="4:7" x14ac:dyDescent="0.2">
      <c r="D4205" s="58"/>
      <c r="G4205" s="58"/>
    </row>
    <row r="4206" spans="4:7" x14ac:dyDescent="0.2">
      <c r="D4206" s="58"/>
      <c r="G4206" s="58"/>
    </row>
    <row r="4207" spans="4:7" x14ac:dyDescent="0.2">
      <c r="D4207" s="58"/>
      <c r="G4207" s="58"/>
    </row>
    <row r="4208" spans="4:7" x14ac:dyDescent="0.2">
      <c r="D4208" s="58"/>
      <c r="G4208" s="58"/>
    </row>
    <row r="4209" spans="4:7" x14ac:dyDescent="0.2">
      <c r="D4209" s="58"/>
      <c r="G4209" s="58"/>
    </row>
    <row r="4210" spans="4:7" x14ac:dyDescent="0.2">
      <c r="D4210" s="58"/>
      <c r="G4210" s="58"/>
    </row>
    <row r="4211" spans="4:7" x14ac:dyDescent="0.2">
      <c r="D4211" s="58"/>
      <c r="G4211" s="58"/>
    </row>
    <row r="4212" spans="4:7" x14ac:dyDescent="0.2">
      <c r="D4212" s="58"/>
      <c r="G4212" s="58"/>
    </row>
    <row r="4213" spans="4:7" x14ac:dyDescent="0.2">
      <c r="D4213" s="58"/>
      <c r="G4213" s="58"/>
    </row>
    <row r="4214" spans="4:7" x14ac:dyDescent="0.2">
      <c r="D4214" s="58"/>
      <c r="G4214" s="58"/>
    </row>
    <row r="4215" spans="4:7" x14ac:dyDescent="0.2">
      <c r="D4215" s="58"/>
      <c r="G4215" s="58"/>
    </row>
    <row r="4216" spans="4:7" x14ac:dyDescent="0.2">
      <c r="D4216" s="58"/>
      <c r="G4216" s="58"/>
    </row>
    <row r="4217" spans="4:7" x14ac:dyDescent="0.2">
      <c r="D4217" s="58"/>
      <c r="G4217" s="58"/>
    </row>
    <row r="4218" spans="4:7" x14ac:dyDescent="0.2">
      <c r="D4218" s="58"/>
      <c r="G4218" s="58"/>
    </row>
    <row r="4219" spans="4:7" x14ac:dyDescent="0.2">
      <c r="D4219" s="58"/>
      <c r="G4219" s="58"/>
    </row>
    <row r="4220" spans="4:7" x14ac:dyDescent="0.2">
      <c r="D4220" s="58"/>
      <c r="G4220" s="58"/>
    </row>
    <row r="4221" spans="4:7" x14ac:dyDescent="0.2">
      <c r="D4221" s="58"/>
      <c r="G4221" s="58"/>
    </row>
    <row r="4222" spans="4:7" x14ac:dyDescent="0.2">
      <c r="D4222" s="58"/>
      <c r="G4222" s="58"/>
    </row>
    <row r="4223" spans="4:7" x14ac:dyDescent="0.2">
      <c r="D4223" s="58"/>
      <c r="G4223" s="58"/>
    </row>
    <row r="4224" spans="4:7" x14ac:dyDescent="0.2">
      <c r="D4224" s="58"/>
      <c r="G4224" s="58"/>
    </row>
    <row r="4225" spans="4:7" x14ac:dyDescent="0.2">
      <c r="D4225" s="58"/>
      <c r="G4225" s="58"/>
    </row>
    <row r="4226" spans="4:7" x14ac:dyDescent="0.2">
      <c r="D4226" s="58"/>
      <c r="G4226" s="58"/>
    </row>
    <row r="4227" spans="4:7" x14ac:dyDescent="0.2">
      <c r="D4227" s="58"/>
      <c r="G4227" s="58"/>
    </row>
    <row r="4228" spans="4:7" x14ac:dyDescent="0.2">
      <c r="D4228" s="58"/>
      <c r="G4228" s="58"/>
    </row>
    <row r="4229" spans="4:7" x14ac:dyDescent="0.2">
      <c r="D4229" s="58"/>
      <c r="G4229" s="58"/>
    </row>
    <row r="4230" spans="4:7" x14ac:dyDescent="0.2">
      <c r="D4230" s="58"/>
      <c r="G4230" s="58"/>
    </row>
    <row r="4231" spans="4:7" x14ac:dyDescent="0.2">
      <c r="D4231" s="58"/>
      <c r="G4231" s="58"/>
    </row>
    <row r="4232" spans="4:7" x14ac:dyDescent="0.2">
      <c r="D4232" s="58"/>
      <c r="G4232" s="58"/>
    </row>
    <row r="4233" spans="4:7" x14ac:dyDescent="0.2">
      <c r="D4233" s="58"/>
      <c r="G4233" s="58"/>
    </row>
    <row r="4234" spans="4:7" x14ac:dyDescent="0.2">
      <c r="D4234" s="58"/>
      <c r="G4234" s="58"/>
    </row>
    <row r="4235" spans="4:7" x14ac:dyDescent="0.2">
      <c r="D4235" s="58"/>
      <c r="G4235" s="58"/>
    </row>
    <row r="4236" spans="4:7" x14ac:dyDescent="0.2">
      <c r="D4236" s="58"/>
      <c r="G4236" s="58"/>
    </row>
    <row r="4237" spans="4:7" x14ac:dyDescent="0.2">
      <c r="D4237" s="58"/>
      <c r="G4237" s="58"/>
    </row>
    <row r="4238" spans="4:7" x14ac:dyDescent="0.2">
      <c r="D4238" s="58"/>
      <c r="G4238" s="58"/>
    </row>
    <row r="4239" spans="4:7" x14ac:dyDescent="0.2">
      <c r="D4239" s="58"/>
      <c r="G4239" s="58"/>
    </row>
    <row r="4240" spans="4:7" x14ac:dyDescent="0.2">
      <c r="D4240" s="58"/>
      <c r="G4240" s="58"/>
    </row>
    <row r="4241" spans="4:7" x14ac:dyDescent="0.2">
      <c r="D4241" s="58"/>
      <c r="G4241" s="58"/>
    </row>
    <row r="4242" spans="4:7" x14ac:dyDescent="0.2">
      <c r="D4242" s="58"/>
      <c r="G4242" s="58"/>
    </row>
    <row r="4243" spans="4:7" x14ac:dyDescent="0.2">
      <c r="D4243" s="58"/>
      <c r="G4243" s="58"/>
    </row>
    <row r="4244" spans="4:7" x14ac:dyDescent="0.2">
      <c r="D4244" s="58"/>
      <c r="G4244" s="58"/>
    </row>
    <row r="4245" spans="4:7" x14ac:dyDescent="0.2">
      <c r="D4245" s="58"/>
      <c r="G4245" s="58"/>
    </row>
    <row r="4246" spans="4:7" x14ac:dyDescent="0.2">
      <c r="D4246" s="58"/>
      <c r="G4246" s="58"/>
    </row>
    <row r="4247" spans="4:7" x14ac:dyDescent="0.2">
      <c r="D4247" s="58"/>
      <c r="G4247" s="58"/>
    </row>
    <row r="4248" spans="4:7" x14ac:dyDescent="0.2">
      <c r="D4248" s="58"/>
      <c r="G4248" s="58"/>
    </row>
    <row r="4249" spans="4:7" x14ac:dyDescent="0.2">
      <c r="D4249" s="58"/>
      <c r="G4249" s="58"/>
    </row>
    <row r="4250" spans="4:7" x14ac:dyDescent="0.2">
      <c r="D4250" s="58"/>
      <c r="G4250" s="58"/>
    </row>
    <row r="4251" spans="4:7" x14ac:dyDescent="0.2">
      <c r="D4251" s="58"/>
      <c r="G4251" s="58"/>
    </row>
    <row r="4252" spans="4:7" x14ac:dyDescent="0.2">
      <c r="D4252" s="58"/>
      <c r="G4252" s="58"/>
    </row>
    <row r="4253" spans="4:7" x14ac:dyDescent="0.2">
      <c r="D4253" s="58"/>
      <c r="G4253" s="58"/>
    </row>
    <row r="4254" spans="4:7" x14ac:dyDescent="0.2">
      <c r="D4254" s="58"/>
      <c r="G4254" s="58"/>
    </row>
    <row r="4255" spans="4:7" x14ac:dyDescent="0.2">
      <c r="D4255" s="58"/>
      <c r="G4255" s="58"/>
    </row>
    <row r="4256" spans="4:7" x14ac:dyDescent="0.2">
      <c r="D4256" s="58"/>
      <c r="G4256" s="58"/>
    </row>
    <row r="4257" spans="4:7" x14ac:dyDescent="0.2">
      <c r="D4257" s="58"/>
      <c r="G4257" s="58"/>
    </row>
    <row r="4258" spans="4:7" x14ac:dyDescent="0.2">
      <c r="D4258" s="58"/>
      <c r="G4258" s="58"/>
    </row>
    <row r="4259" spans="4:7" x14ac:dyDescent="0.2">
      <c r="D4259" s="58"/>
      <c r="G4259" s="58"/>
    </row>
    <row r="4260" spans="4:7" x14ac:dyDescent="0.2">
      <c r="D4260" s="58"/>
      <c r="G4260" s="58"/>
    </row>
    <row r="4261" spans="4:7" x14ac:dyDescent="0.2">
      <c r="D4261" s="58"/>
      <c r="G4261" s="58"/>
    </row>
    <row r="4262" spans="4:7" x14ac:dyDescent="0.2">
      <c r="D4262" s="58"/>
      <c r="G4262" s="58"/>
    </row>
    <row r="4263" spans="4:7" x14ac:dyDescent="0.2">
      <c r="D4263" s="58"/>
      <c r="G4263" s="58"/>
    </row>
    <row r="4264" spans="4:7" x14ac:dyDescent="0.2">
      <c r="D4264" s="58"/>
      <c r="G4264" s="58"/>
    </row>
    <row r="4265" spans="4:7" x14ac:dyDescent="0.2">
      <c r="D4265" s="58"/>
      <c r="G4265" s="58"/>
    </row>
    <row r="4266" spans="4:7" x14ac:dyDescent="0.2">
      <c r="D4266" s="58"/>
      <c r="G4266" s="58"/>
    </row>
    <row r="4267" spans="4:7" x14ac:dyDescent="0.2">
      <c r="D4267" s="58"/>
      <c r="G4267" s="58"/>
    </row>
    <row r="4268" spans="4:7" x14ac:dyDescent="0.2">
      <c r="D4268" s="58"/>
      <c r="G4268" s="58"/>
    </row>
    <row r="4269" spans="4:7" x14ac:dyDescent="0.2">
      <c r="D4269" s="58"/>
      <c r="G4269" s="58"/>
    </row>
    <row r="4270" spans="4:7" x14ac:dyDescent="0.2">
      <c r="D4270" s="58"/>
      <c r="G4270" s="58"/>
    </row>
    <row r="4271" spans="4:7" x14ac:dyDescent="0.2">
      <c r="D4271" s="58"/>
      <c r="G4271" s="58"/>
    </row>
    <row r="4272" spans="4:7" x14ac:dyDescent="0.2">
      <c r="D4272" s="58"/>
      <c r="G4272" s="58"/>
    </row>
    <row r="4273" spans="4:7" x14ac:dyDescent="0.2">
      <c r="D4273" s="58"/>
      <c r="G4273" s="58"/>
    </row>
    <row r="4274" spans="4:7" x14ac:dyDescent="0.2">
      <c r="D4274" s="58"/>
      <c r="G4274" s="58"/>
    </row>
    <row r="4275" spans="4:7" x14ac:dyDescent="0.2">
      <c r="D4275" s="58"/>
      <c r="G4275" s="58"/>
    </row>
    <row r="4276" spans="4:7" x14ac:dyDescent="0.2">
      <c r="D4276" s="58"/>
      <c r="G4276" s="58"/>
    </row>
    <row r="4277" spans="4:7" x14ac:dyDescent="0.2">
      <c r="D4277" s="58"/>
      <c r="G4277" s="58"/>
    </row>
    <row r="4278" spans="4:7" x14ac:dyDescent="0.2">
      <c r="D4278" s="58"/>
      <c r="G4278" s="58"/>
    </row>
    <row r="4279" spans="4:7" x14ac:dyDescent="0.2">
      <c r="D4279" s="58"/>
      <c r="G4279" s="58"/>
    </row>
    <row r="4280" spans="4:7" x14ac:dyDescent="0.2">
      <c r="D4280" s="58"/>
      <c r="G4280" s="58"/>
    </row>
    <row r="4281" spans="4:7" x14ac:dyDescent="0.2">
      <c r="D4281" s="58"/>
      <c r="G4281" s="58"/>
    </row>
    <row r="4282" spans="4:7" x14ac:dyDescent="0.2">
      <c r="D4282" s="58"/>
      <c r="G4282" s="58"/>
    </row>
    <row r="4283" spans="4:7" x14ac:dyDescent="0.2">
      <c r="D4283" s="58"/>
      <c r="G4283" s="58"/>
    </row>
    <row r="4284" spans="4:7" x14ac:dyDescent="0.2">
      <c r="D4284" s="58"/>
      <c r="G4284" s="58"/>
    </row>
    <row r="4285" spans="4:7" x14ac:dyDescent="0.2">
      <c r="D4285" s="58"/>
      <c r="G4285" s="58"/>
    </row>
    <row r="4286" spans="4:7" x14ac:dyDescent="0.2">
      <c r="D4286" s="58"/>
      <c r="G4286" s="58"/>
    </row>
    <row r="4287" spans="4:7" x14ac:dyDescent="0.2">
      <c r="D4287" s="58"/>
      <c r="G4287" s="58"/>
    </row>
    <row r="4288" spans="4:7" x14ac:dyDescent="0.2">
      <c r="D4288" s="58"/>
      <c r="G4288" s="58"/>
    </row>
    <row r="4289" spans="4:7" x14ac:dyDescent="0.2">
      <c r="D4289" s="58"/>
      <c r="G4289" s="58"/>
    </row>
    <row r="4290" spans="4:7" x14ac:dyDescent="0.2">
      <c r="D4290" s="58"/>
      <c r="G4290" s="58"/>
    </row>
    <row r="4291" spans="4:7" x14ac:dyDescent="0.2">
      <c r="D4291" s="58"/>
      <c r="G4291" s="58"/>
    </row>
    <row r="4292" spans="4:7" x14ac:dyDescent="0.2">
      <c r="D4292" s="58"/>
      <c r="G4292" s="58"/>
    </row>
    <row r="4293" spans="4:7" x14ac:dyDescent="0.2">
      <c r="D4293" s="58"/>
      <c r="G4293" s="58"/>
    </row>
    <row r="4294" spans="4:7" x14ac:dyDescent="0.2">
      <c r="D4294" s="58"/>
      <c r="G4294" s="58"/>
    </row>
    <row r="4295" spans="4:7" x14ac:dyDescent="0.2">
      <c r="D4295" s="58"/>
      <c r="G4295" s="58"/>
    </row>
    <row r="4296" spans="4:7" x14ac:dyDescent="0.2">
      <c r="D4296" s="58"/>
      <c r="G4296" s="58"/>
    </row>
    <row r="4297" spans="4:7" x14ac:dyDescent="0.2">
      <c r="D4297" s="58"/>
      <c r="G4297" s="58"/>
    </row>
    <row r="4298" spans="4:7" x14ac:dyDescent="0.2">
      <c r="D4298" s="58"/>
      <c r="G4298" s="58"/>
    </row>
    <row r="4299" spans="4:7" x14ac:dyDescent="0.2">
      <c r="D4299" s="58"/>
      <c r="G4299" s="58"/>
    </row>
    <row r="4300" spans="4:7" x14ac:dyDescent="0.2">
      <c r="D4300" s="58"/>
      <c r="G4300" s="58"/>
    </row>
    <row r="4301" spans="4:7" x14ac:dyDescent="0.2">
      <c r="D4301" s="58"/>
      <c r="G4301" s="58"/>
    </row>
    <row r="4302" spans="4:7" x14ac:dyDescent="0.2">
      <c r="D4302" s="58"/>
      <c r="G4302" s="58"/>
    </row>
    <row r="4303" spans="4:7" x14ac:dyDescent="0.2">
      <c r="D4303" s="58"/>
      <c r="G4303" s="58"/>
    </row>
    <row r="4304" spans="4:7" x14ac:dyDescent="0.2">
      <c r="D4304" s="58"/>
      <c r="G4304" s="58"/>
    </row>
    <row r="4305" spans="4:7" x14ac:dyDescent="0.2">
      <c r="D4305" s="58"/>
      <c r="G4305" s="58"/>
    </row>
    <row r="4306" spans="4:7" x14ac:dyDescent="0.2">
      <c r="D4306" s="58"/>
      <c r="G4306" s="58"/>
    </row>
    <row r="4307" spans="4:7" x14ac:dyDescent="0.2">
      <c r="D4307" s="58"/>
      <c r="G4307" s="58"/>
    </row>
    <row r="4308" spans="4:7" x14ac:dyDescent="0.2">
      <c r="D4308" s="58"/>
      <c r="G4308" s="58"/>
    </row>
    <row r="4309" spans="4:7" x14ac:dyDescent="0.2">
      <c r="D4309" s="58"/>
      <c r="G4309" s="58"/>
    </row>
    <row r="4310" spans="4:7" x14ac:dyDescent="0.2">
      <c r="D4310" s="58"/>
      <c r="G4310" s="58"/>
    </row>
    <row r="4311" spans="4:7" x14ac:dyDescent="0.2">
      <c r="D4311" s="58"/>
      <c r="G4311" s="58"/>
    </row>
    <row r="4312" spans="4:7" x14ac:dyDescent="0.2">
      <c r="D4312" s="58"/>
      <c r="G4312" s="58"/>
    </row>
    <row r="4313" spans="4:7" x14ac:dyDescent="0.2">
      <c r="D4313" s="58"/>
      <c r="G4313" s="58"/>
    </row>
    <row r="4314" spans="4:7" x14ac:dyDescent="0.2">
      <c r="D4314" s="58"/>
      <c r="G4314" s="58"/>
    </row>
    <row r="4315" spans="4:7" x14ac:dyDescent="0.2">
      <c r="D4315" s="58"/>
      <c r="G4315" s="58"/>
    </row>
    <row r="4316" spans="4:7" x14ac:dyDescent="0.2">
      <c r="D4316" s="58"/>
      <c r="G4316" s="58"/>
    </row>
    <row r="4317" spans="4:7" x14ac:dyDescent="0.2">
      <c r="D4317" s="58"/>
      <c r="G4317" s="58"/>
    </row>
    <row r="4318" spans="4:7" x14ac:dyDescent="0.2">
      <c r="D4318" s="58"/>
      <c r="G4318" s="58"/>
    </row>
    <row r="4319" spans="4:7" x14ac:dyDescent="0.2">
      <c r="D4319" s="58"/>
      <c r="G4319" s="58"/>
    </row>
    <row r="4320" spans="4:7" x14ac:dyDescent="0.2">
      <c r="D4320" s="58"/>
      <c r="G4320" s="58"/>
    </row>
    <row r="4321" spans="4:7" x14ac:dyDescent="0.2">
      <c r="D4321" s="58"/>
      <c r="G4321" s="58"/>
    </row>
    <row r="4322" spans="4:7" x14ac:dyDescent="0.2">
      <c r="D4322" s="58"/>
      <c r="G4322" s="58"/>
    </row>
    <row r="4323" spans="4:7" x14ac:dyDescent="0.2">
      <c r="D4323" s="58"/>
      <c r="G4323" s="58"/>
    </row>
    <row r="4324" spans="4:7" x14ac:dyDescent="0.2">
      <c r="D4324" s="58"/>
      <c r="G4324" s="58"/>
    </row>
    <row r="4325" spans="4:7" x14ac:dyDescent="0.2">
      <c r="D4325" s="58"/>
      <c r="G4325" s="58"/>
    </row>
    <row r="4326" spans="4:7" x14ac:dyDescent="0.2">
      <c r="D4326" s="58"/>
      <c r="G4326" s="58"/>
    </row>
    <row r="4327" spans="4:7" x14ac:dyDescent="0.2">
      <c r="D4327" s="58"/>
      <c r="G4327" s="58"/>
    </row>
    <row r="4328" spans="4:7" x14ac:dyDescent="0.2">
      <c r="D4328" s="58"/>
      <c r="G4328" s="58"/>
    </row>
    <row r="4329" spans="4:7" x14ac:dyDescent="0.2">
      <c r="D4329" s="58"/>
      <c r="G4329" s="58"/>
    </row>
    <row r="4330" spans="4:7" x14ac:dyDescent="0.2">
      <c r="D4330" s="58"/>
      <c r="G4330" s="58"/>
    </row>
    <row r="4331" spans="4:7" x14ac:dyDescent="0.2">
      <c r="D4331" s="58"/>
      <c r="G4331" s="58"/>
    </row>
    <row r="4332" spans="4:7" x14ac:dyDescent="0.2">
      <c r="D4332" s="58"/>
      <c r="G4332" s="58"/>
    </row>
    <row r="4333" spans="4:7" x14ac:dyDescent="0.2">
      <c r="D4333" s="58"/>
      <c r="G4333" s="58"/>
    </row>
    <row r="4334" spans="4:7" x14ac:dyDescent="0.2">
      <c r="D4334" s="58"/>
      <c r="G4334" s="58"/>
    </row>
    <row r="4335" spans="4:7" x14ac:dyDescent="0.2">
      <c r="D4335" s="58"/>
      <c r="G4335" s="58"/>
    </row>
    <row r="4336" spans="4:7" x14ac:dyDescent="0.2">
      <c r="D4336" s="58"/>
      <c r="G4336" s="58"/>
    </row>
    <row r="4337" spans="4:7" x14ac:dyDescent="0.2">
      <c r="D4337" s="58"/>
      <c r="G4337" s="58"/>
    </row>
    <row r="4338" spans="4:7" x14ac:dyDescent="0.2">
      <c r="D4338" s="58"/>
      <c r="G4338" s="58"/>
    </row>
    <row r="4339" spans="4:7" x14ac:dyDescent="0.2">
      <c r="D4339" s="58"/>
      <c r="G4339" s="58"/>
    </row>
    <row r="4340" spans="4:7" x14ac:dyDescent="0.2">
      <c r="D4340" s="58"/>
      <c r="G4340" s="58"/>
    </row>
    <row r="4341" spans="4:7" x14ac:dyDescent="0.2">
      <c r="D4341" s="58"/>
      <c r="G4341" s="58"/>
    </row>
    <row r="4342" spans="4:7" x14ac:dyDescent="0.2">
      <c r="D4342" s="58"/>
      <c r="G4342" s="58"/>
    </row>
    <row r="4343" spans="4:7" x14ac:dyDescent="0.2">
      <c r="D4343" s="58"/>
      <c r="G4343" s="58"/>
    </row>
    <row r="4344" spans="4:7" x14ac:dyDescent="0.2">
      <c r="D4344" s="58"/>
      <c r="G4344" s="58"/>
    </row>
    <row r="4345" spans="4:7" x14ac:dyDescent="0.2">
      <c r="D4345" s="58"/>
      <c r="G4345" s="58"/>
    </row>
    <row r="4346" spans="4:7" x14ac:dyDescent="0.2">
      <c r="D4346" s="58"/>
      <c r="G4346" s="58"/>
    </row>
    <row r="4347" spans="4:7" x14ac:dyDescent="0.2">
      <c r="D4347" s="58"/>
      <c r="G4347" s="58"/>
    </row>
    <row r="4348" spans="4:7" x14ac:dyDescent="0.2">
      <c r="D4348" s="58"/>
      <c r="G4348" s="58"/>
    </row>
    <row r="4349" spans="4:7" x14ac:dyDescent="0.2">
      <c r="D4349" s="58"/>
      <c r="G4349" s="58"/>
    </row>
    <row r="4350" spans="4:7" x14ac:dyDescent="0.2">
      <c r="D4350" s="58"/>
      <c r="G4350" s="58"/>
    </row>
    <row r="4351" spans="4:7" x14ac:dyDescent="0.2">
      <c r="D4351" s="58"/>
      <c r="G4351" s="58"/>
    </row>
    <row r="4352" spans="4:7" x14ac:dyDescent="0.2">
      <c r="D4352" s="58"/>
      <c r="G4352" s="58"/>
    </row>
    <row r="4353" spans="4:7" x14ac:dyDescent="0.2">
      <c r="D4353" s="58"/>
      <c r="G4353" s="58"/>
    </row>
    <row r="4354" spans="4:7" x14ac:dyDescent="0.2">
      <c r="D4354" s="58"/>
      <c r="G4354" s="58"/>
    </row>
    <row r="4355" spans="4:7" x14ac:dyDescent="0.2">
      <c r="D4355" s="58"/>
      <c r="G4355" s="58"/>
    </row>
    <row r="4356" spans="4:7" x14ac:dyDescent="0.2">
      <c r="D4356" s="58"/>
      <c r="G4356" s="58"/>
    </row>
    <row r="4357" spans="4:7" x14ac:dyDescent="0.2">
      <c r="D4357" s="58"/>
      <c r="G4357" s="58"/>
    </row>
    <row r="4358" spans="4:7" x14ac:dyDescent="0.2">
      <c r="D4358" s="58"/>
      <c r="G4358" s="58"/>
    </row>
    <row r="4359" spans="4:7" x14ac:dyDescent="0.2">
      <c r="D4359" s="58"/>
      <c r="G4359" s="58"/>
    </row>
    <row r="4360" spans="4:7" x14ac:dyDescent="0.2">
      <c r="D4360" s="58"/>
      <c r="G4360" s="58"/>
    </row>
    <row r="4361" spans="4:7" x14ac:dyDescent="0.2">
      <c r="D4361" s="58"/>
      <c r="G4361" s="58"/>
    </row>
    <row r="4362" spans="4:7" x14ac:dyDescent="0.2">
      <c r="D4362" s="58"/>
      <c r="G4362" s="58"/>
    </row>
    <row r="4363" spans="4:7" x14ac:dyDescent="0.2">
      <c r="D4363" s="58"/>
      <c r="G4363" s="58"/>
    </row>
    <row r="4364" spans="4:7" x14ac:dyDescent="0.2">
      <c r="D4364" s="58"/>
      <c r="G4364" s="58"/>
    </row>
    <row r="4365" spans="4:7" x14ac:dyDescent="0.2">
      <c r="D4365" s="58"/>
      <c r="G4365" s="58"/>
    </row>
    <row r="4366" spans="4:7" x14ac:dyDescent="0.2">
      <c r="D4366" s="58"/>
      <c r="G4366" s="58"/>
    </row>
    <row r="4367" spans="4:7" x14ac:dyDescent="0.2">
      <c r="D4367" s="58"/>
      <c r="G4367" s="58"/>
    </row>
    <row r="4368" spans="4:7" x14ac:dyDescent="0.2">
      <c r="D4368" s="58"/>
      <c r="G4368" s="58"/>
    </row>
    <row r="4369" spans="4:7" x14ac:dyDescent="0.2">
      <c r="D4369" s="58"/>
      <c r="G4369" s="58"/>
    </row>
    <row r="4370" spans="4:7" x14ac:dyDescent="0.2">
      <c r="D4370" s="58"/>
      <c r="G4370" s="58"/>
    </row>
    <row r="4371" spans="4:7" x14ac:dyDescent="0.2">
      <c r="D4371" s="58"/>
      <c r="G4371" s="58"/>
    </row>
    <row r="4372" spans="4:7" x14ac:dyDescent="0.2">
      <c r="D4372" s="58"/>
      <c r="G4372" s="58"/>
    </row>
    <row r="4373" spans="4:7" x14ac:dyDescent="0.2">
      <c r="D4373" s="58"/>
      <c r="G4373" s="58"/>
    </row>
    <row r="4374" spans="4:7" x14ac:dyDescent="0.2">
      <c r="D4374" s="58"/>
      <c r="G4374" s="58"/>
    </row>
    <row r="4375" spans="4:7" x14ac:dyDescent="0.2">
      <c r="D4375" s="58"/>
      <c r="G4375" s="58"/>
    </row>
    <row r="4376" spans="4:7" x14ac:dyDescent="0.2">
      <c r="D4376" s="58"/>
      <c r="G4376" s="58"/>
    </row>
    <row r="4377" spans="4:7" x14ac:dyDescent="0.2">
      <c r="D4377" s="58"/>
      <c r="G4377" s="58"/>
    </row>
    <row r="4378" spans="4:7" x14ac:dyDescent="0.2">
      <c r="D4378" s="58"/>
      <c r="G4378" s="58"/>
    </row>
    <row r="4379" spans="4:7" x14ac:dyDescent="0.2">
      <c r="D4379" s="58"/>
      <c r="G4379" s="58"/>
    </row>
    <row r="4380" spans="4:7" x14ac:dyDescent="0.2">
      <c r="D4380" s="58"/>
      <c r="G4380" s="58"/>
    </row>
    <row r="4381" spans="4:7" x14ac:dyDescent="0.2">
      <c r="D4381" s="58"/>
      <c r="G4381" s="58"/>
    </row>
    <row r="4382" spans="4:7" x14ac:dyDescent="0.2">
      <c r="D4382" s="58"/>
      <c r="G4382" s="58"/>
    </row>
    <row r="4383" spans="4:7" x14ac:dyDescent="0.2">
      <c r="D4383" s="58"/>
      <c r="G4383" s="58"/>
    </row>
    <row r="4384" spans="4:7" x14ac:dyDescent="0.2">
      <c r="D4384" s="58"/>
      <c r="G4384" s="58"/>
    </row>
    <row r="4385" spans="4:7" x14ac:dyDescent="0.2">
      <c r="D4385" s="58"/>
      <c r="G4385" s="58"/>
    </row>
    <row r="4386" spans="4:7" x14ac:dyDescent="0.2">
      <c r="D4386" s="58"/>
      <c r="G4386" s="58"/>
    </row>
    <row r="4387" spans="4:7" x14ac:dyDescent="0.2">
      <c r="D4387" s="58"/>
      <c r="G4387" s="58"/>
    </row>
    <row r="4388" spans="4:7" x14ac:dyDescent="0.2">
      <c r="D4388" s="58"/>
      <c r="G4388" s="58"/>
    </row>
    <row r="4389" spans="4:7" x14ac:dyDescent="0.2">
      <c r="D4389" s="58"/>
      <c r="G4389" s="58"/>
    </row>
    <row r="4390" spans="4:7" x14ac:dyDescent="0.2">
      <c r="D4390" s="58"/>
      <c r="G4390" s="58"/>
    </row>
    <row r="4391" spans="4:7" x14ac:dyDescent="0.2">
      <c r="D4391" s="58"/>
      <c r="G4391" s="58"/>
    </row>
    <row r="4392" spans="4:7" x14ac:dyDescent="0.2">
      <c r="D4392" s="58"/>
      <c r="G4392" s="58"/>
    </row>
    <row r="4393" spans="4:7" x14ac:dyDescent="0.2">
      <c r="D4393" s="58"/>
      <c r="G4393" s="58"/>
    </row>
    <row r="4394" spans="4:7" x14ac:dyDescent="0.2">
      <c r="D4394" s="58"/>
      <c r="G4394" s="58"/>
    </row>
    <row r="4395" spans="4:7" x14ac:dyDescent="0.2">
      <c r="D4395" s="58"/>
      <c r="G4395" s="58"/>
    </row>
    <row r="4396" spans="4:7" x14ac:dyDescent="0.2">
      <c r="D4396" s="58"/>
      <c r="G4396" s="58"/>
    </row>
    <row r="4397" spans="4:7" x14ac:dyDescent="0.2">
      <c r="D4397" s="58"/>
      <c r="G4397" s="58"/>
    </row>
    <row r="4398" spans="4:7" x14ac:dyDescent="0.2">
      <c r="D4398" s="58"/>
      <c r="G4398" s="58"/>
    </row>
    <row r="4399" spans="4:7" x14ac:dyDescent="0.2">
      <c r="D4399" s="58"/>
      <c r="G4399" s="58"/>
    </row>
    <row r="4400" spans="4:7" x14ac:dyDescent="0.2">
      <c r="D4400" s="58"/>
      <c r="G4400" s="58"/>
    </row>
    <row r="4401" spans="4:7" x14ac:dyDescent="0.2">
      <c r="D4401" s="58"/>
      <c r="G4401" s="58"/>
    </row>
    <row r="4402" spans="4:7" x14ac:dyDescent="0.2">
      <c r="D4402" s="58"/>
      <c r="G4402" s="58"/>
    </row>
    <row r="4403" spans="4:7" x14ac:dyDescent="0.2">
      <c r="D4403" s="58"/>
      <c r="G4403" s="58"/>
    </row>
    <row r="4404" spans="4:7" x14ac:dyDescent="0.2">
      <c r="D4404" s="58"/>
      <c r="G4404" s="58"/>
    </row>
    <row r="4405" spans="4:7" x14ac:dyDescent="0.2">
      <c r="D4405" s="58"/>
      <c r="G4405" s="58"/>
    </row>
    <row r="4406" spans="4:7" x14ac:dyDescent="0.2">
      <c r="D4406" s="58"/>
      <c r="G4406" s="58"/>
    </row>
    <row r="4407" spans="4:7" x14ac:dyDescent="0.2">
      <c r="D4407" s="58"/>
      <c r="G4407" s="58"/>
    </row>
    <row r="4408" spans="4:7" x14ac:dyDescent="0.2">
      <c r="D4408" s="58"/>
      <c r="G4408" s="58"/>
    </row>
    <row r="4409" spans="4:7" x14ac:dyDescent="0.2">
      <c r="D4409" s="58"/>
      <c r="G4409" s="58"/>
    </row>
    <row r="4410" spans="4:7" x14ac:dyDescent="0.2">
      <c r="D4410" s="58"/>
      <c r="G4410" s="58"/>
    </row>
    <row r="4411" spans="4:7" x14ac:dyDescent="0.2">
      <c r="D4411" s="58"/>
      <c r="G4411" s="58"/>
    </row>
    <row r="4412" spans="4:7" x14ac:dyDescent="0.2">
      <c r="D4412" s="58"/>
      <c r="G4412" s="58"/>
    </row>
    <row r="4413" spans="4:7" x14ac:dyDescent="0.2">
      <c r="D4413" s="58"/>
      <c r="G4413" s="58"/>
    </row>
    <row r="4414" spans="4:7" x14ac:dyDescent="0.2">
      <c r="D4414" s="58"/>
      <c r="G4414" s="58"/>
    </row>
    <row r="4415" spans="4:7" x14ac:dyDescent="0.2">
      <c r="D4415" s="58"/>
      <c r="G4415" s="58"/>
    </row>
    <row r="4416" spans="4:7" x14ac:dyDescent="0.2">
      <c r="D4416" s="58"/>
      <c r="G4416" s="58"/>
    </row>
    <row r="4417" spans="4:7" x14ac:dyDescent="0.2">
      <c r="D4417" s="58"/>
      <c r="G4417" s="58"/>
    </row>
    <row r="4418" spans="4:7" x14ac:dyDescent="0.2">
      <c r="D4418" s="58"/>
      <c r="G4418" s="58"/>
    </row>
    <row r="4419" spans="4:7" x14ac:dyDescent="0.2">
      <c r="D4419" s="58"/>
      <c r="G4419" s="58"/>
    </row>
    <row r="4420" spans="4:7" x14ac:dyDescent="0.2">
      <c r="D4420" s="58"/>
      <c r="G4420" s="58"/>
    </row>
    <row r="4421" spans="4:7" x14ac:dyDescent="0.2">
      <c r="D4421" s="58"/>
      <c r="G4421" s="58"/>
    </row>
    <row r="4422" spans="4:7" x14ac:dyDescent="0.2">
      <c r="D4422" s="58"/>
      <c r="G4422" s="58"/>
    </row>
    <row r="4423" spans="4:7" x14ac:dyDescent="0.2">
      <c r="D4423" s="58"/>
      <c r="G4423" s="58"/>
    </row>
    <row r="4424" spans="4:7" x14ac:dyDescent="0.2">
      <c r="D4424" s="58"/>
      <c r="G4424" s="58"/>
    </row>
    <row r="4425" spans="4:7" x14ac:dyDescent="0.2">
      <c r="D4425" s="58"/>
      <c r="G4425" s="58"/>
    </row>
    <row r="4426" spans="4:7" x14ac:dyDescent="0.2">
      <c r="D4426" s="58"/>
      <c r="G4426" s="58"/>
    </row>
    <row r="4427" spans="4:7" x14ac:dyDescent="0.2">
      <c r="D4427" s="58"/>
      <c r="G4427" s="58"/>
    </row>
    <row r="4428" spans="4:7" x14ac:dyDescent="0.2">
      <c r="D4428" s="58"/>
      <c r="G4428" s="58"/>
    </row>
    <row r="4429" spans="4:7" x14ac:dyDescent="0.2">
      <c r="D4429" s="58"/>
      <c r="G4429" s="58"/>
    </row>
    <row r="4430" spans="4:7" x14ac:dyDescent="0.2">
      <c r="D4430" s="58"/>
      <c r="G4430" s="58"/>
    </row>
    <row r="4431" spans="4:7" x14ac:dyDescent="0.2">
      <c r="D4431" s="58"/>
      <c r="G4431" s="58"/>
    </row>
    <row r="4432" spans="4:7" x14ac:dyDescent="0.2">
      <c r="D4432" s="58"/>
      <c r="G4432" s="58"/>
    </row>
    <row r="4433" spans="4:7" x14ac:dyDescent="0.2">
      <c r="D4433" s="58"/>
      <c r="G4433" s="58"/>
    </row>
    <row r="4434" spans="4:7" x14ac:dyDescent="0.2">
      <c r="D4434" s="58"/>
      <c r="G4434" s="58"/>
    </row>
    <row r="4435" spans="4:7" x14ac:dyDescent="0.2">
      <c r="D4435" s="58"/>
      <c r="G4435" s="58"/>
    </row>
    <row r="4436" spans="4:7" x14ac:dyDescent="0.2">
      <c r="D4436" s="58"/>
      <c r="G4436" s="58"/>
    </row>
    <row r="4437" spans="4:7" x14ac:dyDescent="0.2">
      <c r="D4437" s="58"/>
      <c r="G4437" s="58"/>
    </row>
    <row r="4438" spans="4:7" x14ac:dyDescent="0.2">
      <c r="D4438" s="58"/>
      <c r="G4438" s="58"/>
    </row>
    <row r="4439" spans="4:7" x14ac:dyDescent="0.2">
      <c r="D4439" s="58"/>
      <c r="G4439" s="58"/>
    </row>
    <row r="4440" spans="4:7" x14ac:dyDescent="0.2">
      <c r="D4440" s="58"/>
      <c r="G4440" s="58"/>
    </row>
    <row r="4441" spans="4:7" x14ac:dyDescent="0.2">
      <c r="D4441" s="58"/>
      <c r="G4441" s="58"/>
    </row>
    <row r="4442" spans="4:7" x14ac:dyDescent="0.2">
      <c r="D4442" s="58"/>
      <c r="G4442" s="58"/>
    </row>
    <row r="4443" spans="4:7" x14ac:dyDescent="0.2">
      <c r="D4443" s="58"/>
      <c r="G4443" s="58"/>
    </row>
    <row r="4444" spans="4:7" x14ac:dyDescent="0.2">
      <c r="D4444" s="58"/>
      <c r="G4444" s="58"/>
    </row>
    <row r="4445" spans="4:7" x14ac:dyDescent="0.2">
      <c r="D4445" s="58"/>
      <c r="G4445" s="58"/>
    </row>
    <row r="4446" spans="4:7" x14ac:dyDescent="0.2">
      <c r="D4446" s="58"/>
      <c r="G4446" s="58"/>
    </row>
    <row r="4447" spans="4:7" x14ac:dyDescent="0.2">
      <c r="D4447" s="58"/>
      <c r="G4447" s="58"/>
    </row>
    <row r="4448" spans="4:7" x14ac:dyDescent="0.2">
      <c r="D4448" s="58"/>
      <c r="G4448" s="58"/>
    </row>
    <row r="4449" spans="4:7" x14ac:dyDescent="0.2">
      <c r="D4449" s="58"/>
      <c r="G4449" s="58"/>
    </row>
    <row r="4450" spans="4:7" x14ac:dyDescent="0.2">
      <c r="D4450" s="58"/>
      <c r="G4450" s="58"/>
    </row>
    <row r="4451" spans="4:7" x14ac:dyDescent="0.2">
      <c r="D4451" s="58"/>
      <c r="G4451" s="58"/>
    </row>
    <row r="4452" spans="4:7" x14ac:dyDescent="0.2">
      <c r="D4452" s="58"/>
      <c r="G4452" s="58"/>
    </row>
    <row r="4453" spans="4:7" x14ac:dyDescent="0.2">
      <c r="D4453" s="58"/>
      <c r="G4453" s="58"/>
    </row>
    <row r="4454" spans="4:7" x14ac:dyDescent="0.2">
      <c r="D4454" s="58"/>
      <c r="G4454" s="58"/>
    </row>
    <row r="4455" spans="4:7" x14ac:dyDescent="0.2">
      <c r="D4455" s="58"/>
      <c r="G4455" s="58"/>
    </row>
    <row r="4456" spans="4:7" x14ac:dyDescent="0.2">
      <c r="D4456" s="58"/>
      <c r="G4456" s="58"/>
    </row>
    <row r="4457" spans="4:7" x14ac:dyDescent="0.2">
      <c r="D4457" s="58"/>
      <c r="G4457" s="58"/>
    </row>
    <row r="4458" spans="4:7" x14ac:dyDescent="0.2">
      <c r="D4458" s="58"/>
      <c r="G4458" s="58"/>
    </row>
    <row r="4459" spans="4:7" x14ac:dyDescent="0.2">
      <c r="D4459" s="58"/>
      <c r="G4459" s="58"/>
    </row>
    <row r="4460" spans="4:7" x14ac:dyDescent="0.2">
      <c r="D4460" s="58"/>
      <c r="G4460" s="58"/>
    </row>
    <row r="4461" spans="4:7" x14ac:dyDescent="0.2">
      <c r="D4461" s="58"/>
      <c r="G4461" s="58"/>
    </row>
    <row r="4462" spans="4:7" x14ac:dyDescent="0.2">
      <c r="D4462" s="58"/>
      <c r="G4462" s="58"/>
    </row>
    <row r="4463" spans="4:7" x14ac:dyDescent="0.2">
      <c r="D4463" s="58"/>
      <c r="G4463" s="58"/>
    </row>
    <row r="4464" spans="4:7" x14ac:dyDescent="0.2">
      <c r="D4464" s="58"/>
      <c r="G4464" s="58"/>
    </row>
    <row r="4465" spans="4:7" x14ac:dyDescent="0.2">
      <c r="D4465" s="58"/>
      <c r="G4465" s="58"/>
    </row>
    <row r="4466" spans="4:7" x14ac:dyDescent="0.2">
      <c r="D4466" s="58"/>
      <c r="G4466" s="58"/>
    </row>
    <row r="4467" spans="4:7" x14ac:dyDescent="0.2">
      <c r="D4467" s="58"/>
      <c r="G4467" s="58"/>
    </row>
    <row r="4468" spans="4:7" x14ac:dyDescent="0.2">
      <c r="D4468" s="58"/>
      <c r="G4468" s="58"/>
    </row>
    <row r="4469" spans="4:7" x14ac:dyDescent="0.2">
      <c r="D4469" s="58"/>
      <c r="G4469" s="58"/>
    </row>
    <row r="4470" spans="4:7" x14ac:dyDescent="0.2">
      <c r="D4470" s="58"/>
      <c r="G4470" s="58"/>
    </row>
    <row r="4471" spans="4:7" x14ac:dyDescent="0.2">
      <c r="D4471" s="58"/>
      <c r="G4471" s="58"/>
    </row>
    <row r="4472" spans="4:7" x14ac:dyDescent="0.2">
      <c r="D4472" s="58"/>
      <c r="G4472" s="58"/>
    </row>
    <row r="4473" spans="4:7" x14ac:dyDescent="0.2">
      <c r="D4473" s="58"/>
      <c r="G4473" s="58"/>
    </row>
    <row r="4474" spans="4:7" x14ac:dyDescent="0.2">
      <c r="D4474" s="58"/>
      <c r="G4474" s="58"/>
    </row>
    <row r="4475" spans="4:7" x14ac:dyDescent="0.2">
      <c r="D4475" s="58"/>
      <c r="G4475" s="58"/>
    </row>
    <row r="4476" spans="4:7" x14ac:dyDescent="0.2">
      <c r="D4476" s="58"/>
      <c r="G4476" s="58"/>
    </row>
    <row r="4477" spans="4:7" x14ac:dyDescent="0.2">
      <c r="D4477" s="58"/>
      <c r="G4477" s="58"/>
    </row>
    <row r="4478" spans="4:7" x14ac:dyDescent="0.2">
      <c r="D4478" s="58"/>
      <c r="G4478" s="58"/>
    </row>
    <row r="4479" spans="4:7" x14ac:dyDescent="0.2">
      <c r="D4479" s="58"/>
      <c r="G4479" s="58"/>
    </row>
    <row r="4480" spans="4:7" x14ac:dyDescent="0.2">
      <c r="D4480" s="58"/>
      <c r="G4480" s="58"/>
    </row>
    <row r="4481" spans="4:7" x14ac:dyDescent="0.2">
      <c r="D4481" s="58"/>
      <c r="G4481" s="58"/>
    </row>
    <row r="4482" spans="4:7" x14ac:dyDescent="0.2">
      <c r="D4482" s="58"/>
      <c r="G4482" s="58"/>
    </row>
    <row r="4483" spans="4:7" x14ac:dyDescent="0.2">
      <c r="D4483" s="58"/>
      <c r="G4483" s="58"/>
    </row>
    <row r="4484" spans="4:7" x14ac:dyDescent="0.2">
      <c r="D4484" s="58"/>
      <c r="G4484" s="58"/>
    </row>
    <row r="4485" spans="4:7" x14ac:dyDescent="0.2">
      <c r="D4485" s="58"/>
      <c r="G4485" s="58"/>
    </row>
    <row r="4486" spans="4:7" x14ac:dyDescent="0.2">
      <c r="D4486" s="58"/>
      <c r="G4486" s="58"/>
    </row>
    <row r="4487" spans="4:7" x14ac:dyDescent="0.2">
      <c r="D4487" s="58"/>
      <c r="G4487" s="58"/>
    </row>
    <row r="4488" spans="4:7" x14ac:dyDescent="0.2">
      <c r="D4488" s="58"/>
      <c r="G4488" s="58"/>
    </row>
    <row r="4489" spans="4:7" x14ac:dyDescent="0.2">
      <c r="D4489" s="58"/>
      <c r="G4489" s="58"/>
    </row>
    <row r="4490" spans="4:7" x14ac:dyDescent="0.2">
      <c r="D4490" s="58"/>
      <c r="G4490" s="58"/>
    </row>
    <row r="4491" spans="4:7" x14ac:dyDescent="0.2">
      <c r="D4491" s="58"/>
      <c r="G4491" s="58"/>
    </row>
    <row r="4492" spans="4:7" x14ac:dyDescent="0.2">
      <c r="D4492" s="58"/>
      <c r="G4492" s="58"/>
    </row>
    <row r="4493" spans="4:7" x14ac:dyDescent="0.2">
      <c r="D4493" s="58"/>
      <c r="G4493" s="58"/>
    </row>
    <row r="4494" spans="4:7" x14ac:dyDescent="0.2">
      <c r="D4494" s="58"/>
      <c r="G4494" s="58"/>
    </row>
    <row r="4495" spans="4:7" x14ac:dyDescent="0.2">
      <c r="D4495" s="58"/>
      <c r="G4495" s="58"/>
    </row>
    <row r="4496" spans="4:7" x14ac:dyDescent="0.2">
      <c r="D4496" s="58"/>
      <c r="G4496" s="58"/>
    </row>
    <row r="4497" spans="4:7" x14ac:dyDescent="0.2">
      <c r="D4497" s="58"/>
      <c r="G4497" s="58"/>
    </row>
    <row r="4498" spans="4:7" x14ac:dyDescent="0.2">
      <c r="D4498" s="58"/>
      <c r="G4498" s="58"/>
    </row>
    <row r="4499" spans="4:7" x14ac:dyDescent="0.2">
      <c r="D4499" s="58"/>
      <c r="G4499" s="58"/>
    </row>
    <row r="4500" spans="4:7" x14ac:dyDescent="0.2">
      <c r="D4500" s="58"/>
      <c r="G4500" s="58"/>
    </row>
    <row r="4501" spans="4:7" x14ac:dyDescent="0.2">
      <c r="D4501" s="58"/>
      <c r="G4501" s="58"/>
    </row>
    <row r="4502" spans="4:7" x14ac:dyDescent="0.2">
      <c r="D4502" s="58"/>
      <c r="G4502" s="58"/>
    </row>
    <row r="4503" spans="4:7" x14ac:dyDescent="0.2">
      <c r="D4503" s="58"/>
      <c r="G4503" s="58"/>
    </row>
    <row r="4504" spans="4:7" x14ac:dyDescent="0.2">
      <c r="D4504" s="58"/>
      <c r="G4504" s="58"/>
    </row>
    <row r="4505" spans="4:7" x14ac:dyDescent="0.2">
      <c r="D4505" s="58"/>
      <c r="G4505" s="58"/>
    </row>
    <row r="4506" spans="4:7" x14ac:dyDescent="0.2">
      <c r="D4506" s="58"/>
      <c r="G4506" s="58"/>
    </row>
    <row r="4507" spans="4:7" x14ac:dyDescent="0.2">
      <c r="D4507" s="58"/>
      <c r="G4507" s="58"/>
    </row>
    <row r="4508" spans="4:7" x14ac:dyDescent="0.2">
      <c r="D4508" s="58"/>
      <c r="G4508" s="58"/>
    </row>
    <row r="4509" spans="4:7" x14ac:dyDescent="0.2">
      <c r="D4509" s="58"/>
      <c r="G4509" s="58"/>
    </row>
    <row r="4510" spans="4:7" x14ac:dyDescent="0.2">
      <c r="D4510" s="58"/>
      <c r="G4510" s="58"/>
    </row>
    <row r="4511" spans="4:7" x14ac:dyDescent="0.2">
      <c r="D4511" s="58"/>
      <c r="G4511" s="58"/>
    </row>
    <row r="4512" spans="4:7" x14ac:dyDescent="0.2">
      <c r="D4512" s="58"/>
      <c r="G4512" s="58"/>
    </row>
    <row r="4513" spans="4:7" x14ac:dyDescent="0.2">
      <c r="D4513" s="58"/>
      <c r="G4513" s="58"/>
    </row>
    <row r="4514" spans="4:7" x14ac:dyDescent="0.2">
      <c r="D4514" s="58"/>
      <c r="G4514" s="58"/>
    </row>
    <row r="4515" spans="4:7" x14ac:dyDescent="0.2">
      <c r="D4515" s="58"/>
      <c r="G4515" s="58"/>
    </row>
    <row r="4516" spans="4:7" x14ac:dyDescent="0.2">
      <c r="D4516" s="58"/>
      <c r="G4516" s="58"/>
    </row>
    <row r="4517" spans="4:7" x14ac:dyDescent="0.2">
      <c r="D4517" s="58"/>
      <c r="G4517" s="58"/>
    </row>
    <row r="4518" spans="4:7" x14ac:dyDescent="0.2">
      <c r="D4518" s="58"/>
      <c r="G4518" s="58"/>
    </row>
    <row r="4519" spans="4:7" x14ac:dyDescent="0.2">
      <c r="D4519" s="58"/>
      <c r="G4519" s="58"/>
    </row>
    <row r="4520" spans="4:7" x14ac:dyDescent="0.2">
      <c r="D4520" s="58"/>
      <c r="G4520" s="58"/>
    </row>
    <row r="4521" spans="4:7" x14ac:dyDescent="0.2">
      <c r="D4521" s="58"/>
      <c r="G4521" s="58"/>
    </row>
    <row r="4522" spans="4:7" x14ac:dyDescent="0.2">
      <c r="D4522" s="58"/>
      <c r="G4522" s="58"/>
    </row>
    <row r="4523" spans="4:7" x14ac:dyDescent="0.2">
      <c r="D4523" s="58"/>
      <c r="G4523" s="58"/>
    </row>
    <row r="4524" spans="4:7" x14ac:dyDescent="0.2">
      <c r="D4524" s="58"/>
      <c r="G4524" s="58"/>
    </row>
    <row r="4525" spans="4:7" x14ac:dyDescent="0.2">
      <c r="D4525" s="58"/>
      <c r="G4525" s="58"/>
    </row>
    <row r="4526" spans="4:7" x14ac:dyDescent="0.2">
      <c r="D4526" s="58"/>
      <c r="G4526" s="58"/>
    </row>
    <row r="4527" spans="4:7" x14ac:dyDescent="0.2">
      <c r="D4527" s="58"/>
      <c r="G4527" s="58"/>
    </row>
    <row r="4528" spans="4:7" x14ac:dyDescent="0.2">
      <c r="D4528" s="58"/>
      <c r="G4528" s="58"/>
    </row>
    <row r="4529" spans="4:7" x14ac:dyDescent="0.2">
      <c r="D4529" s="58"/>
      <c r="G4529" s="58"/>
    </row>
    <row r="4530" spans="4:7" x14ac:dyDescent="0.2">
      <c r="D4530" s="58"/>
      <c r="G4530" s="58"/>
    </row>
    <row r="4531" spans="4:7" x14ac:dyDescent="0.2">
      <c r="D4531" s="58"/>
      <c r="G4531" s="58"/>
    </row>
    <row r="4532" spans="4:7" x14ac:dyDescent="0.2">
      <c r="D4532" s="58"/>
      <c r="G4532" s="58"/>
    </row>
    <row r="4533" spans="4:7" x14ac:dyDescent="0.2">
      <c r="D4533" s="58"/>
      <c r="G4533" s="58"/>
    </row>
    <row r="4534" spans="4:7" x14ac:dyDescent="0.2">
      <c r="D4534" s="58"/>
      <c r="G4534" s="58"/>
    </row>
    <row r="4535" spans="4:7" x14ac:dyDescent="0.2">
      <c r="D4535" s="58"/>
      <c r="G4535" s="58"/>
    </row>
    <row r="4536" spans="4:7" x14ac:dyDescent="0.2">
      <c r="D4536" s="58"/>
      <c r="G4536" s="58"/>
    </row>
    <row r="4537" spans="4:7" x14ac:dyDescent="0.2">
      <c r="D4537" s="58"/>
      <c r="G4537" s="58"/>
    </row>
    <row r="4538" spans="4:7" x14ac:dyDescent="0.2">
      <c r="D4538" s="58"/>
      <c r="G4538" s="58"/>
    </row>
    <row r="4539" spans="4:7" x14ac:dyDescent="0.2">
      <c r="D4539" s="58"/>
      <c r="G4539" s="58"/>
    </row>
    <row r="4540" spans="4:7" x14ac:dyDescent="0.2">
      <c r="D4540" s="58"/>
      <c r="G4540" s="58"/>
    </row>
    <row r="4541" spans="4:7" x14ac:dyDescent="0.2">
      <c r="D4541" s="58"/>
      <c r="G4541" s="58"/>
    </row>
    <row r="4542" spans="4:7" x14ac:dyDescent="0.2">
      <c r="D4542" s="58"/>
      <c r="G4542" s="58"/>
    </row>
    <row r="4543" spans="4:7" x14ac:dyDescent="0.2">
      <c r="D4543" s="58"/>
      <c r="G4543" s="58"/>
    </row>
    <row r="4544" spans="4:7" x14ac:dyDescent="0.2">
      <c r="D4544" s="58"/>
      <c r="G4544" s="58"/>
    </row>
    <row r="4545" spans="4:7" x14ac:dyDescent="0.2">
      <c r="D4545" s="58"/>
      <c r="G4545" s="58"/>
    </row>
    <row r="4546" spans="4:7" x14ac:dyDescent="0.2">
      <c r="D4546" s="58"/>
      <c r="G4546" s="58"/>
    </row>
    <row r="4547" spans="4:7" x14ac:dyDescent="0.2">
      <c r="D4547" s="58"/>
      <c r="G4547" s="58"/>
    </row>
    <row r="4548" spans="4:7" x14ac:dyDescent="0.2">
      <c r="D4548" s="58"/>
      <c r="G4548" s="58"/>
    </row>
    <row r="4549" spans="4:7" x14ac:dyDescent="0.2">
      <c r="D4549" s="58"/>
      <c r="G4549" s="58"/>
    </row>
    <row r="4550" spans="4:7" x14ac:dyDescent="0.2">
      <c r="D4550" s="58"/>
      <c r="G4550" s="58"/>
    </row>
    <row r="4551" spans="4:7" x14ac:dyDescent="0.2">
      <c r="D4551" s="58"/>
      <c r="G4551" s="58"/>
    </row>
    <row r="4552" spans="4:7" x14ac:dyDescent="0.2">
      <c r="D4552" s="58"/>
      <c r="G4552" s="58"/>
    </row>
    <row r="4553" spans="4:7" x14ac:dyDescent="0.2">
      <c r="D4553" s="58"/>
      <c r="G4553" s="58"/>
    </row>
    <row r="4554" spans="4:7" x14ac:dyDescent="0.2">
      <c r="D4554" s="58"/>
      <c r="G4554" s="58"/>
    </row>
    <row r="4555" spans="4:7" x14ac:dyDescent="0.2">
      <c r="D4555" s="58"/>
      <c r="G4555" s="58"/>
    </row>
    <row r="4556" spans="4:7" x14ac:dyDescent="0.2">
      <c r="D4556" s="58"/>
      <c r="G4556" s="58"/>
    </row>
    <row r="4557" spans="4:7" x14ac:dyDescent="0.2">
      <c r="D4557" s="58"/>
      <c r="G4557" s="58"/>
    </row>
    <row r="4558" spans="4:7" x14ac:dyDescent="0.2">
      <c r="D4558" s="58"/>
      <c r="G4558" s="58"/>
    </row>
    <row r="4559" spans="4:7" x14ac:dyDescent="0.2">
      <c r="D4559" s="58"/>
      <c r="G4559" s="58"/>
    </row>
    <row r="4560" spans="4:7" x14ac:dyDescent="0.2">
      <c r="D4560" s="58"/>
      <c r="G4560" s="58"/>
    </row>
    <row r="4561" spans="4:7" x14ac:dyDescent="0.2">
      <c r="D4561" s="58"/>
      <c r="G4561" s="58"/>
    </row>
    <row r="4562" spans="4:7" x14ac:dyDescent="0.2">
      <c r="D4562" s="58"/>
      <c r="G4562" s="58"/>
    </row>
    <row r="4563" spans="4:7" x14ac:dyDescent="0.2">
      <c r="D4563" s="58"/>
      <c r="G4563" s="58"/>
    </row>
    <row r="4564" spans="4:7" x14ac:dyDescent="0.2">
      <c r="D4564" s="58"/>
      <c r="G4564" s="58"/>
    </row>
    <row r="4565" spans="4:7" x14ac:dyDescent="0.2">
      <c r="D4565" s="58"/>
      <c r="G4565" s="58"/>
    </row>
    <row r="4566" spans="4:7" x14ac:dyDescent="0.2">
      <c r="D4566" s="58"/>
      <c r="G4566" s="58"/>
    </row>
    <row r="4567" spans="4:7" x14ac:dyDescent="0.2">
      <c r="D4567" s="58"/>
      <c r="G4567" s="58"/>
    </row>
    <row r="4568" spans="4:7" x14ac:dyDescent="0.2">
      <c r="D4568" s="58"/>
      <c r="G4568" s="58"/>
    </row>
    <row r="4569" spans="4:7" x14ac:dyDescent="0.2">
      <c r="D4569" s="58"/>
      <c r="G4569" s="58"/>
    </row>
    <row r="4570" spans="4:7" x14ac:dyDescent="0.2">
      <c r="D4570" s="58"/>
      <c r="G4570" s="58"/>
    </row>
    <row r="4571" spans="4:7" x14ac:dyDescent="0.2">
      <c r="D4571" s="58"/>
      <c r="G4571" s="58"/>
    </row>
    <row r="4572" spans="4:7" x14ac:dyDescent="0.2">
      <c r="D4572" s="58"/>
      <c r="G4572" s="58"/>
    </row>
    <row r="4573" spans="4:7" x14ac:dyDescent="0.2">
      <c r="D4573" s="58"/>
      <c r="G4573" s="58"/>
    </row>
    <row r="4574" spans="4:7" x14ac:dyDescent="0.2">
      <c r="D4574" s="58"/>
      <c r="G4574" s="58"/>
    </row>
    <row r="4575" spans="4:7" x14ac:dyDescent="0.2">
      <c r="D4575" s="58"/>
      <c r="G4575" s="58"/>
    </row>
    <row r="4576" spans="4:7" x14ac:dyDescent="0.2">
      <c r="D4576" s="58"/>
      <c r="G4576" s="58"/>
    </row>
    <row r="4577" spans="4:7" x14ac:dyDescent="0.2">
      <c r="D4577" s="58"/>
      <c r="G4577" s="58"/>
    </row>
    <row r="4578" spans="4:7" x14ac:dyDescent="0.2">
      <c r="D4578" s="58"/>
      <c r="G4578" s="58"/>
    </row>
    <row r="4579" spans="4:7" x14ac:dyDescent="0.2">
      <c r="D4579" s="58"/>
      <c r="G4579" s="58"/>
    </row>
    <row r="4580" spans="4:7" x14ac:dyDescent="0.2">
      <c r="D4580" s="58"/>
      <c r="G4580" s="58"/>
    </row>
    <row r="4581" spans="4:7" x14ac:dyDescent="0.2">
      <c r="D4581" s="58"/>
      <c r="G4581" s="58"/>
    </row>
    <row r="4582" spans="4:7" x14ac:dyDescent="0.2">
      <c r="D4582" s="58"/>
      <c r="G4582" s="58"/>
    </row>
    <row r="4583" spans="4:7" x14ac:dyDescent="0.2">
      <c r="D4583" s="58"/>
      <c r="G4583" s="58"/>
    </row>
    <row r="4584" spans="4:7" x14ac:dyDescent="0.2">
      <c r="D4584" s="58"/>
      <c r="G4584" s="58"/>
    </row>
    <row r="4585" spans="4:7" x14ac:dyDescent="0.2">
      <c r="D4585" s="58"/>
      <c r="G4585" s="58"/>
    </row>
    <row r="4586" spans="4:7" x14ac:dyDescent="0.2">
      <c r="D4586" s="58"/>
      <c r="G4586" s="58"/>
    </row>
    <row r="4587" spans="4:7" x14ac:dyDescent="0.2">
      <c r="D4587" s="58"/>
      <c r="G4587" s="58"/>
    </row>
    <row r="4588" spans="4:7" x14ac:dyDescent="0.2">
      <c r="D4588" s="58"/>
      <c r="G4588" s="58"/>
    </row>
    <row r="4589" spans="4:7" x14ac:dyDescent="0.2">
      <c r="D4589" s="58"/>
      <c r="G4589" s="58"/>
    </row>
    <row r="4590" spans="4:7" x14ac:dyDescent="0.2">
      <c r="D4590" s="58"/>
      <c r="G4590" s="58"/>
    </row>
    <row r="4591" spans="4:7" x14ac:dyDescent="0.2">
      <c r="D4591" s="58"/>
      <c r="G4591" s="58"/>
    </row>
    <row r="4592" spans="4:7" x14ac:dyDescent="0.2">
      <c r="D4592" s="58"/>
      <c r="G4592" s="58"/>
    </row>
    <row r="4593" spans="4:7" x14ac:dyDescent="0.2">
      <c r="D4593" s="58"/>
      <c r="G4593" s="58"/>
    </row>
    <row r="4594" spans="4:7" x14ac:dyDescent="0.2">
      <c r="D4594" s="58"/>
      <c r="G4594" s="58"/>
    </row>
    <row r="4595" spans="4:7" x14ac:dyDescent="0.2">
      <c r="D4595" s="58"/>
      <c r="G4595" s="58"/>
    </row>
    <row r="4596" spans="4:7" x14ac:dyDescent="0.2">
      <c r="D4596" s="58"/>
      <c r="G4596" s="58"/>
    </row>
    <row r="4597" spans="4:7" x14ac:dyDescent="0.2">
      <c r="D4597" s="58"/>
      <c r="G4597" s="58"/>
    </row>
    <row r="4598" spans="4:7" x14ac:dyDescent="0.2">
      <c r="D4598" s="58"/>
      <c r="G4598" s="58"/>
    </row>
    <row r="4599" spans="4:7" x14ac:dyDescent="0.2">
      <c r="D4599" s="58"/>
      <c r="G4599" s="58"/>
    </row>
    <row r="4600" spans="4:7" x14ac:dyDescent="0.2">
      <c r="D4600" s="58"/>
      <c r="G4600" s="58"/>
    </row>
    <row r="4601" spans="4:7" x14ac:dyDescent="0.2">
      <c r="D4601" s="58"/>
      <c r="G4601" s="58"/>
    </row>
    <row r="4602" spans="4:7" x14ac:dyDescent="0.2">
      <c r="D4602" s="58"/>
      <c r="G4602" s="58"/>
    </row>
    <row r="4603" spans="4:7" x14ac:dyDescent="0.2">
      <c r="D4603" s="58"/>
      <c r="G4603" s="58"/>
    </row>
    <row r="4604" spans="4:7" x14ac:dyDescent="0.2">
      <c r="D4604" s="58"/>
      <c r="G4604" s="58"/>
    </row>
    <row r="4605" spans="4:7" x14ac:dyDescent="0.2">
      <c r="D4605" s="58"/>
      <c r="G4605" s="58"/>
    </row>
    <row r="4606" spans="4:7" x14ac:dyDescent="0.2">
      <c r="D4606" s="58"/>
      <c r="G4606" s="58"/>
    </row>
    <row r="4607" spans="4:7" x14ac:dyDescent="0.2">
      <c r="D4607" s="58"/>
      <c r="G4607" s="58"/>
    </row>
    <row r="4608" spans="4:7" x14ac:dyDescent="0.2">
      <c r="D4608" s="58"/>
      <c r="G4608" s="58"/>
    </row>
    <row r="4609" spans="4:7" x14ac:dyDescent="0.2">
      <c r="D4609" s="58"/>
      <c r="G4609" s="58"/>
    </row>
    <row r="4610" spans="4:7" x14ac:dyDescent="0.2">
      <c r="D4610" s="58"/>
      <c r="G4610" s="58"/>
    </row>
    <row r="4611" spans="4:7" x14ac:dyDescent="0.2">
      <c r="D4611" s="58"/>
      <c r="G4611" s="58"/>
    </row>
    <row r="4612" spans="4:7" x14ac:dyDescent="0.2">
      <c r="D4612" s="58"/>
      <c r="G4612" s="58"/>
    </row>
    <row r="4613" spans="4:7" x14ac:dyDescent="0.2">
      <c r="D4613" s="58"/>
      <c r="G4613" s="58"/>
    </row>
    <row r="4614" spans="4:7" x14ac:dyDescent="0.2">
      <c r="D4614" s="58"/>
      <c r="G4614" s="58"/>
    </row>
    <row r="4615" spans="4:7" x14ac:dyDescent="0.2">
      <c r="D4615" s="58"/>
      <c r="G4615" s="58"/>
    </row>
    <row r="4616" spans="4:7" x14ac:dyDescent="0.2">
      <c r="D4616" s="58"/>
      <c r="G4616" s="58"/>
    </row>
    <row r="4617" spans="4:7" x14ac:dyDescent="0.2">
      <c r="D4617" s="58"/>
      <c r="G4617" s="58"/>
    </row>
    <row r="4618" spans="4:7" x14ac:dyDescent="0.2">
      <c r="D4618" s="58"/>
      <c r="G4618" s="58"/>
    </row>
    <row r="4619" spans="4:7" x14ac:dyDescent="0.2">
      <c r="D4619" s="58"/>
      <c r="G4619" s="58"/>
    </row>
    <row r="4620" spans="4:7" x14ac:dyDescent="0.2">
      <c r="D4620" s="58"/>
      <c r="G4620" s="58"/>
    </row>
    <row r="4621" spans="4:7" x14ac:dyDescent="0.2">
      <c r="D4621" s="58"/>
      <c r="G4621" s="58"/>
    </row>
    <row r="4622" spans="4:7" x14ac:dyDescent="0.2">
      <c r="D4622" s="58"/>
      <c r="G4622" s="58"/>
    </row>
    <row r="4623" spans="4:7" x14ac:dyDescent="0.2">
      <c r="D4623" s="58"/>
      <c r="G4623" s="58"/>
    </row>
    <row r="4624" spans="4:7" x14ac:dyDescent="0.2">
      <c r="D4624" s="58"/>
      <c r="G4624" s="58"/>
    </row>
    <row r="4625" spans="4:7" x14ac:dyDescent="0.2">
      <c r="D4625" s="58"/>
      <c r="G4625" s="58"/>
    </row>
    <row r="4626" spans="4:7" x14ac:dyDescent="0.2">
      <c r="D4626" s="58"/>
      <c r="G4626" s="58"/>
    </row>
    <row r="4627" spans="4:7" x14ac:dyDescent="0.2">
      <c r="D4627" s="58"/>
      <c r="G4627" s="58"/>
    </row>
    <row r="4628" spans="4:7" x14ac:dyDescent="0.2">
      <c r="D4628" s="58"/>
      <c r="G4628" s="58"/>
    </row>
    <row r="4629" spans="4:7" x14ac:dyDescent="0.2">
      <c r="D4629" s="58"/>
      <c r="G4629" s="58"/>
    </row>
    <row r="4630" spans="4:7" x14ac:dyDescent="0.2">
      <c r="D4630" s="58"/>
      <c r="G4630" s="58"/>
    </row>
    <row r="4631" spans="4:7" x14ac:dyDescent="0.2">
      <c r="D4631" s="58"/>
      <c r="G4631" s="58"/>
    </row>
    <row r="4632" spans="4:7" x14ac:dyDescent="0.2">
      <c r="D4632" s="58"/>
      <c r="G4632" s="58"/>
    </row>
    <row r="4633" spans="4:7" x14ac:dyDescent="0.2">
      <c r="D4633" s="58"/>
      <c r="G4633" s="58"/>
    </row>
    <row r="4634" spans="4:7" x14ac:dyDescent="0.2">
      <c r="D4634" s="58"/>
      <c r="G4634" s="58"/>
    </row>
    <row r="4635" spans="4:7" x14ac:dyDescent="0.2">
      <c r="D4635" s="58"/>
      <c r="G4635" s="58"/>
    </row>
    <row r="4636" spans="4:7" x14ac:dyDescent="0.2">
      <c r="D4636" s="58"/>
      <c r="G4636" s="58"/>
    </row>
    <row r="4637" spans="4:7" x14ac:dyDescent="0.2">
      <c r="D4637" s="58"/>
      <c r="G4637" s="58"/>
    </row>
    <row r="4638" spans="4:7" x14ac:dyDescent="0.2">
      <c r="D4638" s="58"/>
      <c r="G4638" s="58"/>
    </row>
    <row r="4639" spans="4:7" x14ac:dyDescent="0.2">
      <c r="D4639" s="58"/>
      <c r="G4639" s="58"/>
    </row>
    <row r="4640" spans="4:7" x14ac:dyDescent="0.2">
      <c r="D4640" s="58"/>
      <c r="G4640" s="58"/>
    </row>
    <row r="4641" spans="4:7" x14ac:dyDescent="0.2">
      <c r="D4641" s="58"/>
      <c r="G4641" s="58"/>
    </row>
    <row r="4642" spans="4:7" x14ac:dyDescent="0.2">
      <c r="D4642" s="58"/>
      <c r="G4642" s="58"/>
    </row>
    <row r="4643" spans="4:7" x14ac:dyDescent="0.2">
      <c r="D4643" s="58"/>
      <c r="G4643" s="58"/>
    </row>
    <row r="4644" spans="4:7" x14ac:dyDescent="0.2">
      <c r="D4644" s="58"/>
      <c r="G4644" s="58"/>
    </row>
    <row r="4645" spans="4:7" x14ac:dyDescent="0.2">
      <c r="D4645" s="58"/>
      <c r="G4645" s="58"/>
    </row>
    <row r="4646" spans="4:7" x14ac:dyDescent="0.2">
      <c r="D4646" s="58"/>
      <c r="G4646" s="58"/>
    </row>
    <row r="4647" spans="4:7" x14ac:dyDescent="0.2">
      <c r="D4647" s="58"/>
      <c r="G4647" s="58"/>
    </row>
    <row r="4648" spans="4:7" x14ac:dyDescent="0.2">
      <c r="D4648" s="58"/>
      <c r="G4648" s="58"/>
    </row>
    <row r="4649" spans="4:7" x14ac:dyDescent="0.2">
      <c r="D4649" s="58"/>
      <c r="G4649" s="58"/>
    </row>
    <row r="4650" spans="4:7" x14ac:dyDescent="0.2">
      <c r="D4650" s="58"/>
      <c r="G4650" s="58"/>
    </row>
    <row r="4651" spans="4:7" x14ac:dyDescent="0.2">
      <c r="D4651" s="58"/>
      <c r="G4651" s="58"/>
    </row>
    <row r="4652" spans="4:7" x14ac:dyDescent="0.2">
      <c r="D4652" s="58"/>
      <c r="G4652" s="58"/>
    </row>
    <row r="4653" spans="4:7" x14ac:dyDescent="0.2">
      <c r="D4653" s="58"/>
      <c r="G4653" s="58"/>
    </row>
    <row r="4654" spans="4:7" x14ac:dyDescent="0.2">
      <c r="D4654" s="58"/>
      <c r="G4654" s="58"/>
    </row>
    <row r="4655" spans="4:7" x14ac:dyDescent="0.2">
      <c r="D4655" s="58"/>
      <c r="G4655" s="58"/>
    </row>
    <row r="4656" spans="4:7" x14ac:dyDescent="0.2">
      <c r="D4656" s="58"/>
      <c r="G4656" s="58"/>
    </row>
    <row r="4657" spans="4:7" x14ac:dyDescent="0.2">
      <c r="D4657" s="58"/>
      <c r="G4657" s="58"/>
    </row>
    <row r="4658" spans="4:7" x14ac:dyDescent="0.2">
      <c r="D4658" s="58"/>
      <c r="G4658" s="58"/>
    </row>
    <row r="4659" spans="4:7" x14ac:dyDescent="0.2">
      <c r="D4659" s="58"/>
      <c r="G4659" s="58"/>
    </row>
    <row r="4660" spans="4:7" x14ac:dyDescent="0.2">
      <c r="D4660" s="58"/>
      <c r="G4660" s="58"/>
    </row>
    <row r="4661" spans="4:7" x14ac:dyDescent="0.2">
      <c r="D4661" s="58"/>
      <c r="G4661" s="58"/>
    </row>
    <row r="4662" spans="4:7" x14ac:dyDescent="0.2">
      <c r="D4662" s="58"/>
      <c r="G4662" s="58"/>
    </row>
    <row r="4663" spans="4:7" x14ac:dyDescent="0.2">
      <c r="D4663" s="58"/>
      <c r="G4663" s="58"/>
    </row>
    <row r="4664" spans="4:7" x14ac:dyDescent="0.2">
      <c r="D4664" s="58"/>
      <c r="G4664" s="58"/>
    </row>
    <row r="4665" spans="4:7" x14ac:dyDescent="0.2">
      <c r="D4665" s="58"/>
      <c r="G4665" s="58"/>
    </row>
    <row r="4666" spans="4:7" x14ac:dyDescent="0.2">
      <c r="D4666" s="58"/>
      <c r="G4666" s="58"/>
    </row>
    <row r="4667" spans="4:7" x14ac:dyDescent="0.2">
      <c r="D4667" s="58"/>
      <c r="G4667" s="58"/>
    </row>
    <row r="4668" spans="4:7" x14ac:dyDescent="0.2">
      <c r="D4668" s="58"/>
      <c r="G4668" s="58"/>
    </row>
    <row r="4669" spans="4:7" x14ac:dyDescent="0.2">
      <c r="D4669" s="58"/>
      <c r="G4669" s="58"/>
    </row>
    <row r="4670" spans="4:7" x14ac:dyDescent="0.2">
      <c r="D4670" s="58"/>
      <c r="G4670" s="58"/>
    </row>
    <row r="4671" spans="4:7" x14ac:dyDescent="0.2">
      <c r="D4671" s="58"/>
      <c r="G4671" s="58"/>
    </row>
    <row r="4672" spans="4:7" x14ac:dyDescent="0.2">
      <c r="D4672" s="58"/>
      <c r="G4672" s="58"/>
    </row>
    <row r="4673" spans="4:7" x14ac:dyDescent="0.2">
      <c r="D4673" s="58"/>
      <c r="G4673" s="58"/>
    </row>
    <row r="4674" spans="4:7" x14ac:dyDescent="0.2">
      <c r="D4674" s="58"/>
      <c r="G4674" s="58"/>
    </row>
    <row r="4675" spans="4:7" x14ac:dyDescent="0.2">
      <c r="D4675" s="58"/>
      <c r="G4675" s="58"/>
    </row>
    <row r="4676" spans="4:7" x14ac:dyDescent="0.2">
      <c r="D4676" s="58"/>
      <c r="G4676" s="58"/>
    </row>
    <row r="4677" spans="4:7" x14ac:dyDescent="0.2">
      <c r="D4677" s="58"/>
      <c r="G4677" s="58"/>
    </row>
    <row r="4678" spans="4:7" x14ac:dyDescent="0.2">
      <c r="D4678" s="58"/>
      <c r="G4678" s="58"/>
    </row>
    <row r="4679" spans="4:7" x14ac:dyDescent="0.2">
      <c r="D4679" s="58"/>
      <c r="G4679" s="58"/>
    </row>
    <row r="4680" spans="4:7" x14ac:dyDescent="0.2">
      <c r="D4680" s="58"/>
      <c r="G4680" s="58"/>
    </row>
    <row r="4681" spans="4:7" x14ac:dyDescent="0.2">
      <c r="D4681" s="58"/>
      <c r="G4681" s="58"/>
    </row>
    <row r="4682" spans="4:7" x14ac:dyDescent="0.2">
      <c r="D4682" s="58"/>
      <c r="G4682" s="58"/>
    </row>
    <row r="4683" spans="4:7" x14ac:dyDescent="0.2">
      <c r="D4683" s="58"/>
      <c r="G4683" s="58"/>
    </row>
    <row r="4684" spans="4:7" x14ac:dyDescent="0.2">
      <c r="D4684" s="58"/>
      <c r="G4684" s="58"/>
    </row>
    <row r="4685" spans="4:7" x14ac:dyDescent="0.2">
      <c r="D4685" s="58"/>
      <c r="G4685" s="58"/>
    </row>
    <row r="4686" spans="4:7" x14ac:dyDescent="0.2">
      <c r="D4686" s="58"/>
      <c r="G4686" s="58"/>
    </row>
    <row r="4687" spans="4:7" x14ac:dyDescent="0.2">
      <c r="D4687" s="58"/>
      <c r="G4687" s="58"/>
    </row>
    <row r="4688" spans="4:7" x14ac:dyDescent="0.2">
      <c r="D4688" s="58"/>
      <c r="G4688" s="58"/>
    </row>
    <row r="4689" spans="4:7" x14ac:dyDescent="0.2">
      <c r="D4689" s="58"/>
      <c r="G4689" s="58"/>
    </row>
    <row r="4690" spans="4:7" x14ac:dyDescent="0.2">
      <c r="D4690" s="58"/>
      <c r="G4690" s="58"/>
    </row>
    <row r="4691" spans="4:7" x14ac:dyDescent="0.2">
      <c r="D4691" s="58"/>
      <c r="G4691" s="58"/>
    </row>
    <row r="4692" spans="4:7" x14ac:dyDescent="0.2">
      <c r="D4692" s="58"/>
      <c r="G4692" s="58"/>
    </row>
    <row r="4693" spans="4:7" x14ac:dyDescent="0.2">
      <c r="D4693" s="58"/>
      <c r="G4693" s="58"/>
    </row>
    <row r="4694" spans="4:7" x14ac:dyDescent="0.2">
      <c r="D4694" s="58"/>
      <c r="G4694" s="58"/>
    </row>
    <row r="4695" spans="4:7" x14ac:dyDescent="0.2">
      <c r="D4695" s="58"/>
      <c r="G4695" s="58"/>
    </row>
    <row r="4696" spans="4:7" x14ac:dyDescent="0.2">
      <c r="D4696" s="58"/>
      <c r="G4696" s="58"/>
    </row>
    <row r="4697" spans="4:7" x14ac:dyDescent="0.2">
      <c r="D4697" s="58"/>
      <c r="G4697" s="58"/>
    </row>
    <row r="4698" spans="4:7" x14ac:dyDescent="0.2">
      <c r="D4698" s="58"/>
      <c r="G4698" s="58"/>
    </row>
    <row r="4699" spans="4:7" x14ac:dyDescent="0.2">
      <c r="D4699" s="58"/>
      <c r="G4699" s="58"/>
    </row>
    <row r="4700" spans="4:7" x14ac:dyDescent="0.2">
      <c r="D4700" s="58"/>
      <c r="G4700" s="58"/>
    </row>
    <row r="4701" spans="4:7" x14ac:dyDescent="0.2">
      <c r="D4701" s="58"/>
      <c r="G4701" s="58"/>
    </row>
    <row r="4702" spans="4:7" x14ac:dyDescent="0.2">
      <c r="D4702" s="58"/>
      <c r="G4702" s="58"/>
    </row>
    <row r="4703" spans="4:7" x14ac:dyDescent="0.2">
      <c r="D4703" s="58"/>
      <c r="G4703" s="58"/>
    </row>
    <row r="4704" spans="4:7" x14ac:dyDescent="0.2">
      <c r="D4704" s="58"/>
      <c r="G4704" s="58"/>
    </row>
    <row r="4705" spans="4:7" x14ac:dyDescent="0.2">
      <c r="D4705" s="58"/>
      <c r="G4705" s="58"/>
    </row>
    <row r="4706" spans="4:7" x14ac:dyDescent="0.2">
      <c r="D4706" s="58"/>
      <c r="G4706" s="58"/>
    </row>
    <row r="4707" spans="4:7" x14ac:dyDescent="0.2">
      <c r="D4707" s="58"/>
      <c r="G4707" s="58"/>
    </row>
    <row r="4708" spans="4:7" x14ac:dyDescent="0.2">
      <c r="D4708" s="58"/>
      <c r="G4708" s="58"/>
    </row>
    <row r="4709" spans="4:7" x14ac:dyDescent="0.2">
      <c r="D4709" s="58"/>
      <c r="G4709" s="58"/>
    </row>
    <row r="4710" spans="4:7" x14ac:dyDescent="0.2">
      <c r="D4710" s="58"/>
      <c r="G4710" s="58"/>
    </row>
    <row r="4711" spans="4:7" x14ac:dyDescent="0.2">
      <c r="D4711" s="58"/>
      <c r="G4711" s="58"/>
    </row>
    <row r="4712" spans="4:7" x14ac:dyDescent="0.2">
      <c r="D4712" s="58"/>
      <c r="G4712" s="58"/>
    </row>
    <row r="4713" spans="4:7" x14ac:dyDescent="0.2">
      <c r="D4713" s="58"/>
      <c r="G4713" s="58"/>
    </row>
    <row r="4714" spans="4:7" x14ac:dyDescent="0.2">
      <c r="D4714" s="58"/>
      <c r="G4714" s="58"/>
    </row>
    <row r="4715" spans="4:7" x14ac:dyDescent="0.2">
      <c r="D4715" s="58"/>
      <c r="G4715" s="58"/>
    </row>
    <row r="4716" spans="4:7" x14ac:dyDescent="0.2">
      <c r="D4716" s="58"/>
      <c r="G4716" s="58"/>
    </row>
    <row r="4717" spans="4:7" x14ac:dyDescent="0.2">
      <c r="D4717" s="58"/>
      <c r="G4717" s="58"/>
    </row>
    <row r="4718" spans="4:7" x14ac:dyDescent="0.2">
      <c r="D4718" s="58"/>
      <c r="G4718" s="58"/>
    </row>
    <row r="4719" spans="4:7" x14ac:dyDescent="0.2">
      <c r="D4719" s="58"/>
      <c r="G4719" s="58"/>
    </row>
    <row r="4720" spans="4:7" x14ac:dyDescent="0.2">
      <c r="D4720" s="58"/>
      <c r="G4720" s="58"/>
    </row>
    <row r="4721" spans="4:7" x14ac:dyDescent="0.2">
      <c r="D4721" s="58"/>
      <c r="G4721" s="58"/>
    </row>
    <row r="4722" spans="4:7" x14ac:dyDescent="0.2">
      <c r="D4722" s="58"/>
      <c r="G4722" s="58"/>
    </row>
    <row r="4723" spans="4:7" x14ac:dyDescent="0.2">
      <c r="D4723" s="58"/>
      <c r="G4723" s="58"/>
    </row>
    <row r="4724" spans="4:7" x14ac:dyDescent="0.2">
      <c r="D4724" s="58"/>
      <c r="G4724" s="58"/>
    </row>
    <row r="4725" spans="4:7" x14ac:dyDescent="0.2">
      <c r="D4725" s="58"/>
      <c r="G4725" s="58"/>
    </row>
    <row r="4726" spans="4:7" x14ac:dyDescent="0.2">
      <c r="D4726" s="58"/>
      <c r="G4726" s="58"/>
    </row>
    <row r="4727" spans="4:7" x14ac:dyDescent="0.2">
      <c r="D4727" s="58"/>
      <c r="G4727" s="58"/>
    </row>
    <row r="4728" spans="4:7" x14ac:dyDescent="0.2">
      <c r="D4728" s="58"/>
      <c r="G4728" s="58"/>
    </row>
    <row r="4729" spans="4:7" x14ac:dyDescent="0.2">
      <c r="D4729" s="58"/>
      <c r="G4729" s="58"/>
    </row>
    <row r="4730" spans="4:7" x14ac:dyDescent="0.2">
      <c r="D4730" s="58"/>
      <c r="G4730" s="58"/>
    </row>
    <row r="4731" spans="4:7" x14ac:dyDescent="0.2">
      <c r="D4731" s="58"/>
      <c r="G4731" s="58"/>
    </row>
    <row r="4732" spans="4:7" x14ac:dyDescent="0.2">
      <c r="D4732" s="58"/>
      <c r="G4732" s="58"/>
    </row>
    <row r="4733" spans="4:7" x14ac:dyDescent="0.2">
      <c r="D4733" s="58"/>
      <c r="G4733" s="58"/>
    </row>
    <row r="4734" spans="4:7" x14ac:dyDescent="0.2">
      <c r="D4734" s="58"/>
      <c r="G4734" s="58"/>
    </row>
    <row r="4735" spans="4:7" x14ac:dyDescent="0.2">
      <c r="D4735" s="58"/>
      <c r="G4735" s="58"/>
    </row>
    <row r="4736" spans="4:7" x14ac:dyDescent="0.2">
      <c r="D4736" s="58"/>
      <c r="G4736" s="58"/>
    </row>
    <row r="4737" spans="4:7" x14ac:dyDescent="0.2">
      <c r="D4737" s="58"/>
      <c r="G4737" s="58"/>
    </row>
    <row r="4738" spans="4:7" x14ac:dyDescent="0.2">
      <c r="D4738" s="58"/>
      <c r="G4738" s="58"/>
    </row>
    <row r="4739" spans="4:7" x14ac:dyDescent="0.2">
      <c r="D4739" s="58"/>
      <c r="G4739" s="58"/>
    </row>
    <row r="4740" spans="4:7" x14ac:dyDescent="0.2">
      <c r="D4740" s="58"/>
      <c r="G4740" s="58"/>
    </row>
    <row r="4741" spans="4:7" x14ac:dyDescent="0.2">
      <c r="D4741" s="58"/>
      <c r="G4741" s="58"/>
    </row>
    <row r="4742" spans="4:7" x14ac:dyDescent="0.2">
      <c r="D4742" s="58"/>
      <c r="G4742" s="58"/>
    </row>
    <row r="4743" spans="4:7" x14ac:dyDescent="0.2">
      <c r="D4743" s="58"/>
      <c r="G4743" s="58"/>
    </row>
    <row r="4744" spans="4:7" x14ac:dyDescent="0.2">
      <c r="D4744" s="58"/>
      <c r="G4744" s="58"/>
    </row>
    <row r="4745" spans="4:7" x14ac:dyDescent="0.2">
      <c r="D4745" s="58"/>
      <c r="G4745" s="58"/>
    </row>
    <row r="4746" spans="4:7" x14ac:dyDescent="0.2">
      <c r="D4746" s="58"/>
      <c r="G4746" s="58"/>
    </row>
    <row r="4747" spans="4:7" x14ac:dyDescent="0.2">
      <c r="D4747" s="58"/>
      <c r="G4747" s="58"/>
    </row>
    <row r="4748" spans="4:7" x14ac:dyDescent="0.2">
      <c r="D4748" s="58"/>
      <c r="G4748" s="58"/>
    </row>
    <row r="4749" spans="4:7" x14ac:dyDescent="0.2">
      <c r="D4749" s="58"/>
      <c r="G4749" s="58"/>
    </row>
    <row r="4750" spans="4:7" x14ac:dyDescent="0.2">
      <c r="D4750" s="58"/>
      <c r="G4750" s="58"/>
    </row>
    <row r="4751" spans="4:7" x14ac:dyDescent="0.2">
      <c r="D4751" s="58"/>
      <c r="G4751" s="58"/>
    </row>
    <row r="4752" spans="4:7" x14ac:dyDescent="0.2">
      <c r="D4752" s="58"/>
      <c r="G4752" s="58"/>
    </row>
    <row r="4753" spans="4:7" x14ac:dyDescent="0.2">
      <c r="D4753" s="58"/>
      <c r="G4753" s="58"/>
    </row>
    <row r="4754" spans="4:7" x14ac:dyDescent="0.2">
      <c r="D4754" s="58"/>
      <c r="G4754" s="58"/>
    </row>
    <row r="4755" spans="4:7" x14ac:dyDescent="0.2">
      <c r="D4755" s="58"/>
      <c r="G4755" s="58"/>
    </row>
    <row r="4756" spans="4:7" x14ac:dyDescent="0.2">
      <c r="D4756" s="58"/>
      <c r="G4756" s="58"/>
    </row>
    <row r="4757" spans="4:7" x14ac:dyDescent="0.2">
      <c r="D4757" s="58"/>
      <c r="G4757" s="58"/>
    </row>
    <row r="4758" spans="4:7" x14ac:dyDescent="0.2">
      <c r="D4758" s="58"/>
      <c r="G4758" s="58"/>
    </row>
    <row r="4759" spans="4:7" x14ac:dyDescent="0.2">
      <c r="D4759" s="58"/>
      <c r="G4759" s="58"/>
    </row>
    <row r="4760" spans="4:7" x14ac:dyDescent="0.2">
      <c r="D4760" s="58"/>
      <c r="G4760" s="58"/>
    </row>
    <row r="4761" spans="4:7" x14ac:dyDescent="0.2">
      <c r="D4761" s="58"/>
      <c r="G4761" s="58"/>
    </row>
    <row r="4762" spans="4:7" x14ac:dyDescent="0.2">
      <c r="D4762" s="58"/>
      <c r="G4762" s="58"/>
    </row>
    <row r="4763" spans="4:7" x14ac:dyDescent="0.2">
      <c r="D4763" s="58"/>
      <c r="G4763" s="58"/>
    </row>
    <row r="4764" spans="4:7" x14ac:dyDescent="0.2">
      <c r="D4764" s="58"/>
      <c r="G4764" s="58"/>
    </row>
    <row r="4765" spans="4:7" x14ac:dyDescent="0.2">
      <c r="D4765" s="58"/>
      <c r="G4765" s="58"/>
    </row>
    <row r="4766" spans="4:7" x14ac:dyDescent="0.2">
      <c r="D4766" s="58"/>
      <c r="G4766" s="58"/>
    </row>
    <row r="4767" spans="4:7" x14ac:dyDescent="0.2">
      <c r="D4767" s="58"/>
      <c r="G4767" s="58"/>
    </row>
    <row r="4768" spans="4:7" x14ac:dyDescent="0.2">
      <c r="D4768" s="58"/>
      <c r="G4768" s="58"/>
    </row>
    <row r="4769" spans="4:7" x14ac:dyDescent="0.2">
      <c r="D4769" s="58"/>
      <c r="G4769" s="58"/>
    </row>
    <row r="4770" spans="4:7" x14ac:dyDescent="0.2">
      <c r="D4770" s="58"/>
      <c r="G4770" s="58"/>
    </row>
    <row r="4771" spans="4:7" x14ac:dyDescent="0.2">
      <c r="D4771" s="58"/>
      <c r="G4771" s="58"/>
    </row>
    <row r="4772" spans="4:7" x14ac:dyDescent="0.2">
      <c r="D4772" s="58"/>
      <c r="G4772" s="58"/>
    </row>
    <row r="4773" spans="4:7" x14ac:dyDescent="0.2">
      <c r="D4773" s="58"/>
      <c r="G4773" s="58"/>
    </row>
    <row r="4774" spans="4:7" x14ac:dyDescent="0.2">
      <c r="D4774" s="58"/>
      <c r="G4774" s="58"/>
    </row>
    <row r="4775" spans="4:7" x14ac:dyDescent="0.2">
      <c r="D4775" s="58"/>
      <c r="G4775" s="58"/>
    </row>
    <row r="4776" spans="4:7" x14ac:dyDescent="0.2">
      <c r="D4776" s="58"/>
      <c r="G4776" s="58"/>
    </row>
    <row r="4777" spans="4:7" x14ac:dyDescent="0.2">
      <c r="D4777" s="58"/>
      <c r="G4777" s="58"/>
    </row>
    <row r="4778" spans="4:7" x14ac:dyDescent="0.2">
      <c r="D4778" s="58"/>
      <c r="G4778" s="58"/>
    </row>
    <row r="4779" spans="4:7" x14ac:dyDescent="0.2">
      <c r="D4779" s="58"/>
      <c r="G4779" s="58"/>
    </row>
    <row r="4780" spans="4:7" x14ac:dyDescent="0.2">
      <c r="D4780" s="58"/>
      <c r="G4780" s="58"/>
    </row>
    <row r="4781" spans="4:7" x14ac:dyDescent="0.2">
      <c r="D4781" s="58"/>
      <c r="G4781" s="58"/>
    </row>
    <row r="4782" spans="4:7" x14ac:dyDescent="0.2">
      <c r="D4782" s="58"/>
      <c r="G4782" s="58"/>
    </row>
    <row r="4783" spans="4:7" x14ac:dyDescent="0.2">
      <c r="D4783" s="58"/>
      <c r="G4783" s="58"/>
    </row>
    <row r="4784" spans="4:7" x14ac:dyDescent="0.2">
      <c r="D4784" s="58"/>
      <c r="G4784" s="58"/>
    </row>
    <row r="4785" spans="4:7" x14ac:dyDescent="0.2">
      <c r="D4785" s="58"/>
      <c r="G4785" s="58"/>
    </row>
    <row r="4786" spans="4:7" x14ac:dyDescent="0.2">
      <c r="D4786" s="58"/>
      <c r="G4786" s="58"/>
    </row>
    <row r="4787" spans="4:7" x14ac:dyDescent="0.2">
      <c r="D4787" s="58"/>
      <c r="G4787" s="58"/>
    </row>
    <row r="4788" spans="4:7" x14ac:dyDescent="0.2">
      <c r="D4788" s="58"/>
      <c r="G4788" s="58"/>
    </row>
    <row r="4789" spans="4:7" x14ac:dyDescent="0.2">
      <c r="D4789" s="58"/>
      <c r="G4789" s="58"/>
    </row>
    <row r="4790" spans="4:7" x14ac:dyDescent="0.2">
      <c r="D4790" s="58"/>
      <c r="G4790" s="58"/>
    </row>
    <row r="4791" spans="4:7" x14ac:dyDescent="0.2">
      <c r="D4791" s="58"/>
      <c r="G4791" s="58"/>
    </row>
    <row r="4792" spans="4:7" x14ac:dyDescent="0.2">
      <c r="D4792" s="58"/>
      <c r="G4792" s="58"/>
    </row>
    <row r="4793" spans="4:7" x14ac:dyDescent="0.2">
      <c r="D4793" s="58"/>
      <c r="G4793" s="58"/>
    </row>
    <row r="4794" spans="4:7" x14ac:dyDescent="0.2">
      <c r="D4794" s="58"/>
      <c r="G4794" s="58"/>
    </row>
    <row r="4795" spans="4:7" x14ac:dyDescent="0.2">
      <c r="D4795" s="58"/>
      <c r="G4795" s="58"/>
    </row>
    <row r="4796" spans="4:7" x14ac:dyDescent="0.2">
      <c r="D4796" s="58"/>
      <c r="G4796" s="58"/>
    </row>
    <row r="4797" spans="4:7" x14ac:dyDescent="0.2">
      <c r="D4797" s="58"/>
      <c r="G4797" s="58"/>
    </row>
    <row r="4798" spans="4:7" x14ac:dyDescent="0.2">
      <c r="D4798" s="58"/>
      <c r="G4798" s="58"/>
    </row>
    <row r="4799" spans="4:7" x14ac:dyDescent="0.2">
      <c r="D4799" s="58"/>
      <c r="G4799" s="58"/>
    </row>
    <row r="4800" spans="4:7" x14ac:dyDescent="0.2">
      <c r="D4800" s="58"/>
      <c r="G4800" s="58"/>
    </row>
    <row r="4801" spans="4:7" x14ac:dyDescent="0.2">
      <c r="D4801" s="58"/>
      <c r="G4801" s="58"/>
    </row>
    <row r="4802" spans="4:7" x14ac:dyDescent="0.2">
      <c r="D4802" s="58"/>
      <c r="G4802" s="58"/>
    </row>
    <row r="4803" spans="4:7" x14ac:dyDescent="0.2">
      <c r="D4803" s="58"/>
      <c r="G4803" s="58"/>
    </row>
    <row r="4804" spans="4:7" x14ac:dyDescent="0.2">
      <c r="D4804" s="58"/>
      <c r="G4804" s="58"/>
    </row>
    <row r="4805" spans="4:7" x14ac:dyDescent="0.2">
      <c r="D4805" s="58"/>
      <c r="G4805" s="58"/>
    </row>
    <row r="4806" spans="4:7" x14ac:dyDescent="0.2">
      <c r="D4806" s="58"/>
      <c r="G4806" s="58"/>
    </row>
    <row r="4807" spans="4:7" x14ac:dyDescent="0.2">
      <c r="D4807" s="58"/>
      <c r="G4807" s="58"/>
    </row>
    <row r="4808" spans="4:7" x14ac:dyDescent="0.2">
      <c r="D4808" s="58"/>
      <c r="G4808" s="58"/>
    </row>
    <row r="4809" spans="4:7" x14ac:dyDescent="0.2">
      <c r="D4809" s="58"/>
      <c r="G4809" s="58"/>
    </row>
    <row r="4810" spans="4:7" x14ac:dyDescent="0.2">
      <c r="D4810" s="58"/>
      <c r="G4810" s="58"/>
    </row>
    <row r="4811" spans="4:7" x14ac:dyDescent="0.2">
      <c r="D4811" s="58"/>
      <c r="G4811" s="58"/>
    </row>
    <row r="4812" spans="4:7" x14ac:dyDescent="0.2">
      <c r="D4812" s="58"/>
      <c r="G4812" s="58"/>
    </row>
    <row r="4813" spans="4:7" x14ac:dyDescent="0.2">
      <c r="D4813" s="58"/>
      <c r="G4813" s="58"/>
    </row>
    <row r="4814" spans="4:7" x14ac:dyDescent="0.2">
      <c r="D4814" s="58"/>
      <c r="G4814" s="58"/>
    </row>
    <row r="4815" spans="4:7" x14ac:dyDescent="0.2">
      <c r="D4815" s="58"/>
      <c r="G4815" s="58"/>
    </row>
    <row r="4816" spans="4:7" x14ac:dyDescent="0.2">
      <c r="D4816" s="58"/>
      <c r="G4816" s="58"/>
    </row>
    <row r="4817" spans="4:7" x14ac:dyDescent="0.2">
      <c r="D4817" s="58"/>
      <c r="G4817" s="58"/>
    </row>
    <row r="4818" spans="4:7" x14ac:dyDescent="0.2">
      <c r="D4818" s="58"/>
      <c r="G4818" s="58"/>
    </row>
    <row r="4819" spans="4:7" x14ac:dyDescent="0.2">
      <c r="D4819" s="58"/>
      <c r="G4819" s="58"/>
    </row>
    <row r="4820" spans="4:7" x14ac:dyDescent="0.2">
      <c r="D4820" s="58"/>
      <c r="G4820" s="58"/>
    </row>
    <row r="4821" spans="4:7" x14ac:dyDescent="0.2">
      <c r="D4821" s="58"/>
      <c r="G4821" s="58"/>
    </row>
    <row r="4822" spans="4:7" x14ac:dyDescent="0.2">
      <c r="D4822" s="58"/>
      <c r="G4822" s="58"/>
    </row>
    <row r="4823" spans="4:7" x14ac:dyDescent="0.2">
      <c r="D4823" s="58"/>
      <c r="G4823" s="58"/>
    </row>
    <row r="4824" spans="4:7" x14ac:dyDescent="0.2">
      <c r="D4824" s="58"/>
      <c r="G4824" s="58"/>
    </row>
    <row r="4825" spans="4:7" x14ac:dyDescent="0.2">
      <c r="D4825" s="58"/>
      <c r="G4825" s="58"/>
    </row>
    <row r="4826" spans="4:7" x14ac:dyDescent="0.2">
      <c r="D4826" s="58"/>
      <c r="G4826" s="58"/>
    </row>
    <row r="4827" spans="4:7" x14ac:dyDescent="0.2">
      <c r="D4827" s="58"/>
      <c r="G4827" s="58"/>
    </row>
    <row r="4828" spans="4:7" x14ac:dyDescent="0.2">
      <c r="D4828" s="58"/>
      <c r="G4828" s="58"/>
    </row>
    <row r="4829" spans="4:7" x14ac:dyDescent="0.2">
      <c r="D4829" s="58"/>
      <c r="G4829" s="58"/>
    </row>
    <row r="4830" spans="4:7" x14ac:dyDescent="0.2">
      <c r="D4830" s="58"/>
      <c r="G4830" s="58"/>
    </row>
    <row r="4831" spans="4:7" x14ac:dyDescent="0.2">
      <c r="D4831" s="58"/>
      <c r="G4831" s="58"/>
    </row>
    <row r="4832" spans="4:7" x14ac:dyDescent="0.2">
      <c r="D4832" s="58"/>
      <c r="G4832" s="58"/>
    </row>
    <row r="4833" spans="4:7" x14ac:dyDescent="0.2">
      <c r="D4833" s="58"/>
      <c r="G4833" s="58"/>
    </row>
    <row r="4834" spans="4:7" x14ac:dyDescent="0.2">
      <c r="D4834" s="58"/>
      <c r="G4834" s="58"/>
    </row>
    <row r="4835" spans="4:7" x14ac:dyDescent="0.2">
      <c r="D4835" s="58"/>
      <c r="G4835" s="58"/>
    </row>
    <row r="4836" spans="4:7" x14ac:dyDescent="0.2">
      <c r="D4836" s="58"/>
      <c r="G4836" s="58"/>
    </row>
    <row r="4837" spans="4:7" x14ac:dyDescent="0.2">
      <c r="D4837" s="58"/>
      <c r="G4837" s="58"/>
    </row>
    <row r="4838" spans="4:7" x14ac:dyDescent="0.2">
      <c r="D4838" s="58"/>
      <c r="G4838" s="58"/>
    </row>
    <row r="4839" spans="4:7" x14ac:dyDescent="0.2">
      <c r="D4839" s="58"/>
      <c r="G4839" s="58"/>
    </row>
    <row r="4840" spans="4:7" x14ac:dyDescent="0.2">
      <c r="D4840" s="58"/>
      <c r="G4840" s="58"/>
    </row>
    <row r="4841" spans="4:7" x14ac:dyDescent="0.2">
      <c r="D4841" s="58"/>
      <c r="G4841" s="58"/>
    </row>
    <row r="4842" spans="4:7" x14ac:dyDescent="0.2">
      <c r="D4842" s="58"/>
      <c r="G4842" s="58"/>
    </row>
    <row r="4843" spans="4:7" x14ac:dyDescent="0.2">
      <c r="D4843" s="58"/>
      <c r="G4843" s="58"/>
    </row>
    <row r="4844" spans="4:7" x14ac:dyDescent="0.2">
      <c r="D4844" s="58"/>
      <c r="G4844" s="58"/>
    </row>
    <row r="4845" spans="4:7" x14ac:dyDescent="0.2">
      <c r="D4845" s="58"/>
      <c r="G4845" s="58"/>
    </row>
    <row r="4846" spans="4:7" x14ac:dyDescent="0.2">
      <c r="D4846" s="58"/>
      <c r="G4846" s="58"/>
    </row>
    <row r="4847" spans="4:7" x14ac:dyDescent="0.2">
      <c r="D4847" s="58"/>
      <c r="G4847" s="58"/>
    </row>
    <row r="4848" spans="4:7" x14ac:dyDescent="0.2">
      <c r="D4848" s="58"/>
      <c r="G4848" s="58"/>
    </row>
    <row r="4849" spans="4:7" x14ac:dyDescent="0.2">
      <c r="D4849" s="58"/>
      <c r="G4849" s="58"/>
    </row>
    <row r="4850" spans="4:7" x14ac:dyDescent="0.2">
      <c r="D4850" s="58"/>
      <c r="G4850" s="58"/>
    </row>
    <row r="4851" spans="4:7" x14ac:dyDescent="0.2">
      <c r="D4851" s="58"/>
      <c r="G4851" s="58"/>
    </row>
    <row r="4852" spans="4:7" x14ac:dyDescent="0.2">
      <c r="D4852" s="58"/>
      <c r="G4852" s="58"/>
    </row>
    <row r="4853" spans="4:7" x14ac:dyDescent="0.2">
      <c r="D4853" s="58"/>
      <c r="G4853" s="58"/>
    </row>
    <row r="4854" spans="4:7" x14ac:dyDescent="0.2">
      <c r="D4854" s="58"/>
      <c r="G4854" s="58"/>
    </row>
    <row r="4855" spans="4:7" x14ac:dyDescent="0.2">
      <c r="D4855" s="58"/>
      <c r="G4855" s="58"/>
    </row>
    <row r="4856" spans="4:7" x14ac:dyDescent="0.2">
      <c r="D4856" s="58"/>
      <c r="G4856" s="58"/>
    </row>
    <row r="4857" spans="4:7" x14ac:dyDescent="0.2">
      <c r="D4857" s="58"/>
      <c r="G4857" s="58"/>
    </row>
    <row r="4858" spans="4:7" x14ac:dyDescent="0.2">
      <c r="D4858" s="58"/>
      <c r="G4858" s="58"/>
    </row>
    <row r="4859" spans="4:7" x14ac:dyDescent="0.2">
      <c r="D4859" s="58"/>
      <c r="G4859" s="58"/>
    </row>
    <row r="4860" spans="4:7" x14ac:dyDescent="0.2">
      <c r="D4860" s="58"/>
      <c r="G4860" s="58"/>
    </row>
    <row r="4861" spans="4:7" x14ac:dyDescent="0.2">
      <c r="D4861" s="58"/>
      <c r="G4861" s="58"/>
    </row>
    <row r="4862" spans="4:7" x14ac:dyDescent="0.2">
      <c r="D4862" s="58"/>
      <c r="G4862" s="58"/>
    </row>
    <row r="4863" spans="4:7" x14ac:dyDescent="0.2">
      <c r="D4863" s="58"/>
      <c r="G4863" s="58"/>
    </row>
    <row r="4864" spans="4:7" x14ac:dyDescent="0.2">
      <c r="D4864" s="58"/>
      <c r="G4864" s="58"/>
    </row>
    <row r="4865" spans="4:7" x14ac:dyDescent="0.2">
      <c r="D4865" s="58"/>
      <c r="G4865" s="58"/>
    </row>
    <row r="4866" spans="4:7" x14ac:dyDescent="0.2">
      <c r="D4866" s="58"/>
      <c r="G4866" s="58"/>
    </row>
    <row r="4867" spans="4:7" x14ac:dyDescent="0.2">
      <c r="D4867" s="58"/>
      <c r="G4867" s="58"/>
    </row>
    <row r="4868" spans="4:7" x14ac:dyDescent="0.2">
      <c r="D4868" s="58"/>
      <c r="G4868" s="58"/>
    </row>
    <row r="4869" spans="4:7" x14ac:dyDescent="0.2">
      <c r="D4869" s="58"/>
      <c r="G4869" s="58"/>
    </row>
    <row r="4870" spans="4:7" x14ac:dyDescent="0.2">
      <c r="D4870" s="58"/>
      <c r="G4870" s="58"/>
    </row>
    <row r="4871" spans="4:7" x14ac:dyDescent="0.2">
      <c r="D4871" s="58"/>
      <c r="G4871" s="58"/>
    </row>
    <row r="4872" spans="4:7" x14ac:dyDescent="0.2">
      <c r="D4872" s="58"/>
      <c r="G4872" s="58"/>
    </row>
    <row r="4873" spans="4:7" x14ac:dyDescent="0.2">
      <c r="D4873" s="58"/>
      <c r="G4873" s="58"/>
    </row>
    <row r="4874" spans="4:7" x14ac:dyDescent="0.2">
      <c r="D4874" s="58"/>
      <c r="G4874" s="58"/>
    </row>
    <row r="4875" spans="4:7" x14ac:dyDescent="0.2">
      <c r="D4875" s="58"/>
      <c r="G4875" s="58"/>
    </row>
    <row r="4876" spans="4:7" x14ac:dyDescent="0.2">
      <c r="D4876" s="58"/>
      <c r="G4876" s="58"/>
    </row>
    <row r="4877" spans="4:7" x14ac:dyDescent="0.2">
      <c r="D4877" s="58"/>
      <c r="G4877" s="58"/>
    </row>
    <row r="4878" spans="4:7" x14ac:dyDescent="0.2">
      <c r="D4878" s="58"/>
      <c r="G4878" s="58"/>
    </row>
    <row r="4879" spans="4:7" x14ac:dyDescent="0.2">
      <c r="D4879" s="58"/>
      <c r="G4879" s="58"/>
    </row>
    <row r="4880" spans="4:7" x14ac:dyDescent="0.2">
      <c r="D4880" s="58"/>
      <c r="G4880" s="58"/>
    </row>
    <row r="4881" spans="4:7" x14ac:dyDescent="0.2">
      <c r="D4881" s="58"/>
      <c r="G4881" s="58"/>
    </row>
    <row r="4882" spans="4:7" x14ac:dyDescent="0.2">
      <c r="D4882" s="58"/>
      <c r="G4882" s="58"/>
    </row>
    <row r="4883" spans="4:7" x14ac:dyDescent="0.2">
      <c r="D4883" s="58"/>
      <c r="G4883" s="58"/>
    </row>
    <row r="4884" spans="4:7" x14ac:dyDescent="0.2">
      <c r="D4884" s="58"/>
      <c r="G4884" s="58"/>
    </row>
    <row r="4885" spans="4:7" x14ac:dyDescent="0.2">
      <c r="D4885" s="58"/>
      <c r="G4885" s="58"/>
    </row>
    <row r="4886" spans="4:7" x14ac:dyDescent="0.2">
      <c r="D4886" s="58"/>
      <c r="G4886" s="58"/>
    </row>
    <row r="4887" spans="4:7" x14ac:dyDescent="0.2">
      <c r="D4887" s="58"/>
      <c r="G4887" s="58"/>
    </row>
    <row r="4888" spans="4:7" x14ac:dyDescent="0.2">
      <c r="D4888" s="58"/>
      <c r="G4888" s="58"/>
    </row>
    <row r="4889" spans="4:7" x14ac:dyDescent="0.2">
      <c r="D4889" s="58"/>
      <c r="G4889" s="58"/>
    </row>
    <row r="4890" spans="4:7" x14ac:dyDescent="0.2">
      <c r="D4890" s="58"/>
      <c r="G4890" s="58"/>
    </row>
    <row r="4891" spans="4:7" x14ac:dyDescent="0.2">
      <c r="D4891" s="58"/>
      <c r="G4891" s="58"/>
    </row>
    <row r="4892" spans="4:7" x14ac:dyDescent="0.2">
      <c r="D4892" s="58"/>
      <c r="G4892" s="58"/>
    </row>
    <row r="4893" spans="4:7" x14ac:dyDescent="0.2">
      <c r="D4893" s="58"/>
      <c r="G4893" s="58"/>
    </row>
    <row r="4894" spans="4:7" x14ac:dyDescent="0.2">
      <c r="D4894" s="58"/>
      <c r="G4894" s="58"/>
    </row>
    <row r="4895" spans="4:7" x14ac:dyDescent="0.2">
      <c r="D4895" s="58"/>
      <c r="G4895" s="58"/>
    </row>
    <row r="4896" spans="4:7" x14ac:dyDescent="0.2">
      <c r="D4896" s="58"/>
      <c r="G4896" s="58"/>
    </row>
    <row r="4897" spans="4:7" x14ac:dyDescent="0.2">
      <c r="D4897" s="58"/>
      <c r="G4897" s="58"/>
    </row>
    <row r="4898" spans="4:7" x14ac:dyDescent="0.2">
      <c r="D4898" s="58"/>
      <c r="G4898" s="58"/>
    </row>
    <row r="4899" spans="4:7" x14ac:dyDescent="0.2">
      <c r="D4899" s="58"/>
      <c r="G4899" s="58"/>
    </row>
    <row r="4900" spans="4:7" x14ac:dyDescent="0.2">
      <c r="D4900" s="58"/>
      <c r="G4900" s="58"/>
    </row>
    <row r="4901" spans="4:7" x14ac:dyDescent="0.2">
      <c r="D4901" s="58"/>
      <c r="G4901" s="58"/>
    </row>
    <row r="4902" spans="4:7" x14ac:dyDescent="0.2">
      <c r="D4902" s="58"/>
      <c r="G4902" s="58"/>
    </row>
    <row r="4903" spans="4:7" x14ac:dyDescent="0.2">
      <c r="D4903" s="58"/>
      <c r="G4903" s="58"/>
    </row>
    <row r="4904" spans="4:7" x14ac:dyDescent="0.2">
      <c r="D4904" s="58"/>
      <c r="G4904" s="58"/>
    </row>
    <row r="4905" spans="4:7" x14ac:dyDescent="0.2">
      <c r="D4905" s="58"/>
      <c r="G4905" s="58"/>
    </row>
    <row r="4906" spans="4:7" x14ac:dyDescent="0.2">
      <c r="D4906" s="58"/>
      <c r="G4906" s="58"/>
    </row>
    <row r="4907" spans="4:7" x14ac:dyDescent="0.2">
      <c r="D4907" s="58"/>
      <c r="G4907" s="58"/>
    </row>
    <row r="4908" spans="4:7" x14ac:dyDescent="0.2">
      <c r="D4908" s="58"/>
      <c r="G4908" s="58"/>
    </row>
    <row r="4909" spans="4:7" x14ac:dyDescent="0.2">
      <c r="D4909" s="58"/>
      <c r="G4909" s="58"/>
    </row>
    <row r="4910" spans="4:7" x14ac:dyDescent="0.2">
      <c r="D4910" s="58"/>
      <c r="G4910" s="58"/>
    </row>
    <row r="4911" spans="4:7" x14ac:dyDescent="0.2">
      <c r="D4911" s="58"/>
      <c r="G4911" s="58"/>
    </row>
    <row r="4912" spans="4:7" x14ac:dyDescent="0.2">
      <c r="D4912" s="58"/>
      <c r="G4912" s="58"/>
    </row>
    <row r="4913" spans="4:7" x14ac:dyDescent="0.2">
      <c r="D4913" s="58"/>
      <c r="G4913" s="58"/>
    </row>
    <row r="4914" spans="4:7" x14ac:dyDescent="0.2">
      <c r="D4914" s="58"/>
      <c r="G4914" s="58"/>
    </row>
    <row r="4915" spans="4:7" x14ac:dyDescent="0.2">
      <c r="D4915" s="58"/>
      <c r="G4915" s="58"/>
    </row>
    <row r="4916" spans="4:7" x14ac:dyDescent="0.2">
      <c r="D4916" s="58"/>
      <c r="G4916" s="58"/>
    </row>
    <row r="4917" spans="4:7" x14ac:dyDescent="0.2">
      <c r="D4917" s="58"/>
      <c r="G4917" s="58"/>
    </row>
    <row r="4918" spans="4:7" x14ac:dyDescent="0.2">
      <c r="D4918" s="58"/>
      <c r="G4918" s="58"/>
    </row>
    <row r="4919" spans="4:7" x14ac:dyDescent="0.2">
      <c r="D4919" s="58"/>
      <c r="G4919" s="58"/>
    </row>
    <row r="4920" spans="4:7" x14ac:dyDescent="0.2">
      <c r="D4920" s="58"/>
      <c r="G4920" s="58"/>
    </row>
    <row r="4921" spans="4:7" x14ac:dyDescent="0.2">
      <c r="D4921" s="58"/>
      <c r="G4921" s="58"/>
    </row>
    <row r="4922" spans="4:7" x14ac:dyDescent="0.2">
      <c r="D4922" s="58"/>
      <c r="G4922" s="58"/>
    </row>
    <row r="4923" spans="4:7" x14ac:dyDescent="0.2">
      <c r="D4923" s="58"/>
      <c r="G4923" s="58"/>
    </row>
    <row r="4924" spans="4:7" x14ac:dyDescent="0.2">
      <c r="D4924" s="58"/>
      <c r="G4924" s="58"/>
    </row>
    <row r="4925" spans="4:7" x14ac:dyDescent="0.2">
      <c r="D4925" s="58"/>
      <c r="G4925" s="58"/>
    </row>
    <row r="4926" spans="4:7" x14ac:dyDescent="0.2">
      <c r="D4926" s="58"/>
      <c r="G4926" s="58"/>
    </row>
    <row r="4927" spans="4:7" x14ac:dyDescent="0.2">
      <c r="D4927" s="58"/>
      <c r="G4927" s="58"/>
    </row>
    <row r="4928" spans="4:7" x14ac:dyDescent="0.2">
      <c r="D4928" s="58"/>
      <c r="G4928" s="58"/>
    </row>
    <row r="4929" spans="4:7" x14ac:dyDescent="0.2">
      <c r="D4929" s="58"/>
      <c r="G4929" s="58"/>
    </row>
    <row r="4930" spans="4:7" x14ac:dyDescent="0.2">
      <c r="D4930" s="58"/>
      <c r="G4930" s="58"/>
    </row>
    <row r="4931" spans="4:7" x14ac:dyDescent="0.2">
      <c r="D4931" s="58"/>
      <c r="G4931" s="58"/>
    </row>
    <row r="4932" spans="4:7" x14ac:dyDescent="0.2">
      <c r="D4932" s="58"/>
      <c r="G4932" s="58"/>
    </row>
    <row r="4933" spans="4:7" x14ac:dyDescent="0.2">
      <c r="D4933" s="58"/>
      <c r="G4933" s="58"/>
    </row>
    <row r="4934" spans="4:7" x14ac:dyDescent="0.2">
      <c r="D4934" s="58"/>
      <c r="G4934" s="58"/>
    </row>
    <row r="4935" spans="4:7" x14ac:dyDescent="0.2">
      <c r="D4935" s="58"/>
      <c r="G4935" s="58"/>
    </row>
    <row r="4936" spans="4:7" x14ac:dyDescent="0.2">
      <c r="D4936" s="58"/>
      <c r="G4936" s="58"/>
    </row>
    <row r="4937" spans="4:7" x14ac:dyDescent="0.2">
      <c r="D4937" s="58"/>
      <c r="G4937" s="58"/>
    </row>
    <row r="4938" spans="4:7" x14ac:dyDescent="0.2">
      <c r="D4938" s="58"/>
      <c r="G4938" s="58"/>
    </row>
    <row r="4939" spans="4:7" x14ac:dyDescent="0.2">
      <c r="D4939" s="58"/>
      <c r="G4939" s="58"/>
    </row>
    <row r="4940" spans="4:7" x14ac:dyDescent="0.2">
      <c r="D4940" s="58"/>
      <c r="G4940" s="58"/>
    </row>
    <row r="4941" spans="4:7" x14ac:dyDescent="0.2">
      <c r="D4941" s="58"/>
      <c r="G4941" s="58"/>
    </row>
    <row r="4942" spans="4:7" x14ac:dyDescent="0.2">
      <c r="D4942" s="58"/>
      <c r="G4942" s="58"/>
    </row>
    <row r="4943" spans="4:7" x14ac:dyDescent="0.2">
      <c r="D4943" s="58"/>
      <c r="G4943" s="58"/>
    </row>
    <row r="4944" spans="4:7" x14ac:dyDescent="0.2">
      <c r="D4944" s="58"/>
      <c r="G4944" s="58"/>
    </row>
    <row r="4945" spans="4:7" x14ac:dyDescent="0.2">
      <c r="D4945" s="58"/>
      <c r="G4945" s="58"/>
    </row>
    <row r="4946" spans="4:7" x14ac:dyDescent="0.2">
      <c r="D4946" s="58"/>
      <c r="G4946" s="58"/>
    </row>
    <row r="4947" spans="4:7" x14ac:dyDescent="0.2">
      <c r="D4947" s="58"/>
      <c r="G4947" s="58"/>
    </row>
    <row r="4948" spans="4:7" x14ac:dyDescent="0.2">
      <c r="D4948" s="58"/>
      <c r="G4948" s="58"/>
    </row>
    <row r="4949" spans="4:7" x14ac:dyDescent="0.2">
      <c r="D4949" s="58"/>
      <c r="G4949" s="58"/>
    </row>
    <row r="4950" spans="4:7" x14ac:dyDescent="0.2">
      <c r="D4950" s="58"/>
      <c r="G4950" s="58"/>
    </row>
    <row r="4951" spans="4:7" x14ac:dyDescent="0.2">
      <c r="D4951" s="58"/>
      <c r="G4951" s="58"/>
    </row>
    <row r="4952" spans="4:7" x14ac:dyDescent="0.2">
      <c r="D4952" s="58"/>
      <c r="G4952" s="58"/>
    </row>
    <row r="4953" spans="4:7" x14ac:dyDescent="0.2">
      <c r="D4953" s="58"/>
      <c r="G4953" s="58"/>
    </row>
    <row r="4954" spans="4:7" x14ac:dyDescent="0.2">
      <c r="D4954" s="58"/>
      <c r="G4954" s="58"/>
    </row>
    <row r="4955" spans="4:7" x14ac:dyDescent="0.2">
      <c r="D4955" s="58"/>
      <c r="G4955" s="58"/>
    </row>
    <row r="4956" spans="4:7" x14ac:dyDescent="0.2">
      <c r="D4956" s="58"/>
      <c r="G4956" s="58"/>
    </row>
    <row r="4957" spans="4:7" x14ac:dyDescent="0.2">
      <c r="D4957" s="58"/>
      <c r="G4957" s="58"/>
    </row>
    <row r="4958" spans="4:7" x14ac:dyDescent="0.2">
      <c r="D4958" s="58"/>
      <c r="G4958" s="58"/>
    </row>
    <row r="4959" spans="4:7" x14ac:dyDescent="0.2">
      <c r="D4959" s="58"/>
      <c r="G4959" s="58"/>
    </row>
    <row r="4960" spans="4:7" x14ac:dyDescent="0.2">
      <c r="D4960" s="58"/>
      <c r="G4960" s="58"/>
    </row>
    <row r="4961" spans="4:7" x14ac:dyDescent="0.2">
      <c r="D4961" s="58"/>
      <c r="G4961" s="58"/>
    </row>
    <row r="4962" spans="4:7" x14ac:dyDescent="0.2">
      <c r="D4962" s="58"/>
      <c r="G4962" s="58"/>
    </row>
    <row r="4963" spans="4:7" x14ac:dyDescent="0.2">
      <c r="D4963" s="58"/>
      <c r="G4963" s="58"/>
    </row>
    <row r="4964" spans="4:7" x14ac:dyDescent="0.2">
      <c r="D4964" s="58"/>
      <c r="G4964" s="58"/>
    </row>
    <row r="4965" spans="4:7" x14ac:dyDescent="0.2">
      <c r="D4965" s="58"/>
      <c r="G4965" s="58"/>
    </row>
    <row r="4966" spans="4:7" x14ac:dyDescent="0.2">
      <c r="D4966" s="58"/>
      <c r="G4966" s="58"/>
    </row>
    <row r="4967" spans="4:7" x14ac:dyDescent="0.2">
      <c r="D4967" s="58"/>
      <c r="G4967" s="58"/>
    </row>
    <row r="4968" spans="4:7" x14ac:dyDescent="0.2">
      <c r="D4968" s="58"/>
      <c r="G4968" s="58"/>
    </row>
    <row r="4969" spans="4:7" x14ac:dyDescent="0.2">
      <c r="D4969" s="58"/>
      <c r="G4969" s="58"/>
    </row>
    <row r="4970" spans="4:7" x14ac:dyDescent="0.2">
      <c r="D4970" s="58"/>
      <c r="G4970" s="58"/>
    </row>
    <row r="4971" spans="4:7" x14ac:dyDescent="0.2">
      <c r="D4971" s="58"/>
      <c r="G4971" s="58"/>
    </row>
    <row r="4972" spans="4:7" x14ac:dyDescent="0.2">
      <c r="D4972" s="58"/>
      <c r="G4972" s="58"/>
    </row>
    <row r="4973" spans="4:7" x14ac:dyDescent="0.2">
      <c r="D4973" s="58"/>
      <c r="G4973" s="58"/>
    </row>
    <row r="4974" spans="4:7" x14ac:dyDescent="0.2">
      <c r="D4974" s="58"/>
      <c r="G4974" s="58"/>
    </row>
    <row r="4975" spans="4:7" x14ac:dyDescent="0.2">
      <c r="D4975" s="58"/>
      <c r="G4975" s="58"/>
    </row>
    <row r="4976" spans="4:7" x14ac:dyDescent="0.2">
      <c r="D4976" s="58"/>
      <c r="G4976" s="58"/>
    </row>
    <row r="4977" spans="4:7" x14ac:dyDescent="0.2">
      <c r="D4977" s="58"/>
      <c r="G4977" s="58"/>
    </row>
    <row r="4978" spans="4:7" x14ac:dyDescent="0.2">
      <c r="D4978" s="58"/>
      <c r="G4978" s="58"/>
    </row>
    <row r="4979" spans="4:7" x14ac:dyDescent="0.2">
      <c r="D4979" s="58"/>
      <c r="G4979" s="58"/>
    </row>
    <row r="4980" spans="4:7" x14ac:dyDescent="0.2">
      <c r="D4980" s="58"/>
      <c r="G4980" s="58"/>
    </row>
    <row r="4981" spans="4:7" x14ac:dyDescent="0.2">
      <c r="D4981" s="58"/>
      <c r="G4981" s="58"/>
    </row>
    <row r="4982" spans="4:7" x14ac:dyDescent="0.2">
      <c r="D4982" s="58"/>
      <c r="G4982" s="58"/>
    </row>
    <row r="4983" spans="4:7" x14ac:dyDescent="0.2">
      <c r="D4983" s="58"/>
      <c r="G4983" s="58"/>
    </row>
    <row r="4984" spans="4:7" x14ac:dyDescent="0.2">
      <c r="D4984" s="58"/>
      <c r="G4984" s="58"/>
    </row>
    <row r="4985" spans="4:7" x14ac:dyDescent="0.2">
      <c r="D4985" s="58"/>
      <c r="G4985" s="58"/>
    </row>
    <row r="4986" spans="4:7" x14ac:dyDescent="0.2">
      <c r="D4986" s="58"/>
      <c r="G4986" s="58"/>
    </row>
    <row r="4987" spans="4:7" x14ac:dyDescent="0.2">
      <c r="D4987" s="58"/>
      <c r="G4987" s="58"/>
    </row>
    <row r="4988" spans="4:7" x14ac:dyDescent="0.2">
      <c r="D4988" s="58"/>
      <c r="G4988" s="58"/>
    </row>
    <row r="4989" spans="4:7" x14ac:dyDescent="0.2">
      <c r="D4989" s="58"/>
      <c r="G4989" s="58"/>
    </row>
    <row r="4990" spans="4:7" x14ac:dyDescent="0.2">
      <c r="D4990" s="58"/>
      <c r="G4990" s="58"/>
    </row>
    <row r="4991" spans="4:7" x14ac:dyDescent="0.2">
      <c r="D4991" s="58"/>
      <c r="G4991" s="58"/>
    </row>
    <row r="4992" spans="4:7" x14ac:dyDescent="0.2">
      <c r="D4992" s="58"/>
      <c r="G4992" s="58"/>
    </row>
    <row r="4993" spans="4:7" x14ac:dyDescent="0.2">
      <c r="D4993" s="58"/>
      <c r="G4993" s="58"/>
    </row>
    <row r="4994" spans="4:7" x14ac:dyDescent="0.2">
      <c r="D4994" s="58"/>
      <c r="G4994" s="58"/>
    </row>
    <row r="4995" spans="4:7" x14ac:dyDescent="0.2">
      <c r="D4995" s="58"/>
      <c r="G4995" s="58"/>
    </row>
    <row r="4996" spans="4:7" x14ac:dyDescent="0.2">
      <c r="D4996" s="58"/>
      <c r="G4996" s="58"/>
    </row>
    <row r="4997" spans="4:7" x14ac:dyDescent="0.2">
      <c r="D4997" s="58"/>
      <c r="G4997" s="58"/>
    </row>
    <row r="4998" spans="4:7" x14ac:dyDescent="0.2">
      <c r="D4998" s="58"/>
      <c r="G4998" s="58"/>
    </row>
    <row r="4999" spans="4:7" x14ac:dyDescent="0.2">
      <c r="D4999" s="58"/>
      <c r="G4999" s="58"/>
    </row>
    <row r="5000" spans="4:7" x14ac:dyDescent="0.2">
      <c r="D5000" s="58"/>
      <c r="G5000" s="58"/>
    </row>
    <row r="5001" spans="4:7" x14ac:dyDescent="0.2">
      <c r="D5001" s="58"/>
      <c r="G5001" s="58"/>
    </row>
    <row r="5002" spans="4:7" x14ac:dyDescent="0.2">
      <c r="D5002" s="58"/>
      <c r="G5002" s="58"/>
    </row>
    <row r="5003" spans="4:7" x14ac:dyDescent="0.2">
      <c r="D5003" s="58"/>
      <c r="G5003" s="58"/>
    </row>
    <row r="5004" spans="4:7" x14ac:dyDescent="0.2">
      <c r="D5004" s="58"/>
      <c r="G5004" s="58"/>
    </row>
    <row r="5005" spans="4:7" x14ac:dyDescent="0.2">
      <c r="D5005" s="58"/>
      <c r="G5005" s="58"/>
    </row>
    <row r="5006" spans="4:7" x14ac:dyDescent="0.2">
      <c r="D5006" s="58"/>
      <c r="G5006" s="58"/>
    </row>
    <row r="5007" spans="4:7" x14ac:dyDescent="0.2">
      <c r="D5007" s="58"/>
      <c r="G5007" s="58"/>
    </row>
    <row r="5008" spans="4:7" x14ac:dyDescent="0.2">
      <c r="D5008" s="58"/>
      <c r="G5008" s="58"/>
    </row>
    <row r="5009" spans="4:7" x14ac:dyDescent="0.2">
      <c r="D5009" s="58"/>
      <c r="G5009" s="58"/>
    </row>
    <row r="5010" spans="4:7" x14ac:dyDescent="0.2">
      <c r="D5010" s="58"/>
      <c r="G5010" s="58"/>
    </row>
    <row r="5011" spans="4:7" x14ac:dyDescent="0.2">
      <c r="D5011" s="58"/>
      <c r="G5011" s="58"/>
    </row>
    <row r="5012" spans="4:7" x14ac:dyDescent="0.2">
      <c r="D5012" s="58"/>
      <c r="G5012" s="58"/>
    </row>
    <row r="5013" spans="4:7" x14ac:dyDescent="0.2">
      <c r="D5013" s="58"/>
      <c r="G5013" s="58"/>
    </row>
    <row r="5014" spans="4:7" x14ac:dyDescent="0.2">
      <c r="D5014" s="58"/>
      <c r="G5014" s="58"/>
    </row>
    <row r="5015" spans="4:7" x14ac:dyDescent="0.2">
      <c r="D5015" s="58"/>
      <c r="G5015" s="58"/>
    </row>
    <row r="5016" spans="4:7" x14ac:dyDescent="0.2">
      <c r="D5016" s="58"/>
      <c r="G5016" s="58"/>
    </row>
    <row r="5017" spans="4:7" x14ac:dyDescent="0.2">
      <c r="D5017" s="58"/>
      <c r="G5017" s="58"/>
    </row>
    <row r="5018" spans="4:7" x14ac:dyDescent="0.2">
      <c r="D5018" s="58"/>
      <c r="G5018" s="58"/>
    </row>
    <row r="5019" spans="4:7" x14ac:dyDescent="0.2">
      <c r="D5019" s="58"/>
      <c r="G5019" s="58"/>
    </row>
    <row r="5020" spans="4:7" x14ac:dyDescent="0.2">
      <c r="D5020" s="58"/>
      <c r="G5020" s="58"/>
    </row>
    <row r="5021" spans="4:7" x14ac:dyDescent="0.2">
      <c r="D5021" s="58"/>
      <c r="G5021" s="58"/>
    </row>
    <row r="5022" spans="4:7" x14ac:dyDescent="0.2">
      <c r="D5022" s="58"/>
      <c r="G5022" s="58"/>
    </row>
    <row r="5023" spans="4:7" x14ac:dyDescent="0.2">
      <c r="D5023" s="58"/>
      <c r="G5023" s="58"/>
    </row>
    <row r="5024" spans="4:7" x14ac:dyDescent="0.2">
      <c r="D5024" s="58"/>
      <c r="G5024" s="58"/>
    </row>
    <row r="5025" spans="4:7" x14ac:dyDescent="0.2">
      <c r="D5025" s="58"/>
      <c r="G5025" s="58"/>
    </row>
    <row r="5026" spans="4:7" x14ac:dyDescent="0.2">
      <c r="D5026" s="58"/>
      <c r="G5026" s="58"/>
    </row>
    <row r="5027" spans="4:7" x14ac:dyDescent="0.2">
      <c r="D5027" s="58"/>
      <c r="G5027" s="58"/>
    </row>
    <row r="5028" spans="4:7" x14ac:dyDescent="0.2">
      <c r="D5028" s="58"/>
      <c r="G5028" s="58"/>
    </row>
    <row r="5029" spans="4:7" x14ac:dyDescent="0.2">
      <c r="D5029" s="58"/>
      <c r="G5029" s="58"/>
    </row>
    <row r="5030" spans="4:7" x14ac:dyDescent="0.2">
      <c r="D5030" s="58"/>
      <c r="G5030" s="58"/>
    </row>
    <row r="5031" spans="4:7" x14ac:dyDescent="0.2">
      <c r="D5031" s="58"/>
      <c r="G5031" s="58"/>
    </row>
    <row r="5032" spans="4:7" x14ac:dyDescent="0.2">
      <c r="D5032" s="58"/>
      <c r="G5032" s="58"/>
    </row>
    <row r="5033" spans="4:7" x14ac:dyDescent="0.2">
      <c r="D5033" s="58"/>
      <c r="G5033" s="58"/>
    </row>
    <row r="5034" spans="4:7" x14ac:dyDescent="0.2">
      <c r="D5034" s="58"/>
      <c r="G5034" s="58"/>
    </row>
    <row r="5035" spans="4:7" x14ac:dyDescent="0.2">
      <c r="D5035" s="58"/>
      <c r="G5035" s="58"/>
    </row>
    <row r="5036" spans="4:7" x14ac:dyDescent="0.2">
      <c r="D5036" s="58"/>
      <c r="G5036" s="58"/>
    </row>
    <row r="5037" spans="4:7" x14ac:dyDescent="0.2">
      <c r="D5037" s="58"/>
      <c r="G5037" s="58"/>
    </row>
    <row r="5038" spans="4:7" x14ac:dyDescent="0.2">
      <c r="D5038" s="58"/>
      <c r="G5038" s="58"/>
    </row>
    <row r="5039" spans="4:7" x14ac:dyDescent="0.2">
      <c r="D5039" s="58"/>
      <c r="G5039" s="58"/>
    </row>
    <row r="5040" spans="4:7" x14ac:dyDescent="0.2">
      <c r="D5040" s="58"/>
      <c r="G5040" s="58"/>
    </row>
    <row r="5041" spans="4:7" x14ac:dyDescent="0.2">
      <c r="D5041" s="58"/>
      <c r="G5041" s="58"/>
    </row>
    <row r="5042" spans="4:7" x14ac:dyDescent="0.2">
      <c r="D5042" s="58"/>
      <c r="G5042" s="58"/>
    </row>
    <row r="5043" spans="4:7" x14ac:dyDescent="0.2">
      <c r="D5043" s="58"/>
      <c r="G5043" s="58"/>
    </row>
    <row r="5044" spans="4:7" x14ac:dyDescent="0.2">
      <c r="D5044" s="58"/>
      <c r="G5044" s="58"/>
    </row>
    <row r="5045" spans="4:7" x14ac:dyDescent="0.2">
      <c r="D5045" s="58"/>
      <c r="G5045" s="58"/>
    </row>
    <row r="5046" spans="4:7" x14ac:dyDescent="0.2">
      <c r="D5046" s="58"/>
      <c r="G5046" s="58"/>
    </row>
    <row r="5047" spans="4:7" x14ac:dyDescent="0.2">
      <c r="D5047" s="58"/>
      <c r="G5047" s="58"/>
    </row>
    <row r="5048" spans="4:7" x14ac:dyDescent="0.2">
      <c r="D5048" s="58"/>
      <c r="G5048" s="58"/>
    </row>
    <row r="5049" spans="4:7" x14ac:dyDescent="0.2">
      <c r="D5049" s="58"/>
      <c r="G5049" s="58"/>
    </row>
    <row r="5050" spans="4:7" x14ac:dyDescent="0.2">
      <c r="D5050" s="58"/>
      <c r="G5050" s="58"/>
    </row>
    <row r="5051" spans="4:7" x14ac:dyDescent="0.2">
      <c r="D5051" s="58"/>
      <c r="G5051" s="58"/>
    </row>
    <row r="5052" spans="4:7" x14ac:dyDescent="0.2">
      <c r="D5052" s="58"/>
      <c r="G5052" s="58"/>
    </row>
    <row r="5053" spans="4:7" x14ac:dyDescent="0.2">
      <c r="D5053" s="58"/>
      <c r="G5053" s="58"/>
    </row>
    <row r="5054" spans="4:7" x14ac:dyDescent="0.2">
      <c r="D5054" s="58"/>
      <c r="G5054" s="58"/>
    </row>
    <row r="5055" spans="4:7" x14ac:dyDescent="0.2">
      <c r="D5055" s="58"/>
      <c r="G5055" s="58"/>
    </row>
    <row r="5056" spans="4:7" x14ac:dyDescent="0.2">
      <c r="D5056" s="58"/>
      <c r="G5056" s="58"/>
    </row>
    <row r="5057" spans="4:7" x14ac:dyDescent="0.2">
      <c r="D5057" s="58"/>
      <c r="G5057" s="58"/>
    </row>
    <row r="5058" spans="4:7" x14ac:dyDescent="0.2">
      <c r="D5058" s="58"/>
      <c r="G5058" s="58"/>
    </row>
    <row r="5059" spans="4:7" x14ac:dyDescent="0.2">
      <c r="D5059" s="58"/>
      <c r="G5059" s="58"/>
    </row>
    <row r="5060" spans="4:7" x14ac:dyDescent="0.2">
      <c r="D5060" s="58"/>
      <c r="G5060" s="58"/>
    </row>
    <row r="5061" spans="4:7" x14ac:dyDescent="0.2">
      <c r="D5061" s="58"/>
      <c r="G5061" s="58"/>
    </row>
    <row r="5062" spans="4:7" x14ac:dyDescent="0.2">
      <c r="D5062" s="58"/>
      <c r="G5062" s="58"/>
    </row>
    <row r="5063" spans="4:7" x14ac:dyDescent="0.2">
      <c r="D5063" s="58"/>
      <c r="G5063" s="58"/>
    </row>
    <row r="5064" spans="4:7" x14ac:dyDescent="0.2">
      <c r="D5064" s="58"/>
      <c r="G5064" s="58"/>
    </row>
    <row r="5065" spans="4:7" x14ac:dyDescent="0.2">
      <c r="D5065" s="58"/>
      <c r="G5065" s="58"/>
    </row>
    <row r="5066" spans="4:7" x14ac:dyDescent="0.2">
      <c r="D5066" s="58"/>
      <c r="G5066" s="58"/>
    </row>
    <row r="5067" spans="4:7" x14ac:dyDescent="0.2">
      <c r="D5067" s="58"/>
      <c r="G5067" s="58"/>
    </row>
    <row r="5068" spans="4:7" x14ac:dyDescent="0.2">
      <c r="D5068" s="58"/>
      <c r="G5068" s="58"/>
    </row>
    <row r="5069" spans="4:7" x14ac:dyDescent="0.2">
      <c r="D5069" s="58"/>
      <c r="G5069" s="58"/>
    </row>
    <row r="5070" spans="4:7" x14ac:dyDescent="0.2">
      <c r="D5070" s="58"/>
      <c r="G5070" s="58"/>
    </row>
    <row r="5071" spans="4:7" x14ac:dyDescent="0.2">
      <c r="D5071" s="58"/>
      <c r="G5071" s="58"/>
    </row>
    <row r="5072" spans="4:7" x14ac:dyDescent="0.2">
      <c r="D5072" s="58"/>
      <c r="G5072" s="58"/>
    </row>
    <row r="5073" spans="4:7" x14ac:dyDescent="0.2">
      <c r="D5073" s="58"/>
      <c r="G5073" s="58"/>
    </row>
    <row r="5074" spans="4:7" x14ac:dyDescent="0.2">
      <c r="D5074" s="58"/>
      <c r="G5074" s="58"/>
    </row>
    <row r="5075" spans="4:7" x14ac:dyDescent="0.2">
      <c r="D5075" s="58"/>
      <c r="G5075" s="58"/>
    </row>
    <row r="5076" spans="4:7" x14ac:dyDescent="0.2">
      <c r="D5076" s="58"/>
      <c r="G5076" s="58"/>
    </row>
    <row r="5077" spans="4:7" x14ac:dyDescent="0.2">
      <c r="D5077" s="58"/>
      <c r="G5077" s="58"/>
    </row>
    <row r="5078" spans="4:7" x14ac:dyDescent="0.2">
      <c r="D5078" s="58"/>
      <c r="G5078" s="58"/>
    </row>
    <row r="5079" spans="4:7" x14ac:dyDescent="0.2">
      <c r="D5079" s="58"/>
      <c r="G5079" s="58"/>
    </row>
    <row r="5080" spans="4:7" x14ac:dyDescent="0.2">
      <c r="D5080" s="58"/>
      <c r="G5080" s="58"/>
    </row>
    <row r="5081" spans="4:7" x14ac:dyDescent="0.2">
      <c r="D5081" s="58"/>
      <c r="G5081" s="58"/>
    </row>
    <row r="5082" spans="4:7" x14ac:dyDescent="0.2">
      <c r="D5082" s="58"/>
      <c r="G5082" s="58"/>
    </row>
    <row r="5083" spans="4:7" x14ac:dyDescent="0.2">
      <c r="D5083" s="58"/>
      <c r="G5083" s="58"/>
    </row>
    <row r="5084" spans="4:7" x14ac:dyDescent="0.2">
      <c r="D5084" s="58"/>
      <c r="G5084" s="58"/>
    </row>
    <row r="5085" spans="4:7" x14ac:dyDescent="0.2">
      <c r="D5085" s="58"/>
      <c r="G5085" s="58"/>
    </row>
    <row r="5086" spans="4:7" x14ac:dyDescent="0.2">
      <c r="D5086" s="58"/>
      <c r="G5086" s="58"/>
    </row>
    <row r="5087" spans="4:7" x14ac:dyDescent="0.2">
      <c r="D5087" s="58"/>
      <c r="G5087" s="58"/>
    </row>
    <row r="5088" spans="4:7" x14ac:dyDescent="0.2">
      <c r="D5088" s="58"/>
      <c r="G5088" s="58"/>
    </row>
    <row r="5089" spans="4:7" x14ac:dyDescent="0.2">
      <c r="D5089" s="58"/>
      <c r="G5089" s="58"/>
    </row>
    <row r="5090" spans="4:7" x14ac:dyDescent="0.2">
      <c r="D5090" s="58"/>
      <c r="G5090" s="58"/>
    </row>
    <row r="5091" spans="4:7" x14ac:dyDescent="0.2">
      <c r="D5091" s="58"/>
      <c r="G5091" s="58"/>
    </row>
    <row r="5092" spans="4:7" x14ac:dyDescent="0.2">
      <c r="D5092" s="58"/>
      <c r="G5092" s="58"/>
    </row>
    <row r="5093" spans="4:7" x14ac:dyDescent="0.2">
      <c r="D5093" s="58"/>
      <c r="G5093" s="58"/>
    </row>
    <row r="5094" spans="4:7" x14ac:dyDescent="0.2">
      <c r="D5094" s="58"/>
      <c r="G5094" s="58"/>
    </row>
    <row r="5095" spans="4:7" x14ac:dyDescent="0.2">
      <c r="D5095" s="58"/>
      <c r="G5095" s="58"/>
    </row>
    <row r="5096" spans="4:7" x14ac:dyDescent="0.2">
      <c r="D5096" s="58"/>
      <c r="G5096" s="58"/>
    </row>
    <row r="5097" spans="4:7" x14ac:dyDescent="0.2">
      <c r="D5097" s="58"/>
      <c r="G5097" s="58"/>
    </row>
    <row r="5098" spans="4:7" x14ac:dyDescent="0.2">
      <c r="D5098" s="58"/>
      <c r="G5098" s="58"/>
    </row>
    <row r="5099" spans="4:7" x14ac:dyDescent="0.2">
      <c r="D5099" s="58"/>
      <c r="G5099" s="58"/>
    </row>
    <row r="5100" spans="4:7" x14ac:dyDescent="0.2">
      <c r="D5100" s="58"/>
      <c r="G5100" s="58"/>
    </row>
    <row r="5101" spans="4:7" x14ac:dyDescent="0.2">
      <c r="D5101" s="58"/>
      <c r="G5101" s="58"/>
    </row>
    <row r="5102" spans="4:7" x14ac:dyDescent="0.2">
      <c r="D5102" s="58"/>
      <c r="G5102" s="58"/>
    </row>
    <row r="5103" spans="4:7" x14ac:dyDescent="0.2">
      <c r="D5103" s="58"/>
      <c r="G5103" s="58"/>
    </row>
    <row r="5104" spans="4:7" x14ac:dyDescent="0.2">
      <c r="D5104" s="58"/>
      <c r="G5104" s="58"/>
    </row>
    <row r="5105" spans="4:7" x14ac:dyDescent="0.2">
      <c r="D5105" s="58"/>
      <c r="G5105" s="58"/>
    </row>
    <row r="5106" spans="4:7" x14ac:dyDescent="0.2">
      <c r="D5106" s="58"/>
      <c r="G5106" s="58"/>
    </row>
    <row r="5107" spans="4:7" x14ac:dyDescent="0.2">
      <c r="D5107" s="58"/>
      <c r="G5107" s="58"/>
    </row>
    <row r="5108" spans="4:7" x14ac:dyDescent="0.2">
      <c r="D5108" s="58"/>
      <c r="G5108" s="58"/>
    </row>
    <row r="5109" spans="4:7" x14ac:dyDescent="0.2">
      <c r="D5109" s="58"/>
      <c r="G5109" s="58"/>
    </row>
    <row r="5110" spans="4:7" x14ac:dyDescent="0.2">
      <c r="D5110" s="58"/>
      <c r="G5110" s="58"/>
    </row>
    <row r="5111" spans="4:7" x14ac:dyDescent="0.2">
      <c r="D5111" s="58"/>
      <c r="G5111" s="58"/>
    </row>
    <row r="5112" spans="4:7" x14ac:dyDescent="0.2">
      <c r="D5112" s="58"/>
      <c r="G5112" s="58"/>
    </row>
    <row r="5113" spans="4:7" x14ac:dyDescent="0.2">
      <c r="D5113" s="58"/>
      <c r="G5113" s="58"/>
    </row>
    <row r="5114" spans="4:7" x14ac:dyDescent="0.2">
      <c r="D5114" s="58"/>
      <c r="G5114" s="58"/>
    </row>
    <row r="5115" spans="4:7" x14ac:dyDescent="0.2">
      <c r="D5115" s="58"/>
      <c r="G5115" s="58"/>
    </row>
    <row r="5116" spans="4:7" x14ac:dyDescent="0.2">
      <c r="D5116" s="58"/>
      <c r="G5116" s="58"/>
    </row>
    <row r="5117" spans="4:7" x14ac:dyDescent="0.2">
      <c r="D5117" s="58"/>
      <c r="G5117" s="58"/>
    </row>
    <row r="5118" spans="4:7" x14ac:dyDescent="0.2">
      <c r="D5118" s="58"/>
      <c r="G5118" s="58"/>
    </row>
    <row r="5119" spans="4:7" x14ac:dyDescent="0.2">
      <c r="D5119" s="58"/>
      <c r="G5119" s="58"/>
    </row>
    <row r="5120" spans="4:7" x14ac:dyDescent="0.2">
      <c r="D5120" s="58"/>
      <c r="G5120" s="58"/>
    </row>
    <row r="5121" spans="4:7" x14ac:dyDescent="0.2">
      <c r="D5121" s="58"/>
      <c r="G5121" s="58"/>
    </row>
    <row r="5122" spans="4:7" x14ac:dyDescent="0.2">
      <c r="D5122" s="58"/>
      <c r="G5122" s="58"/>
    </row>
    <row r="5123" spans="4:7" x14ac:dyDescent="0.2">
      <c r="D5123" s="58"/>
      <c r="G5123" s="58"/>
    </row>
    <row r="5124" spans="4:7" x14ac:dyDescent="0.2">
      <c r="D5124" s="58"/>
      <c r="G5124" s="58"/>
    </row>
    <row r="5125" spans="4:7" x14ac:dyDescent="0.2">
      <c r="D5125" s="58"/>
      <c r="G5125" s="58"/>
    </row>
    <row r="5126" spans="4:7" x14ac:dyDescent="0.2">
      <c r="D5126" s="58"/>
      <c r="G5126" s="58"/>
    </row>
    <row r="5127" spans="4:7" x14ac:dyDescent="0.2">
      <c r="D5127" s="58"/>
      <c r="G5127" s="58"/>
    </row>
    <row r="5128" spans="4:7" x14ac:dyDescent="0.2">
      <c r="D5128" s="58"/>
      <c r="G5128" s="58"/>
    </row>
    <row r="5129" spans="4:7" x14ac:dyDescent="0.2">
      <c r="D5129" s="58"/>
      <c r="G5129" s="58"/>
    </row>
    <row r="5130" spans="4:7" x14ac:dyDescent="0.2">
      <c r="D5130" s="58"/>
      <c r="G5130" s="58"/>
    </row>
    <row r="5131" spans="4:7" x14ac:dyDescent="0.2">
      <c r="D5131" s="58"/>
      <c r="G5131" s="58"/>
    </row>
    <row r="5132" spans="4:7" x14ac:dyDescent="0.2">
      <c r="D5132" s="58"/>
      <c r="G5132" s="58"/>
    </row>
    <row r="5133" spans="4:7" x14ac:dyDescent="0.2">
      <c r="D5133" s="58"/>
      <c r="G5133" s="58"/>
    </row>
    <row r="5134" spans="4:7" x14ac:dyDescent="0.2">
      <c r="D5134" s="58"/>
      <c r="G5134" s="58"/>
    </row>
    <row r="5135" spans="4:7" x14ac:dyDescent="0.2">
      <c r="D5135" s="58"/>
      <c r="G5135" s="58"/>
    </row>
    <row r="5136" spans="4:7" x14ac:dyDescent="0.2">
      <c r="D5136" s="58"/>
      <c r="G5136" s="58"/>
    </row>
    <row r="5137" spans="4:7" x14ac:dyDescent="0.2">
      <c r="D5137" s="58"/>
      <c r="G5137" s="58"/>
    </row>
    <row r="5138" spans="4:7" x14ac:dyDescent="0.2">
      <c r="D5138" s="58"/>
      <c r="G5138" s="58"/>
    </row>
    <row r="5139" spans="4:7" x14ac:dyDescent="0.2">
      <c r="D5139" s="58"/>
      <c r="G5139" s="58"/>
    </row>
    <row r="5140" spans="4:7" x14ac:dyDescent="0.2">
      <c r="D5140" s="58"/>
      <c r="G5140" s="58"/>
    </row>
    <row r="5141" spans="4:7" x14ac:dyDescent="0.2">
      <c r="D5141" s="58"/>
      <c r="G5141" s="58"/>
    </row>
    <row r="5142" spans="4:7" x14ac:dyDescent="0.2">
      <c r="D5142" s="58"/>
      <c r="G5142" s="58"/>
    </row>
    <row r="5143" spans="4:7" x14ac:dyDescent="0.2">
      <c r="D5143" s="58"/>
      <c r="G5143" s="58"/>
    </row>
    <row r="5144" spans="4:7" x14ac:dyDescent="0.2">
      <c r="D5144" s="58"/>
      <c r="G5144" s="58"/>
    </row>
    <row r="5145" spans="4:7" x14ac:dyDescent="0.2">
      <c r="D5145" s="58"/>
      <c r="G5145" s="58"/>
    </row>
    <row r="5146" spans="4:7" x14ac:dyDescent="0.2">
      <c r="D5146" s="58"/>
      <c r="G5146" s="58"/>
    </row>
    <row r="5147" spans="4:7" x14ac:dyDescent="0.2">
      <c r="D5147" s="58"/>
      <c r="G5147" s="58"/>
    </row>
    <row r="5148" spans="4:7" x14ac:dyDescent="0.2">
      <c r="D5148" s="58"/>
      <c r="G5148" s="58"/>
    </row>
    <row r="5149" spans="4:7" x14ac:dyDescent="0.2">
      <c r="D5149" s="58"/>
      <c r="G5149" s="58"/>
    </row>
    <row r="5150" spans="4:7" x14ac:dyDescent="0.2">
      <c r="D5150" s="58"/>
      <c r="G5150" s="58"/>
    </row>
    <row r="5151" spans="4:7" x14ac:dyDescent="0.2">
      <c r="D5151" s="58"/>
      <c r="G5151" s="58"/>
    </row>
    <row r="5152" spans="4:7" x14ac:dyDescent="0.2">
      <c r="D5152" s="58"/>
      <c r="G5152" s="58"/>
    </row>
    <row r="5153" spans="4:7" x14ac:dyDescent="0.2">
      <c r="D5153" s="58"/>
      <c r="G5153" s="58"/>
    </row>
    <row r="5154" spans="4:7" x14ac:dyDescent="0.2">
      <c r="D5154" s="58"/>
      <c r="G5154" s="58"/>
    </row>
    <row r="5155" spans="4:7" x14ac:dyDescent="0.2">
      <c r="D5155" s="58"/>
      <c r="G5155" s="58"/>
    </row>
    <row r="5156" spans="4:7" x14ac:dyDescent="0.2">
      <c r="D5156" s="58"/>
      <c r="G5156" s="58"/>
    </row>
    <row r="5157" spans="4:7" x14ac:dyDescent="0.2">
      <c r="D5157" s="58"/>
      <c r="G5157" s="58"/>
    </row>
    <row r="5158" spans="4:7" x14ac:dyDescent="0.2">
      <c r="D5158" s="58"/>
      <c r="G5158" s="58"/>
    </row>
    <row r="5159" spans="4:7" x14ac:dyDescent="0.2">
      <c r="D5159" s="58"/>
      <c r="G5159" s="58"/>
    </row>
    <row r="5160" spans="4:7" x14ac:dyDescent="0.2">
      <c r="D5160" s="58"/>
      <c r="G5160" s="58"/>
    </row>
    <row r="5161" spans="4:7" x14ac:dyDescent="0.2">
      <c r="D5161" s="58"/>
      <c r="G5161" s="58"/>
    </row>
    <row r="5162" spans="4:7" x14ac:dyDescent="0.2">
      <c r="D5162" s="58"/>
      <c r="G5162" s="58"/>
    </row>
    <row r="5163" spans="4:7" x14ac:dyDescent="0.2">
      <c r="D5163" s="58"/>
      <c r="G5163" s="58"/>
    </row>
    <row r="5164" spans="4:7" x14ac:dyDescent="0.2">
      <c r="D5164" s="58"/>
      <c r="G5164" s="58"/>
    </row>
    <row r="5165" spans="4:7" x14ac:dyDescent="0.2">
      <c r="D5165" s="58"/>
      <c r="G5165" s="58"/>
    </row>
    <row r="5166" spans="4:7" x14ac:dyDescent="0.2">
      <c r="D5166" s="58"/>
      <c r="G5166" s="58"/>
    </row>
    <row r="5167" spans="4:7" x14ac:dyDescent="0.2">
      <c r="D5167" s="58"/>
      <c r="G5167" s="58"/>
    </row>
    <row r="5168" spans="4:7" x14ac:dyDescent="0.2">
      <c r="D5168" s="58"/>
      <c r="G5168" s="58"/>
    </row>
    <row r="5169" spans="4:7" x14ac:dyDescent="0.2">
      <c r="D5169" s="58"/>
      <c r="G5169" s="58"/>
    </row>
    <row r="5170" spans="4:7" x14ac:dyDescent="0.2">
      <c r="D5170" s="58"/>
      <c r="G5170" s="58"/>
    </row>
    <row r="5171" spans="4:7" x14ac:dyDescent="0.2">
      <c r="D5171" s="58"/>
      <c r="G5171" s="58"/>
    </row>
    <row r="5172" spans="4:7" x14ac:dyDescent="0.2">
      <c r="D5172" s="58"/>
      <c r="G5172" s="58"/>
    </row>
    <row r="5173" spans="4:7" x14ac:dyDescent="0.2">
      <c r="D5173" s="58"/>
      <c r="G5173" s="58"/>
    </row>
    <row r="5174" spans="4:7" x14ac:dyDescent="0.2">
      <c r="D5174" s="58"/>
      <c r="G5174" s="58"/>
    </row>
    <row r="5175" spans="4:7" x14ac:dyDescent="0.2">
      <c r="D5175" s="58"/>
      <c r="G5175" s="58"/>
    </row>
    <row r="5176" spans="4:7" x14ac:dyDescent="0.2">
      <c r="D5176" s="58"/>
      <c r="G5176" s="58"/>
    </row>
    <row r="5177" spans="4:7" x14ac:dyDescent="0.2">
      <c r="D5177" s="58"/>
      <c r="G5177" s="58"/>
    </row>
    <row r="5178" spans="4:7" x14ac:dyDescent="0.2">
      <c r="D5178" s="58"/>
      <c r="G5178" s="58"/>
    </row>
    <row r="5179" spans="4:7" x14ac:dyDescent="0.2">
      <c r="D5179" s="58"/>
      <c r="G5179" s="58"/>
    </row>
    <row r="5180" spans="4:7" x14ac:dyDescent="0.2">
      <c r="D5180" s="58"/>
      <c r="G5180" s="58"/>
    </row>
    <row r="5181" spans="4:7" x14ac:dyDescent="0.2">
      <c r="D5181" s="58"/>
      <c r="G5181" s="58"/>
    </row>
    <row r="5182" spans="4:7" x14ac:dyDescent="0.2">
      <c r="D5182" s="58"/>
      <c r="G5182" s="58"/>
    </row>
    <row r="5183" spans="4:7" x14ac:dyDescent="0.2">
      <c r="D5183" s="58"/>
      <c r="G5183" s="58"/>
    </row>
    <row r="5184" spans="4:7" x14ac:dyDescent="0.2">
      <c r="D5184" s="58"/>
      <c r="G5184" s="58"/>
    </row>
    <row r="5185" spans="4:7" x14ac:dyDescent="0.2">
      <c r="D5185" s="58"/>
      <c r="G5185" s="58"/>
    </row>
    <row r="5186" spans="4:7" x14ac:dyDescent="0.2">
      <c r="D5186" s="58"/>
      <c r="G5186" s="58"/>
    </row>
    <row r="5187" spans="4:7" x14ac:dyDescent="0.2">
      <c r="D5187" s="58"/>
      <c r="G5187" s="58"/>
    </row>
    <row r="5188" spans="4:7" x14ac:dyDescent="0.2">
      <c r="D5188" s="58"/>
      <c r="G5188" s="58"/>
    </row>
    <row r="5189" spans="4:7" x14ac:dyDescent="0.2">
      <c r="D5189" s="58"/>
      <c r="G5189" s="58"/>
    </row>
    <row r="5190" spans="4:7" x14ac:dyDescent="0.2">
      <c r="D5190" s="58"/>
      <c r="G5190" s="58"/>
    </row>
    <row r="5191" spans="4:7" x14ac:dyDescent="0.2">
      <c r="D5191" s="58"/>
      <c r="G5191" s="58"/>
    </row>
    <row r="5192" spans="4:7" x14ac:dyDescent="0.2">
      <c r="D5192" s="58"/>
      <c r="G5192" s="58"/>
    </row>
    <row r="5193" spans="4:7" x14ac:dyDescent="0.2">
      <c r="D5193" s="58"/>
      <c r="G5193" s="58"/>
    </row>
    <row r="5194" spans="4:7" x14ac:dyDescent="0.2">
      <c r="D5194" s="58"/>
      <c r="G5194" s="58"/>
    </row>
    <row r="5195" spans="4:7" x14ac:dyDescent="0.2">
      <c r="D5195" s="58"/>
      <c r="G5195" s="58"/>
    </row>
    <row r="5196" spans="4:7" x14ac:dyDescent="0.2">
      <c r="D5196" s="58"/>
      <c r="G5196" s="58"/>
    </row>
    <row r="5197" spans="4:7" x14ac:dyDescent="0.2">
      <c r="D5197" s="58"/>
      <c r="G5197" s="58"/>
    </row>
    <row r="5198" spans="4:7" x14ac:dyDescent="0.2">
      <c r="D5198" s="58"/>
      <c r="G5198" s="58"/>
    </row>
    <row r="5199" spans="4:7" x14ac:dyDescent="0.2">
      <c r="D5199" s="58"/>
      <c r="G5199" s="58"/>
    </row>
    <row r="5200" spans="4:7" x14ac:dyDescent="0.2">
      <c r="D5200" s="58"/>
      <c r="G5200" s="58"/>
    </row>
    <row r="5201" spans="4:7" x14ac:dyDescent="0.2">
      <c r="D5201" s="58"/>
      <c r="G5201" s="58"/>
    </row>
    <row r="5202" spans="4:7" x14ac:dyDescent="0.2">
      <c r="D5202" s="58"/>
      <c r="G5202" s="58"/>
    </row>
    <row r="5203" spans="4:7" x14ac:dyDescent="0.2">
      <c r="D5203" s="58"/>
      <c r="G5203" s="58"/>
    </row>
    <row r="5204" spans="4:7" x14ac:dyDescent="0.2">
      <c r="D5204" s="58"/>
      <c r="G5204" s="58"/>
    </row>
    <row r="5205" spans="4:7" x14ac:dyDescent="0.2">
      <c r="D5205" s="58"/>
      <c r="G5205" s="58"/>
    </row>
    <row r="5206" spans="4:7" x14ac:dyDescent="0.2">
      <c r="D5206" s="58"/>
      <c r="G5206" s="58"/>
    </row>
    <row r="5207" spans="4:7" x14ac:dyDescent="0.2">
      <c r="D5207" s="58"/>
      <c r="G5207" s="58"/>
    </row>
    <row r="5208" spans="4:7" x14ac:dyDescent="0.2">
      <c r="D5208" s="58"/>
      <c r="G5208" s="58"/>
    </row>
    <row r="5209" spans="4:7" x14ac:dyDescent="0.2">
      <c r="D5209" s="58"/>
      <c r="G5209" s="58"/>
    </row>
    <row r="5210" spans="4:7" x14ac:dyDescent="0.2">
      <c r="D5210" s="58"/>
      <c r="G5210" s="58"/>
    </row>
    <row r="5211" spans="4:7" x14ac:dyDescent="0.2">
      <c r="D5211" s="58"/>
      <c r="G5211" s="58"/>
    </row>
    <row r="5212" spans="4:7" x14ac:dyDescent="0.2">
      <c r="D5212" s="58"/>
      <c r="G5212" s="58"/>
    </row>
    <row r="5213" spans="4:7" x14ac:dyDescent="0.2">
      <c r="D5213" s="58"/>
      <c r="G5213" s="58"/>
    </row>
    <row r="5214" spans="4:7" x14ac:dyDescent="0.2">
      <c r="D5214" s="58"/>
      <c r="G5214" s="58"/>
    </row>
    <row r="5215" spans="4:7" x14ac:dyDescent="0.2">
      <c r="D5215" s="58"/>
      <c r="G5215" s="58"/>
    </row>
    <row r="5216" spans="4:7" x14ac:dyDescent="0.2">
      <c r="D5216" s="58"/>
      <c r="G5216" s="58"/>
    </row>
    <row r="5217" spans="4:7" x14ac:dyDescent="0.2">
      <c r="D5217" s="58"/>
      <c r="G5217" s="58"/>
    </row>
    <row r="5218" spans="4:7" x14ac:dyDescent="0.2">
      <c r="D5218" s="58"/>
      <c r="G5218" s="58"/>
    </row>
    <row r="5219" spans="4:7" x14ac:dyDescent="0.2">
      <c r="D5219" s="58"/>
      <c r="G5219" s="58"/>
    </row>
    <row r="5220" spans="4:7" x14ac:dyDescent="0.2">
      <c r="D5220" s="58"/>
      <c r="G5220" s="58"/>
    </row>
    <row r="5221" spans="4:7" x14ac:dyDescent="0.2">
      <c r="D5221" s="58"/>
      <c r="G5221" s="58"/>
    </row>
    <row r="5222" spans="4:7" x14ac:dyDescent="0.2">
      <c r="D5222" s="58"/>
      <c r="G5222" s="58"/>
    </row>
    <row r="5223" spans="4:7" x14ac:dyDescent="0.2">
      <c r="D5223" s="58"/>
      <c r="G5223" s="58"/>
    </row>
    <row r="5224" spans="4:7" x14ac:dyDescent="0.2">
      <c r="D5224" s="58"/>
      <c r="G5224" s="58"/>
    </row>
    <row r="5225" spans="4:7" x14ac:dyDescent="0.2">
      <c r="D5225" s="58"/>
      <c r="G5225" s="58"/>
    </row>
    <row r="5226" spans="4:7" x14ac:dyDescent="0.2">
      <c r="D5226" s="58"/>
      <c r="G5226" s="58"/>
    </row>
    <row r="5227" spans="4:7" x14ac:dyDescent="0.2">
      <c r="D5227" s="58"/>
      <c r="G5227" s="58"/>
    </row>
    <row r="5228" spans="4:7" x14ac:dyDescent="0.2">
      <c r="D5228" s="58"/>
      <c r="G5228" s="58"/>
    </row>
    <row r="5229" spans="4:7" x14ac:dyDescent="0.2">
      <c r="D5229" s="58"/>
      <c r="G5229" s="58"/>
    </row>
    <row r="5230" spans="4:7" x14ac:dyDescent="0.2">
      <c r="D5230" s="58"/>
      <c r="G5230" s="58"/>
    </row>
    <row r="5231" spans="4:7" x14ac:dyDescent="0.2">
      <c r="D5231" s="58"/>
      <c r="G5231" s="58"/>
    </row>
    <row r="5232" spans="4:7" x14ac:dyDescent="0.2">
      <c r="D5232" s="58"/>
      <c r="G5232" s="58"/>
    </row>
    <row r="5233" spans="4:7" x14ac:dyDescent="0.2">
      <c r="D5233" s="58"/>
      <c r="G5233" s="58"/>
    </row>
    <row r="5234" spans="4:7" x14ac:dyDescent="0.2">
      <c r="D5234" s="58"/>
      <c r="G5234" s="58"/>
    </row>
    <row r="5235" spans="4:7" x14ac:dyDescent="0.2">
      <c r="D5235" s="58"/>
      <c r="G5235" s="58"/>
    </row>
    <row r="5236" spans="4:7" x14ac:dyDescent="0.2">
      <c r="D5236" s="58"/>
      <c r="G5236" s="58"/>
    </row>
    <row r="5237" spans="4:7" x14ac:dyDescent="0.2">
      <c r="D5237" s="58"/>
      <c r="G5237" s="58"/>
    </row>
    <row r="5238" spans="4:7" x14ac:dyDescent="0.2">
      <c r="D5238" s="58"/>
      <c r="G5238" s="58"/>
    </row>
    <row r="5239" spans="4:7" x14ac:dyDescent="0.2">
      <c r="D5239" s="58"/>
      <c r="G5239" s="58"/>
    </row>
    <row r="5240" spans="4:7" x14ac:dyDescent="0.2">
      <c r="D5240" s="58"/>
      <c r="G5240" s="58"/>
    </row>
    <row r="5241" spans="4:7" x14ac:dyDescent="0.2">
      <c r="D5241" s="58"/>
      <c r="G5241" s="58"/>
    </row>
    <row r="5242" spans="4:7" x14ac:dyDescent="0.2">
      <c r="D5242" s="58"/>
      <c r="G5242" s="58"/>
    </row>
    <row r="5243" spans="4:7" x14ac:dyDescent="0.2">
      <c r="D5243" s="58"/>
      <c r="G5243" s="58"/>
    </row>
    <row r="5244" spans="4:7" x14ac:dyDescent="0.2">
      <c r="D5244" s="58"/>
      <c r="G5244" s="58"/>
    </row>
    <row r="5245" spans="4:7" x14ac:dyDescent="0.2">
      <c r="D5245" s="58"/>
      <c r="G5245" s="58"/>
    </row>
    <row r="5246" spans="4:7" x14ac:dyDescent="0.2">
      <c r="D5246" s="58"/>
      <c r="G5246" s="58"/>
    </row>
    <row r="5247" spans="4:7" x14ac:dyDescent="0.2">
      <c r="D5247" s="58"/>
      <c r="G5247" s="58"/>
    </row>
    <row r="5248" spans="4:7" x14ac:dyDescent="0.2">
      <c r="D5248" s="58"/>
      <c r="G5248" s="58"/>
    </row>
    <row r="5249" spans="4:7" x14ac:dyDescent="0.2">
      <c r="D5249" s="58"/>
      <c r="G5249" s="58"/>
    </row>
    <row r="5250" spans="4:7" x14ac:dyDescent="0.2">
      <c r="D5250" s="58"/>
      <c r="G5250" s="58"/>
    </row>
    <row r="5251" spans="4:7" x14ac:dyDescent="0.2">
      <c r="D5251" s="58"/>
      <c r="G5251" s="58"/>
    </row>
    <row r="5252" spans="4:7" x14ac:dyDescent="0.2">
      <c r="D5252" s="58"/>
      <c r="G5252" s="58"/>
    </row>
    <row r="5253" spans="4:7" x14ac:dyDescent="0.2">
      <c r="D5253" s="58"/>
      <c r="G5253" s="58"/>
    </row>
    <row r="5254" spans="4:7" x14ac:dyDescent="0.2">
      <c r="D5254" s="58"/>
      <c r="G5254" s="58"/>
    </row>
    <row r="5255" spans="4:7" x14ac:dyDescent="0.2">
      <c r="D5255" s="58"/>
      <c r="G5255" s="58"/>
    </row>
    <row r="5256" spans="4:7" x14ac:dyDescent="0.2">
      <c r="D5256" s="58"/>
      <c r="G5256" s="58"/>
    </row>
    <row r="5257" spans="4:7" x14ac:dyDescent="0.2">
      <c r="D5257" s="58"/>
      <c r="G5257" s="58"/>
    </row>
    <row r="5258" spans="4:7" x14ac:dyDescent="0.2">
      <c r="D5258" s="58"/>
      <c r="G5258" s="58"/>
    </row>
    <row r="5259" spans="4:7" x14ac:dyDescent="0.2">
      <c r="D5259" s="58"/>
      <c r="G5259" s="58"/>
    </row>
    <row r="5260" spans="4:7" x14ac:dyDescent="0.2">
      <c r="D5260" s="58"/>
      <c r="G5260" s="58"/>
    </row>
    <row r="5261" spans="4:7" x14ac:dyDescent="0.2">
      <c r="D5261" s="58"/>
      <c r="G5261" s="58"/>
    </row>
    <row r="5262" spans="4:7" x14ac:dyDescent="0.2">
      <c r="D5262" s="58"/>
      <c r="G5262" s="58"/>
    </row>
    <row r="5263" spans="4:7" x14ac:dyDescent="0.2">
      <c r="D5263" s="58"/>
      <c r="G5263" s="58"/>
    </row>
    <row r="5264" spans="4:7" x14ac:dyDescent="0.2">
      <c r="D5264" s="58"/>
      <c r="G5264" s="58"/>
    </row>
    <row r="5265" spans="4:7" x14ac:dyDescent="0.2">
      <c r="D5265" s="58"/>
      <c r="G5265" s="58"/>
    </row>
    <row r="5266" spans="4:7" x14ac:dyDescent="0.2">
      <c r="D5266" s="58"/>
      <c r="G5266" s="58"/>
    </row>
    <row r="5267" spans="4:7" x14ac:dyDescent="0.2">
      <c r="D5267" s="58"/>
      <c r="G5267" s="58"/>
    </row>
    <row r="5268" spans="4:7" x14ac:dyDescent="0.2">
      <c r="D5268" s="58"/>
      <c r="G5268" s="58"/>
    </row>
    <row r="5269" spans="4:7" x14ac:dyDescent="0.2">
      <c r="D5269" s="58"/>
      <c r="G5269" s="58"/>
    </row>
    <row r="5270" spans="4:7" x14ac:dyDescent="0.2">
      <c r="D5270" s="58"/>
      <c r="G5270" s="58"/>
    </row>
    <row r="5271" spans="4:7" x14ac:dyDescent="0.2">
      <c r="D5271" s="58"/>
      <c r="G5271" s="58"/>
    </row>
    <row r="5272" spans="4:7" x14ac:dyDescent="0.2">
      <c r="D5272" s="58"/>
      <c r="G5272" s="58"/>
    </row>
    <row r="5273" spans="4:7" x14ac:dyDescent="0.2">
      <c r="D5273" s="58"/>
      <c r="G5273" s="58"/>
    </row>
    <row r="5274" spans="4:7" x14ac:dyDescent="0.2">
      <c r="D5274" s="58"/>
      <c r="G5274" s="58"/>
    </row>
    <row r="5275" spans="4:7" x14ac:dyDescent="0.2">
      <c r="D5275" s="58"/>
      <c r="G5275" s="58"/>
    </row>
    <row r="5276" spans="4:7" x14ac:dyDescent="0.2">
      <c r="D5276" s="58"/>
      <c r="G5276" s="58"/>
    </row>
    <row r="5277" spans="4:7" x14ac:dyDescent="0.2">
      <c r="D5277" s="58"/>
      <c r="G5277" s="58"/>
    </row>
    <row r="5278" spans="4:7" x14ac:dyDescent="0.2">
      <c r="D5278" s="58"/>
      <c r="G5278" s="58"/>
    </row>
    <row r="5279" spans="4:7" x14ac:dyDescent="0.2">
      <c r="D5279" s="58"/>
      <c r="G5279" s="58"/>
    </row>
    <row r="5280" spans="4:7" x14ac:dyDescent="0.2">
      <c r="D5280" s="58"/>
      <c r="G5280" s="58"/>
    </row>
    <row r="5281" spans="4:7" x14ac:dyDescent="0.2">
      <c r="D5281" s="58"/>
      <c r="G5281" s="58"/>
    </row>
    <row r="5282" spans="4:7" x14ac:dyDescent="0.2">
      <c r="D5282" s="58"/>
      <c r="G5282" s="58"/>
    </row>
    <row r="5283" spans="4:7" x14ac:dyDescent="0.2">
      <c r="D5283" s="58"/>
      <c r="G5283" s="58"/>
    </row>
    <row r="5284" spans="4:7" x14ac:dyDescent="0.2">
      <c r="D5284" s="58"/>
      <c r="G5284" s="58"/>
    </row>
    <row r="5285" spans="4:7" x14ac:dyDescent="0.2">
      <c r="D5285" s="58"/>
      <c r="G5285" s="58"/>
    </row>
    <row r="5286" spans="4:7" x14ac:dyDescent="0.2">
      <c r="D5286" s="58"/>
      <c r="G5286" s="58"/>
    </row>
    <row r="5287" spans="4:7" x14ac:dyDescent="0.2">
      <c r="D5287" s="58"/>
      <c r="G5287" s="58"/>
    </row>
    <row r="5288" spans="4:7" x14ac:dyDescent="0.2">
      <c r="D5288" s="58"/>
      <c r="G5288" s="58"/>
    </row>
    <row r="5289" spans="4:7" x14ac:dyDescent="0.2">
      <c r="D5289" s="58"/>
      <c r="G5289" s="58"/>
    </row>
    <row r="5290" spans="4:7" x14ac:dyDescent="0.2">
      <c r="D5290" s="58"/>
      <c r="G5290" s="58"/>
    </row>
    <row r="5291" spans="4:7" x14ac:dyDescent="0.2">
      <c r="D5291" s="58"/>
      <c r="G5291" s="58"/>
    </row>
    <row r="5292" spans="4:7" x14ac:dyDescent="0.2">
      <c r="D5292" s="58"/>
      <c r="G5292" s="58"/>
    </row>
    <row r="5293" spans="4:7" x14ac:dyDescent="0.2">
      <c r="D5293" s="58"/>
      <c r="G5293" s="58"/>
    </row>
    <row r="5294" spans="4:7" x14ac:dyDescent="0.2">
      <c r="D5294" s="58"/>
      <c r="G5294" s="58"/>
    </row>
    <row r="5295" spans="4:7" x14ac:dyDescent="0.2">
      <c r="D5295" s="58"/>
      <c r="G5295" s="58"/>
    </row>
    <row r="5296" spans="4:7" x14ac:dyDescent="0.2">
      <c r="D5296" s="58"/>
      <c r="G5296" s="58"/>
    </row>
    <row r="5297" spans="4:7" x14ac:dyDescent="0.2">
      <c r="D5297" s="58"/>
      <c r="G5297" s="58"/>
    </row>
    <row r="5298" spans="4:7" x14ac:dyDescent="0.2">
      <c r="D5298" s="58"/>
      <c r="G5298" s="58"/>
    </row>
    <row r="5299" spans="4:7" x14ac:dyDescent="0.2">
      <c r="D5299" s="58"/>
      <c r="G5299" s="58"/>
    </row>
    <row r="5300" spans="4:7" x14ac:dyDescent="0.2">
      <c r="D5300" s="58"/>
      <c r="G5300" s="58"/>
    </row>
    <row r="5301" spans="4:7" x14ac:dyDescent="0.2">
      <c r="D5301" s="58"/>
      <c r="G5301" s="58"/>
    </row>
    <row r="5302" spans="4:7" x14ac:dyDescent="0.2">
      <c r="D5302" s="58"/>
      <c r="G5302" s="58"/>
    </row>
    <row r="5303" spans="4:7" x14ac:dyDescent="0.2">
      <c r="D5303" s="58"/>
      <c r="G5303" s="58"/>
    </row>
    <row r="5304" spans="4:7" x14ac:dyDescent="0.2">
      <c r="D5304" s="58"/>
      <c r="G5304" s="58"/>
    </row>
    <row r="5305" spans="4:7" x14ac:dyDescent="0.2">
      <c r="D5305" s="58"/>
      <c r="G5305" s="58"/>
    </row>
    <row r="5306" spans="4:7" x14ac:dyDescent="0.2">
      <c r="D5306" s="58"/>
      <c r="G5306" s="58"/>
    </row>
    <row r="5307" spans="4:7" x14ac:dyDescent="0.2">
      <c r="D5307" s="58"/>
      <c r="G5307" s="58"/>
    </row>
    <row r="5308" spans="4:7" x14ac:dyDescent="0.2">
      <c r="D5308" s="58"/>
      <c r="G5308" s="58"/>
    </row>
    <row r="5309" spans="4:7" x14ac:dyDescent="0.2">
      <c r="D5309" s="58"/>
      <c r="G5309" s="58"/>
    </row>
    <row r="5310" spans="4:7" x14ac:dyDescent="0.2">
      <c r="D5310" s="58"/>
      <c r="G5310" s="58"/>
    </row>
    <row r="5311" spans="4:7" x14ac:dyDescent="0.2">
      <c r="D5311" s="58"/>
      <c r="G5311" s="58"/>
    </row>
    <row r="5312" spans="4:7" x14ac:dyDescent="0.2">
      <c r="D5312" s="58"/>
      <c r="G5312" s="58"/>
    </row>
    <row r="5313" spans="4:7" x14ac:dyDescent="0.2">
      <c r="D5313" s="58"/>
      <c r="G5313" s="58"/>
    </row>
    <row r="5314" spans="4:7" x14ac:dyDescent="0.2">
      <c r="D5314" s="58"/>
      <c r="G5314" s="58"/>
    </row>
    <row r="5315" spans="4:7" x14ac:dyDescent="0.2">
      <c r="D5315" s="58"/>
      <c r="G5315" s="58"/>
    </row>
    <row r="5316" spans="4:7" x14ac:dyDescent="0.2">
      <c r="D5316" s="58"/>
      <c r="G5316" s="58"/>
    </row>
    <row r="5317" spans="4:7" x14ac:dyDescent="0.2">
      <c r="D5317" s="58"/>
      <c r="G5317" s="58"/>
    </row>
    <row r="5318" spans="4:7" x14ac:dyDescent="0.2">
      <c r="D5318" s="58"/>
      <c r="G5318" s="58"/>
    </row>
    <row r="5319" spans="4:7" x14ac:dyDescent="0.2">
      <c r="D5319" s="58"/>
      <c r="G5319" s="58"/>
    </row>
    <row r="5320" spans="4:7" x14ac:dyDescent="0.2">
      <c r="D5320" s="58"/>
      <c r="G5320" s="58"/>
    </row>
    <row r="5321" spans="4:7" x14ac:dyDescent="0.2">
      <c r="D5321" s="58"/>
      <c r="G5321" s="58"/>
    </row>
    <row r="5322" spans="4:7" x14ac:dyDescent="0.2">
      <c r="D5322" s="58"/>
      <c r="G5322" s="58"/>
    </row>
    <row r="5323" spans="4:7" x14ac:dyDescent="0.2">
      <c r="D5323" s="58"/>
      <c r="G5323" s="58"/>
    </row>
    <row r="5324" spans="4:7" x14ac:dyDescent="0.2">
      <c r="D5324" s="58"/>
      <c r="G5324" s="58"/>
    </row>
    <row r="5325" spans="4:7" x14ac:dyDescent="0.2">
      <c r="D5325" s="58"/>
      <c r="G5325" s="58"/>
    </row>
    <row r="5326" spans="4:7" x14ac:dyDescent="0.2">
      <c r="D5326" s="58"/>
      <c r="G5326" s="58"/>
    </row>
    <row r="5327" spans="4:7" x14ac:dyDescent="0.2">
      <c r="D5327" s="58"/>
      <c r="G5327" s="58"/>
    </row>
    <row r="5328" spans="4:7" x14ac:dyDescent="0.2">
      <c r="D5328" s="58"/>
      <c r="G5328" s="58"/>
    </row>
    <row r="5329" spans="4:7" x14ac:dyDescent="0.2">
      <c r="D5329" s="58"/>
      <c r="G5329" s="58"/>
    </row>
    <row r="5330" spans="4:7" x14ac:dyDescent="0.2">
      <c r="D5330" s="58"/>
      <c r="G5330" s="58"/>
    </row>
    <row r="5331" spans="4:7" x14ac:dyDescent="0.2">
      <c r="D5331" s="58"/>
      <c r="G5331" s="58"/>
    </row>
    <row r="5332" spans="4:7" x14ac:dyDescent="0.2">
      <c r="D5332" s="58"/>
      <c r="G5332" s="58"/>
    </row>
    <row r="5333" spans="4:7" x14ac:dyDescent="0.2">
      <c r="D5333" s="58"/>
      <c r="G5333" s="58"/>
    </row>
    <row r="5334" spans="4:7" x14ac:dyDescent="0.2">
      <c r="D5334" s="58"/>
      <c r="G5334" s="58"/>
    </row>
    <row r="5335" spans="4:7" x14ac:dyDescent="0.2">
      <c r="D5335" s="58"/>
      <c r="G5335" s="58"/>
    </row>
    <row r="5336" spans="4:7" x14ac:dyDescent="0.2">
      <c r="D5336" s="58"/>
      <c r="G5336" s="58"/>
    </row>
    <row r="5337" spans="4:7" x14ac:dyDescent="0.2">
      <c r="D5337" s="58"/>
      <c r="G5337" s="58"/>
    </row>
    <row r="5338" spans="4:7" x14ac:dyDescent="0.2">
      <c r="D5338" s="58"/>
      <c r="G5338" s="58"/>
    </row>
    <row r="5339" spans="4:7" x14ac:dyDescent="0.2">
      <c r="D5339" s="58"/>
      <c r="G5339" s="58"/>
    </row>
    <row r="5340" spans="4:7" x14ac:dyDescent="0.2">
      <c r="D5340" s="58"/>
      <c r="G5340" s="58"/>
    </row>
    <row r="5341" spans="4:7" x14ac:dyDescent="0.2">
      <c r="D5341" s="58"/>
      <c r="G5341" s="58"/>
    </row>
    <row r="5342" spans="4:7" x14ac:dyDescent="0.2">
      <c r="D5342" s="58"/>
      <c r="G5342" s="58"/>
    </row>
    <row r="5343" spans="4:7" x14ac:dyDescent="0.2">
      <c r="D5343" s="58"/>
      <c r="G5343" s="58"/>
    </row>
    <row r="5344" spans="4:7" x14ac:dyDescent="0.2">
      <c r="D5344" s="58"/>
      <c r="G5344" s="58"/>
    </row>
    <row r="5345" spans="4:7" x14ac:dyDescent="0.2">
      <c r="D5345" s="58"/>
      <c r="G5345" s="58"/>
    </row>
    <row r="5346" spans="4:7" x14ac:dyDescent="0.2">
      <c r="D5346" s="58"/>
      <c r="G5346" s="58"/>
    </row>
    <row r="5347" spans="4:7" x14ac:dyDescent="0.2">
      <c r="D5347" s="58"/>
      <c r="G5347" s="58"/>
    </row>
    <row r="5348" spans="4:7" x14ac:dyDescent="0.2">
      <c r="D5348" s="58"/>
      <c r="G5348" s="58"/>
    </row>
    <row r="5349" spans="4:7" x14ac:dyDescent="0.2">
      <c r="D5349" s="58"/>
      <c r="G5349" s="58"/>
    </row>
    <row r="5350" spans="4:7" x14ac:dyDescent="0.2">
      <c r="D5350" s="58"/>
      <c r="G5350" s="58"/>
    </row>
    <row r="5351" spans="4:7" x14ac:dyDescent="0.2">
      <c r="D5351" s="58"/>
      <c r="G5351" s="58"/>
    </row>
    <row r="5352" spans="4:7" x14ac:dyDescent="0.2">
      <c r="D5352" s="58"/>
      <c r="G5352" s="58"/>
    </row>
    <row r="5353" spans="4:7" x14ac:dyDescent="0.2">
      <c r="D5353" s="58"/>
      <c r="G5353" s="58"/>
    </row>
    <row r="5354" spans="4:7" x14ac:dyDescent="0.2">
      <c r="D5354" s="58"/>
      <c r="G5354" s="58"/>
    </row>
    <row r="5355" spans="4:7" x14ac:dyDescent="0.2">
      <c r="D5355" s="58"/>
      <c r="G5355" s="58"/>
    </row>
    <row r="5356" spans="4:7" x14ac:dyDescent="0.2">
      <c r="D5356" s="58"/>
      <c r="G5356" s="58"/>
    </row>
    <row r="5357" spans="4:7" x14ac:dyDescent="0.2">
      <c r="D5357" s="58"/>
      <c r="G5357" s="58"/>
    </row>
    <row r="5358" spans="4:7" x14ac:dyDescent="0.2">
      <c r="D5358" s="58"/>
      <c r="G5358" s="58"/>
    </row>
    <row r="5359" spans="4:7" x14ac:dyDescent="0.2">
      <c r="D5359" s="58"/>
      <c r="G5359" s="58"/>
    </row>
    <row r="5360" spans="4:7" x14ac:dyDescent="0.2">
      <c r="D5360" s="58"/>
      <c r="G5360" s="58"/>
    </row>
    <row r="5361" spans="4:7" x14ac:dyDescent="0.2">
      <c r="D5361" s="58"/>
      <c r="G5361" s="58"/>
    </row>
    <row r="5362" spans="4:7" x14ac:dyDescent="0.2">
      <c r="D5362" s="58"/>
      <c r="G5362" s="58"/>
    </row>
    <row r="5363" spans="4:7" x14ac:dyDescent="0.2">
      <c r="D5363" s="58"/>
      <c r="G5363" s="58"/>
    </row>
    <row r="5364" spans="4:7" x14ac:dyDescent="0.2">
      <c r="D5364" s="58"/>
      <c r="G5364" s="58"/>
    </row>
    <row r="5365" spans="4:7" x14ac:dyDescent="0.2">
      <c r="D5365" s="58"/>
      <c r="G5365" s="58"/>
    </row>
    <row r="5366" spans="4:7" x14ac:dyDescent="0.2">
      <c r="D5366" s="58"/>
      <c r="G5366" s="58"/>
    </row>
    <row r="5367" spans="4:7" x14ac:dyDescent="0.2">
      <c r="D5367" s="58"/>
      <c r="G5367" s="58"/>
    </row>
    <row r="5368" spans="4:7" x14ac:dyDescent="0.2">
      <c r="D5368" s="58"/>
      <c r="G5368" s="58"/>
    </row>
    <row r="5369" spans="4:7" x14ac:dyDescent="0.2">
      <c r="D5369" s="58"/>
      <c r="G5369" s="58"/>
    </row>
    <row r="5370" spans="4:7" x14ac:dyDescent="0.2">
      <c r="D5370" s="58"/>
      <c r="G5370" s="58"/>
    </row>
    <row r="5371" spans="4:7" x14ac:dyDescent="0.2">
      <c r="D5371" s="58"/>
      <c r="G5371" s="58"/>
    </row>
    <row r="5372" spans="4:7" x14ac:dyDescent="0.2">
      <c r="D5372" s="58"/>
      <c r="G5372" s="58"/>
    </row>
    <row r="5373" spans="4:7" x14ac:dyDescent="0.2">
      <c r="D5373" s="58"/>
      <c r="G5373" s="58"/>
    </row>
    <row r="5374" spans="4:7" x14ac:dyDescent="0.2">
      <c r="D5374" s="58"/>
      <c r="G5374" s="58"/>
    </row>
    <row r="5375" spans="4:7" x14ac:dyDescent="0.2">
      <c r="D5375" s="58"/>
      <c r="G5375" s="58"/>
    </row>
    <row r="5376" spans="4:7" x14ac:dyDescent="0.2">
      <c r="D5376" s="58"/>
      <c r="G5376" s="58"/>
    </row>
    <row r="5377" spans="4:7" x14ac:dyDescent="0.2">
      <c r="D5377" s="58"/>
      <c r="G5377" s="58"/>
    </row>
    <row r="5378" spans="4:7" x14ac:dyDescent="0.2">
      <c r="D5378" s="58"/>
      <c r="G5378" s="58"/>
    </row>
    <row r="5379" spans="4:7" x14ac:dyDescent="0.2">
      <c r="D5379" s="58"/>
      <c r="G5379" s="58"/>
    </row>
    <row r="5380" spans="4:7" x14ac:dyDescent="0.2">
      <c r="D5380" s="58"/>
      <c r="G5380" s="58"/>
    </row>
    <row r="5381" spans="4:7" x14ac:dyDescent="0.2">
      <c r="D5381" s="58"/>
      <c r="G5381" s="58"/>
    </row>
    <row r="5382" spans="4:7" x14ac:dyDescent="0.2">
      <c r="D5382" s="58"/>
      <c r="G5382" s="58"/>
    </row>
    <row r="5383" spans="4:7" x14ac:dyDescent="0.2">
      <c r="D5383" s="58"/>
      <c r="G5383" s="58"/>
    </row>
    <row r="5384" spans="4:7" x14ac:dyDescent="0.2">
      <c r="D5384" s="58"/>
      <c r="G5384" s="58"/>
    </row>
    <row r="5385" spans="4:7" x14ac:dyDescent="0.2">
      <c r="D5385" s="58"/>
      <c r="G5385" s="58"/>
    </row>
    <row r="5386" spans="4:7" x14ac:dyDescent="0.2">
      <c r="D5386" s="58"/>
      <c r="G5386" s="58"/>
    </row>
    <row r="5387" spans="4:7" x14ac:dyDescent="0.2">
      <c r="D5387" s="58"/>
      <c r="G5387" s="58"/>
    </row>
    <row r="5388" spans="4:7" x14ac:dyDescent="0.2">
      <c r="D5388" s="58"/>
      <c r="G5388" s="58"/>
    </row>
    <row r="5389" spans="4:7" x14ac:dyDescent="0.2">
      <c r="D5389" s="58"/>
      <c r="G5389" s="58"/>
    </row>
    <row r="5390" spans="4:7" x14ac:dyDescent="0.2">
      <c r="D5390" s="58"/>
      <c r="G5390" s="58"/>
    </row>
    <row r="5391" spans="4:7" x14ac:dyDescent="0.2">
      <c r="D5391" s="58"/>
      <c r="G5391" s="58"/>
    </row>
    <row r="5392" spans="4:7" x14ac:dyDescent="0.2">
      <c r="D5392" s="58"/>
      <c r="G5392" s="58"/>
    </row>
    <row r="5393" spans="4:7" x14ac:dyDescent="0.2">
      <c r="D5393" s="58"/>
      <c r="G5393" s="58"/>
    </row>
    <row r="5394" spans="4:7" x14ac:dyDescent="0.2">
      <c r="D5394" s="58"/>
      <c r="G5394" s="58"/>
    </row>
    <row r="5395" spans="4:7" x14ac:dyDescent="0.2">
      <c r="D5395" s="58"/>
      <c r="G5395" s="58"/>
    </row>
    <row r="5396" spans="4:7" x14ac:dyDescent="0.2">
      <c r="D5396" s="58"/>
      <c r="G5396" s="58"/>
    </row>
    <row r="5397" spans="4:7" x14ac:dyDescent="0.2">
      <c r="D5397" s="58"/>
      <c r="G5397" s="58"/>
    </row>
    <row r="5398" spans="4:7" x14ac:dyDescent="0.2">
      <c r="D5398" s="58"/>
      <c r="G5398" s="58"/>
    </row>
    <row r="5399" spans="4:7" x14ac:dyDescent="0.2">
      <c r="D5399" s="58"/>
      <c r="G5399" s="58"/>
    </row>
    <row r="5400" spans="4:7" x14ac:dyDescent="0.2">
      <c r="D5400" s="58"/>
      <c r="G5400" s="58"/>
    </row>
    <row r="5401" spans="4:7" x14ac:dyDescent="0.2">
      <c r="D5401" s="58"/>
      <c r="G5401" s="58"/>
    </row>
    <row r="5402" spans="4:7" x14ac:dyDescent="0.2">
      <c r="D5402" s="58"/>
      <c r="G5402" s="58"/>
    </row>
    <row r="5403" spans="4:7" x14ac:dyDescent="0.2">
      <c r="D5403" s="58"/>
      <c r="G5403" s="58"/>
    </row>
    <row r="5404" spans="4:7" x14ac:dyDescent="0.2">
      <c r="D5404" s="58"/>
      <c r="G5404" s="58"/>
    </row>
    <row r="5405" spans="4:7" x14ac:dyDescent="0.2">
      <c r="D5405" s="58"/>
      <c r="G5405" s="58"/>
    </row>
    <row r="5406" spans="4:7" x14ac:dyDescent="0.2">
      <c r="D5406" s="58"/>
      <c r="G5406" s="58"/>
    </row>
    <row r="5407" spans="4:7" x14ac:dyDescent="0.2">
      <c r="D5407" s="58"/>
      <c r="G5407" s="58"/>
    </row>
    <row r="5408" spans="4:7" x14ac:dyDescent="0.2">
      <c r="D5408" s="58"/>
      <c r="G5408" s="58"/>
    </row>
    <row r="5409" spans="4:7" x14ac:dyDescent="0.2">
      <c r="D5409" s="58"/>
      <c r="G5409" s="58"/>
    </row>
    <row r="5410" spans="4:7" x14ac:dyDescent="0.2">
      <c r="D5410" s="58"/>
      <c r="G5410" s="58"/>
    </row>
    <row r="5411" spans="4:7" x14ac:dyDescent="0.2">
      <c r="D5411" s="58"/>
      <c r="G5411" s="58"/>
    </row>
    <row r="5412" spans="4:7" x14ac:dyDescent="0.2">
      <c r="D5412" s="58"/>
      <c r="G5412" s="58"/>
    </row>
    <row r="5413" spans="4:7" x14ac:dyDescent="0.2">
      <c r="D5413" s="58"/>
      <c r="G5413" s="58"/>
    </row>
    <row r="5414" spans="4:7" x14ac:dyDescent="0.2">
      <c r="D5414" s="58"/>
      <c r="G5414" s="58"/>
    </row>
    <row r="5415" spans="4:7" x14ac:dyDescent="0.2">
      <c r="D5415" s="58"/>
      <c r="G5415" s="58"/>
    </row>
    <row r="5416" spans="4:7" x14ac:dyDescent="0.2">
      <c r="D5416" s="58"/>
      <c r="G5416" s="58"/>
    </row>
    <row r="5417" spans="4:7" x14ac:dyDescent="0.2">
      <c r="D5417" s="58"/>
      <c r="G5417" s="58"/>
    </row>
    <row r="5418" spans="4:7" x14ac:dyDescent="0.2">
      <c r="D5418" s="58"/>
      <c r="G5418" s="58"/>
    </row>
    <row r="5419" spans="4:7" x14ac:dyDescent="0.2">
      <c r="D5419" s="58"/>
      <c r="G5419" s="58"/>
    </row>
    <row r="5420" spans="4:7" x14ac:dyDescent="0.2">
      <c r="D5420" s="58"/>
      <c r="G5420" s="58"/>
    </row>
    <row r="5421" spans="4:7" x14ac:dyDescent="0.2">
      <c r="D5421" s="58"/>
      <c r="G5421" s="58"/>
    </row>
    <row r="5422" spans="4:7" x14ac:dyDescent="0.2">
      <c r="D5422" s="58"/>
      <c r="G5422" s="58"/>
    </row>
    <row r="5423" spans="4:7" x14ac:dyDescent="0.2">
      <c r="D5423" s="58"/>
      <c r="G5423" s="58"/>
    </row>
    <row r="5424" spans="4:7" x14ac:dyDescent="0.2">
      <c r="D5424" s="58"/>
      <c r="G5424" s="58"/>
    </row>
    <row r="5425" spans="4:7" x14ac:dyDescent="0.2">
      <c r="D5425" s="58"/>
      <c r="G5425" s="58"/>
    </row>
    <row r="5426" spans="4:7" x14ac:dyDescent="0.2">
      <c r="D5426" s="58"/>
      <c r="G5426" s="58"/>
    </row>
    <row r="5427" spans="4:7" x14ac:dyDescent="0.2">
      <c r="D5427" s="58"/>
      <c r="G5427" s="58"/>
    </row>
    <row r="5428" spans="4:7" x14ac:dyDescent="0.2">
      <c r="D5428" s="58"/>
      <c r="G5428" s="58"/>
    </row>
    <row r="5429" spans="4:7" x14ac:dyDescent="0.2">
      <c r="D5429" s="58"/>
      <c r="G5429" s="58"/>
    </row>
    <row r="5430" spans="4:7" x14ac:dyDescent="0.2">
      <c r="D5430" s="58"/>
      <c r="G5430" s="58"/>
    </row>
    <row r="5431" spans="4:7" x14ac:dyDescent="0.2">
      <c r="D5431" s="58"/>
      <c r="G5431" s="58"/>
    </row>
    <row r="5432" spans="4:7" x14ac:dyDescent="0.2">
      <c r="D5432" s="58"/>
      <c r="G5432" s="58"/>
    </row>
    <row r="5433" spans="4:7" x14ac:dyDescent="0.2">
      <c r="D5433" s="58"/>
      <c r="G5433" s="58"/>
    </row>
    <row r="5434" spans="4:7" x14ac:dyDescent="0.2">
      <c r="D5434" s="58"/>
      <c r="G5434" s="58"/>
    </row>
    <row r="5435" spans="4:7" x14ac:dyDescent="0.2">
      <c r="D5435" s="58"/>
      <c r="G5435" s="58"/>
    </row>
    <row r="5436" spans="4:7" x14ac:dyDescent="0.2">
      <c r="D5436" s="58"/>
      <c r="G5436" s="58"/>
    </row>
    <row r="5437" spans="4:7" x14ac:dyDescent="0.2">
      <c r="D5437" s="58"/>
      <c r="G5437" s="58"/>
    </row>
    <row r="5438" spans="4:7" x14ac:dyDescent="0.2">
      <c r="D5438" s="58"/>
      <c r="G5438" s="58"/>
    </row>
    <row r="5439" spans="4:7" x14ac:dyDescent="0.2">
      <c r="D5439" s="58"/>
      <c r="G5439" s="58"/>
    </row>
    <row r="5440" spans="4:7" x14ac:dyDescent="0.2">
      <c r="D5440" s="58"/>
      <c r="G5440" s="58"/>
    </row>
    <row r="5441" spans="4:7" x14ac:dyDescent="0.2">
      <c r="D5441" s="58"/>
      <c r="G5441" s="58"/>
    </row>
    <row r="5442" spans="4:7" x14ac:dyDescent="0.2">
      <c r="D5442" s="58"/>
      <c r="G5442" s="58"/>
    </row>
    <row r="5443" spans="4:7" x14ac:dyDescent="0.2">
      <c r="D5443" s="58"/>
      <c r="G5443" s="58"/>
    </row>
    <row r="5444" spans="4:7" x14ac:dyDescent="0.2">
      <c r="D5444" s="58"/>
      <c r="G5444" s="58"/>
    </row>
    <row r="5445" spans="4:7" x14ac:dyDescent="0.2">
      <c r="D5445" s="58"/>
      <c r="G5445" s="58"/>
    </row>
    <row r="5446" spans="4:7" x14ac:dyDescent="0.2">
      <c r="D5446" s="58"/>
      <c r="G5446" s="58"/>
    </row>
    <row r="5447" spans="4:7" x14ac:dyDescent="0.2">
      <c r="D5447" s="58"/>
      <c r="G5447" s="58"/>
    </row>
    <row r="5448" spans="4:7" x14ac:dyDescent="0.2">
      <c r="D5448" s="58"/>
      <c r="G5448" s="58"/>
    </row>
    <row r="5449" spans="4:7" x14ac:dyDescent="0.2">
      <c r="D5449" s="58"/>
      <c r="G5449" s="58"/>
    </row>
    <row r="5450" spans="4:7" x14ac:dyDescent="0.2">
      <c r="D5450" s="58"/>
      <c r="G5450" s="58"/>
    </row>
    <row r="5451" spans="4:7" x14ac:dyDescent="0.2">
      <c r="D5451" s="58"/>
      <c r="G5451" s="58"/>
    </row>
    <row r="5452" spans="4:7" x14ac:dyDescent="0.2">
      <c r="D5452" s="58"/>
      <c r="G5452" s="58"/>
    </row>
    <row r="5453" spans="4:7" x14ac:dyDescent="0.2">
      <c r="D5453" s="58"/>
      <c r="G5453" s="58"/>
    </row>
    <row r="5454" spans="4:7" x14ac:dyDescent="0.2">
      <c r="D5454" s="58"/>
      <c r="G5454" s="58"/>
    </row>
    <row r="5455" spans="4:7" x14ac:dyDescent="0.2">
      <c r="D5455" s="58"/>
      <c r="G5455" s="58"/>
    </row>
    <row r="5456" spans="4:7" x14ac:dyDescent="0.2">
      <c r="D5456" s="58"/>
      <c r="G5456" s="58"/>
    </row>
    <row r="5457" spans="4:7" x14ac:dyDescent="0.2">
      <c r="D5457" s="58"/>
      <c r="G5457" s="58"/>
    </row>
    <row r="5458" spans="4:7" x14ac:dyDescent="0.2">
      <c r="D5458" s="58"/>
      <c r="G5458" s="58"/>
    </row>
    <row r="5459" spans="4:7" x14ac:dyDescent="0.2">
      <c r="D5459" s="58"/>
      <c r="G5459" s="58"/>
    </row>
    <row r="5460" spans="4:7" x14ac:dyDescent="0.2">
      <c r="D5460" s="58"/>
      <c r="G5460" s="58"/>
    </row>
    <row r="5461" spans="4:7" x14ac:dyDescent="0.2">
      <c r="D5461" s="58"/>
      <c r="G5461" s="58"/>
    </row>
    <row r="5462" spans="4:7" x14ac:dyDescent="0.2">
      <c r="D5462" s="58"/>
      <c r="G5462" s="58"/>
    </row>
    <row r="5463" spans="4:7" x14ac:dyDescent="0.2">
      <c r="D5463" s="58"/>
      <c r="G5463" s="58"/>
    </row>
    <row r="5464" spans="4:7" x14ac:dyDescent="0.2">
      <c r="D5464" s="58"/>
      <c r="G5464" s="58"/>
    </row>
    <row r="5465" spans="4:7" x14ac:dyDescent="0.2">
      <c r="D5465" s="58"/>
      <c r="G5465" s="58"/>
    </row>
    <row r="5466" spans="4:7" x14ac:dyDescent="0.2">
      <c r="D5466" s="58"/>
      <c r="G5466" s="58"/>
    </row>
    <row r="5467" spans="4:7" x14ac:dyDescent="0.2">
      <c r="D5467" s="58"/>
      <c r="G5467" s="58"/>
    </row>
    <row r="5468" spans="4:7" x14ac:dyDescent="0.2">
      <c r="D5468" s="58"/>
      <c r="G5468" s="58"/>
    </row>
    <row r="5469" spans="4:7" x14ac:dyDescent="0.2">
      <c r="D5469" s="58"/>
      <c r="G5469" s="58"/>
    </row>
    <row r="5470" spans="4:7" x14ac:dyDescent="0.2">
      <c r="D5470" s="58"/>
      <c r="G5470" s="58"/>
    </row>
    <row r="5471" spans="4:7" x14ac:dyDescent="0.2">
      <c r="D5471" s="58"/>
      <c r="G5471" s="58"/>
    </row>
    <row r="5472" spans="4:7" x14ac:dyDescent="0.2">
      <c r="D5472" s="58"/>
      <c r="G5472" s="58"/>
    </row>
    <row r="5473" spans="4:7" x14ac:dyDescent="0.2">
      <c r="D5473" s="58"/>
      <c r="G5473" s="58"/>
    </row>
    <row r="5474" spans="4:7" x14ac:dyDescent="0.2">
      <c r="D5474" s="58"/>
      <c r="G5474" s="58"/>
    </row>
    <row r="5475" spans="4:7" x14ac:dyDescent="0.2">
      <c r="D5475" s="58"/>
      <c r="G5475" s="58"/>
    </row>
    <row r="5476" spans="4:7" x14ac:dyDescent="0.2">
      <c r="D5476" s="58"/>
      <c r="G5476" s="58"/>
    </row>
    <row r="5477" spans="4:7" x14ac:dyDescent="0.2">
      <c r="D5477" s="58"/>
      <c r="G5477" s="58"/>
    </row>
    <row r="5478" spans="4:7" x14ac:dyDescent="0.2">
      <c r="D5478" s="58"/>
      <c r="G5478" s="58"/>
    </row>
    <row r="5479" spans="4:7" x14ac:dyDescent="0.2">
      <c r="D5479" s="58"/>
      <c r="G5479" s="58"/>
    </row>
    <row r="5480" spans="4:7" x14ac:dyDescent="0.2">
      <c r="D5480" s="58"/>
      <c r="G5480" s="58"/>
    </row>
    <row r="5481" spans="4:7" x14ac:dyDescent="0.2">
      <c r="D5481" s="58"/>
      <c r="G5481" s="58"/>
    </row>
    <row r="5482" spans="4:7" x14ac:dyDescent="0.2">
      <c r="D5482" s="58"/>
      <c r="G5482" s="58"/>
    </row>
    <row r="5483" spans="4:7" x14ac:dyDescent="0.2">
      <c r="D5483" s="58"/>
      <c r="G5483" s="58"/>
    </row>
    <row r="5484" spans="4:7" x14ac:dyDescent="0.2">
      <c r="D5484" s="58"/>
      <c r="G5484" s="58"/>
    </row>
    <row r="5485" spans="4:7" x14ac:dyDescent="0.2">
      <c r="D5485" s="58"/>
      <c r="G5485" s="58"/>
    </row>
    <row r="5486" spans="4:7" x14ac:dyDescent="0.2">
      <c r="D5486" s="58"/>
      <c r="G5486" s="58"/>
    </row>
    <row r="5487" spans="4:7" x14ac:dyDescent="0.2">
      <c r="D5487" s="58"/>
      <c r="G5487" s="58"/>
    </row>
    <row r="5488" spans="4:7" x14ac:dyDescent="0.2">
      <c r="D5488" s="58"/>
      <c r="G5488" s="58"/>
    </row>
    <row r="5489" spans="4:7" x14ac:dyDescent="0.2">
      <c r="D5489" s="58"/>
      <c r="G5489" s="58"/>
    </row>
    <row r="5490" spans="4:7" x14ac:dyDescent="0.2">
      <c r="D5490" s="58"/>
      <c r="G5490" s="58"/>
    </row>
    <row r="5491" spans="4:7" x14ac:dyDescent="0.2">
      <c r="D5491" s="58"/>
      <c r="G5491" s="58"/>
    </row>
    <row r="5492" spans="4:7" x14ac:dyDescent="0.2">
      <c r="D5492" s="58"/>
      <c r="G5492" s="58"/>
    </row>
    <row r="5493" spans="4:7" x14ac:dyDescent="0.2">
      <c r="D5493" s="58"/>
      <c r="G5493" s="58"/>
    </row>
    <row r="5494" spans="4:7" x14ac:dyDescent="0.2">
      <c r="D5494" s="58"/>
      <c r="G5494" s="58"/>
    </row>
    <row r="5495" spans="4:7" x14ac:dyDescent="0.2">
      <c r="D5495" s="58"/>
      <c r="G5495" s="58"/>
    </row>
    <row r="5496" spans="4:7" x14ac:dyDescent="0.2">
      <c r="D5496" s="58"/>
      <c r="G5496" s="58"/>
    </row>
    <row r="5497" spans="4:7" x14ac:dyDescent="0.2">
      <c r="D5497" s="58"/>
      <c r="G5497" s="58"/>
    </row>
    <row r="5498" spans="4:7" x14ac:dyDescent="0.2">
      <c r="D5498" s="58"/>
      <c r="G5498" s="58"/>
    </row>
    <row r="5499" spans="4:7" x14ac:dyDescent="0.2">
      <c r="D5499" s="58"/>
      <c r="G5499" s="58"/>
    </row>
    <row r="5500" spans="4:7" x14ac:dyDescent="0.2">
      <c r="D5500" s="58"/>
      <c r="G5500" s="58"/>
    </row>
    <row r="5501" spans="4:7" x14ac:dyDescent="0.2">
      <c r="D5501" s="58"/>
      <c r="G5501" s="58"/>
    </row>
    <row r="5502" spans="4:7" x14ac:dyDescent="0.2">
      <c r="D5502" s="58"/>
      <c r="G5502" s="58"/>
    </row>
    <row r="5503" spans="4:7" x14ac:dyDescent="0.2">
      <c r="D5503" s="58"/>
      <c r="G5503" s="58"/>
    </row>
    <row r="5504" spans="4:7" x14ac:dyDescent="0.2">
      <c r="D5504" s="58"/>
      <c r="G5504" s="58"/>
    </row>
    <row r="5505" spans="4:7" x14ac:dyDescent="0.2">
      <c r="D5505" s="58"/>
      <c r="G5505" s="58"/>
    </row>
    <row r="5506" spans="4:7" x14ac:dyDescent="0.2">
      <c r="D5506" s="58"/>
      <c r="G5506" s="58"/>
    </row>
    <row r="5507" spans="4:7" x14ac:dyDescent="0.2">
      <c r="D5507" s="58"/>
      <c r="G5507" s="58"/>
    </row>
    <row r="5508" spans="4:7" x14ac:dyDescent="0.2">
      <c r="D5508" s="58"/>
      <c r="G5508" s="58"/>
    </row>
    <row r="5509" spans="4:7" x14ac:dyDescent="0.2">
      <c r="D5509" s="58"/>
      <c r="G5509" s="58"/>
    </row>
    <row r="5510" spans="4:7" x14ac:dyDescent="0.2">
      <c r="D5510" s="58"/>
      <c r="G5510" s="58"/>
    </row>
    <row r="5511" spans="4:7" x14ac:dyDescent="0.2">
      <c r="D5511" s="58"/>
      <c r="G5511" s="58"/>
    </row>
    <row r="5512" spans="4:7" x14ac:dyDescent="0.2">
      <c r="D5512" s="58"/>
      <c r="G5512" s="58"/>
    </row>
    <row r="5513" spans="4:7" x14ac:dyDescent="0.2">
      <c r="D5513" s="58"/>
      <c r="G5513" s="58"/>
    </row>
    <row r="5514" spans="4:7" x14ac:dyDescent="0.2">
      <c r="D5514" s="58"/>
      <c r="G5514" s="58"/>
    </row>
    <row r="5515" spans="4:7" x14ac:dyDescent="0.2">
      <c r="D5515" s="58"/>
      <c r="G5515" s="58"/>
    </row>
    <row r="5516" spans="4:7" x14ac:dyDescent="0.2">
      <c r="D5516" s="58"/>
      <c r="G5516" s="58"/>
    </row>
    <row r="5517" spans="4:7" x14ac:dyDescent="0.2">
      <c r="D5517" s="58"/>
      <c r="G5517" s="58"/>
    </row>
    <row r="5518" spans="4:7" x14ac:dyDescent="0.2">
      <c r="D5518" s="58"/>
      <c r="G5518" s="58"/>
    </row>
    <row r="5519" spans="4:7" x14ac:dyDescent="0.2">
      <c r="D5519" s="58"/>
      <c r="G5519" s="58"/>
    </row>
    <row r="5520" spans="4:7" x14ac:dyDescent="0.2">
      <c r="D5520" s="58"/>
      <c r="G5520" s="58"/>
    </row>
    <row r="5521" spans="4:7" x14ac:dyDescent="0.2">
      <c r="D5521" s="58"/>
      <c r="G5521" s="58"/>
    </row>
    <row r="5522" spans="4:7" x14ac:dyDescent="0.2">
      <c r="D5522" s="58"/>
      <c r="G5522" s="58"/>
    </row>
    <row r="5523" spans="4:7" x14ac:dyDescent="0.2">
      <c r="D5523" s="58"/>
      <c r="G5523" s="58"/>
    </row>
    <row r="5524" spans="4:7" x14ac:dyDescent="0.2">
      <c r="D5524" s="58"/>
      <c r="G5524" s="58"/>
    </row>
    <row r="5525" spans="4:7" x14ac:dyDescent="0.2">
      <c r="D5525" s="58"/>
      <c r="G5525" s="58"/>
    </row>
    <row r="5526" spans="4:7" x14ac:dyDescent="0.2">
      <c r="D5526" s="58"/>
      <c r="G5526" s="58"/>
    </row>
    <row r="5527" spans="4:7" x14ac:dyDescent="0.2">
      <c r="D5527" s="58"/>
      <c r="G5527" s="58"/>
    </row>
    <row r="5528" spans="4:7" x14ac:dyDescent="0.2">
      <c r="D5528" s="58"/>
      <c r="G5528" s="58"/>
    </row>
    <row r="5529" spans="4:7" x14ac:dyDescent="0.2">
      <c r="D5529" s="58"/>
      <c r="G5529" s="58"/>
    </row>
    <row r="5530" spans="4:7" x14ac:dyDescent="0.2">
      <c r="D5530" s="58"/>
      <c r="G5530" s="58"/>
    </row>
    <row r="5531" spans="4:7" x14ac:dyDescent="0.2">
      <c r="D5531" s="58"/>
      <c r="G5531" s="58"/>
    </row>
    <row r="5532" spans="4:7" x14ac:dyDescent="0.2">
      <c r="D5532" s="58"/>
      <c r="G5532" s="58"/>
    </row>
    <row r="5533" spans="4:7" x14ac:dyDescent="0.2">
      <c r="D5533" s="58"/>
      <c r="G5533" s="58"/>
    </row>
    <row r="5534" spans="4:7" x14ac:dyDescent="0.2">
      <c r="D5534" s="58"/>
      <c r="G5534" s="58"/>
    </row>
    <row r="5535" spans="4:7" x14ac:dyDescent="0.2">
      <c r="D5535" s="58"/>
      <c r="G5535" s="58"/>
    </row>
    <row r="5536" spans="4:7" x14ac:dyDescent="0.2">
      <c r="D5536" s="58"/>
      <c r="G5536" s="58"/>
    </row>
    <row r="5537" spans="4:7" x14ac:dyDescent="0.2">
      <c r="D5537" s="58"/>
      <c r="G5537" s="58"/>
    </row>
    <row r="5538" spans="4:7" x14ac:dyDescent="0.2">
      <c r="D5538" s="58"/>
      <c r="G5538" s="58"/>
    </row>
    <row r="5539" spans="4:7" x14ac:dyDescent="0.2">
      <c r="D5539" s="58"/>
      <c r="G5539" s="58"/>
    </row>
    <row r="5540" spans="4:7" x14ac:dyDescent="0.2">
      <c r="D5540" s="58"/>
      <c r="G5540" s="58"/>
    </row>
    <row r="5541" spans="4:7" x14ac:dyDescent="0.2">
      <c r="D5541" s="58"/>
      <c r="G5541" s="58"/>
    </row>
    <row r="5542" spans="4:7" x14ac:dyDescent="0.2">
      <c r="D5542" s="58"/>
      <c r="G5542" s="58"/>
    </row>
    <row r="5543" spans="4:7" x14ac:dyDescent="0.2">
      <c r="D5543" s="58"/>
      <c r="G5543" s="58"/>
    </row>
    <row r="5544" spans="4:7" x14ac:dyDescent="0.2">
      <c r="D5544" s="58"/>
      <c r="G5544" s="58"/>
    </row>
    <row r="5545" spans="4:7" x14ac:dyDescent="0.2">
      <c r="D5545" s="58"/>
      <c r="G5545" s="58"/>
    </row>
    <row r="5546" spans="4:7" x14ac:dyDescent="0.2">
      <c r="D5546" s="58"/>
      <c r="G5546" s="58"/>
    </row>
    <row r="5547" spans="4:7" x14ac:dyDescent="0.2">
      <c r="D5547" s="58"/>
      <c r="G5547" s="58"/>
    </row>
    <row r="5548" spans="4:7" x14ac:dyDescent="0.2">
      <c r="D5548" s="58"/>
      <c r="G5548" s="58"/>
    </row>
    <row r="5549" spans="4:7" x14ac:dyDescent="0.2">
      <c r="D5549" s="58"/>
      <c r="G5549" s="58"/>
    </row>
    <row r="5550" spans="4:7" x14ac:dyDescent="0.2">
      <c r="D5550" s="58"/>
      <c r="G5550" s="58"/>
    </row>
    <row r="5551" spans="4:7" x14ac:dyDescent="0.2">
      <c r="D5551" s="58"/>
      <c r="G5551" s="58"/>
    </row>
    <row r="5552" spans="4:7" x14ac:dyDescent="0.2">
      <c r="D5552" s="58"/>
      <c r="G5552" s="58"/>
    </row>
    <row r="5553" spans="4:7" x14ac:dyDescent="0.2">
      <c r="D5553" s="58"/>
      <c r="G5553" s="58"/>
    </row>
    <row r="5554" spans="4:7" x14ac:dyDescent="0.2">
      <c r="D5554" s="58"/>
      <c r="G5554" s="58"/>
    </row>
    <row r="5555" spans="4:7" x14ac:dyDescent="0.2">
      <c r="D5555" s="58"/>
      <c r="G5555" s="58"/>
    </row>
    <row r="5556" spans="4:7" x14ac:dyDescent="0.2">
      <c r="D5556" s="58"/>
      <c r="G5556" s="58"/>
    </row>
    <row r="5557" spans="4:7" x14ac:dyDescent="0.2">
      <c r="D5557" s="58"/>
      <c r="G5557" s="58"/>
    </row>
    <row r="5558" spans="4:7" x14ac:dyDescent="0.2">
      <c r="D5558" s="58"/>
      <c r="G5558" s="58"/>
    </row>
    <row r="5559" spans="4:7" x14ac:dyDescent="0.2">
      <c r="D5559" s="58"/>
      <c r="G5559" s="58"/>
    </row>
    <row r="5560" spans="4:7" x14ac:dyDescent="0.2">
      <c r="D5560" s="58"/>
      <c r="G5560" s="58"/>
    </row>
    <row r="5561" spans="4:7" x14ac:dyDescent="0.2">
      <c r="D5561" s="58"/>
      <c r="G5561" s="58"/>
    </row>
    <row r="5562" spans="4:7" x14ac:dyDescent="0.2">
      <c r="D5562" s="58"/>
      <c r="G5562" s="58"/>
    </row>
    <row r="5563" spans="4:7" x14ac:dyDescent="0.2">
      <c r="D5563" s="58"/>
      <c r="G5563" s="58"/>
    </row>
    <row r="5564" spans="4:7" x14ac:dyDescent="0.2">
      <c r="D5564" s="58"/>
      <c r="G5564" s="58"/>
    </row>
    <row r="5565" spans="4:7" x14ac:dyDescent="0.2">
      <c r="D5565" s="58"/>
      <c r="G5565" s="58"/>
    </row>
    <row r="5566" spans="4:7" x14ac:dyDescent="0.2">
      <c r="D5566" s="58"/>
      <c r="G5566" s="58"/>
    </row>
    <row r="5567" spans="4:7" x14ac:dyDescent="0.2">
      <c r="D5567" s="58"/>
      <c r="G5567" s="58"/>
    </row>
    <row r="5568" spans="4:7" x14ac:dyDescent="0.2">
      <c r="D5568" s="58"/>
      <c r="G5568" s="58"/>
    </row>
    <row r="5569" spans="4:7" x14ac:dyDescent="0.2">
      <c r="D5569" s="58"/>
      <c r="G5569" s="58"/>
    </row>
    <row r="5570" spans="4:7" x14ac:dyDescent="0.2">
      <c r="D5570" s="58"/>
      <c r="G5570" s="58"/>
    </row>
    <row r="5571" spans="4:7" x14ac:dyDescent="0.2">
      <c r="D5571" s="58"/>
      <c r="G5571" s="58"/>
    </row>
    <row r="5572" spans="4:7" x14ac:dyDescent="0.2">
      <c r="D5572" s="58"/>
      <c r="G5572" s="58"/>
    </row>
    <row r="5573" spans="4:7" x14ac:dyDescent="0.2">
      <c r="D5573" s="58"/>
      <c r="G5573" s="58"/>
    </row>
    <row r="5574" spans="4:7" x14ac:dyDescent="0.2">
      <c r="D5574" s="58"/>
      <c r="G5574" s="58"/>
    </row>
    <row r="5575" spans="4:7" x14ac:dyDescent="0.2">
      <c r="D5575" s="58"/>
      <c r="G5575" s="58"/>
    </row>
    <row r="5576" spans="4:7" x14ac:dyDescent="0.2">
      <c r="D5576" s="58"/>
      <c r="G5576" s="58"/>
    </row>
    <row r="5577" spans="4:7" x14ac:dyDescent="0.2">
      <c r="D5577" s="58"/>
      <c r="G5577" s="58"/>
    </row>
    <row r="5578" spans="4:7" x14ac:dyDescent="0.2">
      <c r="D5578" s="58"/>
      <c r="G5578" s="58"/>
    </row>
    <row r="5579" spans="4:7" x14ac:dyDescent="0.2">
      <c r="D5579" s="58"/>
      <c r="G5579" s="58"/>
    </row>
    <row r="5580" spans="4:7" x14ac:dyDescent="0.2">
      <c r="D5580" s="58"/>
      <c r="G5580" s="58"/>
    </row>
    <row r="5581" spans="4:7" x14ac:dyDescent="0.2">
      <c r="D5581" s="58"/>
      <c r="G5581" s="58"/>
    </row>
    <row r="5582" spans="4:7" x14ac:dyDescent="0.2">
      <c r="D5582" s="58"/>
      <c r="G5582" s="58"/>
    </row>
    <row r="5583" spans="4:7" x14ac:dyDescent="0.2">
      <c r="D5583" s="58"/>
      <c r="G5583" s="58"/>
    </row>
    <row r="5584" spans="4:7" x14ac:dyDescent="0.2">
      <c r="D5584" s="58"/>
      <c r="G5584" s="58"/>
    </row>
    <row r="5585" spans="4:7" x14ac:dyDescent="0.2">
      <c r="D5585" s="58"/>
      <c r="G5585" s="58"/>
    </row>
    <row r="5586" spans="4:7" x14ac:dyDescent="0.2">
      <c r="D5586" s="58"/>
      <c r="G5586" s="58"/>
    </row>
    <row r="5587" spans="4:7" x14ac:dyDescent="0.2">
      <c r="D5587" s="58"/>
      <c r="G5587" s="58"/>
    </row>
    <row r="5588" spans="4:7" x14ac:dyDescent="0.2">
      <c r="D5588" s="58"/>
      <c r="G5588" s="58"/>
    </row>
    <row r="5589" spans="4:7" x14ac:dyDescent="0.2">
      <c r="D5589" s="58"/>
      <c r="G5589" s="58"/>
    </row>
    <row r="5590" spans="4:7" x14ac:dyDescent="0.2">
      <c r="D5590" s="58"/>
      <c r="G5590" s="58"/>
    </row>
    <row r="5591" spans="4:7" x14ac:dyDescent="0.2">
      <c r="D5591" s="58"/>
      <c r="G5591" s="58"/>
    </row>
    <row r="5592" spans="4:7" x14ac:dyDescent="0.2">
      <c r="D5592" s="58"/>
      <c r="G5592" s="58"/>
    </row>
    <row r="5593" spans="4:7" x14ac:dyDescent="0.2">
      <c r="D5593" s="58"/>
      <c r="G5593" s="58"/>
    </row>
    <row r="5594" spans="4:7" x14ac:dyDescent="0.2">
      <c r="D5594" s="58"/>
      <c r="G5594" s="58"/>
    </row>
    <row r="5595" spans="4:7" x14ac:dyDescent="0.2">
      <c r="D5595" s="58"/>
      <c r="G5595" s="58"/>
    </row>
    <row r="5596" spans="4:7" x14ac:dyDescent="0.2">
      <c r="D5596" s="58"/>
      <c r="G5596" s="58"/>
    </row>
    <row r="5597" spans="4:7" x14ac:dyDescent="0.2">
      <c r="D5597" s="58"/>
      <c r="G5597" s="58"/>
    </row>
    <row r="5598" spans="4:7" x14ac:dyDescent="0.2">
      <c r="D5598" s="58"/>
      <c r="G5598" s="58"/>
    </row>
    <row r="5599" spans="4:7" x14ac:dyDescent="0.2">
      <c r="D5599" s="58"/>
      <c r="G5599" s="58"/>
    </row>
    <row r="5600" spans="4:7" x14ac:dyDescent="0.2">
      <c r="D5600" s="58"/>
      <c r="G5600" s="58"/>
    </row>
    <row r="5601" spans="4:7" x14ac:dyDescent="0.2">
      <c r="D5601" s="58"/>
      <c r="G5601" s="58"/>
    </row>
    <row r="5602" spans="4:7" x14ac:dyDescent="0.2">
      <c r="D5602" s="58"/>
      <c r="G5602" s="58"/>
    </row>
    <row r="5603" spans="4:7" x14ac:dyDescent="0.2">
      <c r="D5603" s="58"/>
      <c r="G5603" s="58"/>
    </row>
    <row r="5604" spans="4:7" x14ac:dyDescent="0.2">
      <c r="D5604" s="58"/>
      <c r="G5604" s="58"/>
    </row>
    <row r="5605" spans="4:7" x14ac:dyDescent="0.2">
      <c r="D5605" s="58"/>
      <c r="G5605" s="58"/>
    </row>
    <row r="5606" spans="4:7" x14ac:dyDescent="0.2">
      <c r="D5606" s="58"/>
      <c r="G5606" s="58"/>
    </row>
    <row r="5607" spans="4:7" x14ac:dyDescent="0.2">
      <c r="D5607" s="58"/>
      <c r="G5607" s="58"/>
    </row>
    <row r="5608" spans="4:7" x14ac:dyDescent="0.2">
      <c r="D5608" s="58"/>
      <c r="G5608" s="58"/>
    </row>
    <row r="5609" spans="4:7" x14ac:dyDescent="0.2">
      <c r="D5609" s="58"/>
      <c r="G5609" s="58"/>
    </row>
    <row r="5610" spans="4:7" x14ac:dyDescent="0.2">
      <c r="D5610" s="58"/>
      <c r="G5610" s="58"/>
    </row>
    <row r="5611" spans="4:7" x14ac:dyDescent="0.2">
      <c r="D5611" s="58"/>
      <c r="G5611" s="58"/>
    </row>
    <row r="5612" spans="4:7" x14ac:dyDescent="0.2">
      <c r="D5612" s="58"/>
      <c r="G5612" s="58"/>
    </row>
    <row r="5613" spans="4:7" x14ac:dyDescent="0.2">
      <c r="D5613" s="58"/>
      <c r="G5613" s="58"/>
    </row>
    <row r="5614" spans="4:7" x14ac:dyDescent="0.2">
      <c r="D5614" s="58"/>
      <c r="G5614" s="58"/>
    </row>
    <row r="5615" spans="4:7" x14ac:dyDescent="0.2">
      <c r="D5615" s="58"/>
      <c r="G5615" s="58"/>
    </row>
    <row r="5616" spans="4:7" x14ac:dyDescent="0.2">
      <c r="D5616" s="58"/>
      <c r="G5616" s="58"/>
    </row>
    <row r="5617" spans="4:7" x14ac:dyDescent="0.2">
      <c r="D5617" s="58"/>
      <c r="G5617" s="58"/>
    </row>
    <row r="5618" spans="4:7" x14ac:dyDescent="0.2">
      <c r="D5618" s="58"/>
      <c r="G5618" s="58"/>
    </row>
    <row r="5619" spans="4:7" x14ac:dyDescent="0.2">
      <c r="D5619" s="58"/>
      <c r="G5619" s="58"/>
    </row>
    <row r="5620" spans="4:7" x14ac:dyDescent="0.2">
      <c r="D5620" s="58"/>
      <c r="G5620" s="58"/>
    </row>
    <row r="5621" spans="4:7" x14ac:dyDescent="0.2">
      <c r="D5621" s="58"/>
      <c r="G5621" s="58"/>
    </row>
    <row r="5622" spans="4:7" x14ac:dyDescent="0.2">
      <c r="D5622" s="58"/>
      <c r="G5622" s="58"/>
    </row>
    <row r="5623" spans="4:7" x14ac:dyDescent="0.2">
      <c r="D5623" s="58"/>
      <c r="G5623" s="58"/>
    </row>
    <row r="5624" spans="4:7" x14ac:dyDescent="0.2">
      <c r="D5624" s="58"/>
      <c r="G5624" s="58"/>
    </row>
    <row r="5625" spans="4:7" x14ac:dyDescent="0.2">
      <c r="D5625" s="58"/>
      <c r="G5625" s="58"/>
    </row>
    <row r="5626" spans="4:7" x14ac:dyDescent="0.2">
      <c r="D5626" s="58"/>
      <c r="G5626" s="58"/>
    </row>
    <row r="5627" spans="4:7" x14ac:dyDescent="0.2">
      <c r="D5627" s="58"/>
      <c r="G5627" s="58"/>
    </row>
    <row r="5628" spans="4:7" x14ac:dyDescent="0.2">
      <c r="D5628" s="58"/>
      <c r="G5628" s="58"/>
    </row>
    <row r="5629" spans="4:7" x14ac:dyDescent="0.2">
      <c r="D5629" s="58"/>
      <c r="G5629" s="58"/>
    </row>
    <row r="5630" spans="4:7" x14ac:dyDescent="0.2">
      <c r="D5630" s="58"/>
      <c r="G5630" s="58"/>
    </row>
    <row r="5631" spans="4:7" x14ac:dyDescent="0.2">
      <c r="D5631" s="58"/>
      <c r="G5631" s="58"/>
    </row>
    <row r="5632" spans="4:7" x14ac:dyDescent="0.2">
      <c r="D5632" s="58"/>
      <c r="G5632" s="58"/>
    </row>
    <row r="5633" spans="4:7" x14ac:dyDescent="0.2">
      <c r="D5633" s="58"/>
      <c r="G5633" s="58"/>
    </row>
    <row r="5634" spans="4:7" x14ac:dyDescent="0.2">
      <c r="D5634" s="58"/>
      <c r="G5634" s="58"/>
    </row>
    <row r="5635" spans="4:7" x14ac:dyDescent="0.2">
      <c r="D5635" s="58"/>
      <c r="G5635" s="58"/>
    </row>
    <row r="5636" spans="4:7" x14ac:dyDescent="0.2">
      <c r="D5636" s="58"/>
      <c r="G5636" s="58"/>
    </row>
    <row r="5637" spans="4:7" x14ac:dyDescent="0.2">
      <c r="D5637" s="58"/>
      <c r="G5637" s="58"/>
    </row>
    <row r="5638" spans="4:7" x14ac:dyDescent="0.2">
      <c r="D5638" s="58"/>
      <c r="G5638" s="58"/>
    </row>
    <row r="5639" spans="4:7" x14ac:dyDescent="0.2">
      <c r="D5639" s="58"/>
      <c r="G5639" s="58"/>
    </row>
    <row r="5640" spans="4:7" x14ac:dyDescent="0.2">
      <c r="D5640" s="58"/>
      <c r="G5640" s="58"/>
    </row>
    <row r="5641" spans="4:7" x14ac:dyDescent="0.2">
      <c r="D5641" s="58"/>
      <c r="G5641" s="58"/>
    </row>
    <row r="5642" spans="4:7" x14ac:dyDescent="0.2">
      <c r="D5642" s="58"/>
      <c r="G5642" s="58"/>
    </row>
    <row r="5643" spans="4:7" x14ac:dyDescent="0.2">
      <c r="D5643" s="58"/>
      <c r="G5643" s="58"/>
    </row>
    <row r="5644" spans="4:7" x14ac:dyDescent="0.2">
      <c r="D5644" s="58"/>
      <c r="G5644" s="58"/>
    </row>
    <row r="5645" spans="4:7" x14ac:dyDescent="0.2">
      <c r="D5645" s="58"/>
      <c r="G5645" s="58"/>
    </row>
    <row r="5646" spans="4:7" x14ac:dyDescent="0.2">
      <c r="D5646" s="58"/>
      <c r="G5646" s="58"/>
    </row>
    <row r="5647" spans="4:7" x14ac:dyDescent="0.2">
      <c r="D5647" s="58"/>
      <c r="G5647" s="58"/>
    </row>
    <row r="5648" spans="4:7" x14ac:dyDescent="0.2">
      <c r="D5648" s="58"/>
      <c r="G5648" s="58"/>
    </row>
    <row r="5649" spans="4:7" x14ac:dyDescent="0.2">
      <c r="D5649" s="58"/>
      <c r="G5649" s="58"/>
    </row>
    <row r="5650" spans="4:7" x14ac:dyDescent="0.2">
      <c r="D5650" s="58"/>
      <c r="G5650" s="58"/>
    </row>
    <row r="5651" spans="4:7" x14ac:dyDescent="0.2">
      <c r="D5651" s="58"/>
      <c r="G5651" s="58"/>
    </row>
    <row r="5652" spans="4:7" x14ac:dyDescent="0.2">
      <c r="D5652" s="58"/>
      <c r="G5652" s="58"/>
    </row>
    <row r="5653" spans="4:7" x14ac:dyDescent="0.2">
      <c r="D5653" s="58"/>
      <c r="G5653" s="58"/>
    </row>
    <row r="5654" spans="4:7" x14ac:dyDescent="0.2">
      <c r="D5654" s="58"/>
      <c r="G5654" s="58"/>
    </row>
    <row r="5655" spans="4:7" x14ac:dyDescent="0.2">
      <c r="D5655" s="58"/>
      <c r="G5655" s="58"/>
    </row>
    <row r="5656" spans="4:7" x14ac:dyDescent="0.2">
      <c r="D5656" s="58"/>
      <c r="G5656" s="58"/>
    </row>
    <row r="5657" spans="4:7" x14ac:dyDescent="0.2">
      <c r="D5657" s="58"/>
      <c r="G5657" s="58"/>
    </row>
    <row r="5658" spans="4:7" x14ac:dyDescent="0.2">
      <c r="D5658" s="58"/>
      <c r="G5658" s="58"/>
    </row>
    <row r="5659" spans="4:7" x14ac:dyDescent="0.2">
      <c r="D5659" s="58"/>
      <c r="G5659" s="58"/>
    </row>
    <row r="5660" spans="4:7" x14ac:dyDescent="0.2">
      <c r="D5660" s="58"/>
      <c r="G5660" s="58"/>
    </row>
    <row r="5661" spans="4:7" x14ac:dyDescent="0.2">
      <c r="D5661" s="58"/>
      <c r="G5661" s="58"/>
    </row>
    <row r="5662" spans="4:7" x14ac:dyDescent="0.2">
      <c r="D5662" s="58"/>
      <c r="G5662" s="58"/>
    </row>
    <row r="5663" spans="4:7" x14ac:dyDescent="0.2">
      <c r="D5663" s="58"/>
      <c r="G5663" s="58"/>
    </row>
    <row r="5664" spans="4:7" x14ac:dyDescent="0.2">
      <c r="D5664" s="58"/>
      <c r="G5664" s="58"/>
    </row>
    <row r="5665" spans="4:7" x14ac:dyDescent="0.2">
      <c r="D5665" s="58"/>
      <c r="G5665" s="58"/>
    </row>
    <row r="5666" spans="4:7" x14ac:dyDescent="0.2">
      <c r="D5666" s="58"/>
      <c r="G5666" s="58"/>
    </row>
    <row r="5667" spans="4:7" x14ac:dyDescent="0.2">
      <c r="D5667" s="58"/>
      <c r="G5667" s="58"/>
    </row>
    <row r="5668" spans="4:7" x14ac:dyDescent="0.2">
      <c r="D5668" s="58"/>
      <c r="G5668" s="58"/>
    </row>
    <row r="5669" spans="4:7" x14ac:dyDescent="0.2">
      <c r="D5669" s="58"/>
      <c r="G5669" s="58"/>
    </row>
    <row r="5670" spans="4:7" x14ac:dyDescent="0.2">
      <c r="D5670" s="58"/>
      <c r="G5670" s="58"/>
    </row>
    <row r="5671" spans="4:7" x14ac:dyDescent="0.2">
      <c r="D5671" s="58"/>
      <c r="G5671" s="58"/>
    </row>
    <row r="5672" spans="4:7" x14ac:dyDescent="0.2">
      <c r="D5672" s="58"/>
      <c r="G5672" s="58"/>
    </row>
    <row r="5673" spans="4:7" x14ac:dyDescent="0.2">
      <c r="D5673" s="58"/>
      <c r="G5673" s="58"/>
    </row>
    <row r="5674" spans="4:7" x14ac:dyDescent="0.2">
      <c r="D5674" s="58"/>
      <c r="G5674" s="58"/>
    </row>
    <row r="5675" spans="4:7" x14ac:dyDescent="0.2">
      <c r="D5675" s="58"/>
      <c r="G5675" s="58"/>
    </row>
    <row r="5676" spans="4:7" x14ac:dyDescent="0.2">
      <c r="D5676" s="58"/>
      <c r="G5676" s="58"/>
    </row>
    <row r="5677" spans="4:7" x14ac:dyDescent="0.2">
      <c r="D5677" s="58"/>
      <c r="G5677" s="58"/>
    </row>
    <row r="5678" spans="4:7" x14ac:dyDescent="0.2">
      <c r="D5678" s="58"/>
      <c r="G5678" s="58"/>
    </row>
    <row r="5679" spans="4:7" x14ac:dyDescent="0.2">
      <c r="D5679" s="58"/>
      <c r="G5679" s="58"/>
    </row>
    <row r="5680" spans="4:7" x14ac:dyDescent="0.2">
      <c r="D5680" s="58"/>
      <c r="G5680" s="58"/>
    </row>
    <row r="5681" spans="4:7" x14ac:dyDescent="0.2">
      <c r="D5681" s="58"/>
      <c r="G5681" s="58"/>
    </row>
    <row r="5682" spans="4:7" x14ac:dyDescent="0.2">
      <c r="D5682" s="58"/>
      <c r="G5682" s="58"/>
    </row>
    <row r="5683" spans="4:7" x14ac:dyDescent="0.2">
      <c r="D5683" s="58"/>
      <c r="G5683" s="58"/>
    </row>
    <row r="5684" spans="4:7" x14ac:dyDescent="0.2">
      <c r="D5684" s="58"/>
      <c r="G5684" s="58"/>
    </row>
    <row r="5685" spans="4:7" x14ac:dyDescent="0.2">
      <c r="D5685" s="58"/>
      <c r="G5685" s="58"/>
    </row>
    <row r="5686" spans="4:7" x14ac:dyDescent="0.2">
      <c r="D5686" s="58"/>
      <c r="G5686" s="58"/>
    </row>
    <row r="5687" spans="4:7" x14ac:dyDescent="0.2">
      <c r="D5687" s="58"/>
      <c r="G5687" s="58"/>
    </row>
    <row r="5688" spans="4:7" x14ac:dyDescent="0.2">
      <c r="D5688" s="58"/>
      <c r="G5688" s="58"/>
    </row>
    <row r="5689" spans="4:7" x14ac:dyDescent="0.2">
      <c r="D5689" s="58"/>
      <c r="G5689" s="58"/>
    </row>
    <row r="5690" spans="4:7" x14ac:dyDescent="0.2">
      <c r="D5690" s="58"/>
      <c r="G5690" s="58"/>
    </row>
    <row r="5691" spans="4:7" x14ac:dyDescent="0.2">
      <c r="D5691" s="58"/>
      <c r="G5691" s="58"/>
    </row>
    <row r="5692" spans="4:7" x14ac:dyDescent="0.2">
      <c r="D5692" s="58"/>
      <c r="G5692" s="58"/>
    </row>
    <row r="5693" spans="4:7" x14ac:dyDescent="0.2">
      <c r="D5693" s="58"/>
      <c r="G5693" s="58"/>
    </row>
    <row r="5694" spans="4:7" x14ac:dyDescent="0.2">
      <c r="D5694" s="58"/>
      <c r="G5694" s="58"/>
    </row>
    <row r="5695" spans="4:7" x14ac:dyDescent="0.2">
      <c r="D5695" s="58"/>
      <c r="G5695" s="58"/>
    </row>
    <row r="5696" spans="4:7" x14ac:dyDescent="0.2">
      <c r="D5696" s="58"/>
      <c r="G5696" s="58"/>
    </row>
    <row r="5697" spans="4:7" x14ac:dyDescent="0.2">
      <c r="D5697" s="58"/>
      <c r="G5697" s="58"/>
    </row>
    <row r="5698" spans="4:7" x14ac:dyDescent="0.2">
      <c r="D5698" s="58"/>
      <c r="G5698" s="58"/>
    </row>
    <row r="5699" spans="4:7" x14ac:dyDescent="0.2">
      <c r="D5699" s="58"/>
      <c r="G5699" s="58"/>
    </row>
    <row r="5700" spans="4:7" x14ac:dyDescent="0.2">
      <c r="D5700" s="58"/>
      <c r="G5700" s="58"/>
    </row>
    <row r="5701" spans="4:7" x14ac:dyDescent="0.2">
      <c r="D5701" s="58"/>
      <c r="G5701" s="58"/>
    </row>
    <row r="5702" spans="4:7" x14ac:dyDescent="0.2">
      <c r="D5702" s="58"/>
      <c r="G5702" s="58"/>
    </row>
    <row r="5703" spans="4:7" x14ac:dyDescent="0.2">
      <c r="D5703" s="58"/>
      <c r="G5703" s="58"/>
    </row>
    <row r="5704" spans="4:7" x14ac:dyDescent="0.2">
      <c r="D5704" s="58"/>
      <c r="G5704" s="58"/>
    </row>
    <row r="5705" spans="4:7" x14ac:dyDescent="0.2">
      <c r="D5705" s="58"/>
      <c r="G5705" s="58"/>
    </row>
    <row r="5706" spans="4:7" x14ac:dyDescent="0.2">
      <c r="D5706" s="58"/>
      <c r="G5706" s="58"/>
    </row>
    <row r="5707" spans="4:7" x14ac:dyDescent="0.2">
      <c r="D5707" s="58"/>
      <c r="G5707" s="58"/>
    </row>
    <row r="5708" spans="4:7" x14ac:dyDescent="0.2">
      <c r="D5708" s="58"/>
      <c r="G5708" s="58"/>
    </row>
    <row r="5709" spans="4:7" x14ac:dyDescent="0.2">
      <c r="D5709" s="58"/>
      <c r="G5709" s="58"/>
    </row>
    <row r="5710" spans="4:7" x14ac:dyDescent="0.2">
      <c r="D5710" s="58"/>
      <c r="G5710" s="58"/>
    </row>
    <row r="5711" spans="4:7" x14ac:dyDescent="0.2">
      <c r="D5711" s="58"/>
      <c r="G5711" s="58"/>
    </row>
    <row r="5712" spans="4:7" x14ac:dyDescent="0.2">
      <c r="D5712" s="58"/>
      <c r="G5712" s="58"/>
    </row>
    <row r="5713" spans="4:7" x14ac:dyDescent="0.2">
      <c r="D5713" s="58"/>
      <c r="G5713" s="58"/>
    </row>
    <row r="5714" spans="4:7" x14ac:dyDescent="0.2">
      <c r="D5714" s="58"/>
      <c r="G5714" s="58"/>
    </row>
    <row r="5715" spans="4:7" x14ac:dyDescent="0.2">
      <c r="D5715" s="58"/>
      <c r="G5715" s="58"/>
    </row>
    <row r="5716" spans="4:7" x14ac:dyDescent="0.2">
      <c r="D5716" s="58"/>
      <c r="G5716" s="58"/>
    </row>
    <row r="5717" spans="4:7" x14ac:dyDescent="0.2">
      <c r="D5717" s="58"/>
      <c r="G5717" s="58"/>
    </row>
    <row r="5718" spans="4:7" x14ac:dyDescent="0.2">
      <c r="D5718" s="58"/>
      <c r="G5718" s="58"/>
    </row>
    <row r="5719" spans="4:7" x14ac:dyDescent="0.2">
      <c r="D5719" s="58"/>
      <c r="G5719" s="58"/>
    </row>
    <row r="5720" spans="4:7" x14ac:dyDescent="0.2">
      <c r="D5720" s="58"/>
      <c r="G5720" s="58"/>
    </row>
    <row r="5721" spans="4:7" x14ac:dyDescent="0.2">
      <c r="D5721" s="58"/>
      <c r="G5721" s="58"/>
    </row>
    <row r="5722" spans="4:7" x14ac:dyDescent="0.2">
      <c r="D5722" s="58"/>
      <c r="G5722" s="58"/>
    </row>
    <row r="5723" spans="4:7" x14ac:dyDescent="0.2">
      <c r="D5723" s="58"/>
      <c r="G5723" s="58"/>
    </row>
    <row r="5724" spans="4:7" x14ac:dyDescent="0.2">
      <c r="D5724" s="58"/>
      <c r="G5724" s="58"/>
    </row>
    <row r="5725" spans="4:7" x14ac:dyDescent="0.2">
      <c r="D5725" s="58"/>
      <c r="G5725" s="58"/>
    </row>
    <row r="5726" spans="4:7" x14ac:dyDescent="0.2">
      <c r="D5726" s="58"/>
      <c r="G5726" s="58"/>
    </row>
    <row r="5727" spans="4:7" x14ac:dyDescent="0.2">
      <c r="D5727" s="58"/>
      <c r="G5727" s="58"/>
    </row>
    <row r="5728" spans="4:7" x14ac:dyDescent="0.2">
      <c r="D5728" s="58"/>
      <c r="G5728" s="58"/>
    </row>
    <row r="5729" spans="4:7" x14ac:dyDescent="0.2">
      <c r="D5729" s="58"/>
      <c r="G5729" s="58"/>
    </row>
    <row r="5730" spans="4:7" x14ac:dyDescent="0.2">
      <c r="D5730" s="58"/>
      <c r="G5730" s="58"/>
    </row>
    <row r="5731" spans="4:7" x14ac:dyDescent="0.2">
      <c r="D5731" s="58"/>
      <c r="G5731" s="58"/>
    </row>
    <row r="5732" spans="4:7" x14ac:dyDescent="0.2">
      <c r="D5732" s="58"/>
      <c r="G5732" s="58"/>
    </row>
    <row r="5733" spans="4:7" x14ac:dyDescent="0.2">
      <c r="D5733" s="58"/>
      <c r="G5733" s="58"/>
    </row>
    <row r="5734" spans="4:7" x14ac:dyDescent="0.2">
      <c r="D5734" s="58"/>
      <c r="G5734" s="58"/>
    </row>
    <row r="5735" spans="4:7" x14ac:dyDescent="0.2">
      <c r="D5735" s="58"/>
      <c r="G5735" s="58"/>
    </row>
    <row r="5736" spans="4:7" x14ac:dyDescent="0.2">
      <c r="D5736" s="58"/>
      <c r="G5736" s="58"/>
    </row>
    <row r="5737" spans="4:7" x14ac:dyDescent="0.2">
      <c r="D5737" s="58"/>
      <c r="G5737" s="58"/>
    </row>
    <row r="5738" spans="4:7" x14ac:dyDescent="0.2">
      <c r="D5738" s="58"/>
      <c r="G5738" s="58"/>
    </row>
    <row r="5739" spans="4:7" x14ac:dyDescent="0.2">
      <c r="D5739" s="58"/>
      <c r="G5739" s="58"/>
    </row>
    <row r="5740" spans="4:7" x14ac:dyDescent="0.2">
      <c r="D5740" s="58"/>
      <c r="G5740" s="58"/>
    </row>
    <row r="5741" spans="4:7" x14ac:dyDescent="0.2">
      <c r="D5741" s="58"/>
      <c r="G5741" s="58"/>
    </row>
    <row r="5742" spans="4:7" x14ac:dyDescent="0.2">
      <c r="D5742" s="58"/>
      <c r="G5742" s="58"/>
    </row>
    <row r="5743" spans="4:7" x14ac:dyDescent="0.2">
      <c r="D5743" s="58"/>
      <c r="G5743" s="58"/>
    </row>
    <row r="5744" spans="4:7" x14ac:dyDescent="0.2">
      <c r="D5744" s="58"/>
      <c r="G5744" s="58"/>
    </row>
    <row r="5745" spans="4:7" x14ac:dyDescent="0.2">
      <c r="D5745" s="58"/>
      <c r="G5745" s="58"/>
    </row>
    <row r="5746" spans="4:7" x14ac:dyDescent="0.2">
      <c r="D5746" s="58"/>
      <c r="G5746" s="58"/>
    </row>
    <row r="5747" spans="4:7" x14ac:dyDescent="0.2">
      <c r="D5747" s="58"/>
      <c r="G5747" s="58"/>
    </row>
    <row r="5748" spans="4:7" x14ac:dyDescent="0.2">
      <c r="D5748" s="58"/>
      <c r="G5748" s="58"/>
    </row>
    <row r="5749" spans="4:7" x14ac:dyDescent="0.2">
      <c r="D5749" s="58"/>
      <c r="G5749" s="58"/>
    </row>
    <row r="5750" spans="4:7" x14ac:dyDescent="0.2">
      <c r="D5750" s="58"/>
      <c r="G5750" s="58"/>
    </row>
    <row r="5751" spans="4:7" x14ac:dyDescent="0.2">
      <c r="D5751" s="58"/>
      <c r="G5751" s="58"/>
    </row>
    <row r="5752" spans="4:7" x14ac:dyDescent="0.2">
      <c r="D5752" s="58"/>
      <c r="G5752" s="58"/>
    </row>
    <row r="5753" spans="4:7" x14ac:dyDescent="0.2">
      <c r="D5753" s="58"/>
      <c r="G5753" s="58"/>
    </row>
    <row r="5754" spans="4:7" x14ac:dyDescent="0.2">
      <c r="D5754" s="58"/>
      <c r="G5754" s="58"/>
    </row>
    <row r="5755" spans="4:7" x14ac:dyDescent="0.2">
      <c r="D5755" s="58"/>
      <c r="G5755" s="58"/>
    </row>
    <row r="5756" spans="4:7" x14ac:dyDescent="0.2">
      <c r="D5756" s="58"/>
      <c r="G5756" s="58"/>
    </row>
    <row r="5757" spans="4:7" x14ac:dyDescent="0.2">
      <c r="D5757" s="58"/>
      <c r="G5757" s="58"/>
    </row>
    <row r="5758" spans="4:7" x14ac:dyDescent="0.2">
      <c r="D5758" s="58"/>
      <c r="G5758" s="58"/>
    </row>
    <row r="5759" spans="4:7" x14ac:dyDescent="0.2">
      <c r="D5759" s="58"/>
      <c r="G5759" s="58"/>
    </row>
    <row r="5760" spans="4:7" x14ac:dyDescent="0.2">
      <c r="D5760" s="58"/>
      <c r="G5760" s="58"/>
    </row>
    <row r="5761" spans="4:7" x14ac:dyDescent="0.2">
      <c r="D5761" s="58"/>
      <c r="G5761" s="58"/>
    </row>
    <row r="5762" spans="4:7" x14ac:dyDescent="0.2">
      <c r="D5762" s="58"/>
      <c r="G5762" s="58"/>
    </row>
    <row r="5763" spans="4:7" x14ac:dyDescent="0.2">
      <c r="D5763" s="58"/>
      <c r="G5763" s="58"/>
    </row>
    <row r="5764" spans="4:7" x14ac:dyDescent="0.2">
      <c r="D5764" s="58"/>
      <c r="G5764" s="58"/>
    </row>
    <row r="5765" spans="4:7" x14ac:dyDescent="0.2">
      <c r="D5765" s="58"/>
      <c r="G5765" s="58"/>
    </row>
    <row r="5766" spans="4:7" x14ac:dyDescent="0.2">
      <c r="D5766" s="58"/>
      <c r="G5766" s="58"/>
    </row>
    <row r="5767" spans="4:7" x14ac:dyDescent="0.2">
      <c r="D5767" s="58"/>
      <c r="G5767" s="58"/>
    </row>
    <row r="5768" spans="4:7" x14ac:dyDescent="0.2">
      <c r="D5768" s="58"/>
      <c r="G5768" s="58"/>
    </row>
    <row r="5769" spans="4:7" x14ac:dyDescent="0.2">
      <c r="D5769" s="58"/>
      <c r="G5769" s="58"/>
    </row>
    <row r="5770" spans="4:7" x14ac:dyDescent="0.2">
      <c r="D5770" s="58"/>
      <c r="G5770" s="58"/>
    </row>
    <row r="5771" spans="4:7" x14ac:dyDescent="0.2">
      <c r="D5771" s="58"/>
      <c r="G5771" s="58"/>
    </row>
    <row r="5772" spans="4:7" x14ac:dyDescent="0.2">
      <c r="D5772" s="58"/>
      <c r="G5772" s="58"/>
    </row>
    <row r="5773" spans="4:7" x14ac:dyDescent="0.2">
      <c r="D5773" s="58"/>
      <c r="G5773" s="58"/>
    </row>
    <row r="5774" spans="4:7" x14ac:dyDescent="0.2">
      <c r="D5774" s="58"/>
      <c r="G5774" s="58"/>
    </row>
    <row r="5775" spans="4:7" x14ac:dyDescent="0.2">
      <c r="D5775" s="58"/>
      <c r="G5775" s="58"/>
    </row>
    <row r="5776" spans="4:7" x14ac:dyDescent="0.2">
      <c r="D5776" s="58"/>
      <c r="G5776" s="58"/>
    </row>
    <row r="5777" spans="4:7" x14ac:dyDescent="0.2">
      <c r="D5777" s="58"/>
      <c r="G5777" s="58"/>
    </row>
    <row r="5778" spans="4:7" x14ac:dyDescent="0.2">
      <c r="D5778" s="58"/>
      <c r="G5778" s="58"/>
    </row>
    <row r="5779" spans="4:7" x14ac:dyDescent="0.2">
      <c r="D5779" s="58"/>
      <c r="G5779" s="58"/>
    </row>
    <row r="5780" spans="4:7" x14ac:dyDescent="0.2">
      <c r="D5780" s="58"/>
      <c r="G5780" s="58"/>
    </row>
    <row r="5781" spans="4:7" x14ac:dyDescent="0.2">
      <c r="D5781" s="58"/>
      <c r="G5781" s="58"/>
    </row>
    <row r="5782" spans="4:7" x14ac:dyDescent="0.2">
      <c r="D5782" s="58"/>
      <c r="G5782" s="58"/>
    </row>
    <row r="5783" spans="4:7" x14ac:dyDescent="0.2">
      <c r="D5783" s="58"/>
      <c r="G5783" s="58"/>
    </row>
    <row r="5784" spans="4:7" x14ac:dyDescent="0.2">
      <c r="D5784" s="58"/>
      <c r="G5784" s="58"/>
    </row>
    <row r="5785" spans="4:7" x14ac:dyDescent="0.2">
      <c r="D5785" s="58"/>
      <c r="G5785" s="58"/>
    </row>
    <row r="5786" spans="4:7" x14ac:dyDescent="0.2">
      <c r="D5786" s="58"/>
      <c r="G5786" s="58"/>
    </row>
    <row r="5787" spans="4:7" x14ac:dyDescent="0.2">
      <c r="D5787" s="58"/>
      <c r="G5787" s="58"/>
    </row>
    <row r="5788" spans="4:7" x14ac:dyDescent="0.2">
      <c r="D5788" s="58"/>
      <c r="G5788" s="58"/>
    </row>
    <row r="5789" spans="4:7" x14ac:dyDescent="0.2">
      <c r="D5789" s="58"/>
      <c r="G5789" s="58"/>
    </row>
    <row r="5790" spans="4:7" x14ac:dyDescent="0.2">
      <c r="D5790" s="58"/>
      <c r="G5790" s="58"/>
    </row>
    <row r="5791" spans="4:7" x14ac:dyDescent="0.2">
      <c r="D5791" s="58"/>
      <c r="G5791" s="58"/>
    </row>
    <row r="5792" spans="4:7" x14ac:dyDescent="0.2">
      <c r="D5792" s="58"/>
      <c r="G5792" s="58"/>
    </row>
    <row r="5793" spans="4:7" x14ac:dyDescent="0.2">
      <c r="D5793" s="58"/>
      <c r="G5793" s="58"/>
    </row>
    <row r="5794" spans="4:7" x14ac:dyDescent="0.2">
      <c r="D5794" s="58"/>
      <c r="G5794" s="58"/>
    </row>
    <row r="5795" spans="4:7" x14ac:dyDescent="0.2">
      <c r="D5795" s="58"/>
      <c r="G5795" s="58"/>
    </row>
    <row r="5796" spans="4:7" x14ac:dyDescent="0.2">
      <c r="D5796" s="58"/>
      <c r="G5796" s="58"/>
    </row>
    <row r="5797" spans="4:7" x14ac:dyDescent="0.2">
      <c r="D5797" s="58"/>
      <c r="G5797" s="58"/>
    </row>
    <row r="5798" spans="4:7" x14ac:dyDescent="0.2">
      <c r="D5798" s="58"/>
      <c r="G5798" s="58"/>
    </row>
    <row r="5799" spans="4:7" x14ac:dyDescent="0.2">
      <c r="D5799" s="58"/>
      <c r="G5799" s="58"/>
    </row>
    <row r="5800" spans="4:7" x14ac:dyDescent="0.2">
      <c r="D5800" s="58"/>
      <c r="G5800" s="58"/>
    </row>
    <row r="5801" spans="4:7" x14ac:dyDescent="0.2">
      <c r="D5801" s="58"/>
      <c r="G5801" s="58"/>
    </row>
    <row r="5802" spans="4:7" x14ac:dyDescent="0.2">
      <c r="D5802" s="58"/>
      <c r="G5802" s="58"/>
    </row>
    <row r="5803" spans="4:7" x14ac:dyDescent="0.2">
      <c r="D5803" s="58"/>
      <c r="G5803" s="58"/>
    </row>
    <row r="5804" spans="4:7" x14ac:dyDescent="0.2">
      <c r="D5804" s="58"/>
      <c r="G5804" s="58"/>
    </row>
    <row r="5805" spans="4:7" x14ac:dyDescent="0.2">
      <c r="D5805" s="58"/>
      <c r="G5805" s="58"/>
    </row>
    <row r="5806" spans="4:7" x14ac:dyDescent="0.2">
      <c r="D5806" s="58"/>
      <c r="G5806" s="58"/>
    </row>
    <row r="5807" spans="4:7" x14ac:dyDescent="0.2">
      <c r="D5807" s="58"/>
      <c r="G5807" s="58"/>
    </row>
    <row r="5808" spans="4:7" x14ac:dyDescent="0.2">
      <c r="D5808" s="58"/>
      <c r="G5808" s="58"/>
    </row>
    <row r="5809" spans="4:7" x14ac:dyDescent="0.2">
      <c r="D5809" s="58"/>
      <c r="G5809" s="58"/>
    </row>
    <row r="5810" spans="4:7" x14ac:dyDescent="0.2">
      <c r="D5810" s="58"/>
      <c r="G5810" s="58"/>
    </row>
    <row r="5811" spans="4:7" x14ac:dyDescent="0.2">
      <c r="D5811" s="58"/>
      <c r="G5811" s="58"/>
    </row>
    <row r="5812" spans="4:7" x14ac:dyDescent="0.2">
      <c r="D5812" s="58"/>
      <c r="G5812" s="58"/>
    </row>
    <row r="5813" spans="4:7" x14ac:dyDescent="0.2">
      <c r="D5813" s="58"/>
      <c r="G5813" s="58"/>
    </row>
    <row r="5814" spans="4:7" x14ac:dyDescent="0.2">
      <c r="D5814" s="58"/>
      <c r="G5814" s="58"/>
    </row>
    <row r="5815" spans="4:7" x14ac:dyDescent="0.2">
      <c r="D5815" s="58"/>
      <c r="G5815" s="58"/>
    </row>
    <row r="5816" spans="4:7" x14ac:dyDescent="0.2">
      <c r="D5816" s="58"/>
      <c r="G5816" s="58"/>
    </row>
    <row r="5817" spans="4:7" x14ac:dyDescent="0.2">
      <c r="D5817" s="58"/>
      <c r="G5817" s="58"/>
    </row>
    <row r="5818" spans="4:7" x14ac:dyDescent="0.2">
      <c r="D5818" s="58"/>
      <c r="G5818" s="58"/>
    </row>
    <row r="5819" spans="4:7" x14ac:dyDescent="0.2">
      <c r="D5819" s="58"/>
      <c r="G5819" s="58"/>
    </row>
    <row r="5820" spans="4:7" x14ac:dyDescent="0.2">
      <c r="D5820" s="58"/>
      <c r="G5820" s="58"/>
    </row>
    <row r="5821" spans="4:7" x14ac:dyDescent="0.2">
      <c r="D5821" s="58"/>
      <c r="G5821" s="58"/>
    </row>
    <row r="5822" spans="4:7" x14ac:dyDescent="0.2">
      <c r="D5822" s="58"/>
      <c r="G5822" s="58"/>
    </row>
    <row r="5823" spans="4:7" x14ac:dyDescent="0.2">
      <c r="D5823" s="58"/>
      <c r="G5823" s="58"/>
    </row>
    <row r="5824" spans="4:7" x14ac:dyDescent="0.2">
      <c r="D5824" s="58"/>
      <c r="G5824" s="58"/>
    </row>
    <row r="5825" spans="4:7" x14ac:dyDescent="0.2">
      <c r="D5825" s="58"/>
      <c r="G5825" s="58"/>
    </row>
    <row r="5826" spans="4:7" x14ac:dyDescent="0.2">
      <c r="D5826" s="58"/>
      <c r="G5826" s="58"/>
    </row>
    <row r="5827" spans="4:7" x14ac:dyDescent="0.2">
      <c r="D5827" s="58"/>
      <c r="G5827" s="58"/>
    </row>
    <row r="5828" spans="4:7" x14ac:dyDescent="0.2">
      <c r="D5828" s="58"/>
      <c r="G5828" s="58"/>
    </row>
    <row r="5829" spans="4:7" x14ac:dyDescent="0.2">
      <c r="D5829" s="58"/>
      <c r="G5829" s="58"/>
    </row>
    <row r="5830" spans="4:7" x14ac:dyDescent="0.2">
      <c r="D5830" s="58"/>
      <c r="G5830" s="58"/>
    </row>
    <row r="5831" spans="4:7" x14ac:dyDescent="0.2">
      <c r="D5831" s="58"/>
      <c r="G5831" s="58"/>
    </row>
    <row r="5832" spans="4:7" x14ac:dyDescent="0.2">
      <c r="D5832" s="58"/>
      <c r="G5832" s="58"/>
    </row>
    <row r="5833" spans="4:7" x14ac:dyDescent="0.2">
      <c r="D5833" s="58"/>
      <c r="G5833" s="58"/>
    </row>
    <row r="5834" spans="4:7" x14ac:dyDescent="0.2">
      <c r="D5834" s="58"/>
      <c r="G5834" s="58"/>
    </row>
    <row r="5835" spans="4:7" x14ac:dyDescent="0.2">
      <c r="D5835" s="58"/>
      <c r="G5835" s="58"/>
    </row>
    <row r="5836" spans="4:7" x14ac:dyDescent="0.2">
      <c r="D5836" s="58"/>
      <c r="G5836" s="58"/>
    </row>
    <row r="5837" spans="4:7" x14ac:dyDescent="0.2">
      <c r="D5837" s="58"/>
      <c r="G5837" s="58"/>
    </row>
    <row r="5838" spans="4:7" x14ac:dyDescent="0.2">
      <c r="D5838" s="58"/>
      <c r="G5838" s="58"/>
    </row>
    <row r="5839" spans="4:7" x14ac:dyDescent="0.2">
      <c r="D5839" s="58"/>
      <c r="G5839" s="58"/>
    </row>
    <row r="5840" spans="4:7" x14ac:dyDescent="0.2">
      <c r="D5840" s="58"/>
      <c r="G5840" s="58"/>
    </row>
    <row r="5841" spans="4:7" x14ac:dyDescent="0.2">
      <c r="D5841" s="58"/>
      <c r="G5841" s="58"/>
    </row>
    <row r="5842" spans="4:7" x14ac:dyDescent="0.2">
      <c r="D5842" s="58"/>
      <c r="G5842" s="58"/>
    </row>
    <row r="5843" spans="4:7" x14ac:dyDescent="0.2">
      <c r="D5843" s="58"/>
      <c r="G5843" s="58"/>
    </row>
    <row r="5844" spans="4:7" x14ac:dyDescent="0.2">
      <c r="D5844" s="58"/>
      <c r="G5844" s="58"/>
    </row>
    <row r="5845" spans="4:7" x14ac:dyDescent="0.2">
      <c r="D5845" s="58"/>
      <c r="G5845" s="58"/>
    </row>
    <row r="5846" spans="4:7" x14ac:dyDescent="0.2">
      <c r="D5846" s="58"/>
      <c r="G5846" s="58"/>
    </row>
    <row r="5847" spans="4:7" x14ac:dyDescent="0.2">
      <c r="D5847" s="58"/>
      <c r="G5847" s="58"/>
    </row>
    <row r="5848" spans="4:7" x14ac:dyDescent="0.2">
      <c r="D5848" s="58"/>
      <c r="G5848" s="58"/>
    </row>
    <row r="5849" spans="4:7" x14ac:dyDescent="0.2">
      <c r="D5849" s="58"/>
      <c r="G5849" s="58"/>
    </row>
    <row r="5850" spans="4:7" x14ac:dyDescent="0.2">
      <c r="D5850" s="58"/>
      <c r="G5850" s="58"/>
    </row>
    <row r="5851" spans="4:7" x14ac:dyDescent="0.2">
      <c r="D5851" s="58"/>
      <c r="G5851" s="58"/>
    </row>
    <row r="5852" spans="4:7" x14ac:dyDescent="0.2">
      <c r="D5852" s="58"/>
      <c r="G5852" s="58"/>
    </row>
    <row r="5853" spans="4:7" x14ac:dyDescent="0.2">
      <c r="D5853" s="58"/>
      <c r="G5853" s="58"/>
    </row>
    <row r="5854" spans="4:7" x14ac:dyDescent="0.2">
      <c r="D5854" s="58"/>
      <c r="G5854" s="58"/>
    </row>
    <row r="5855" spans="4:7" x14ac:dyDescent="0.2">
      <c r="D5855" s="58"/>
      <c r="G5855" s="58"/>
    </row>
    <row r="5856" spans="4:7" x14ac:dyDescent="0.2">
      <c r="D5856" s="58"/>
      <c r="G5856" s="58"/>
    </row>
    <row r="5857" spans="4:7" x14ac:dyDescent="0.2">
      <c r="D5857" s="58"/>
      <c r="G5857" s="58"/>
    </row>
    <row r="5858" spans="4:7" x14ac:dyDescent="0.2">
      <c r="D5858" s="58"/>
      <c r="G5858" s="58"/>
    </row>
    <row r="5859" spans="4:7" x14ac:dyDescent="0.2">
      <c r="D5859" s="58"/>
      <c r="G5859" s="58"/>
    </row>
    <row r="5860" spans="4:7" x14ac:dyDescent="0.2">
      <c r="D5860" s="58"/>
      <c r="G5860" s="58"/>
    </row>
    <row r="5861" spans="4:7" x14ac:dyDescent="0.2">
      <c r="D5861" s="58"/>
      <c r="G5861" s="58"/>
    </row>
    <row r="5862" spans="4:7" x14ac:dyDescent="0.2">
      <c r="D5862" s="58"/>
      <c r="G5862" s="58"/>
    </row>
    <row r="5863" spans="4:7" x14ac:dyDescent="0.2">
      <c r="D5863" s="58"/>
      <c r="G5863" s="58"/>
    </row>
    <row r="5864" spans="4:7" x14ac:dyDescent="0.2">
      <c r="D5864" s="58"/>
      <c r="G5864" s="58"/>
    </row>
    <row r="5865" spans="4:7" x14ac:dyDescent="0.2">
      <c r="D5865" s="58"/>
      <c r="G5865" s="58"/>
    </row>
    <row r="5866" spans="4:7" x14ac:dyDescent="0.2">
      <c r="D5866" s="58"/>
      <c r="G5866" s="58"/>
    </row>
    <row r="5867" spans="4:7" x14ac:dyDescent="0.2">
      <c r="D5867" s="58"/>
      <c r="G5867" s="58"/>
    </row>
    <row r="5868" spans="4:7" x14ac:dyDescent="0.2">
      <c r="D5868" s="58"/>
      <c r="G5868" s="58"/>
    </row>
    <row r="5869" spans="4:7" x14ac:dyDescent="0.2">
      <c r="D5869" s="58"/>
      <c r="G5869" s="58"/>
    </row>
    <row r="5870" spans="4:7" x14ac:dyDescent="0.2">
      <c r="D5870" s="58"/>
      <c r="G5870" s="58"/>
    </row>
    <row r="5871" spans="4:7" x14ac:dyDescent="0.2">
      <c r="D5871" s="58"/>
      <c r="G5871" s="58"/>
    </row>
    <row r="5872" spans="4:7" x14ac:dyDescent="0.2">
      <c r="D5872" s="58"/>
      <c r="G5872" s="58"/>
    </row>
    <row r="5873" spans="4:7" x14ac:dyDescent="0.2">
      <c r="D5873" s="58"/>
      <c r="G5873" s="58"/>
    </row>
    <row r="5874" spans="4:7" x14ac:dyDescent="0.2">
      <c r="D5874" s="58"/>
      <c r="G5874" s="58"/>
    </row>
    <row r="5875" spans="4:7" x14ac:dyDescent="0.2">
      <c r="D5875" s="58"/>
      <c r="G5875" s="58"/>
    </row>
    <row r="5876" spans="4:7" x14ac:dyDescent="0.2">
      <c r="D5876" s="58"/>
      <c r="G5876" s="58"/>
    </row>
    <row r="5877" spans="4:7" x14ac:dyDescent="0.2">
      <c r="D5877" s="58"/>
      <c r="G5877" s="58"/>
    </row>
    <row r="5878" spans="4:7" x14ac:dyDescent="0.2">
      <c r="D5878" s="58"/>
      <c r="G5878" s="58"/>
    </row>
    <row r="5879" spans="4:7" x14ac:dyDescent="0.2">
      <c r="D5879" s="58"/>
      <c r="G5879" s="58"/>
    </row>
    <row r="5880" spans="4:7" x14ac:dyDescent="0.2">
      <c r="D5880" s="58"/>
      <c r="G5880" s="58"/>
    </row>
    <row r="5881" spans="4:7" x14ac:dyDescent="0.2">
      <c r="D5881" s="58"/>
      <c r="G5881" s="58"/>
    </row>
    <row r="5882" spans="4:7" x14ac:dyDescent="0.2">
      <c r="D5882" s="58"/>
      <c r="G5882" s="58"/>
    </row>
    <row r="5883" spans="4:7" x14ac:dyDescent="0.2">
      <c r="D5883" s="58"/>
      <c r="G5883" s="58"/>
    </row>
    <row r="5884" spans="4:7" x14ac:dyDescent="0.2">
      <c r="D5884" s="58"/>
      <c r="G5884" s="58"/>
    </row>
    <row r="5885" spans="4:7" x14ac:dyDescent="0.2">
      <c r="D5885" s="58"/>
      <c r="G5885" s="58"/>
    </row>
    <row r="5886" spans="4:7" x14ac:dyDescent="0.2">
      <c r="D5886" s="58"/>
      <c r="G5886" s="58"/>
    </row>
    <row r="5887" spans="4:7" x14ac:dyDescent="0.2">
      <c r="D5887" s="58"/>
      <c r="G5887" s="58"/>
    </row>
    <row r="5888" spans="4:7" x14ac:dyDescent="0.2">
      <c r="D5888" s="58"/>
      <c r="G5888" s="58"/>
    </row>
    <row r="5889" spans="4:7" x14ac:dyDescent="0.2">
      <c r="D5889" s="58"/>
      <c r="G5889" s="58"/>
    </row>
    <row r="5890" spans="4:7" x14ac:dyDescent="0.2">
      <c r="D5890" s="58"/>
      <c r="G5890" s="58"/>
    </row>
    <row r="5891" spans="4:7" x14ac:dyDescent="0.2">
      <c r="D5891" s="58"/>
      <c r="G5891" s="58"/>
    </row>
    <row r="5892" spans="4:7" x14ac:dyDescent="0.2">
      <c r="D5892" s="58"/>
      <c r="G5892" s="58"/>
    </row>
    <row r="5893" spans="4:7" x14ac:dyDescent="0.2">
      <c r="D5893" s="58"/>
      <c r="G5893" s="58"/>
    </row>
    <row r="5894" spans="4:7" x14ac:dyDescent="0.2">
      <c r="D5894" s="58"/>
      <c r="G5894" s="58"/>
    </row>
    <row r="5895" spans="4:7" x14ac:dyDescent="0.2">
      <c r="D5895" s="58"/>
      <c r="G5895" s="58"/>
    </row>
    <row r="5896" spans="4:7" x14ac:dyDescent="0.2">
      <c r="D5896" s="58"/>
      <c r="G5896" s="58"/>
    </row>
    <row r="5897" spans="4:7" x14ac:dyDescent="0.2">
      <c r="D5897" s="58"/>
      <c r="G5897" s="58"/>
    </row>
    <row r="5898" spans="4:7" x14ac:dyDescent="0.2">
      <c r="D5898" s="58"/>
      <c r="G5898" s="58"/>
    </row>
    <row r="5899" spans="4:7" x14ac:dyDescent="0.2">
      <c r="D5899" s="58"/>
      <c r="G5899" s="58"/>
    </row>
    <row r="5900" spans="4:7" x14ac:dyDescent="0.2">
      <c r="D5900" s="58"/>
      <c r="G5900" s="58"/>
    </row>
    <row r="5901" spans="4:7" x14ac:dyDescent="0.2">
      <c r="D5901" s="58"/>
      <c r="G5901" s="58"/>
    </row>
    <row r="5902" spans="4:7" x14ac:dyDescent="0.2">
      <c r="D5902" s="58"/>
      <c r="G5902" s="58"/>
    </row>
    <row r="5903" spans="4:7" x14ac:dyDescent="0.2">
      <c r="D5903" s="58"/>
      <c r="G5903" s="58"/>
    </row>
    <row r="5904" spans="4:7" x14ac:dyDescent="0.2">
      <c r="D5904" s="58"/>
      <c r="G5904" s="58"/>
    </row>
    <row r="5905" spans="4:7" x14ac:dyDescent="0.2">
      <c r="D5905" s="58"/>
      <c r="G5905" s="58"/>
    </row>
    <row r="5906" spans="4:7" x14ac:dyDescent="0.2">
      <c r="D5906" s="58"/>
      <c r="G5906" s="58"/>
    </row>
    <row r="5907" spans="4:7" x14ac:dyDescent="0.2">
      <c r="D5907" s="58"/>
      <c r="G5907" s="58"/>
    </row>
    <row r="5908" spans="4:7" x14ac:dyDescent="0.2">
      <c r="D5908" s="58"/>
      <c r="G5908" s="58"/>
    </row>
    <row r="5909" spans="4:7" x14ac:dyDescent="0.2">
      <c r="D5909" s="58"/>
      <c r="G5909" s="58"/>
    </row>
    <row r="5910" spans="4:7" x14ac:dyDescent="0.2">
      <c r="D5910" s="58"/>
      <c r="G5910" s="58"/>
    </row>
    <row r="5911" spans="4:7" x14ac:dyDescent="0.2">
      <c r="D5911" s="58"/>
      <c r="G5911" s="58"/>
    </row>
    <row r="5912" spans="4:7" x14ac:dyDescent="0.2">
      <c r="D5912" s="58"/>
      <c r="G5912" s="58"/>
    </row>
    <row r="5913" spans="4:7" x14ac:dyDescent="0.2">
      <c r="D5913" s="58"/>
      <c r="G5913" s="58"/>
    </row>
    <row r="5914" spans="4:7" x14ac:dyDescent="0.2">
      <c r="D5914" s="58"/>
      <c r="G5914" s="58"/>
    </row>
    <row r="5915" spans="4:7" x14ac:dyDescent="0.2">
      <c r="D5915" s="58"/>
      <c r="G5915" s="58"/>
    </row>
    <row r="5916" spans="4:7" x14ac:dyDescent="0.2">
      <c r="D5916" s="58"/>
      <c r="G5916" s="58"/>
    </row>
    <row r="5917" spans="4:7" x14ac:dyDescent="0.2">
      <c r="D5917" s="58"/>
      <c r="G5917" s="58"/>
    </row>
    <row r="5918" spans="4:7" x14ac:dyDescent="0.2">
      <c r="D5918" s="58"/>
      <c r="G5918" s="58"/>
    </row>
    <row r="5919" spans="4:7" x14ac:dyDescent="0.2">
      <c r="D5919" s="58"/>
      <c r="G5919" s="58"/>
    </row>
    <row r="5920" spans="4:7" x14ac:dyDescent="0.2">
      <c r="D5920" s="58"/>
      <c r="G5920" s="58"/>
    </row>
    <row r="5921" spans="4:7" x14ac:dyDescent="0.2">
      <c r="D5921" s="58"/>
      <c r="G5921" s="58"/>
    </row>
    <row r="5922" spans="4:7" x14ac:dyDescent="0.2">
      <c r="D5922" s="58"/>
      <c r="G5922" s="58"/>
    </row>
    <row r="5923" spans="4:7" x14ac:dyDescent="0.2">
      <c r="D5923" s="58"/>
      <c r="G5923" s="58"/>
    </row>
    <row r="5924" spans="4:7" x14ac:dyDescent="0.2">
      <c r="D5924" s="58"/>
      <c r="G5924" s="58"/>
    </row>
    <row r="5925" spans="4:7" x14ac:dyDescent="0.2">
      <c r="D5925" s="58"/>
      <c r="G5925" s="58"/>
    </row>
    <row r="5926" spans="4:7" x14ac:dyDescent="0.2">
      <c r="D5926" s="58"/>
      <c r="G5926" s="58"/>
    </row>
    <row r="5927" spans="4:7" x14ac:dyDescent="0.2">
      <c r="D5927" s="58"/>
      <c r="G5927" s="58"/>
    </row>
    <row r="5928" spans="4:7" x14ac:dyDescent="0.2">
      <c r="D5928" s="58"/>
      <c r="G5928" s="58"/>
    </row>
    <row r="5929" spans="4:7" x14ac:dyDescent="0.2">
      <c r="D5929" s="58"/>
      <c r="G5929" s="58"/>
    </row>
    <row r="5930" spans="4:7" x14ac:dyDescent="0.2">
      <c r="D5930" s="58"/>
      <c r="G5930" s="58"/>
    </row>
    <row r="5931" spans="4:7" x14ac:dyDescent="0.2">
      <c r="D5931" s="58"/>
      <c r="G5931" s="58"/>
    </row>
    <row r="5932" spans="4:7" x14ac:dyDescent="0.2">
      <c r="D5932" s="58"/>
      <c r="G5932" s="58"/>
    </row>
    <row r="5933" spans="4:7" x14ac:dyDescent="0.2">
      <c r="D5933" s="58"/>
      <c r="G5933" s="58"/>
    </row>
    <row r="5934" spans="4:7" x14ac:dyDescent="0.2">
      <c r="D5934" s="58"/>
      <c r="G5934" s="58"/>
    </row>
    <row r="5935" spans="4:7" x14ac:dyDescent="0.2">
      <c r="D5935" s="58"/>
      <c r="G5935" s="58"/>
    </row>
    <row r="5936" spans="4:7" x14ac:dyDescent="0.2">
      <c r="D5936" s="58"/>
      <c r="G5936" s="58"/>
    </row>
    <row r="5937" spans="4:7" x14ac:dyDescent="0.2">
      <c r="D5937" s="58"/>
      <c r="G5937" s="58"/>
    </row>
    <row r="5938" spans="4:7" x14ac:dyDescent="0.2">
      <c r="D5938" s="58"/>
      <c r="G5938" s="58"/>
    </row>
    <row r="5939" spans="4:7" x14ac:dyDescent="0.2">
      <c r="D5939" s="58"/>
      <c r="G5939" s="58"/>
    </row>
    <row r="5940" spans="4:7" x14ac:dyDescent="0.2">
      <c r="D5940" s="58"/>
      <c r="G5940" s="58"/>
    </row>
    <row r="5941" spans="4:7" x14ac:dyDescent="0.2">
      <c r="D5941" s="58"/>
      <c r="G5941" s="58"/>
    </row>
    <row r="5942" spans="4:7" x14ac:dyDescent="0.2">
      <c r="D5942" s="58"/>
      <c r="G5942" s="58"/>
    </row>
    <row r="5943" spans="4:7" x14ac:dyDescent="0.2">
      <c r="D5943" s="58"/>
      <c r="G5943" s="58"/>
    </row>
    <row r="5944" spans="4:7" x14ac:dyDescent="0.2">
      <c r="D5944" s="58"/>
      <c r="G5944" s="58"/>
    </row>
    <row r="5945" spans="4:7" x14ac:dyDescent="0.2">
      <c r="D5945" s="58"/>
      <c r="G5945" s="58"/>
    </row>
    <row r="5946" spans="4:7" x14ac:dyDescent="0.2">
      <c r="D5946" s="58"/>
      <c r="G5946" s="58"/>
    </row>
    <row r="5947" spans="4:7" x14ac:dyDescent="0.2">
      <c r="D5947" s="58"/>
      <c r="G5947" s="58"/>
    </row>
    <row r="5948" spans="4:7" x14ac:dyDescent="0.2">
      <c r="D5948" s="58"/>
      <c r="G5948" s="58"/>
    </row>
    <row r="5949" spans="4:7" x14ac:dyDescent="0.2">
      <c r="D5949" s="58"/>
      <c r="G5949" s="58"/>
    </row>
    <row r="5950" spans="4:7" x14ac:dyDescent="0.2">
      <c r="D5950" s="58"/>
      <c r="G5950" s="58"/>
    </row>
    <row r="5951" spans="4:7" x14ac:dyDescent="0.2">
      <c r="D5951" s="58"/>
      <c r="G5951" s="58"/>
    </row>
    <row r="5952" spans="4:7" x14ac:dyDescent="0.2">
      <c r="D5952" s="58"/>
      <c r="G5952" s="58"/>
    </row>
    <row r="5953" spans="4:7" x14ac:dyDescent="0.2">
      <c r="D5953" s="58"/>
      <c r="G5953" s="58"/>
    </row>
    <row r="5954" spans="4:7" x14ac:dyDescent="0.2">
      <c r="D5954" s="58"/>
      <c r="G5954" s="58"/>
    </row>
    <row r="5955" spans="4:7" x14ac:dyDescent="0.2">
      <c r="D5955" s="58"/>
      <c r="G5955" s="58"/>
    </row>
    <row r="5956" spans="4:7" x14ac:dyDescent="0.2">
      <c r="D5956" s="58"/>
      <c r="G5956" s="58"/>
    </row>
    <row r="5957" spans="4:7" x14ac:dyDescent="0.2">
      <c r="D5957" s="58"/>
      <c r="G5957" s="58"/>
    </row>
    <row r="5958" spans="4:7" x14ac:dyDescent="0.2">
      <c r="D5958" s="58"/>
      <c r="G5958" s="58"/>
    </row>
    <row r="5959" spans="4:7" x14ac:dyDescent="0.2">
      <c r="D5959" s="58"/>
      <c r="G5959" s="58"/>
    </row>
    <row r="5960" spans="4:7" x14ac:dyDescent="0.2">
      <c r="D5960" s="58"/>
      <c r="G5960" s="58"/>
    </row>
    <row r="5961" spans="4:7" x14ac:dyDescent="0.2">
      <c r="D5961" s="58"/>
      <c r="G5961" s="58"/>
    </row>
    <row r="5962" spans="4:7" x14ac:dyDescent="0.2">
      <c r="D5962" s="58"/>
      <c r="G5962" s="58"/>
    </row>
    <row r="5963" spans="4:7" x14ac:dyDescent="0.2">
      <c r="D5963" s="58"/>
      <c r="G5963" s="58"/>
    </row>
    <row r="5964" spans="4:7" x14ac:dyDescent="0.2">
      <c r="D5964" s="58"/>
      <c r="G5964" s="58"/>
    </row>
    <row r="5965" spans="4:7" x14ac:dyDescent="0.2">
      <c r="D5965" s="58"/>
      <c r="G5965" s="58"/>
    </row>
    <row r="5966" spans="4:7" x14ac:dyDescent="0.2">
      <c r="D5966" s="58"/>
      <c r="G5966" s="58"/>
    </row>
    <row r="5967" spans="4:7" x14ac:dyDescent="0.2">
      <c r="D5967" s="58"/>
      <c r="G5967" s="58"/>
    </row>
    <row r="5968" spans="4:7" x14ac:dyDescent="0.2">
      <c r="D5968" s="58"/>
      <c r="G5968" s="58"/>
    </row>
    <row r="5969" spans="4:7" x14ac:dyDescent="0.2">
      <c r="D5969" s="58"/>
      <c r="G5969" s="58"/>
    </row>
    <row r="5970" spans="4:7" x14ac:dyDescent="0.2">
      <c r="D5970" s="58"/>
      <c r="G5970" s="58"/>
    </row>
    <row r="5971" spans="4:7" x14ac:dyDescent="0.2">
      <c r="D5971" s="58"/>
      <c r="G5971" s="58"/>
    </row>
    <row r="5972" spans="4:7" x14ac:dyDescent="0.2">
      <c r="D5972" s="58"/>
      <c r="G5972" s="58"/>
    </row>
    <row r="5973" spans="4:7" x14ac:dyDescent="0.2">
      <c r="D5973" s="58"/>
      <c r="G5973" s="58"/>
    </row>
    <row r="5974" spans="4:7" x14ac:dyDescent="0.2">
      <c r="D5974" s="58"/>
      <c r="G5974" s="58"/>
    </row>
    <row r="5975" spans="4:7" x14ac:dyDescent="0.2">
      <c r="D5975" s="58"/>
      <c r="G5975" s="58"/>
    </row>
    <row r="5976" spans="4:7" x14ac:dyDescent="0.2">
      <c r="D5976" s="58"/>
      <c r="G5976" s="58"/>
    </row>
    <row r="5977" spans="4:7" x14ac:dyDescent="0.2">
      <c r="D5977" s="58"/>
      <c r="G5977" s="58"/>
    </row>
    <row r="5978" spans="4:7" x14ac:dyDescent="0.2">
      <c r="D5978" s="58"/>
      <c r="G5978" s="58"/>
    </row>
    <row r="5979" spans="4:7" x14ac:dyDescent="0.2">
      <c r="D5979" s="58"/>
      <c r="G5979" s="58"/>
    </row>
    <row r="5980" spans="4:7" x14ac:dyDescent="0.2">
      <c r="D5980" s="58"/>
      <c r="G5980" s="58"/>
    </row>
    <row r="5981" spans="4:7" x14ac:dyDescent="0.2">
      <c r="D5981" s="58"/>
      <c r="G5981" s="58"/>
    </row>
    <row r="5982" spans="4:7" x14ac:dyDescent="0.2">
      <c r="D5982" s="58"/>
      <c r="G5982" s="58"/>
    </row>
    <row r="5983" spans="4:7" x14ac:dyDescent="0.2">
      <c r="D5983" s="58"/>
      <c r="G5983" s="58"/>
    </row>
    <row r="5984" spans="4:7" x14ac:dyDescent="0.2">
      <c r="D5984" s="58"/>
      <c r="G5984" s="58"/>
    </row>
    <row r="5985" spans="4:7" x14ac:dyDescent="0.2">
      <c r="D5985" s="58"/>
      <c r="G5985" s="58"/>
    </row>
    <row r="5986" spans="4:7" x14ac:dyDescent="0.2">
      <c r="D5986" s="58"/>
      <c r="G5986" s="58"/>
    </row>
    <row r="5987" spans="4:7" x14ac:dyDescent="0.2">
      <c r="D5987" s="58"/>
      <c r="G5987" s="58"/>
    </row>
    <row r="5988" spans="4:7" x14ac:dyDescent="0.2">
      <c r="D5988" s="58"/>
      <c r="G5988" s="58"/>
    </row>
    <row r="5989" spans="4:7" x14ac:dyDescent="0.2">
      <c r="D5989" s="58"/>
      <c r="G5989" s="58"/>
    </row>
    <row r="5990" spans="4:7" x14ac:dyDescent="0.2">
      <c r="D5990" s="58"/>
      <c r="G5990" s="58"/>
    </row>
    <row r="5991" spans="4:7" x14ac:dyDescent="0.2">
      <c r="D5991" s="58"/>
      <c r="G5991" s="58"/>
    </row>
    <row r="5992" spans="4:7" x14ac:dyDescent="0.2">
      <c r="D5992" s="58"/>
      <c r="G5992" s="58"/>
    </row>
    <row r="5993" spans="4:7" x14ac:dyDescent="0.2">
      <c r="D5993" s="58"/>
      <c r="G5993" s="58"/>
    </row>
    <row r="5994" spans="4:7" x14ac:dyDescent="0.2">
      <c r="D5994" s="58"/>
      <c r="G5994" s="58"/>
    </row>
    <row r="5995" spans="4:7" x14ac:dyDescent="0.2">
      <c r="D5995" s="58"/>
      <c r="G5995" s="58"/>
    </row>
    <row r="5996" spans="4:7" x14ac:dyDescent="0.2">
      <c r="D5996" s="58"/>
      <c r="G5996" s="58"/>
    </row>
    <row r="5997" spans="4:7" x14ac:dyDescent="0.2">
      <c r="D5997" s="58"/>
      <c r="G5997" s="58"/>
    </row>
    <row r="5998" spans="4:7" x14ac:dyDescent="0.2">
      <c r="D5998" s="58"/>
      <c r="G5998" s="58"/>
    </row>
    <row r="5999" spans="4:7" x14ac:dyDescent="0.2">
      <c r="D5999" s="58"/>
      <c r="G5999" s="58"/>
    </row>
    <row r="6000" spans="4:7" x14ac:dyDescent="0.2">
      <c r="D6000" s="58"/>
      <c r="G6000" s="58"/>
    </row>
    <row r="6001" spans="4:7" x14ac:dyDescent="0.2">
      <c r="D6001" s="58"/>
      <c r="G6001" s="58"/>
    </row>
    <row r="6002" spans="4:7" x14ac:dyDescent="0.2">
      <c r="D6002" s="58"/>
      <c r="G6002" s="58"/>
    </row>
    <row r="6003" spans="4:7" x14ac:dyDescent="0.2">
      <c r="D6003" s="58"/>
      <c r="G6003" s="58"/>
    </row>
    <row r="6004" spans="4:7" x14ac:dyDescent="0.2">
      <c r="D6004" s="58"/>
      <c r="G6004" s="58"/>
    </row>
    <row r="6005" spans="4:7" x14ac:dyDescent="0.2">
      <c r="D6005" s="58"/>
      <c r="G6005" s="58"/>
    </row>
    <row r="6006" spans="4:7" x14ac:dyDescent="0.2">
      <c r="D6006" s="58"/>
      <c r="G6006" s="58"/>
    </row>
    <row r="6007" spans="4:7" x14ac:dyDescent="0.2">
      <c r="D6007" s="58"/>
      <c r="G6007" s="58"/>
    </row>
    <row r="6008" spans="4:7" x14ac:dyDescent="0.2">
      <c r="D6008" s="58"/>
      <c r="G6008" s="58"/>
    </row>
    <row r="6009" spans="4:7" x14ac:dyDescent="0.2">
      <c r="D6009" s="58"/>
      <c r="G6009" s="58"/>
    </row>
    <row r="6010" spans="4:7" x14ac:dyDescent="0.2">
      <c r="D6010" s="58"/>
      <c r="G6010" s="58"/>
    </row>
    <row r="6011" spans="4:7" x14ac:dyDescent="0.2">
      <c r="D6011" s="58"/>
      <c r="G6011" s="58"/>
    </row>
    <row r="6012" spans="4:7" x14ac:dyDescent="0.2">
      <c r="D6012" s="58"/>
      <c r="G6012" s="58"/>
    </row>
    <row r="6013" spans="4:7" x14ac:dyDescent="0.2">
      <c r="D6013" s="58"/>
      <c r="G6013" s="58"/>
    </row>
    <row r="6014" spans="4:7" x14ac:dyDescent="0.2">
      <c r="D6014" s="58"/>
      <c r="G6014" s="58"/>
    </row>
    <row r="6015" spans="4:7" x14ac:dyDescent="0.2">
      <c r="D6015" s="58"/>
      <c r="G6015" s="58"/>
    </row>
    <row r="6016" spans="4:7" x14ac:dyDescent="0.2">
      <c r="D6016" s="58"/>
      <c r="G6016" s="58"/>
    </row>
    <row r="6017" spans="4:7" x14ac:dyDescent="0.2">
      <c r="D6017" s="58"/>
      <c r="G6017" s="58"/>
    </row>
    <row r="6018" spans="4:7" x14ac:dyDescent="0.2">
      <c r="D6018" s="58"/>
      <c r="G6018" s="58"/>
    </row>
    <row r="6019" spans="4:7" x14ac:dyDescent="0.2">
      <c r="D6019" s="58"/>
      <c r="G6019" s="58"/>
    </row>
    <row r="6020" spans="4:7" x14ac:dyDescent="0.2">
      <c r="D6020" s="58"/>
      <c r="G6020" s="58"/>
    </row>
    <row r="6021" spans="4:7" x14ac:dyDescent="0.2">
      <c r="D6021" s="58"/>
      <c r="G6021" s="58"/>
    </row>
    <row r="6022" spans="4:7" x14ac:dyDescent="0.2">
      <c r="D6022" s="58"/>
      <c r="G6022" s="58"/>
    </row>
    <row r="6023" spans="4:7" x14ac:dyDescent="0.2">
      <c r="D6023" s="58"/>
      <c r="G6023" s="58"/>
    </row>
    <row r="6024" spans="4:7" x14ac:dyDescent="0.2">
      <c r="D6024" s="58"/>
      <c r="G6024" s="58"/>
    </row>
    <row r="6025" spans="4:7" x14ac:dyDescent="0.2">
      <c r="D6025" s="58"/>
      <c r="G6025" s="58"/>
    </row>
    <row r="6026" spans="4:7" x14ac:dyDescent="0.2">
      <c r="D6026" s="58"/>
      <c r="G6026" s="58"/>
    </row>
    <row r="6027" spans="4:7" x14ac:dyDescent="0.2">
      <c r="D6027" s="58"/>
      <c r="G6027" s="58"/>
    </row>
    <row r="6028" spans="4:7" x14ac:dyDescent="0.2">
      <c r="D6028" s="58"/>
      <c r="G6028" s="58"/>
    </row>
    <row r="6029" spans="4:7" x14ac:dyDescent="0.2">
      <c r="D6029" s="58"/>
      <c r="G6029" s="58"/>
    </row>
    <row r="6030" spans="4:7" x14ac:dyDescent="0.2">
      <c r="D6030" s="58"/>
      <c r="G6030" s="58"/>
    </row>
    <row r="6031" spans="4:7" x14ac:dyDescent="0.2">
      <c r="D6031" s="58"/>
      <c r="G6031" s="58"/>
    </row>
    <row r="6032" spans="4:7" x14ac:dyDescent="0.2">
      <c r="D6032" s="58"/>
      <c r="G6032" s="58"/>
    </row>
    <row r="6033" spans="4:7" x14ac:dyDescent="0.2">
      <c r="D6033" s="58"/>
      <c r="G6033" s="58"/>
    </row>
    <row r="6034" spans="4:7" x14ac:dyDescent="0.2">
      <c r="D6034" s="58"/>
      <c r="G6034" s="58"/>
    </row>
    <row r="6035" spans="4:7" x14ac:dyDescent="0.2">
      <c r="D6035" s="58"/>
      <c r="G6035" s="58"/>
    </row>
    <row r="6036" spans="4:7" x14ac:dyDescent="0.2">
      <c r="D6036" s="58"/>
      <c r="G6036" s="58"/>
    </row>
    <row r="6037" spans="4:7" x14ac:dyDescent="0.2">
      <c r="D6037" s="58"/>
      <c r="G6037" s="58"/>
    </row>
    <row r="6038" spans="4:7" x14ac:dyDescent="0.2">
      <c r="D6038" s="58"/>
      <c r="G6038" s="58"/>
    </row>
    <row r="6039" spans="4:7" x14ac:dyDescent="0.2">
      <c r="D6039" s="58"/>
      <c r="G6039" s="58"/>
    </row>
    <row r="6040" spans="4:7" x14ac:dyDescent="0.2">
      <c r="D6040" s="58"/>
      <c r="G6040" s="58"/>
    </row>
    <row r="6041" spans="4:7" x14ac:dyDescent="0.2">
      <c r="D6041" s="58"/>
      <c r="G6041" s="58"/>
    </row>
    <row r="6042" spans="4:7" x14ac:dyDescent="0.2">
      <c r="D6042" s="58"/>
      <c r="G6042" s="58"/>
    </row>
    <row r="6043" spans="4:7" x14ac:dyDescent="0.2">
      <c r="D6043" s="58"/>
      <c r="G6043" s="58"/>
    </row>
    <row r="6044" spans="4:7" x14ac:dyDescent="0.2">
      <c r="D6044" s="58"/>
      <c r="G6044" s="58"/>
    </row>
    <row r="6045" spans="4:7" x14ac:dyDescent="0.2">
      <c r="D6045" s="58"/>
      <c r="G6045" s="58"/>
    </row>
    <row r="6046" spans="4:7" x14ac:dyDescent="0.2">
      <c r="D6046" s="58"/>
      <c r="G6046" s="58"/>
    </row>
    <row r="6047" spans="4:7" x14ac:dyDescent="0.2">
      <c r="D6047" s="58"/>
      <c r="G6047" s="58"/>
    </row>
    <row r="6048" spans="4:7" x14ac:dyDescent="0.2">
      <c r="D6048" s="58"/>
      <c r="G6048" s="58"/>
    </row>
    <row r="6049" spans="4:7" x14ac:dyDescent="0.2">
      <c r="D6049" s="58"/>
      <c r="G6049" s="58"/>
    </row>
    <row r="6050" spans="4:7" x14ac:dyDescent="0.2">
      <c r="D6050" s="58"/>
      <c r="G6050" s="58"/>
    </row>
    <row r="6051" spans="4:7" x14ac:dyDescent="0.2">
      <c r="D6051" s="58"/>
      <c r="G6051" s="58"/>
    </row>
    <row r="6052" spans="4:7" x14ac:dyDescent="0.2">
      <c r="D6052" s="58"/>
      <c r="G6052" s="58"/>
    </row>
    <row r="6053" spans="4:7" x14ac:dyDescent="0.2">
      <c r="D6053" s="58"/>
      <c r="G6053" s="58"/>
    </row>
    <row r="6054" spans="4:7" x14ac:dyDescent="0.2">
      <c r="D6054" s="58"/>
      <c r="G6054" s="58"/>
    </row>
    <row r="6055" spans="4:7" x14ac:dyDescent="0.2">
      <c r="D6055" s="58"/>
      <c r="G6055" s="58"/>
    </row>
    <row r="6056" spans="4:7" x14ac:dyDescent="0.2">
      <c r="D6056" s="58"/>
      <c r="G6056" s="58"/>
    </row>
    <row r="6057" spans="4:7" x14ac:dyDescent="0.2">
      <c r="D6057" s="58"/>
      <c r="G6057" s="58"/>
    </row>
    <row r="6058" spans="4:7" x14ac:dyDescent="0.2">
      <c r="D6058" s="58"/>
      <c r="G6058" s="58"/>
    </row>
    <row r="6059" spans="4:7" x14ac:dyDescent="0.2">
      <c r="D6059" s="58"/>
      <c r="G6059" s="58"/>
    </row>
    <row r="6060" spans="4:7" x14ac:dyDescent="0.2">
      <c r="D6060" s="58"/>
      <c r="G6060" s="58"/>
    </row>
    <row r="6061" spans="4:7" x14ac:dyDescent="0.2">
      <c r="D6061" s="58"/>
      <c r="G6061" s="58"/>
    </row>
    <row r="6062" spans="4:7" x14ac:dyDescent="0.2">
      <c r="D6062" s="58"/>
      <c r="G6062" s="58"/>
    </row>
    <row r="6063" spans="4:7" x14ac:dyDescent="0.2">
      <c r="D6063" s="58"/>
      <c r="G6063" s="58"/>
    </row>
    <row r="6064" spans="4:7" x14ac:dyDescent="0.2">
      <c r="D6064" s="58"/>
      <c r="G6064" s="58"/>
    </row>
    <row r="6065" spans="4:7" x14ac:dyDescent="0.2">
      <c r="D6065" s="58"/>
      <c r="G6065" s="58"/>
    </row>
    <row r="6066" spans="4:7" x14ac:dyDescent="0.2">
      <c r="D6066" s="58"/>
      <c r="G6066" s="58"/>
    </row>
    <row r="6067" spans="4:7" x14ac:dyDescent="0.2">
      <c r="D6067" s="58"/>
      <c r="G6067" s="58"/>
    </row>
    <row r="6068" spans="4:7" x14ac:dyDescent="0.2">
      <c r="D6068" s="58"/>
      <c r="G6068" s="58"/>
    </row>
    <row r="6069" spans="4:7" x14ac:dyDescent="0.2">
      <c r="D6069" s="58"/>
      <c r="G6069" s="58"/>
    </row>
    <row r="6070" spans="4:7" x14ac:dyDescent="0.2">
      <c r="D6070" s="58"/>
      <c r="G6070" s="58"/>
    </row>
    <row r="6071" spans="4:7" x14ac:dyDescent="0.2">
      <c r="D6071" s="58"/>
      <c r="G6071" s="58"/>
    </row>
    <row r="6072" spans="4:7" x14ac:dyDescent="0.2">
      <c r="D6072" s="58"/>
      <c r="G6072" s="58"/>
    </row>
    <row r="6073" spans="4:7" x14ac:dyDescent="0.2">
      <c r="D6073" s="58"/>
      <c r="G6073" s="58"/>
    </row>
    <row r="6074" spans="4:7" x14ac:dyDescent="0.2">
      <c r="D6074" s="58"/>
      <c r="G6074" s="58"/>
    </row>
    <row r="6075" spans="4:7" x14ac:dyDescent="0.2">
      <c r="D6075" s="58"/>
      <c r="G6075" s="58"/>
    </row>
    <row r="6076" spans="4:7" x14ac:dyDescent="0.2">
      <c r="D6076" s="58"/>
      <c r="G6076" s="58"/>
    </row>
    <row r="6077" spans="4:7" x14ac:dyDescent="0.2">
      <c r="D6077" s="58"/>
      <c r="G6077" s="58"/>
    </row>
    <row r="6078" spans="4:7" x14ac:dyDescent="0.2">
      <c r="D6078" s="58"/>
      <c r="G6078" s="58"/>
    </row>
    <row r="6079" spans="4:7" x14ac:dyDescent="0.2">
      <c r="D6079" s="58"/>
      <c r="G6079" s="58"/>
    </row>
    <row r="6080" spans="4:7" x14ac:dyDescent="0.2">
      <c r="D6080" s="58"/>
      <c r="G6080" s="58"/>
    </row>
    <row r="6081" spans="4:7" x14ac:dyDescent="0.2">
      <c r="D6081" s="58"/>
      <c r="G6081" s="58"/>
    </row>
    <row r="6082" spans="4:7" x14ac:dyDescent="0.2">
      <c r="D6082" s="58"/>
      <c r="G6082" s="58"/>
    </row>
    <row r="6083" spans="4:7" x14ac:dyDescent="0.2">
      <c r="D6083" s="58"/>
      <c r="G6083" s="58"/>
    </row>
    <row r="6084" spans="4:7" x14ac:dyDescent="0.2">
      <c r="D6084" s="58"/>
      <c r="G6084" s="58"/>
    </row>
    <row r="6085" spans="4:7" x14ac:dyDescent="0.2">
      <c r="D6085" s="58"/>
      <c r="G6085" s="58"/>
    </row>
    <row r="6086" spans="4:7" x14ac:dyDescent="0.2">
      <c r="D6086" s="58"/>
      <c r="G6086" s="58"/>
    </row>
    <row r="6087" spans="4:7" x14ac:dyDescent="0.2">
      <c r="D6087" s="58"/>
      <c r="G6087" s="58"/>
    </row>
    <row r="6088" spans="4:7" x14ac:dyDescent="0.2">
      <c r="D6088" s="58"/>
      <c r="G6088" s="58"/>
    </row>
    <row r="6089" spans="4:7" x14ac:dyDescent="0.2">
      <c r="D6089" s="58"/>
      <c r="G6089" s="58"/>
    </row>
    <row r="6090" spans="4:7" x14ac:dyDescent="0.2">
      <c r="D6090" s="58"/>
      <c r="G6090" s="58"/>
    </row>
    <row r="6091" spans="4:7" x14ac:dyDescent="0.2">
      <c r="D6091" s="58"/>
      <c r="G6091" s="58"/>
    </row>
    <row r="6092" spans="4:7" x14ac:dyDescent="0.2">
      <c r="D6092" s="58"/>
      <c r="G6092" s="58"/>
    </row>
    <row r="6093" spans="4:7" x14ac:dyDescent="0.2">
      <c r="D6093" s="58"/>
      <c r="G6093" s="58"/>
    </row>
    <row r="6094" spans="4:7" x14ac:dyDescent="0.2">
      <c r="D6094" s="58"/>
      <c r="G6094" s="58"/>
    </row>
    <row r="6095" spans="4:7" x14ac:dyDescent="0.2">
      <c r="D6095" s="58"/>
      <c r="G6095" s="58"/>
    </row>
    <row r="6096" spans="4:7" x14ac:dyDescent="0.2">
      <c r="D6096" s="58"/>
      <c r="G6096" s="58"/>
    </row>
    <row r="6097" spans="4:7" x14ac:dyDescent="0.2">
      <c r="D6097" s="58"/>
      <c r="G6097" s="58"/>
    </row>
    <row r="6098" spans="4:7" x14ac:dyDescent="0.2">
      <c r="D6098" s="58"/>
      <c r="G6098" s="58"/>
    </row>
    <row r="6099" spans="4:7" x14ac:dyDescent="0.2">
      <c r="D6099" s="58"/>
      <c r="G6099" s="58"/>
    </row>
    <row r="6100" spans="4:7" x14ac:dyDescent="0.2">
      <c r="D6100" s="58"/>
      <c r="G6100" s="58"/>
    </row>
    <row r="6101" spans="4:7" x14ac:dyDescent="0.2">
      <c r="D6101" s="58"/>
      <c r="G6101" s="58"/>
    </row>
    <row r="6102" spans="4:7" x14ac:dyDescent="0.2">
      <c r="D6102" s="58"/>
      <c r="G6102" s="58"/>
    </row>
    <row r="6103" spans="4:7" x14ac:dyDescent="0.2">
      <c r="D6103" s="58"/>
      <c r="G6103" s="58"/>
    </row>
    <row r="6104" spans="4:7" x14ac:dyDescent="0.2">
      <c r="D6104" s="58"/>
      <c r="G6104" s="58"/>
    </row>
    <row r="6105" spans="4:7" x14ac:dyDescent="0.2">
      <c r="D6105" s="58"/>
      <c r="G6105" s="58"/>
    </row>
    <row r="6106" spans="4:7" x14ac:dyDescent="0.2">
      <c r="D6106" s="58"/>
      <c r="G6106" s="58"/>
    </row>
    <row r="6107" spans="4:7" x14ac:dyDescent="0.2">
      <c r="D6107" s="58"/>
      <c r="G6107" s="58"/>
    </row>
    <row r="6108" spans="4:7" x14ac:dyDescent="0.2">
      <c r="D6108" s="58"/>
      <c r="G6108" s="58"/>
    </row>
    <row r="6109" spans="4:7" x14ac:dyDescent="0.2">
      <c r="D6109" s="58"/>
      <c r="G6109" s="58"/>
    </row>
    <row r="6110" spans="4:7" x14ac:dyDescent="0.2">
      <c r="D6110" s="58"/>
      <c r="G6110" s="58"/>
    </row>
    <row r="6111" spans="4:7" x14ac:dyDescent="0.2">
      <c r="D6111" s="58"/>
      <c r="G6111" s="58"/>
    </row>
    <row r="6112" spans="4:7" x14ac:dyDescent="0.2">
      <c r="D6112" s="58"/>
      <c r="G6112" s="58"/>
    </row>
    <row r="6113" spans="4:7" x14ac:dyDescent="0.2">
      <c r="D6113" s="58"/>
      <c r="G6113" s="58"/>
    </row>
    <row r="6114" spans="4:7" x14ac:dyDescent="0.2">
      <c r="D6114" s="58"/>
      <c r="G6114" s="58"/>
    </row>
    <row r="6115" spans="4:7" x14ac:dyDescent="0.2">
      <c r="D6115" s="58"/>
      <c r="G6115" s="58"/>
    </row>
    <row r="6116" spans="4:7" x14ac:dyDescent="0.2">
      <c r="D6116" s="58"/>
      <c r="G6116" s="58"/>
    </row>
    <row r="6117" spans="4:7" x14ac:dyDescent="0.2">
      <c r="D6117" s="58"/>
      <c r="G6117" s="58"/>
    </row>
    <row r="6118" spans="4:7" x14ac:dyDescent="0.2">
      <c r="D6118" s="58"/>
      <c r="G6118" s="58"/>
    </row>
    <row r="6119" spans="4:7" x14ac:dyDescent="0.2">
      <c r="D6119" s="58"/>
      <c r="G6119" s="58"/>
    </row>
    <row r="6120" spans="4:7" x14ac:dyDescent="0.2">
      <c r="D6120" s="58"/>
      <c r="G6120" s="58"/>
    </row>
    <row r="6121" spans="4:7" x14ac:dyDescent="0.2">
      <c r="D6121" s="58"/>
      <c r="G6121" s="58"/>
    </row>
    <row r="6122" spans="4:7" x14ac:dyDescent="0.2">
      <c r="D6122" s="58"/>
      <c r="G6122" s="58"/>
    </row>
    <row r="6123" spans="4:7" x14ac:dyDescent="0.2">
      <c r="D6123" s="58"/>
      <c r="G6123" s="58"/>
    </row>
    <row r="6124" spans="4:7" x14ac:dyDescent="0.2">
      <c r="D6124" s="58"/>
      <c r="G6124" s="58"/>
    </row>
    <row r="6125" spans="4:7" x14ac:dyDescent="0.2">
      <c r="D6125" s="58"/>
      <c r="G6125" s="58"/>
    </row>
    <row r="6126" spans="4:7" x14ac:dyDescent="0.2">
      <c r="D6126" s="58"/>
      <c r="G6126" s="58"/>
    </row>
    <row r="6127" spans="4:7" x14ac:dyDescent="0.2">
      <c r="D6127" s="58"/>
      <c r="G6127" s="58"/>
    </row>
    <row r="6128" spans="4:7" x14ac:dyDescent="0.2">
      <c r="D6128" s="58"/>
      <c r="G6128" s="58"/>
    </row>
    <row r="6129" spans="4:7" x14ac:dyDescent="0.2">
      <c r="D6129" s="58"/>
      <c r="G6129" s="58"/>
    </row>
    <row r="6130" spans="4:7" x14ac:dyDescent="0.2">
      <c r="D6130" s="58"/>
      <c r="G6130" s="58"/>
    </row>
    <row r="6131" spans="4:7" x14ac:dyDescent="0.2">
      <c r="D6131" s="58"/>
      <c r="G6131" s="58"/>
    </row>
    <row r="6132" spans="4:7" x14ac:dyDescent="0.2">
      <c r="D6132" s="58"/>
      <c r="G6132" s="58"/>
    </row>
    <row r="6133" spans="4:7" x14ac:dyDescent="0.2">
      <c r="D6133" s="58"/>
      <c r="G6133" s="58"/>
    </row>
    <row r="6134" spans="4:7" x14ac:dyDescent="0.2">
      <c r="D6134" s="58"/>
      <c r="G6134" s="58"/>
    </row>
    <row r="6135" spans="4:7" x14ac:dyDescent="0.2">
      <c r="D6135" s="58"/>
      <c r="G6135" s="58"/>
    </row>
    <row r="6136" spans="4:7" x14ac:dyDescent="0.2">
      <c r="D6136" s="58"/>
      <c r="G6136" s="58"/>
    </row>
    <row r="6137" spans="4:7" x14ac:dyDescent="0.2">
      <c r="D6137" s="58"/>
      <c r="G6137" s="58"/>
    </row>
    <row r="6138" spans="4:7" x14ac:dyDescent="0.2">
      <c r="D6138" s="58"/>
      <c r="G6138" s="58"/>
    </row>
    <row r="6139" spans="4:7" x14ac:dyDescent="0.2">
      <c r="D6139" s="58"/>
      <c r="G6139" s="58"/>
    </row>
    <row r="6140" spans="4:7" x14ac:dyDescent="0.2">
      <c r="D6140" s="58"/>
      <c r="G6140" s="58"/>
    </row>
    <row r="6141" spans="4:7" x14ac:dyDescent="0.2">
      <c r="D6141" s="58"/>
      <c r="G6141" s="58"/>
    </row>
    <row r="6142" spans="4:7" x14ac:dyDescent="0.2">
      <c r="D6142" s="58"/>
      <c r="G6142" s="58"/>
    </row>
    <row r="6143" spans="4:7" x14ac:dyDescent="0.2">
      <c r="D6143" s="58"/>
      <c r="G6143" s="58"/>
    </row>
    <row r="6144" spans="4:7" x14ac:dyDescent="0.2">
      <c r="D6144" s="58"/>
      <c r="G6144" s="58"/>
    </row>
    <row r="6145" spans="4:7" x14ac:dyDescent="0.2">
      <c r="D6145" s="58"/>
      <c r="G6145" s="58"/>
    </row>
    <row r="6146" spans="4:7" x14ac:dyDescent="0.2">
      <c r="D6146" s="58"/>
      <c r="G6146" s="58"/>
    </row>
    <row r="6147" spans="4:7" x14ac:dyDescent="0.2">
      <c r="D6147" s="58"/>
      <c r="G6147" s="58"/>
    </row>
    <row r="6148" spans="4:7" x14ac:dyDescent="0.2">
      <c r="D6148" s="58"/>
      <c r="G6148" s="58"/>
    </row>
    <row r="6149" spans="4:7" x14ac:dyDescent="0.2">
      <c r="D6149" s="58"/>
      <c r="G6149" s="58"/>
    </row>
    <row r="6150" spans="4:7" x14ac:dyDescent="0.2">
      <c r="D6150" s="58"/>
      <c r="G6150" s="58"/>
    </row>
    <row r="6151" spans="4:7" x14ac:dyDescent="0.2">
      <c r="D6151" s="58"/>
      <c r="G6151" s="58"/>
    </row>
    <row r="6152" spans="4:7" x14ac:dyDescent="0.2">
      <c r="D6152" s="58"/>
      <c r="G6152" s="58"/>
    </row>
    <row r="6153" spans="4:7" x14ac:dyDescent="0.2">
      <c r="D6153" s="58"/>
      <c r="G6153" s="58"/>
    </row>
    <row r="6154" spans="4:7" x14ac:dyDescent="0.2">
      <c r="D6154" s="58"/>
      <c r="G6154" s="58"/>
    </row>
    <row r="6155" spans="4:7" x14ac:dyDescent="0.2">
      <c r="D6155" s="58"/>
      <c r="G6155" s="58"/>
    </row>
    <row r="6156" spans="4:7" x14ac:dyDescent="0.2">
      <c r="D6156" s="58"/>
      <c r="G6156" s="58"/>
    </row>
    <row r="6157" spans="4:7" x14ac:dyDescent="0.2">
      <c r="D6157" s="58"/>
      <c r="G6157" s="58"/>
    </row>
    <row r="6158" spans="4:7" x14ac:dyDescent="0.2">
      <c r="D6158" s="58"/>
      <c r="G6158" s="58"/>
    </row>
    <row r="6159" spans="4:7" x14ac:dyDescent="0.2">
      <c r="D6159" s="58"/>
      <c r="G6159" s="58"/>
    </row>
    <row r="6160" spans="4:7" x14ac:dyDescent="0.2">
      <c r="D6160" s="58"/>
      <c r="G6160" s="58"/>
    </row>
    <row r="6161" spans="4:7" x14ac:dyDescent="0.2">
      <c r="D6161" s="58"/>
      <c r="G6161" s="58"/>
    </row>
    <row r="6162" spans="4:7" x14ac:dyDescent="0.2">
      <c r="D6162" s="58"/>
      <c r="G6162" s="58"/>
    </row>
    <row r="6163" spans="4:7" x14ac:dyDescent="0.2">
      <c r="D6163" s="58"/>
      <c r="G6163" s="58"/>
    </row>
    <row r="6164" spans="4:7" x14ac:dyDescent="0.2">
      <c r="D6164" s="58"/>
      <c r="G6164" s="58"/>
    </row>
    <row r="6165" spans="4:7" x14ac:dyDescent="0.2">
      <c r="D6165" s="58"/>
      <c r="G6165" s="58"/>
    </row>
    <row r="6166" spans="4:7" x14ac:dyDescent="0.2">
      <c r="D6166" s="58"/>
      <c r="G6166" s="58"/>
    </row>
    <row r="6167" spans="4:7" x14ac:dyDescent="0.2">
      <c r="D6167" s="58"/>
      <c r="G6167" s="58"/>
    </row>
    <row r="6168" spans="4:7" x14ac:dyDescent="0.2">
      <c r="D6168" s="58"/>
      <c r="G6168" s="58"/>
    </row>
    <row r="6169" spans="4:7" x14ac:dyDescent="0.2">
      <c r="D6169" s="58"/>
      <c r="G6169" s="58"/>
    </row>
    <row r="6170" spans="4:7" x14ac:dyDescent="0.2">
      <c r="D6170" s="58"/>
      <c r="G6170" s="58"/>
    </row>
    <row r="6171" spans="4:7" x14ac:dyDescent="0.2">
      <c r="D6171" s="58"/>
      <c r="G6171" s="58"/>
    </row>
    <row r="6172" spans="4:7" x14ac:dyDescent="0.2">
      <c r="D6172" s="58"/>
      <c r="G6172" s="58"/>
    </row>
    <row r="6173" spans="4:7" x14ac:dyDescent="0.2">
      <c r="D6173" s="58"/>
      <c r="G6173" s="58"/>
    </row>
    <row r="6174" spans="4:7" x14ac:dyDescent="0.2">
      <c r="D6174" s="58"/>
      <c r="G6174" s="58"/>
    </row>
    <row r="6175" spans="4:7" x14ac:dyDescent="0.2">
      <c r="D6175" s="58"/>
      <c r="G6175" s="58"/>
    </row>
    <row r="6176" spans="4:7" x14ac:dyDescent="0.2">
      <c r="D6176" s="58"/>
      <c r="G6176" s="58"/>
    </row>
    <row r="6177" spans="4:7" x14ac:dyDescent="0.2">
      <c r="D6177" s="58"/>
      <c r="G6177" s="58"/>
    </row>
    <row r="6178" spans="4:7" x14ac:dyDescent="0.2">
      <c r="D6178" s="58"/>
      <c r="G6178" s="58"/>
    </row>
    <row r="6179" spans="4:7" x14ac:dyDescent="0.2">
      <c r="D6179" s="58"/>
      <c r="G6179" s="58"/>
    </row>
    <row r="6180" spans="4:7" x14ac:dyDescent="0.2">
      <c r="D6180" s="58"/>
      <c r="G6180" s="58"/>
    </row>
    <row r="6181" spans="4:7" x14ac:dyDescent="0.2">
      <c r="D6181" s="58"/>
      <c r="G6181" s="58"/>
    </row>
    <row r="6182" spans="4:7" x14ac:dyDescent="0.2">
      <c r="D6182" s="58"/>
      <c r="G6182" s="58"/>
    </row>
    <row r="6183" spans="4:7" x14ac:dyDescent="0.2">
      <c r="D6183" s="58"/>
      <c r="G6183" s="58"/>
    </row>
    <row r="6184" spans="4:7" x14ac:dyDescent="0.2">
      <c r="D6184" s="58"/>
      <c r="G6184" s="58"/>
    </row>
    <row r="6185" spans="4:7" x14ac:dyDescent="0.2">
      <c r="D6185" s="58"/>
      <c r="G6185" s="58"/>
    </row>
    <row r="6186" spans="4:7" x14ac:dyDescent="0.2">
      <c r="D6186" s="58"/>
      <c r="G6186" s="58"/>
    </row>
    <row r="6187" spans="4:7" x14ac:dyDescent="0.2">
      <c r="D6187" s="58"/>
      <c r="G6187" s="58"/>
    </row>
    <row r="6188" spans="4:7" x14ac:dyDescent="0.2">
      <c r="D6188" s="58"/>
      <c r="G6188" s="58"/>
    </row>
    <row r="6189" spans="4:7" x14ac:dyDescent="0.2">
      <c r="D6189" s="58"/>
      <c r="G6189" s="58"/>
    </row>
    <row r="6190" spans="4:7" x14ac:dyDescent="0.2">
      <c r="D6190" s="58"/>
      <c r="G6190" s="58"/>
    </row>
    <row r="6191" spans="4:7" x14ac:dyDescent="0.2">
      <c r="D6191" s="58"/>
      <c r="G6191" s="58"/>
    </row>
    <row r="6192" spans="4:7" x14ac:dyDescent="0.2">
      <c r="D6192" s="58"/>
      <c r="G6192" s="58"/>
    </row>
    <row r="6193" spans="4:7" x14ac:dyDescent="0.2">
      <c r="D6193" s="58"/>
      <c r="G6193" s="58"/>
    </row>
    <row r="6194" spans="4:7" x14ac:dyDescent="0.2">
      <c r="D6194" s="58"/>
      <c r="G6194" s="58"/>
    </row>
    <row r="6195" spans="4:7" x14ac:dyDescent="0.2">
      <c r="D6195" s="58"/>
      <c r="G6195" s="58"/>
    </row>
    <row r="6196" spans="4:7" x14ac:dyDescent="0.2">
      <c r="D6196" s="58"/>
      <c r="G6196" s="58"/>
    </row>
    <row r="6197" spans="4:7" x14ac:dyDescent="0.2">
      <c r="D6197" s="58"/>
      <c r="G6197" s="58"/>
    </row>
    <row r="6198" spans="4:7" x14ac:dyDescent="0.2">
      <c r="D6198" s="58"/>
      <c r="G6198" s="58"/>
    </row>
    <row r="6199" spans="4:7" x14ac:dyDescent="0.2">
      <c r="D6199" s="58"/>
      <c r="G6199" s="58"/>
    </row>
    <row r="6200" spans="4:7" x14ac:dyDescent="0.2">
      <c r="D6200" s="58"/>
      <c r="G6200" s="58"/>
    </row>
    <row r="6201" spans="4:7" x14ac:dyDescent="0.2">
      <c r="D6201" s="58"/>
      <c r="G6201" s="58"/>
    </row>
    <row r="6202" spans="4:7" x14ac:dyDescent="0.2">
      <c r="D6202" s="58"/>
      <c r="G6202" s="58"/>
    </row>
    <row r="6203" spans="4:7" x14ac:dyDescent="0.2">
      <c r="D6203" s="58"/>
      <c r="G6203" s="58"/>
    </row>
    <row r="6204" spans="4:7" x14ac:dyDescent="0.2">
      <c r="D6204" s="58"/>
      <c r="G6204" s="58"/>
    </row>
    <row r="6205" spans="4:7" x14ac:dyDescent="0.2">
      <c r="D6205" s="58"/>
      <c r="G6205" s="58"/>
    </row>
    <row r="6206" spans="4:7" x14ac:dyDescent="0.2">
      <c r="D6206" s="58"/>
      <c r="G6206" s="58"/>
    </row>
    <row r="6207" spans="4:7" x14ac:dyDescent="0.2">
      <c r="D6207" s="58"/>
      <c r="G6207" s="58"/>
    </row>
    <row r="6208" spans="4:7" x14ac:dyDescent="0.2">
      <c r="D6208" s="58"/>
      <c r="G6208" s="58"/>
    </row>
    <row r="6209" spans="4:7" x14ac:dyDescent="0.2">
      <c r="D6209" s="58"/>
      <c r="G6209" s="58"/>
    </row>
    <row r="6210" spans="4:7" x14ac:dyDescent="0.2">
      <c r="D6210" s="58"/>
      <c r="G6210" s="58"/>
    </row>
    <row r="6211" spans="4:7" x14ac:dyDescent="0.2">
      <c r="D6211" s="58"/>
      <c r="G6211" s="58"/>
    </row>
    <row r="6212" spans="4:7" x14ac:dyDescent="0.2">
      <c r="D6212" s="58"/>
      <c r="G6212" s="58"/>
    </row>
    <row r="6213" spans="4:7" x14ac:dyDescent="0.2">
      <c r="D6213" s="58"/>
      <c r="G6213" s="58"/>
    </row>
    <row r="6214" spans="4:7" x14ac:dyDescent="0.2">
      <c r="D6214" s="58"/>
      <c r="G6214" s="58"/>
    </row>
    <row r="6215" spans="4:7" x14ac:dyDescent="0.2">
      <c r="D6215" s="58"/>
      <c r="G6215" s="58"/>
    </row>
    <row r="6216" spans="4:7" x14ac:dyDescent="0.2">
      <c r="D6216" s="58"/>
      <c r="G6216" s="58"/>
    </row>
    <row r="6217" spans="4:7" x14ac:dyDescent="0.2">
      <c r="D6217" s="58"/>
      <c r="G6217" s="58"/>
    </row>
    <row r="6218" spans="4:7" x14ac:dyDescent="0.2">
      <c r="D6218" s="58"/>
      <c r="G6218" s="58"/>
    </row>
    <row r="6219" spans="4:7" x14ac:dyDescent="0.2">
      <c r="D6219" s="58"/>
      <c r="G6219" s="58"/>
    </row>
    <row r="6220" spans="4:7" x14ac:dyDescent="0.2">
      <c r="D6220" s="58"/>
      <c r="G6220" s="58"/>
    </row>
    <row r="6221" spans="4:7" x14ac:dyDescent="0.2">
      <c r="D6221" s="58"/>
      <c r="G6221" s="58"/>
    </row>
    <row r="6222" spans="4:7" x14ac:dyDescent="0.2">
      <c r="D6222" s="58"/>
      <c r="G6222" s="58"/>
    </row>
    <row r="6223" spans="4:7" x14ac:dyDescent="0.2">
      <c r="D6223" s="58"/>
      <c r="G6223" s="58"/>
    </row>
    <row r="6224" spans="4:7" x14ac:dyDescent="0.2">
      <c r="D6224" s="58"/>
      <c r="G6224" s="58"/>
    </row>
    <row r="6225" spans="4:7" x14ac:dyDescent="0.2">
      <c r="D6225" s="58"/>
      <c r="G6225" s="58"/>
    </row>
    <row r="6226" spans="4:7" x14ac:dyDescent="0.2">
      <c r="D6226" s="58"/>
      <c r="G6226" s="58"/>
    </row>
    <row r="6227" spans="4:7" x14ac:dyDescent="0.2">
      <c r="D6227" s="58"/>
      <c r="G6227" s="58"/>
    </row>
    <row r="6228" spans="4:7" x14ac:dyDescent="0.2">
      <c r="D6228" s="58"/>
      <c r="G6228" s="58"/>
    </row>
    <row r="6229" spans="4:7" x14ac:dyDescent="0.2">
      <c r="D6229" s="58"/>
      <c r="G6229" s="58"/>
    </row>
  </sheetData>
  <printOptions horizontalCentered="1"/>
  <pageMargins left="0.75" right="0.75" top="0.75" bottom="0.5" header="0.53" footer="0.5"/>
  <pageSetup scale="65"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263"/>
  <sheetViews>
    <sheetView workbookViewId="0"/>
  </sheetViews>
  <sheetFormatPr defaultRowHeight="12.75" x14ac:dyDescent="0.2"/>
  <cols>
    <col min="24" max="32" width="9.140625" hidden="1" customWidth="1"/>
    <col min="33" max="33" width="11" hidden="1" customWidth="1"/>
    <col min="34" max="35" width="9.140625" hidden="1" customWidth="1"/>
    <col min="36" max="41" width="0" hidden="1" customWidth="1"/>
    <col min="43" max="46" width="9.28515625" customWidth="1"/>
  </cols>
  <sheetData>
    <row r="1" spans="1:86" ht="12.75" customHeight="1" x14ac:dyDescent="0.2">
      <c r="A1" s="49" t="s">
        <v>21</v>
      </c>
      <c r="B1" s="50"/>
      <c r="C1" s="50"/>
      <c r="D1" s="50"/>
      <c r="E1" s="50"/>
      <c r="F1" s="50"/>
      <c r="G1" s="50"/>
      <c r="H1" s="50"/>
      <c r="I1" s="50"/>
      <c r="J1" s="50"/>
      <c r="K1" s="50"/>
      <c r="L1" s="50"/>
      <c r="M1" s="50"/>
      <c r="N1" s="50"/>
      <c r="O1" s="50"/>
      <c r="P1" s="50"/>
      <c r="Q1" s="50"/>
      <c r="R1" s="50"/>
      <c r="S1" s="50"/>
      <c r="T1" s="50"/>
      <c r="U1" s="50"/>
      <c r="V1" s="50"/>
      <c r="W1" s="50"/>
      <c r="X1" s="50"/>
    </row>
    <row r="2" spans="1:86" x14ac:dyDescent="0.2">
      <c r="A2" s="49" t="s">
        <v>22</v>
      </c>
      <c r="B2" s="50"/>
      <c r="C2" s="50"/>
      <c r="D2" s="50"/>
      <c r="E2" s="50"/>
      <c r="F2" s="50"/>
      <c r="G2" s="50"/>
      <c r="H2" s="50"/>
      <c r="I2" s="50"/>
      <c r="J2" s="50"/>
      <c r="K2" s="50"/>
      <c r="L2" s="50"/>
      <c r="M2" s="50"/>
      <c r="N2" s="50"/>
      <c r="O2" s="50"/>
      <c r="P2" s="50"/>
      <c r="Q2" s="50"/>
      <c r="R2" s="50"/>
      <c r="S2" s="50"/>
      <c r="T2" s="50"/>
      <c r="U2" s="50"/>
      <c r="V2" s="50"/>
      <c r="W2" s="50"/>
      <c r="X2" s="50"/>
    </row>
    <row r="3" spans="1:86" x14ac:dyDescent="0.2">
      <c r="A3" s="49" t="s">
        <v>23</v>
      </c>
      <c r="B3" s="50"/>
      <c r="C3" s="50"/>
      <c r="D3" s="50"/>
      <c r="E3" s="50"/>
      <c r="F3" s="50"/>
      <c r="G3" s="50"/>
      <c r="H3" s="50"/>
      <c r="I3" s="50"/>
      <c r="J3" s="50"/>
      <c r="K3" s="50"/>
      <c r="L3" s="50"/>
      <c r="M3" s="50"/>
      <c r="N3" s="50"/>
      <c r="O3" s="50"/>
      <c r="P3" s="50"/>
      <c r="Q3" s="50"/>
      <c r="R3" s="50"/>
      <c r="S3" s="50"/>
      <c r="T3" s="50"/>
      <c r="U3" s="50"/>
      <c r="V3" s="50"/>
      <c r="W3" s="50"/>
      <c r="X3" s="50"/>
    </row>
    <row r="4" spans="1:86" s="52" customFormat="1" x14ac:dyDescent="0.2">
      <c r="A4" s="51" t="str">
        <f>Summary!A3</f>
        <v>October 1999</v>
      </c>
      <c r="B4" s="50"/>
      <c r="C4" s="50"/>
      <c r="D4" s="50"/>
      <c r="E4" s="50"/>
      <c r="F4" s="50"/>
      <c r="G4" s="50"/>
      <c r="H4" s="50"/>
      <c r="I4" s="50"/>
      <c r="J4" s="50"/>
      <c r="K4" s="50"/>
      <c r="L4" s="50"/>
      <c r="M4" s="50"/>
      <c r="N4" s="50"/>
      <c r="O4" s="50"/>
      <c r="P4" s="50"/>
      <c r="Q4" s="50"/>
      <c r="R4" s="50"/>
      <c r="S4" s="50"/>
      <c r="T4" s="50"/>
      <c r="U4" s="50"/>
      <c r="V4" s="50"/>
      <c r="W4" s="50"/>
      <c r="X4" s="50"/>
      <c r="Y4"/>
      <c r="Z4"/>
      <c r="AA4"/>
      <c r="AB4"/>
      <c r="AC4"/>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row>
    <row r="5" spans="1:86" s="52" customFormat="1" x14ac:dyDescent="0.2">
      <c r="A5" s="51"/>
      <c r="B5" s="50"/>
      <c r="C5" s="50"/>
      <c r="D5" s="50"/>
      <c r="E5" s="50"/>
      <c r="F5" s="50"/>
      <c r="G5" s="50"/>
      <c r="H5" s="50"/>
      <c r="I5" s="50"/>
      <c r="J5" s="50"/>
      <c r="K5" s="50"/>
      <c r="L5" s="50"/>
      <c r="M5" s="50"/>
      <c r="N5" s="50"/>
      <c r="O5" s="50"/>
      <c r="P5" s="50"/>
      <c r="Q5" s="50"/>
      <c r="R5" s="50"/>
      <c r="S5" s="50"/>
      <c r="T5" s="50"/>
      <c r="W5"/>
      <c r="X5"/>
      <c r="Y5"/>
      <c r="Z5"/>
      <c r="AA5"/>
      <c r="AB5"/>
      <c r="AC5"/>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row>
    <row r="6" spans="1:86" x14ac:dyDescent="0.2">
      <c r="B6" s="72"/>
      <c r="AD6" s="67"/>
    </row>
    <row r="7" spans="1:86" x14ac:dyDescent="0.2">
      <c r="B7" s="72"/>
      <c r="I7" s="50"/>
      <c r="AD7" s="67"/>
    </row>
    <row r="8" spans="1:86" x14ac:dyDescent="0.2">
      <c r="AD8" s="67"/>
    </row>
    <row r="9" spans="1:86" x14ac:dyDescent="0.2">
      <c r="AD9" s="67"/>
    </row>
    <row r="10" spans="1:86" x14ac:dyDescent="0.2">
      <c r="AD10" s="67"/>
    </row>
    <row r="11" spans="1:86" x14ac:dyDescent="0.2">
      <c r="AD11" s="67"/>
    </row>
    <row r="12" spans="1:86" x14ac:dyDescent="0.2">
      <c r="AD12" s="67"/>
    </row>
    <row r="13" spans="1:86" x14ac:dyDescent="0.2">
      <c r="AD13" s="67"/>
    </row>
    <row r="14" spans="1:86" x14ac:dyDescent="0.2">
      <c r="AD14" s="67"/>
    </row>
    <row r="15" spans="1:86" x14ac:dyDescent="0.2">
      <c r="AD15" s="67"/>
    </row>
    <row r="16" spans="1:86" x14ac:dyDescent="0.2">
      <c r="AD16" s="46"/>
    </row>
    <row r="19" spans="30:37" x14ac:dyDescent="0.2">
      <c r="AD19" s="70"/>
      <c r="AE19" s="70"/>
      <c r="AF19" s="70"/>
      <c r="AG19" s="70"/>
      <c r="AH19" s="70"/>
      <c r="AI19" s="70"/>
      <c r="AJ19" s="70"/>
      <c r="AK19" s="70"/>
    </row>
    <row r="70" spans="1:1" x14ac:dyDescent="0.2">
      <c r="A70" s="10"/>
    </row>
    <row r="146" spans="23:46" x14ac:dyDescent="0.2">
      <c r="W146" s="69" t="s">
        <v>24</v>
      </c>
      <c r="AP146" t="s">
        <v>186</v>
      </c>
    </row>
    <row r="147" spans="23:46" x14ac:dyDescent="0.2">
      <c r="W147" s="196" t="s">
        <v>174</v>
      </c>
      <c r="AP147" t="s">
        <v>187</v>
      </c>
    </row>
    <row r="148" spans="23:46" x14ac:dyDescent="0.2">
      <c r="W148" s="52"/>
      <c r="X148" s="70">
        <v>35765</v>
      </c>
      <c r="Y148" s="70">
        <v>35796</v>
      </c>
      <c r="Z148" s="70">
        <v>35827</v>
      </c>
      <c r="AA148" s="70">
        <v>35855</v>
      </c>
      <c r="AB148" s="70">
        <v>35886</v>
      </c>
      <c r="AC148" s="70">
        <v>35916</v>
      </c>
      <c r="AD148" s="70">
        <v>35947</v>
      </c>
      <c r="AE148" s="70">
        <v>35977</v>
      </c>
      <c r="AF148" s="70">
        <v>36008</v>
      </c>
      <c r="AG148" s="70">
        <v>36039</v>
      </c>
      <c r="AH148" s="70">
        <v>36069</v>
      </c>
      <c r="AI148" s="70">
        <v>36100</v>
      </c>
      <c r="AJ148" s="70">
        <v>36130</v>
      </c>
      <c r="AK148" s="70">
        <v>36161</v>
      </c>
      <c r="AL148" s="70">
        <v>36192</v>
      </c>
      <c r="AM148" s="70">
        <v>36220</v>
      </c>
      <c r="AN148" s="70">
        <v>36251</v>
      </c>
      <c r="AO148" s="70">
        <v>36281</v>
      </c>
      <c r="AP148" s="70">
        <v>36312</v>
      </c>
      <c r="AQ148" s="70">
        <v>36342</v>
      </c>
      <c r="AR148" s="70">
        <v>36373</v>
      </c>
      <c r="AS148" s="70">
        <v>36404</v>
      </c>
      <c r="AT148" s="70">
        <v>36434</v>
      </c>
    </row>
    <row r="149" spans="23:46" s="45" customFormat="1" x14ac:dyDescent="0.2">
      <c r="W149" s="45" t="s">
        <v>25</v>
      </c>
      <c r="X149" s="197">
        <v>1051</v>
      </c>
      <c r="Y149" s="197">
        <v>269.3</v>
      </c>
      <c r="Z149" s="197">
        <v>237.1</v>
      </c>
      <c r="AA149" s="197">
        <v>318.8</v>
      </c>
      <c r="AB149" s="197">
        <v>422</v>
      </c>
      <c r="AC149" s="197">
        <v>297.60000000000002</v>
      </c>
      <c r="AD149" s="197">
        <v>293.60000000000002</v>
      </c>
      <c r="AE149" s="197">
        <v>328.3</v>
      </c>
      <c r="AF149" s="197">
        <v>271.5</v>
      </c>
      <c r="AG149" s="197">
        <v>259.7</v>
      </c>
      <c r="AH149" s="197">
        <v>344.1</v>
      </c>
      <c r="AI149" s="197">
        <v>261.5</v>
      </c>
      <c r="AJ149" s="197">
        <v>242.3</v>
      </c>
      <c r="AK149" s="197">
        <v>493.5</v>
      </c>
      <c r="AL149" s="197">
        <v>172.9</v>
      </c>
      <c r="AM149" s="197">
        <v>220.4</v>
      </c>
      <c r="AN149" s="197">
        <v>177.6</v>
      </c>
      <c r="AO149" s="45">
        <v>195.9</v>
      </c>
      <c r="AP149" s="45">
        <v>163.69999999999999</v>
      </c>
      <c r="AQ149" s="45">
        <v>151.30000000000001</v>
      </c>
      <c r="AR149" s="45">
        <v>119.181315</v>
      </c>
      <c r="AS149" s="45">
        <v>85.745933000000008</v>
      </c>
      <c r="AT149" s="45">
        <v>258.991694</v>
      </c>
    </row>
    <row r="150" spans="23:46" s="64" customFormat="1" x14ac:dyDescent="0.2">
      <c r="W150" s="64" t="s">
        <v>26</v>
      </c>
      <c r="X150" s="198">
        <v>283</v>
      </c>
      <c r="Y150" s="198">
        <v>299</v>
      </c>
      <c r="Z150" s="198">
        <v>318</v>
      </c>
      <c r="AA150" s="198">
        <v>335</v>
      </c>
      <c r="AB150" s="198">
        <v>326</v>
      </c>
      <c r="AC150" s="198">
        <v>328</v>
      </c>
      <c r="AD150" s="198">
        <v>333</v>
      </c>
      <c r="AE150" s="198">
        <v>318</v>
      </c>
      <c r="AF150" s="198">
        <v>296</v>
      </c>
      <c r="AG150" s="198">
        <v>303</v>
      </c>
      <c r="AH150" s="198">
        <v>278</v>
      </c>
      <c r="AI150" s="198">
        <v>280</v>
      </c>
      <c r="AJ150" s="198">
        <v>279</v>
      </c>
      <c r="AK150" s="198">
        <v>292</v>
      </c>
      <c r="AL150" s="198">
        <v>230</v>
      </c>
      <c r="AM150" s="198">
        <v>206</v>
      </c>
      <c r="AN150" s="198">
        <v>175</v>
      </c>
      <c r="AO150" s="64">
        <v>162</v>
      </c>
      <c r="AP150" s="64">
        <v>161</v>
      </c>
      <c r="AQ150" s="64">
        <v>186</v>
      </c>
      <c r="AR150" s="64">
        <v>196</v>
      </c>
      <c r="AS150" s="64">
        <v>207</v>
      </c>
      <c r="AT150" s="64">
        <v>245</v>
      </c>
    </row>
    <row r="151" spans="23:46" x14ac:dyDescent="0.2">
      <c r="X151" s="67"/>
      <c r="Y151" s="67"/>
      <c r="Z151" s="67"/>
      <c r="AA151" s="67"/>
      <c r="AB151" s="67"/>
      <c r="AC151" s="84"/>
      <c r="AD151" s="84"/>
      <c r="AE151" s="84"/>
      <c r="AF151" s="84"/>
      <c r="AG151" s="198"/>
      <c r="AH151" s="198"/>
      <c r="AI151" s="198"/>
      <c r="AJ151" s="198"/>
      <c r="AK151" s="198"/>
      <c r="AL151" s="198"/>
      <c r="AM151" s="198"/>
      <c r="AN151" s="198"/>
    </row>
    <row r="152" spans="23:46" x14ac:dyDescent="0.2">
      <c r="X152" s="46"/>
      <c r="Y152" s="46"/>
      <c r="Z152" s="46"/>
      <c r="AA152" s="46"/>
      <c r="AB152" s="46"/>
      <c r="AC152" s="46"/>
      <c r="AD152" s="46"/>
      <c r="AE152" s="46"/>
      <c r="AF152" s="46"/>
      <c r="AG152" s="46"/>
      <c r="AH152" s="46"/>
      <c r="AI152" s="46"/>
      <c r="AJ152" s="46"/>
      <c r="AK152" s="46"/>
      <c r="AL152" s="46"/>
      <c r="AM152" s="46"/>
      <c r="AN152" s="46"/>
    </row>
    <row r="153" spans="23:46" x14ac:dyDescent="0.2">
      <c r="W153" s="48" t="s">
        <v>175</v>
      </c>
    </row>
    <row r="154" spans="23:46" x14ac:dyDescent="0.2">
      <c r="X154" s="70">
        <v>35765</v>
      </c>
      <c r="Y154" s="70">
        <v>35796</v>
      </c>
      <c r="Z154" s="70">
        <v>35827</v>
      </c>
      <c r="AA154" s="70">
        <v>35855</v>
      </c>
      <c r="AB154" s="70">
        <v>35886</v>
      </c>
      <c r="AC154" s="70">
        <v>35916</v>
      </c>
      <c r="AD154" s="70">
        <v>35947</v>
      </c>
      <c r="AE154" s="70">
        <v>35977</v>
      </c>
      <c r="AF154" s="70">
        <v>36008</v>
      </c>
      <c r="AG154" s="70">
        <v>36039</v>
      </c>
      <c r="AH154" s="70">
        <v>36069</v>
      </c>
      <c r="AI154" s="70">
        <v>36100</v>
      </c>
      <c r="AJ154" s="70">
        <v>36130</v>
      </c>
      <c r="AK154" s="70">
        <v>36161</v>
      </c>
      <c r="AL154" s="70">
        <v>36192</v>
      </c>
      <c r="AM154" s="70">
        <v>36220</v>
      </c>
      <c r="AN154" s="70">
        <v>36251</v>
      </c>
      <c r="AO154" s="70">
        <v>36281</v>
      </c>
      <c r="AP154" s="70">
        <v>36312</v>
      </c>
      <c r="AQ154" s="70">
        <v>36342</v>
      </c>
      <c r="AR154" s="70">
        <v>36373</v>
      </c>
      <c r="AS154" s="70">
        <v>36404</v>
      </c>
      <c r="AT154" s="70">
        <v>36434</v>
      </c>
    </row>
    <row r="155" spans="23:46" s="45" customFormat="1" x14ac:dyDescent="0.2">
      <c r="W155" s="45" t="s">
        <v>25</v>
      </c>
      <c r="X155" s="197">
        <v>128.30000000000001</v>
      </c>
      <c r="Y155" s="197">
        <v>144.69999999999999</v>
      </c>
      <c r="Z155" s="197">
        <v>261.8</v>
      </c>
      <c r="AA155" s="197">
        <v>214.2</v>
      </c>
      <c r="AB155" s="197">
        <v>302.8</v>
      </c>
      <c r="AC155" s="197">
        <v>260.3</v>
      </c>
      <c r="AD155" s="201">
        <v>506</v>
      </c>
      <c r="AE155" s="197">
        <v>303.89999999999998</v>
      </c>
      <c r="AF155" s="197">
        <v>296.39999999999998</v>
      </c>
      <c r="AG155" s="197">
        <v>341</v>
      </c>
      <c r="AH155" s="197">
        <v>285.10000000000002</v>
      </c>
      <c r="AI155" s="197">
        <v>188.6</v>
      </c>
      <c r="AJ155" s="197">
        <v>198.4</v>
      </c>
      <c r="AK155" s="197">
        <v>127.1</v>
      </c>
      <c r="AL155" s="197">
        <v>223.8</v>
      </c>
      <c r="AM155" s="197">
        <v>101.2</v>
      </c>
      <c r="AN155" s="197">
        <v>47</v>
      </c>
      <c r="AO155" s="45">
        <v>32.9</v>
      </c>
      <c r="AP155" s="45">
        <v>30.4</v>
      </c>
      <c r="AQ155" s="45">
        <v>69.3</v>
      </c>
      <c r="AR155" s="45">
        <v>78.361527999999993</v>
      </c>
      <c r="AS155" s="45">
        <v>131.20717300000001</v>
      </c>
      <c r="AT155" s="45">
        <v>8649.2207469999994</v>
      </c>
    </row>
    <row r="156" spans="23:46" s="64" customFormat="1" x14ac:dyDescent="0.2">
      <c r="W156" s="64" t="s">
        <v>26</v>
      </c>
      <c r="X156" s="198">
        <v>191</v>
      </c>
      <c r="Y156" s="198">
        <v>191</v>
      </c>
      <c r="Z156" s="198">
        <v>194</v>
      </c>
      <c r="AA156" s="198">
        <v>205</v>
      </c>
      <c r="AB156" s="198">
        <v>209</v>
      </c>
      <c r="AC156" s="198">
        <v>213</v>
      </c>
      <c r="AD156" s="198">
        <v>241</v>
      </c>
      <c r="AE156" s="198">
        <v>243</v>
      </c>
      <c r="AF156" s="198">
        <v>237</v>
      </c>
      <c r="AG156" s="198">
        <v>243</v>
      </c>
      <c r="AH156" s="198">
        <v>236</v>
      </c>
      <c r="AI156" s="198">
        <v>213</v>
      </c>
      <c r="AJ156" s="198">
        <v>221</v>
      </c>
      <c r="AK156" s="198">
        <v>217</v>
      </c>
      <c r="AL156" s="198">
        <v>203</v>
      </c>
      <c r="AM156" s="198">
        <v>167</v>
      </c>
      <c r="AN156" s="198">
        <v>163</v>
      </c>
      <c r="AO156" s="64">
        <v>127</v>
      </c>
      <c r="AP156" s="64">
        <v>128</v>
      </c>
      <c r="AQ156" s="64">
        <f>163+12</f>
        <v>175</v>
      </c>
      <c r="AR156" s="64">
        <v>167</v>
      </c>
      <c r="AS156" s="64">
        <v>132</v>
      </c>
      <c r="AT156" s="64">
        <v>674</v>
      </c>
    </row>
    <row r="159" spans="23:46" x14ac:dyDescent="0.2">
      <c r="W159" s="48" t="s">
        <v>176</v>
      </c>
    </row>
    <row r="160" spans="23:46" x14ac:dyDescent="0.2">
      <c r="X160" s="70">
        <v>35765</v>
      </c>
      <c r="Y160" s="70">
        <v>35796</v>
      </c>
      <c r="Z160" s="70">
        <v>35827</v>
      </c>
      <c r="AA160" s="70">
        <v>35855</v>
      </c>
      <c r="AB160" s="70">
        <v>35886</v>
      </c>
      <c r="AC160" s="70">
        <v>35916</v>
      </c>
      <c r="AD160" s="70">
        <v>35947</v>
      </c>
      <c r="AE160" s="70">
        <v>35977</v>
      </c>
      <c r="AF160" s="70">
        <v>36008</v>
      </c>
      <c r="AG160" s="70">
        <v>36039</v>
      </c>
      <c r="AH160" s="70">
        <v>36069</v>
      </c>
      <c r="AI160" s="70">
        <v>36100</v>
      </c>
      <c r="AJ160" s="70">
        <v>36130</v>
      </c>
      <c r="AK160" s="70">
        <v>36161</v>
      </c>
      <c r="AL160" s="70">
        <v>36192</v>
      </c>
      <c r="AM160" s="70">
        <v>36220</v>
      </c>
      <c r="AN160" s="70">
        <v>36251</v>
      </c>
      <c r="AO160" s="70">
        <v>36281</v>
      </c>
      <c r="AP160" s="70">
        <v>36312</v>
      </c>
      <c r="AQ160" s="70">
        <v>36342</v>
      </c>
      <c r="AR160" s="70">
        <v>36373</v>
      </c>
      <c r="AS160" s="70">
        <v>36404</v>
      </c>
      <c r="AT160" s="70">
        <v>36434</v>
      </c>
    </row>
    <row r="161" spans="23:46" s="45" customFormat="1" x14ac:dyDescent="0.2">
      <c r="W161" s="45" t="s">
        <v>25</v>
      </c>
      <c r="X161" s="197"/>
      <c r="Y161" s="197"/>
      <c r="Z161" s="197"/>
      <c r="AA161" s="197"/>
      <c r="AB161" s="197"/>
      <c r="AC161" s="197"/>
      <c r="AD161" s="197"/>
      <c r="AE161" s="197"/>
      <c r="AF161" s="197"/>
      <c r="AG161" s="197"/>
      <c r="AH161" s="197"/>
      <c r="AI161" s="197"/>
      <c r="AJ161" s="197"/>
      <c r="AK161" s="197"/>
      <c r="AL161" s="197"/>
      <c r="AM161" s="197"/>
      <c r="AN161" s="197"/>
      <c r="AP161" s="45">
        <v>3.5</v>
      </c>
      <c r="AQ161" s="45">
        <v>9.4</v>
      </c>
      <c r="AR161" s="45">
        <v>4.4111580000000004</v>
      </c>
      <c r="AS161" s="45">
        <v>11.447856</v>
      </c>
      <c r="AT161" s="45">
        <v>4.4135549999999997</v>
      </c>
    </row>
    <row r="162" spans="23:46" s="64" customFormat="1" x14ac:dyDescent="0.2">
      <c r="W162" s="64" t="s">
        <v>26</v>
      </c>
      <c r="X162" s="198"/>
      <c r="Y162" s="198"/>
      <c r="Z162" s="198"/>
      <c r="AA162" s="198"/>
      <c r="AB162" s="198"/>
      <c r="AC162" s="198"/>
      <c r="AD162" s="198"/>
      <c r="AE162" s="198"/>
      <c r="AF162" s="198"/>
      <c r="AG162" s="198"/>
      <c r="AH162" s="198"/>
      <c r="AI162" s="198"/>
      <c r="AJ162" s="198"/>
      <c r="AK162" s="198"/>
      <c r="AL162" s="198"/>
      <c r="AM162" s="198"/>
      <c r="AN162" s="198"/>
      <c r="AP162" s="64">
        <v>31</v>
      </c>
      <c r="AQ162" s="64">
        <v>36</v>
      </c>
      <c r="AR162" s="64">
        <v>29</v>
      </c>
      <c r="AS162" s="64">
        <v>37</v>
      </c>
      <c r="AT162" s="64">
        <v>31</v>
      </c>
    </row>
    <row r="163" spans="23:46" s="64" customFormat="1" x14ac:dyDescent="0.2">
      <c r="X163" s="198"/>
      <c r="Y163" s="198"/>
      <c r="Z163" s="198"/>
      <c r="AA163" s="198"/>
      <c r="AB163" s="198"/>
      <c r="AC163" s="198"/>
      <c r="AD163" s="198"/>
      <c r="AE163" s="198"/>
      <c r="AF163" s="198"/>
      <c r="AG163" s="198"/>
      <c r="AH163" s="198"/>
      <c r="AI163" s="198"/>
      <c r="AJ163" s="198"/>
      <c r="AK163" s="198"/>
      <c r="AL163" s="198"/>
      <c r="AM163" s="198"/>
      <c r="AN163" s="198"/>
    </row>
    <row r="165" spans="23:46" x14ac:dyDescent="0.2">
      <c r="W165" s="48" t="s">
        <v>177</v>
      </c>
    </row>
    <row r="166" spans="23:46" x14ac:dyDescent="0.2">
      <c r="X166" s="70">
        <v>35765</v>
      </c>
      <c r="Y166" s="70">
        <v>35796</v>
      </c>
      <c r="Z166" s="70">
        <v>35827</v>
      </c>
      <c r="AA166" s="70">
        <v>35855</v>
      </c>
      <c r="AB166" s="70">
        <v>35886</v>
      </c>
      <c r="AC166" s="70">
        <v>35916</v>
      </c>
      <c r="AD166" s="70">
        <v>35947</v>
      </c>
      <c r="AE166" s="70">
        <v>35977</v>
      </c>
      <c r="AF166" s="70">
        <v>36008</v>
      </c>
      <c r="AG166" s="70">
        <v>36039</v>
      </c>
      <c r="AH166" s="70">
        <v>36069</v>
      </c>
      <c r="AI166" s="70">
        <v>36100</v>
      </c>
      <c r="AJ166" s="70">
        <v>36130</v>
      </c>
      <c r="AK166" s="70">
        <v>36161</v>
      </c>
      <c r="AL166" s="70">
        <v>36192</v>
      </c>
      <c r="AM166" s="70">
        <v>36220</v>
      </c>
      <c r="AN166" s="70">
        <v>36251</v>
      </c>
      <c r="AO166" s="70">
        <v>36281</v>
      </c>
      <c r="AP166" s="70">
        <v>36312</v>
      </c>
      <c r="AQ166" s="70">
        <v>36342</v>
      </c>
      <c r="AR166" s="70">
        <v>36373</v>
      </c>
      <c r="AS166" s="70">
        <v>36404</v>
      </c>
      <c r="AT166" s="70">
        <v>36434</v>
      </c>
    </row>
    <row r="167" spans="23:46" x14ac:dyDescent="0.2">
      <c r="W167" s="45" t="s">
        <v>25</v>
      </c>
      <c r="X167" s="197"/>
      <c r="Y167" s="197"/>
      <c r="Z167" s="197"/>
      <c r="AA167" s="197"/>
      <c r="AB167" s="197"/>
      <c r="AC167" s="197"/>
      <c r="AD167" s="197"/>
      <c r="AE167" s="197"/>
      <c r="AF167" s="197"/>
      <c r="AG167" s="197"/>
      <c r="AH167" s="197"/>
      <c r="AI167" s="197"/>
      <c r="AJ167" s="197"/>
      <c r="AK167" s="197"/>
      <c r="AL167" s="197"/>
      <c r="AM167" s="197"/>
      <c r="AN167" s="197"/>
      <c r="AO167" s="45"/>
      <c r="AP167" s="45"/>
      <c r="AQ167" s="45">
        <v>0.4</v>
      </c>
      <c r="AR167" s="45">
        <v>0.38456200000000001</v>
      </c>
      <c r="AS167" s="45">
        <v>1.9022000000000001E-2</v>
      </c>
      <c r="AT167" s="45">
        <v>0.44458999999999999</v>
      </c>
    </row>
    <row r="168" spans="23:46" s="45" customFormat="1" x14ac:dyDescent="0.2">
      <c r="W168" s="64" t="s">
        <v>26</v>
      </c>
      <c r="X168" s="198"/>
      <c r="Y168" s="198"/>
      <c r="Z168" s="198"/>
      <c r="AA168" s="198"/>
      <c r="AB168" s="198"/>
      <c r="AC168" s="198"/>
      <c r="AD168" s="198"/>
      <c r="AE168" s="198"/>
      <c r="AF168" s="198"/>
      <c r="AG168" s="198"/>
      <c r="AH168" s="198"/>
      <c r="AI168" s="198"/>
      <c r="AJ168" s="198"/>
      <c r="AK168" s="198"/>
      <c r="AL168" s="198"/>
      <c r="AM168" s="198"/>
      <c r="AN168" s="198"/>
      <c r="AO168" s="64"/>
      <c r="AP168" s="64">
        <v>16</v>
      </c>
      <c r="AQ168" s="64">
        <v>11</v>
      </c>
      <c r="AR168" s="64">
        <v>8</v>
      </c>
      <c r="AS168" s="64">
        <v>4</v>
      </c>
      <c r="AT168" s="64">
        <v>6</v>
      </c>
    </row>
    <row r="169" spans="23:46" s="45" customFormat="1" x14ac:dyDescent="0.2">
      <c r="W169" s="64"/>
      <c r="X169" s="198"/>
      <c r="Y169" s="198"/>
      <c r="Z169" s="198"/>
      <c r="AA169" s="198"/>
      <c r="AB169" s="198"/>
      <c r="AC169" s="198"/>
      <c r="AD169" s="198"/>
      <c r="AE169" s="198"/>
      <c r="AF169" s="198"/>
      <c r="AG169" s="198"/>
      <c r="AH169" s="198"/>
      <c r="AI169" s="198"/>
      <c r="AJ169" s="198"/>
      <c r="AK169" s="198"/>
      <c r="AL169" s="198"/>
      <c r="AM169" s="198"/>
      <c r="AN169" s="198"/>
      <c r="AO169" s="64"/>
      <c r="AP169" s="64"/>
      <c r="AQ169" s="64"/>
      <c r="AR169" s="64"/>
      <c r="AS169" s="64"/>
      <c r="AT169" s="64"/>
    </row>
    <row r="170" spans="23:46" s="64" customFormat="1" x14ac:dyDescent="0.2"/>
    <row r="171" spans="23:46" x14ac:dyDescent="0.2">
      <c r="W171" s="48" t="s">
        <v>178</v>
      </c>
    </row>
    <row r="172" spans="23:46" x14ac:dyDescent="0.2">
      <c r="X172" s="70">
        <v>35765</v>
      </c>
      <c r="Y172" s="70">
        <v>35796</v>
      </c>
      <c r="Z172" s="70">
        <v>35827</v>
      </c>
      <c r="AA172" s="70">
        <v>35855</v>
      </c>
      <c r="AB172" s="70">
        <v>35886</v>
      </c>
      <c r="AC172" s="70">
        <v>35916</v>
      </c>
      <c r="AD172" s="70">
        <v>35947</v>
      </c>
      <c r="AE172" s="70">
        <v>35977</v>
      </c>
      <c r="AF172" s="70">
        <v>36008</v>
      </c>
      <c r="AG172" s="70">
        <v>36039</v>
      </c>
      <c r="AH172" s="70">
        <v>36069</v>
      </c>
      <c r="AI172" s="70">
        <v>36100</v>
      </c>
      <c r="AJ172" s="70">
        <v>36130</v>
      </c>
      <c r="AK172" s="70">
        <v>36161</v>
      </c>
      <c r="AL172" s="70">
        <v>36192</v>
      </c>
      <c r="AM172" s="70">
        <v>36220</v>
      </c>
      <c r="AN172" s="70">
        <v>36251</v>
      </c>
      <c r="AO172" s="70">
        <v>36281</v>
      </c>
      <c r="AP172" s="70">
        <v>36312</v>
      </c>
      <c r="AQ172" s="70">
        <v>36342</v>
      </c>
      <c r="AR172" s="70">
        <v>36373</v>
      </c>
      <c r="AS172" s="70">
        <v>36404</v>
      </c>
      <c r="AT172" s="70">
        <v>36434</v>
      </c>
    </row>
    <row r="173" spans="23:46" x14ac:dyDescent="0.2">
      <c r="W173" s="45" t="s">
        <v>25</v>
      </c>
      <c r="X173" s="197"/>
      <c r="Y173" s="197"/>
      <c r="Z173" s="197"/>
      <c r="AA173" s="197"/>
      <c r="AB173" s="197"/>
      <c r="AC173" s="197"/>
      <c r="AD173" s="197"/>
      <c r="AE173" s="197"/>
      <c r="AF173" s="197"/>
      <c r="AG173" s="197"/>
      <c r="AH173" s="197"/>
      <c r="AI173" s="197"/>
      <c r="AJ173" s="197"/>
      <c r="AK173" s="197"/>
      <c r="AL173" s="197"/>
      <c r="AM173" s="197"/>
      <c r="AN173" s="197"/>
      <c r="AO173" s="45"/>
      <c r="AP173" s="45">
        <v>12.7</v>
      </c>
      <c r="AQ173" s="45">
        <v>6.7</v>
      </c>
      <c r="AR173" s="45">
        <v>8.5275700000000008</v>
      </c>
      <c r="AS173" s="45">
        <v>9.22072</v>
      </c>
      <c r="AT173" s="45">
        <v>29.356031999999999</v>
      </c>
    </row>
    <row r="174" spans="23:46" x14ac:dyDescent="0.2">
      <c r="W174" s="64" t="s">
        <v>26</v>
      </c>
      <c r="X174" s="198"/>
      <c r="Y174" s="198"/>
      <c r="Z174" s="198"/>
      <c r="AA174" s="198"/>
      <c r="AB174" s="198"/>
      <c r="AC174" s="198"/>
      <c r="AD174" s="198"/>
      <c r="AE174" s="198"/>
      <c r="AF174" s="198"/>
      <c r="AG174" s="198"/>
      <c r="AH174" s="198"/>
      <c r="AI174" s="198"/>
      <c r="AJ174" s="198"/>
      <c r="AK174" s="198"/>
      <c r="AL174" s="198"/>
      <c r="AM174" s="198"/>
      <c r="AN174" s="198"/>
      <c r="AO174" s="64"/>
      <c r="AP174" s="64">
        <v>69</v>
      </c>
      <c r="AQ174" s="64">
        <v>51</v>
      </c>
      <c r="AR174" s="64">
        <v>64</v>
      </c>
      <c r="AS174" s="64">
        <v>55</v>
      </c>
      <c r="AT174" s="64">
        <v>60</v>
      </c>
    </row>
    <row r="175" spans="23:46" x14ac:dyDescent="0.2">
      <c r="W175" s="64"/>
      <c r="X175" s="198"/>
      <c r="Y175" s="198"/>
      <c r="Z175" s="198"/>
      <c r="AA175" s="198"/>
      <c r="AB175" s="198"/>
      <c r="AC175" s="198"/>
      <c r="AD175" s="198"/>
      <c r="AE175" s="198"/>
      <c r="AF175" s="198"/>
      <c r="AG175" s="198"/>
      <c r="AH175" s="198"/>
      <c r="AI175" s="198"/>
      <c r="AJ175" s="198"/>
      <c r="AK175" s="198"/>
      <c r="AL175" s="198"/>
      <c r="AM175" s="198"/>
      <c r="AN175" s="198"/>
      <c r="AO175" s="64"/>
      <c r="AP175" s="64"/>
      <c r="AQ175" s="64"/>
      <c r="AR175" s="64"/>
      <c r="AS175" s="64"/>
      <c r="AT175" s="64"/>
    </row>
    <row r="176" spans="23:46" s="45" customFormat="1" x14ac:dyDescent="0.2"/>
    <row r="177" spans="23:46" s="64" customFormat="1" x14ac:dyDescent="0.2">
      <c r="W177" s="48" t="s">
        <v>179</v>
      </c>
      <c r="X177"/>
      <c r="Y177"/>
      <c r="Z177"/>
      <c r="AA177"/>
      <c r="AB177"/>
      <c r="AC177"/>
      <c r="AD177"/>
      <c r="AE177"/>
      <c r="AF177"/>
      <c r="AG177"/>
      <c r="AH177"/>
      <c r="AI177"/>
      <c r="AJ177"/>
      <c r="AK177"/>
      <c r="AL177"/>
      <c r="AM177"/>
      <c r="AN177"/>
      <c r="AO177"/>
      <c r="AP177"/>
      <c r="AQ177"/>
      <c r="AR177"/>
      <c r="AS177"/>
      <c r="AT177"/>
    </row>
    <row r="178" spans="23:46" x14ac:dyDescent="0.2">
      <c r="X178" s="70">
        <v>35765</v>
      </c>
      <c r="Y178" s="70">
        <v>35796</v>
      </c>
      <c r="Z178" s="70">
        <v>35827</v>
      </c>
      <c r="AA178" s="70">
        <v>35855</v>
      </c>
      <c r="AB178" s="70">
        <v>35886</v>
      </c>
      <c r="AC178" s="70">
        <v>35916</v>
      </c>
      <c r="AD178" s="70">
        <v>35947</v>
      </c>
      <c r="AE178" s="70">
        <v>35977</v>
      </c>
      <c r="AF178" s="70">
        <v>36008</v>
      </c>
      <c r="AG178" s="70">
        <v>36039</v>
      </c>
      <c r="AH178" s="70">
        <v>36069</v>
      </c>
      <c r="AI178" s="70">
        <v>36100</v>
      </c>
      <c r="AJ178" s="70">
        <v>36130</v>
      </c>
      <c r="AK178" s="70">
        <v>36161</v>
      </c>
      <c r="AL178" s="70">
        <v>36192</v>
      </c>
      <c r="AM178" s="70">
        <v>36220</v>
      </c>
      <c r="AN178" s="70">
        <v>36251</v>
      </c>
      <c r="AO178" s="70">
        <v>36281</v>
      </c>
      <c r="AP178" s="70">
        <v>36312</v>
      </c>
      <c r="AQ178" s="70">
        <v>36342</v>
      </c>
      <c r="AR178" s="70">
        <v>36373</v>
      </c>
      <c r="AS178" s="70">
        <v>36404</v>
      </c>
      <c r="AT178" s="70">
        <v>36434</v>
      </c>
    </row>
    <row r="179" spans="23:46" x14ac:dyDescent="0.2">
      <c r="W179" s="45" t="s">
        <v>25</v>
      </c>
      <c r="X179" s="197"/>
      <c r="Y179" s="197"/>
      <c r="Z179" s="197"/>
      <c r="AA179" s="197"/>
      <c r="AB179" s="197"/>
      <c r="AC179" s="197"/>
      <c r="AD179" s="197"/>
      <c r="AE179" s="197"/>
      <c r="AF179" s="197"/>
      <c r="AG179" s="197"/>
      <c r="AH179" s="197"/>
      <c r="AI179" s="197"/>
      <c r="AJ179" s="197"/>
      <c r="AK179" s="197"/>
      <c r="AL179" s="197"/>
      <c r="AM179" s="197"/>
      <c r="AN179" s="197"/>
      <c r="AO179" s="45"/>
      <c r="AP179" s="45">
        <v>28.2</v>
      </c>
      <c r="AQ179" s="45">
        <v>17.7</v>
      </c>
      <c r="AR179" s="45">
        <v>23.412110999999999</v>
      </c>
      <c r="AS179" s="45">
        <v>19.918337000000001</v>
      </c>
      <c r="AT179" s="45">
        <v>86.789753000000005</v>
      </c>
    </row>
    <row r="180" spans="23:46" x14ac:dyDescent="0.2">
      <c r="W180" s="64" t="s">
        <v>26</v>
      </c>
      <c r="X180" s="198"/>
      <c r="Y180" s="198"/>
      <c r="Z180" s="198"/>
      <c r="AA180" s="198"/>
      <c r="AB180" s="198"/>
      <c r="AC180" s="198"/>
      <c r="AD180" s="198"/>
      <c r="AE180" s="198"/>
      <c r="AF180" s="198"/>
      <c r="AG180" s="198"/>
      <c r="AH180" s="198"/>
      <c r="AI180" s="198"/>
      <c r="AJ180" s="198"/>
      <c r="AK180" s="198"/>
      <c r="AL180" s="198"/>
      <c r="AM180" s="198"/>
      <c r="AN180" s="198"/>
      <c r="AO180" s="64"/>
      <c r="AP180" s="64">
        <v>39</v>
      </c>
      <c r="AQ180" s="64">
        <v>50</v>
      </c>
      <c r="AR180" s="64">
        <v>65</v>
      </c>
      <c r="AS180" s="64">
        <v>66</v>
      </c>
      <c r="AT180" s="64">
        <v>82</v>
      </c>
    </row>
    <row r="181" spans="23:46" x14ac:dyDescent="0.2">
      <c r="W181" s="64"/>
      <c r="X181" s="198"/>
      <c r="Y181" s="198"/>
      <c r="Z181" s="198"/>
      <c r="AA181" s="198"/>
      <c r="AB181" s="198"/>
      <c r="AC181" s="198"/>
      <c r="AD181" s="198"/>
      <c r="AE181" s="198"/>
      <c r="AF181" s="198"/>
      <c r="AG181" s="198"/>
      <c r="AH181" s="198"/>
      <c r="AI181" s="198"/>
      <c r="AJ181" s="198"/>
      <c r="AK181" s="198"/>
      <c r="AL181" s="198"/>
      <c r="AM181" s="198"/>
      <c r="AN181" s="198"/>
      <c r="AO181" s="64"/>
      <c r="AP181" s="64"/>
      <c r="AQ181" s="64"/>
      <c r="AR181" s="64"/>
      <c r="AS181" s="64"/>
      <c r="AT181" s="64"/>
    </row>
    <row r="183" spans="23:46" s="45" customFormat="1" x14ac:dyDescent="0.2">
      <c r="W183" s="48" t="s">
        <v>180</v>
      </c>
      <c r="X183"/>
      <c r="Y183"/>
      <c r="Z183"/>
      <c r="AA183"/>
      <c r="AB183"/>
      <c r="AC183"/>
      <c r="AD183"/>
      <c r="AE183"/>
      <c r="AF183"/>
      <c r="AG183"/>
      <c r="AH183"/>
      <c r="AI183"/>
      <c r="AJ183"/>
      <c r="AK183"/>
      <c r="AL183"/>
      <c r="AM183"/>
      <c r="AN183"/>
      <c r="AO183"/>
      <c r="AP183"/>
      <c r="AQ183"/>
      <c r="AR183"/>
      <c r="AS183"/>
      <c r="AT183"/>
    </row>
    <row r="184" spans="23:46" s="64" customFormat="1" x14ac:dyDescent="0.2">
      <c r="W184"/>
      <c r="X184" s="70">
        <v>35765</v>
      </c>
      <c r="Y184" s="70">
        <v>35796</v>
      </c>
      <c r="Z184" s="70">
        <v>35827</v>
      </c>
      <c r="AA184" s="70">
        <v>35855</v>
      </c>
      <c r="AB184" s="70">
        <v>35886</v>
      </c>
      <c r="AC184" s="70">
        <v>35916</v>
      </c>
      <c r="AD184" s="70">
        <v>35947</v>
      </c>
      <c r="AE184" s="70">
        <v>35977</v>
      </c>
      <c r="AF184" s="70">
        <v>36008</v>
      </c>
      <c r="AG184" s="70">
        <v>36039</v>
      </c>
      <c r="AH184" s="70">
        <v>36069</v>
      </c>
      <c r="AI184" s="70">
        <v>36100</v>
      </c>
      <c r="AJ184" s="70">
        <v>36130</v>
      </c>
      <c r="AK184" s="70">
        <v>36161</v>
      </c>
      <c r="AL184" s="70">
        <v>36192</v>
      </c>
      <c r="AM184" s="70">
        <v>36220</v>
      </c>
      <c r="AN184" s="70">
        <v>36251</v>
      </c>
      <c r="AO184" s="70">
        <v>36281</v>
      </c>
      <c r="AP184" s="70">
        <v>36312</v>
      </c>
      <c r="AQ184" s="70">
        <v>36342</v>
      </c>
      <c r="AR184" s="70">
        <v>36373</v>
      </c>
      <c r="AS184" s="70">
        <v>36404</v>
      </c>
      <c r="AT184" s="70">
        <v>36434</v>
      </c>
    </row>
    <row r="185" spans="23:46" x14ac:dyDescent="0.2">
      <c r="W185" s="45" t="s">
        <v>25</v>
      </c>
      <c r="X185" s="197"/>
      <c r="Y185" s="197"/>
      <c r="Z185" s="197"/>
      <c r="AA185" s="197"/>
      <c r="AB185" s="197"/>
      <c r="AC185" s="197"/>
      <c r="AD185" s="197"/>
      <c r="AE185" s="197"/>
      <c r="AF185" s="197"/>
      <c r="AG185" s="197"/>
      <c r="AH185" s="197"/>
      <c r="AI185" s="197"/>
      <c r="AJ185" s="197"/>
      <c r="AK185" s="197"/>
      <c r="AL185" s="197"/>
      <c r="AM185" s="197"/>
      <c r="AN185" s="197"/>
      <c r="AO185" s="45"/>
      <c r="AP185" s="45">
        <v>28.8</v>
      </c>
      <c r="AQ185" s="45">
        <v>8.6999999999999993</v>
      </c>
      <c r="AR185" s="45">
        <v>31.625104</v>
      </c>
      <c r="AS185" s="45">
        <v>11.084785</v>
      </c>
      <c r="AT185" s="45">
        <v>39.190379999999998</v>
      </c>
    </row>
    <row r="186" spans="23:46" x14ac:dyDescent="0.2">
      <c r="W186" s="64" t="s">
        <v>26</v>
      </c>
      <c r="X186" s="198"/>
      <c r="Y186" s="198"/>
      <c r="Z186" s="198"/>
      <c r="AA186" s="198"/>
      <c r="AB186" s="198"/>
      <c r="AC186" s="198"/>
      <c r="AD186" s="198"/>
      <c r="AE186" s="198"/>
      <c r="AF186" s="198"/>
      <c r="AG186" s="198"/>
      <c r="AH186" s="198"/>
      <c r="AI186" s="198"/>
      <c r="AJ186" s="198"/>
      <c r="AK186" s="198"/>
      <c r="AL186" s="198"/>
      <c r="AM186" s="198"/>
      <c r="AN186" s="198"/>
      <c r="AO186" s="64"/>
      <c r="AP186" s="64">
        <v>63</v>
      </c>
      <c r="AQ186" s="64">
        <v>57</v>
      </c>
      <c r="AR186" s="64">
        <v>65</v>
      </c>
      <c r="AS186" s="64">
        <v>67</v>
      </c>
      <c r="AT186" s="64">
        <v>57</v>
      </c>
    </row>
    <row r="187" spans="23:46" x14ac:dyDescent="0.2">
      <c r="W187" s="64"/>
      <c r="X187" s="198"/>
      <c r="Y187" s="198"/>
      <c r="Z187" s="198"/>
      <c r="AA187" s="198"/>
      <c r="AB187" s="198"/>
      <c r="AC187" s="198"/>
      <c r="AD187" s="198"/>
      <c r="AE187" s="198"/>
      <c r="AF187" s="198"/>
      <c r="AG187" s="198"/>
      <c r="AH187" s="198"/>
      <c r="AI187" s="198"/>
      <c r="AJ187" s="198"/>
      <c r="AK187" s="198"/>
      <c r="AL187" s="198"/>
      <c r="AM187" s="198"/>
      <c r="AN187" s="198"/>
      <c r="AO187" s="64"/>
      <c r="AP187" s="64"/>
      <c r="AQ187" s="64"/>
      <c r="AR187" s="64"/>
      <c r="AS187" s="64"/>
      <c r="AT187" s="64"/>
    </row>
    <row r="189" spans="23:46" x14ac:dyDescent="0.2">
      <c r="W189" s="48" t="s">
        <v>181</v>
      </c>
    </row>
    <row r="190" spans="23:46" s="45" customFormat="1" x14ac:dyDescent="0.2">
      <c r="W190"/>
      <c r="X190" s="70">
        <v>35765</v>
      </c>
      <c r="Y190" s="70">
        <v>35796</v>
      </c>
      <c r="Z190" s="70">
        <v>35827</v>
      </c>
      <c r="AA190" s="70">
        <v>35855</v>
      </c>
      <c r="AB190" s="70">
        <v>35886</v>
      </c>
      <c r="AC190" s="70">
        <v>35916</v>
      </c>
      <c r="AD190" s="70">
        <v>35947</v>
      </c>
      <c r="AE190" s="70">
        <v>35977</v>
      </c>
      <c r="AF190" s="70">
        <v>36008</v>
      </c>
      <c r="AG190" s="70">
        <v>36039</v>
      </c>
      <c r="AH190" s="70">
        <v>36069</v>
      </c>
      <c r="AI190" s="70">
        <v>36100</v>
      </c>
      <c r="AJ190" s="70">
        <v>36130</v>
      </c>
      <c r="AK190" s="70">
        <v>36161</v>
      </c>
      <c r="AL190" s="70">
        <v>36192</v>
      </c>
      <c r="AM190" s="70">
        <v>36220</v>
      </c>
      <c r="AN190" s="70">
        <v>36251</v>
      </c>
      <c r="AO190" s="70">
        <v>36281</v>
      </c>
      <c r="AP190" s="70">
        <v>36312</v>
      </c>
      <c r="AQ190" s="70">
        <v>36342</v>
      </c>
      <c r="AR190" s="70">
        <v>36373</v>
      </c>
      <c r="AS190" s="70">
        <v>36404</v>
      </c>
      <c r="AT190" s="70">
        <v>36434</v>
      </c>
    </row>
    <row r="191" spans="23:46" s="64" customFormat="1" x14ac:dyDescent="0.2">
      <c r="W191" s="45" t="s">
        <v>25</v>
      </c>
      <c r="X191" s="197"/>
      <c r="Y191" s="197"/>
      <c r="Z191" s="197"/>
      <c r="AA191" s="197"/>
      <c r="AB191" s="197"/>
      <c r="AC191" s="197"/>
      <c r="AD191" s="197"/>
      <c r="AE191" s="197"/>
      <c r="AF191" s="197"/>
      <c r="AG191" s="197"/>
      <c r="AH191" s="197"/>
      <c r="AI191" s="197"/>
      <c r="AJ191" s="197"/>
      <c r="AK191" s="197"/>
      <c r="AL191" s="197"/>
      <c r="AM191" s="197"/>
      <c r="AN191" s="197"/>
      <c r="AO191" s="45"/>
      <c r="AP191" s="45">
        <v>62</v>
      </c>
      <c r="AQ191" s="45">
        <v>31</v>
      </c>
      <c r="AR191" s="45">
        <v>42.952325999999999</v>
      </c>
      <c r="AS191" s="45">
        <v>80.139779000000004</v>
      </c>
      <c r="AT191" s="45">
        <v>801.18413999999996</v>
      </c>
    </row>
    <row r="192" spans="23:46" x14ac:dyDescent="0.2">
      <c r="W192" s="64" t="s">
        <v>26</v>
      </c>
      <c r="X192" s="198"/>
      <c r="Y192" s="198"/>
      <c r="Z192" s="198"/>
      <c r="AA192" s="198"/>
      <c r="AB192" s="198"/>
      <c r="AC192" s="198"/>
      <c r="AD192" s="198"/>
      <c r="AE192" s="198"/>
      <c r="AF192" s="198"/>
      <c r="AG192" s="198"/>
      <c r="AH192" s="198"/>
      <c r="AI192" s="198"/>
      <c r="AJ192" s="198"/>
      <c r="AK192" s="198"/>
      <c r="AL192" s="198"/>
      <c r="AM192" s="198"/>
      <c r="AN192" s="198"/>
      <c r="AO192" s="64"/>
      <c r="AP192" s="64">
        <v>156</v>
      </c>
      <c r="AQ192" s="64">
        <f>168+7</f>
        <v>175</v>
      </c>
      <c r="AR192" s="64">
        <v>191</v>
      </c>
      <c r="AS192" s="64">
        <v>167</v>
      </c>
      <c r="AT192" s="64">
        <v>181</v>
      </c>
    </row>
    <row r="193" spans="23:46" x14ac:dyDescent="0.2">
      <c r="W193" s="64"/>
      <c r="X193" s="198"/>
      <c r="Y193" s="198"/>
      <c r="Z193" s="198"/>
      <c r="AA193" s="198"/>
      <c r="AB193" s="198"/>
      <c r="AC193" s="198"/>
      <c r="AD193" s="198"/>
      <c r="AE193" s="198"/>
      <c r="AF193" s="198"/>
      <c r="AG193" s="198"/>
      <c r="AH193" s="198"/>
      <c r="AI193" s="198"/>
      <c r="AJ193" s="198"/>
      <c r="AK193" s="198"/>
      <c r="AL193" s="198"/>
      <c r="AM193" s="198"/>
      <c r="AN193" s="198"/>
      <c r="AO193" s="64"/>
      <c r="AP193" s="64"/>
      <c r="AQ193" s="64"/>
      <c r="AR193" s="64"/>
      <c r="AS193" s="64"/>
      <c r="AT193" s="64"/>
    </row>
    <row r="195" spans="23:46" x14ac:dyDescent="0.2">
      <c r="W195" s="48" t="s">
        <v>27</v>
      </c>
    </row>
    <row r="196" spans="23:46" x14ac:dyDescent="0.2">
      <c r="X196" s="70">
        <v>35765</v>
      </c>
      <c r="Y196" s="70">
        <v>35796</v>
      </c>
      <c r="Z196" s="70">
        <v>35827</v>
      </c>
      <c r="AA196" s="70">
        <v>35855</v>
      </c>
      <c r="AB196" s="70">
        <v>35886</v>
      </c>
      <c r="AC196" s="70">
        <v>35916</v>
      </c>
      <c r="AD196" s="70">
        <v>35947</v>
      </c>
      <c r="AE196" s="70">
        <v>35977</v>
      </c>
      <c r="AF196" s="70">
        <v>36008</v>
      </c>
      <c r="AG196" s="70">
        <v>36039</v>
      </c>
      <c r="AH196" s="70">
        <v>36069</v>
      </c>
      <c r="AI196" s="70">
        <v>36100</v>
      </c>
      <c r="AJ196" s="70">
        <v>36130</v>
      </c>
      <c r="AK196" s="70">
        <v>36161</v>
      </c>
      <c r="AL196" s="70">
        <v>36192</v>
      </c>
      <c r="AM196" s="70">
        <v>36220</v>
      </c>
      <c r="AN196" s="70">
        <v>36251</v>
      </c>
      <c r="AO196" s="70">
        <v>36281</v>
      </c>
      <c r="AP196" s="70">
        <v>36312</v>
      </c>
      <c r="AQ196" s="70">
        <v>36342</v>
      </c>
      <c r="AR196" s="70">
        <v>36373</v>
      </c>
      <c r="AS196" s="70">
        <v>36404</v>
      </c>
      <c r="AT196" s="70">
        <v>36434</v>
      </c>
    </row>
    <row r="197" spans="23:46" s="45" customFormat="1" x14ac:dyDescent="0.2">
      <c r="W197" s="45" t="s">
        <v>25</v>
      </c>
      <c r="X197" s="197">
        <v>45.3</v>
      </c>
      <c r="Y197" s="197">
        <v>120.7</v>
      </c>
      <c r="Z197" s="197">
        <v>30.3</v>
      </c>
      <c r="AA197" s="197">
        <v>27.5</v>
      </c>
      <c r="AB197" s="197">
        <v>33.200000000000003</v>
      </c>
      <c r="AC197" s="197">
        <v>54.5</v>
      </c>
      <c r="AD197" s="197">
        <v>95.2</v>
      </c>
      <c r="AE197" s="197">
        <v>158.30000000000001</v>
      </c>
      <c r="AF197" s="197">
        <v>137.1</v>
      </c>
      <c r="AG197" s="197">
        <v>164.2</v>
      </c>
      <c r="AH197" s="197">
        <v>64.900000000000006</v>
      </c>
      <c r="AI197" s="197">
        <v>56.4</v>
      </c>
      <c r="AJ197" s="197">
        <v>34</v>
      </c>
      <c r="AK197" s="197">
        <v>57.9</v>
      </c>
      <c r="AL197" s="197">
        <v>141</v>
      </c>
      <c r="AM197" s="197">
        <v>13</v>
      </c>
      <c r="AN197" s="197">
        <v>5.0999999999999996</v>
      </c>
      <c r="AO197" s="45">
        <v>3.1</v>
      </c>
      <c r="AP197" s="45">
        <v>10.8</v>
      </c>
      <c r="AQ197" s="45">
        <v>9.5</v>
      </c>
      <c r="AR197" s="45">
        <v>5.2983320000000003</v>
      </c>
      <c r="AS197" s="45">
        <v>2.186223</v>
      </c>
      <c r="AT197" s="45">
        <v>24.825436</v>
      </c>
    </row>
    <row r="198" spans="23:46" s="64" customFormat="1" x14ac:dyDescent="0.2">
      <c r="W198" s="64" t="s">
        <v>26</v>
      </c>
      <c r="X198" s="198">
        <v>159</v>
      </c>
      <c r="Y198" s="198">
        <v>159</v>
      </c>
      <c r="Z198" s="198">
        <v>150</v>
      </c>
      <c r="AA198" s="198">
        <v>161</v>
      </c>
      <c r="AB198" s="198">
        <v>163</v>
      </c>
      <c r="AC198" s="198">
        <v>181</v>
      </c>
      <c r="AD198" s="198">
        <v>182</v>
      </c>
      <c r="AE198" s="198">
        <v>158</v>
      </c>
      <c r="AF198" s="198">
        <v>152</v>
      </c>
      <c r="AG198" s="198">
        <v>164</v>
      </c>
      <c r="AH198" s="198">
        <v>156</v>
      </c>
      <c r="AI198" s="198">
        <v>142</v>
      </c>
      <c r="AJ198" s="198">
        <v>124</v>
      </c>
      <c r="AK198" s="198">
        <v>121</v>
      </c>
      <c r="AL198" s="198">
        <v>108</v>
      </c>
      <c r="AM198" s="198">
        <v>91</v>
      </c>
      <c r="AN198" s="198">
        <v>56</v>
      </c>
      <c r="AO198" s="64">
        <v>20</v>
      </c>
      <c r="AP198" s="64">
        <v>37</v>
      </c>
      <c r="AQ198" s="64">
        <v>47</v>
      </c>
      <c r="AR198" s="64">
        <v>53</v>
      </c>
      <c r="AS198" s="64">
        <v>39</v>
      </c>
      <c r="AT198" s="64">
        <v>57</v>
      </c>
    </row>
    <row r="199" spans="23:46" s="64" customFormat="1" x14ac:dyDescent="0.2">
      <c r="X199" s="198"/>
      <c r="Y199" s="198"/>
      <c r="Z199" s="198"/>
      <c r="AA199" s="198"/>
      <c r="AB199" s="198"/>
      <c r="AC199" s="198"/>
      <c r="AD199" s="198"/>
      <c r="AE199" s="198"/>
      <c r="AF199" s="198"/>
      <c r="AG199" s="198"/>
      <c r="AH199" s="198"/>
      <c r="AI199" s="198"/>
      <c r="AJ199" s="198"/>
      <c r="AK199" s="198"/>
      <c r="AL199" s="198"/>
      <c r="AM199" s="198"/>
      <c r="AN199" s="198"/>
    </row>
    <row r="201" spans="23:46" x14ac:dyDescent="0.2">
      <c r="W201" s="48" t="s">
        <v>28</v>
      </c>
    </row>
    <row r="202" spans="23:46" x14ac:dyDescent="0.2">
      <c r="X202" s="70">
        <v>35765</v>
      </c>
      <c r="Y202" s="70">
        <v>35796</v>
      </c>
      <c r="Z202" s="70">
        <v>35827</v>
      </c>
      <c r="AA202" s="70">
        <v>35855</v>
      </c>
      <c r="AB202" s="70">
        <v>35886</v>
      </c>
      <c r="AC202" s="70">
        <v>35916</v>
      </c>
      <c r="AD202" s="70">
        <v>35947</v>
      </c>
      <c r="AE202" s="70">
        <v>35977</v>
      </c>
      <c r="AF202" s="70">
        <v>36008</v>
      </c>
      <c r="AG202" s="70">
        <v>36039</v>
      </c>
      <c r="AH202" s="70">
        <v>36069</v>
      </c>
      <c r="AI202" s="70">
        <v>36100</v>
      </c>
      <c r="AJ202" s="70">
        <v>36130</v>
      </c>
      <c r="AK202" s="70">
        <v>36161</v>
      </c>
      <c r="AL202" s="70">
        <v>36192</v>
      </c>
      <c r="AM202" s="70">
        <v>36220</v>
      </c>
      <c r="AN202" s="70">
        <v>36251</v>
      </c>
      <c r="AO202" s="70">
        <v>36281</v>
      </c>
      <c r="AP202" s="70">
        <v>36312</v>
      </c>
      <c r="AQ202" s="70">
        <v>36342</v>
      </c>
      <c r="AR202" s="70">
        <v>36373</v>
      </c>
      <c r="AS202" s="70">
        <v>36404</v>
      </c>
      <c r="AT202" s="70">
        <v>36434</v>
      </c>
    </row>
    <row r="203" spans="23:46" x14ac:dyDescent="0.2">
      <c r="W203" s="45" t="s">
        <v>25</v>
      </c>
      <c r="X203" s="197">
        <v>17.5</v>
      </c>
      <c r="Y203" s="197">
        <v>9.3000000000000007</v>
      </c>
      <c r="Z203" s="197">
        <v>31.2</v>
      </c>
      <c r="AA203" s="197">
        <v>18.100000000000001</v>
      </c>
      <c r="AB203" s="197">
        <v>50.2</v>
      </c>
      <c r="AC203" s="197">
        <v>40.9</v>
      </c>
      <c r="AD203" s="197">
        <v>21.2</v>
      </c>
      <c r="AE203" s="197">
        <v>17.8</v>
      </c>
      <c r="AF203" s="197">
        <v>13.3</v>
      </c>
      <c r="AG203" s="197">
        <v>12.2</v>
      </c>
      <c r="AH203" s="197">
        <v>9.6</v>
      </c>
      <c r="AI203" s="197">
        <v>17.2</v>
      </c>
      <c r="AJ203" s="197">
        <v>6.6</v>
      </c>
      <c r="AK203" s="197">
        <v>14.4</v>
      </c>
      <c r="AL203" s="197">
        <v>4</v>
      </c>
      <c r="AM203" s="197">
        <v>6.2</v>
      </c>
      <c r="AN203" s="197">
        <v>9.5</v>
      </c>
      <c r="AO203" s="45">
        <v>13.2</v>
      </c>
      <c r="AP203" s="45">
        <v>4.5</v>
      </c>
      <c r="AQ203" s="45">
        <v>5.4</v>
      </c>
      <c r="AR203" s="45">
        <v>4.7518330000000004</v>
      </c>
      <c r="AS203" s="45">
        <v>4.8241880000000004</v>
      </c>
      <c r="AT203" s="45">
        <v>10.974178999999999</v>
      </c>
    </row>
    <row r="204" spans="23:46" s="45" customFormat="1" x14ac:dyDescent="0.2">
      <c r="W204" s="64" t="s">
        <v>26</v>
      </c>
      <c r="X204" s="198">
        <v>43</v>
      </c>
      <c r="Y204" s="198">
        <v>41</v>
      </c>
      <c r="Z204" s="198">
        <v>46</v>
      </c>
      <c r="AA204" s="198">
        <v>43</v>
      </c>
      <c r="AB204" s="198">
        <v>51</v>
      </c>
      <c r="AC204" s="198">
        <v>47</v>
      </c>
      <c r="AD204" s="198">
        <v>47</v>
      </c>
      <c r="AE204" s="198">
        <v>46</v>
      </c>
      <c r="AF204" s="198">
        <v>46</v>
      </c>
      <c r="AG204" s="198">
        <v>50</v>
      </c>
      <c r="AH204" s="198">
        <v>43</v>
      </c>
      <c r="AI204" s="198">
        <v>39</v>
      </c>
      <c r="AJ204" s="198">
        <v>43</v>
      </c>
      <c r="AK204" s="198">
        <v>50</v>
      </c>
      <c r="AL204" s="198">
        <v>44</v>
      </c>
      <c r="AM204" s="198">
        <v>53</v>
      </c>
      <c r="AN204" s="198">
        <v>47</v>
      </c>
      <c r="AO204" s="64">
        <v>39</v>
      </c>
      <c r="AP204" s="64">
        <v>46</v>
      </c>
      <c r="AQ204" s="64">
        <v>57</v>
      </c>
      <c r="AR204" s="64">
        <v>60</v>
      </c>
      <c r="AS204" s="64">
        <v>63</v>
      </c>
      <c r="AT204" s="64">
        <v>66</v>
      </c>
    </row>
    <row r="205" spans="23:46" s="45" customFormat="1" x14ac:dyDescent="0.2">
      <c r="W205" s="64"/>
      <c r="X205" s="198"/>
      <c r="Y205" s="198"/>
      <c r="Z205" s="198"/>
      <c r="AA205" s="198"/>
      <c r="AB205" s="198"/>
      <c r="AC205" s="198"/>
      <c r="AD205" s="198"/>
      <c r="AE205" s="198"/>
      <c r="AF205" s="198"/>
      <c r="AG205" s="198"/>
      <c r="AH205" s="198"/>
      <c r="AI205" s="198"/>
      <c r="AJ205" s="198"/>
      <c r="AK205" s="198"/>
      <c r="AL205" s="198"/>
      <c r="AM205" s="198"/>
      <c r="AN205" s="198"/>
      <c r="AO205" s="64"/>
      <c r="AP205" s="64"/>
      <c r="AQ205" s="64"/>
      <c r="AR205" s="64"/>
      <c r="AS205" s="64"/>
      <c r="AT205" s="64"/>
    </row>
    <row r="206" spans="23:46" s="64" customFormat="1" x14ac:dyDescent="0.2"/>
    <row r="207" spans="23:46" x14ac:dyDescent="0.2">
      <c r="W207" s="48" t="s">
        <v>182</v>
      </c>
    </row>
    <row r="208" spans="23:46" x14ac:dyDescent="0.2">
      <c r="X208" s="70">
        <v>35765</v>
      </c>
      <c r="Y208" s="70">
        <v>35796</v>
      </c>
      <c r="Z208" s="70">
        <v>35827</v>
      </c>
      <c r="AA208" s="70">
        <v>35855</v>
      </c>
      <c r="AB208" s="70">
        <v>35886</v>
      </c>
      <c r="AC208" s="70">
        <v>35916</v>
      </c>
      <c r="AD208" s="70">
        <v>35947</v>
      </c>
      <c r="AE208" s="70">
        <v>35977</v>
      </c>
      <c r="AF208" s="70">
        <v>36008</v>
      </c>
      <c r="AG208" s="70">
        <v>36039</v>
      </c>
      <c r="AH208" s="70">
        <v>36069</v>
      </c>
      <c r="AI208" s="70">
        <v>36100</v>
      </c>
      <c r="AJ208" s="70">
        <v>36130</v>
      </c>
      <c r="AK208" s="70">
        <v>36161</v>
      </c>
      <c r="AL208" s="70">
        <v>36192</v>
      </c>
      <c r="AM208" s="70">
        <v>36220</v>
      </c>
      <c r="AN208" s="70">
        <v>36251</v>
      </c>
      <c r="AO208" s="70">
        <v>36281</v>
      </c>
      <c r="AP208" s="70">
        <v>36312</v>
      </c>
      <c r="AQ208" s="70">
        <v>36342</v>
      </c>
      <c r="AR208" s="70">
        <v>36373</v>
      </c>
      <c r="AS208" s="70">
        <v>36404</v>
      </c>
      <c r="AT208" s="70">
        <v>36434</v>
      </c>
    </row>
    <row r="209" spans="23:47" x14ac:dyDescent="0.2">
      <c r="W209" s="45" t="s">
        <v>25</v>
      </c>
      <c r="X209" s="197"/>
      <c r="Y209" s="197"/>
      <c r="Z209" s="197"/>
      <c r="AA209" s="197"/>
      <c r="AB209" s="197"/>
      <c r="AC209" s="197"/>
      <c r="AD209" s="197"/>
      <c r="AE209" s="197"/>
      <c r="AF209" s="197"/>
      <c r="AG209" s="197"/>
      <c r="AH209" s="197"/>
      <c r="AI209" s="197"/>
      <c r="AJ209" s="197"/>
      <c r="AK209" s="197"/>
      <c r="AL209" s="197"/>
      <c r="AM209" s="197"/>
      <c r="AN209" s="197"/>
      <c r="AO209" s="45"/>
      <c r="AP209" s="45"/>
      <c r="AQ209" s="45">
        <v>4.9000000000000004</v>
      </c>
      <c r="AR209" s="45">
        <v>54.651508</v>
      </c>
      <c r="AS209" s="45">
        <v>27.040113999999999</v>
      </c>
      <c r="AT209" s="45">
        <v>42.064411</v>
      </c>
    </row>
    <row r="210" spans="23:47" x14ac:dyDescent="0.2">
      <c r="W210" s="64" t="s">
        <v>26</v>
      </c>
      <c r="X210" s="198"/>
      <c r="Y210" s="198"/>
      <c r="Z210" s="198"/>
      <c r="AA210" s="198"/>
      <c r="AB210" s="198"/>
      <c r="AC210" s="198"/>
      <c r="AD210" s="198"/>
      <c r="AE210" s="198"/>
      <c r="AF210" s="198"/>
      <c r="AG210" s="198"/>
      <c r="AH210" s="198"/>
      <c r="AI210" s="198"/>
      <c r="AJ210" s="198"/>
      <c r="AK210" s="198"/>
      <c r="AL210" s="198"/>
      <c r="AM210" s="198"/>
      <c r="AN210" s="198"/>
      <c r="AO210" s="64"/>
      <c r="AP210" s="64"/>
      <c r="AQ210" s="64">
        <v>2</v>
      </c>
      <c r="AR210" s="64">
        <v>21</v>
      </c>
      <c r="AS210" s="64">
        <v>14</v>
      </c>
      <c r="AT210" s="64">
        <v>16</v>
      </c>
    </row>
    <row r="211" spans="23:47" x14ac:dyDescent="0.2">
      <c r="W211" s="64"/>
      <c r="X211" s="198"/>
      <c r="Y211" s="198"/>
      <c r="Z211" s="198"/>
      <c r="AA211" s="198"/>
      <c r="AB211" s="198"/>
      <c r="AC211" s="198"/>
      <c r="AD211" s="198"/>
      <c r="AE211" s="198"/>
      <c r="AF211" s="198"/>
      <c r="AG211" s="198"/>
      <c r="AH211" s="198"/>
      <c r="AI211" s="198"/>
      <c r="AJ211" s="198"/>
      <c r="AK211" s="198"/>
      <c r="AL211" s="198"/>
      <c r="AM211" s="198"/>
      <c r="AN211" s="198"/>
      <c r="AO211" s="64"/>
      <c r="AP211" s="64"/>
      <c r="AQ211" s="64"/>
      <c r="AR211" s="64"/>
      <c r="AS211" s="64"/>
      <c r="AT211" s="64"/>
    </row>
    <row r="213" spans="23:47" x14ac:dyDescent="0.2">
      <c r="W213" s="48" t="s">
        <v>183</v>
      </c>
    </row>
    <row r="214" spans="23:47" x14ac:dyDescent="0.2">
      <c r="X214" s="70">
        <v>35765</v>
      </c>
      <c r="Y214" s="70">
        <v>35796</v>
      </c>
      <c r="Z214" s="70">
        <v>35827</v>
      </c>
      <c r="AA214" s="70">
        <v>35855</v>
      </c>
      <c r="AB214" s="70">
        <v>35886</v>
      </c>
      <c r="AC214" s="70">
        <v>35916</v>
      </c>
      <c r="AD214" s="70">
        <v>35947</v>
      </c>
      <c r="AE214" s="70">
        <v>35977</v>
      </c>
      <c r="AF214" s="70">
        <v>36008</v>
      </c>
      <c r="AG214" s="70">
        <v>36039</v>
      </c>
      <c r="AH214" s="70">
        <v>36069</v>
      </c>
      <c r="AI214" s="70">
        <v>36100</v>
      </c>
      <c r="AJ214" s="70">
        <v>36130</v>
      </c>
      <c r="AK214" s="70">
        <v>36161</v>
      </c>
      <c r="AL214" s="70">
        <v>36192</v>
      </c>
      <c r="AM214" s="70">
        <v>36220</v>
      </c>
      <c r="AN214" s="70">
        <v>36251</v>
      </c>
      <c r="AO214" s="70">
        <v>36281</v>
      </c>
      <c r="AP214" s="70">
        <v>36312</v>
      </c>
      <c r="AQ214" s="70">
        <v>36342</v>
      </c>
      <c r="AR214" s="70">
        <v>36373</v>
      </c>
      <c r="AS214" s="70">
        <v>36404</v>
      </c>
      <c r="AT214" s="70">
        <v>36434</v>
      </c>
    </row>
    <row r="215" spans="23:47" x14ac:dyDescent="0.2">
      <c r="W215" s="45" t="s">
        <v>25</v>
      </c>
      <c r="X215" s="197"/>
      <c r="Y215" s="197"/>
      <c r="Z215" s="197"/>
      <c r="AA215" s="197"/>
      <c r="AB215" s="197"/>
      <c r="AC215" s="197"/>
      <c r="AD215" s="197"/>
      <c r="AE215" s="197"/>
      <c r="AF215" s="197"/>
      <c r="AG215" s="197"/>
      <c r="AH215" s="197"/>
      <c r="AI215" s="197"/>
      <c r="AJ215" s="197"/>
      <c r="AK215" s="197"/>
      <c r="AL215" s="197"/>
      <c r="AM215" s="197"/>
      <c r="AN215" s="197"/>
      <c r="AO215" s="45"/>
      <c r="AP215" s="45">
        <v>3.9</v>
      </c>
      <c r="AQ215" s="45">
        <v>2.1</v>
      </c>
      <c r="AR215" s="45">
        <v>4.7617890000000003</v>
      </c>
      <c r="AS215" s="45">
        <v>1.72624</v>
      </c>
      <c r="AT215" s="45">
        <v>28.457695999999999</v>
      </c>
    </row>
    <row r="216" spans="23:47" x14ac:dyDescent="0.2">
      <c r="W216" s="64" t="s">
        <v>26</v>
      </c>
      <c r="X216" s="198"/>
      <c r="Y216" s="198"/>
      <c r="Z216" s="198"/>
      <c r="AA216" s="198"/>
      <c r="AB216" s="198"/>
      <c r="AC216" s="198"/>
      <c r="AD216" s="198"/>
      <c r="AE216" s="198"/>
      <c r="AF216" s="198"/>
      <c r="AG216" s="198"/>
      <c r="AH216" s="198"/>
      <c r="AI216" s="198"/>
      <c r="AJ216" s="198"/>
      <c r="AK216" s="198"/>
      <c r="AL216" s="198"/>
      <c r="AM216" s="198"/>
      <c r="AN216" s="198"/>
      <c r="AO216" s="64"/>
      <c r="AP216" s="64">
        <v>13</v>
      </c>
      <c r="AQ216" s="64">
        <v>11</v>
      </c>
      <c r="AR216" s="64">
        <v>11</v>
      </c>
      <c r="AS216" s="64">
        <v>13</v>
      </c>
      <c r="AT216" s="64">
        <v>15</v>
      </c>
    </row>
    <row r="217" spans="23:47" x14ac:dyDescent="0.2">
      <c r="W217" s="64"/>
      <c r="X217" s="198"/>
      <c r="Y217" s="198"/>
      <c r="Z217" s="198"/>
      <c r="AA217" s="198"/>
      <c r="AB217" s="198"/>
      <c r="AC217" s="198"/>
      <c r="AD217" s="198"/>
      <c r="AE217" s="198"/>
      <c r="AF217" s="198"/>
      <c r="AG217" s="198"/>
      <c r="AH217" s="198"/>
      <c r="AI217" s="198"/>
      <c r="AJ217" s="198"/>
      <c r="AK217" s="198"/>
      <c r="AL217" s="198"/>
      <c r="AM217" s="198"/>
      <c r="AN217" s="198"/>
      <c r="AO217" s="64"/>
      <c r="AP217" s="64"/>
      <c r="AQ217" s="64"/>
      <c r="AR217" s="64"/>
      <c r="AS217" s="64"/>
      <c r="AT217" s="64"/>
    </row>
    <row r="218" spans="23:47" x14ac:dyDescent="0.2">
      <c r="AU218" s="45"/>
    </row>
    <row r="219" spans="23:47" x14ac:dyDescent="0.2">
      <c r="W219" s="48" t="s">
        <v>31</v>
      </c>
      <c r="AU219" s="64"/>
    </row>
    <row r="220" spans="23:47" x14ac:dyDescent="0.2">
      <c r="X220" s="70">
        <v>35765</v>
      </c>
      <c r="Y220" s="70">
        <v>35796</v>
      </c>
      <c r="Z220" s="70">
        <v>35827</v>
      </c>
      <c r="AA220" s="70">
        <v>35855</v>
      </c>
      <c r="AB220" s="70">
        <v>35886</v>
      </c>
      <c r="AC220" s="70">
        <v>35916</v>
      </c>
      <c r="AD220" s="70">
        <v>35947</v>
      </c>
      <c r="AE220" s="70">
        <v>35977</v>
      </c>
      <c r="AF220" s="70">
        <v>36008</v>
      </c>
      <c r="AG220" s="70">
        <v>36039</v>
      </c>
      <c r="AH220" s="70">
        <v>36069</v>
      </c>
      <c r="AI220" s="70">
        <v>36100</v>
      </c>
      <c r="AJ220" s="70">
        <v>36130</v>
      </c>
      <c r="AK220" s="70">
        <v>36161</v>
      </c>
      <c r="AL220" s="70">
        <v>36192</v>
      </c>
      <c r="AM220" s="70">
        <v>36220</v>
      </c>
      <c r="AN220" s="70">
        <v>36251</v>
      </c>
      <c r="AO220" s="70">
        <v>36281</v>
      </c>
      <c r="AP220" s="70">
        <v>36312</v>
      </c>
      <c r="AQ220" s="70">
        <v>36342</v>
      </c>
      <c r="AR220" s="70">
        <v>36373</v>
      </c>
      <c r="AS220" s="70">
        <v>36404</v>
      </c>
      <c r="AT220" s="70">
        <v>36434</v>
      </c>
    </row>
    <row r="221" spans="23:47" x14ac:dyDescent="0.2">
      <c r="W221" s="45" t="s">
        <v>25</v>
      </c>
      <c r="X221" s="197">
        <v>6.1</v>
      </c>
      <c r="Y221" s="197">
        <v>20.2</v>
      </c>
      <c r="Z221" s="197">
        <v>11.6</v>
      </c>
      <c r="AA221" s="197">
        <v>21</v>
      </c>
      <c r="AB221" s="197">
        <v>48.2</v>
      </c>
      <c r="AC221" s="197">
        <v>4.4000000000000004</v>
      </c>
      <c r="AD221" s="197">
        <v>4.2</v>
      </c>
      <c r="AE221" s="197">
        <v>1.4</v>
      </c>
      <c r="AF221" s="197">
        <v>1.7</v>
      </c>
      <c r="AG221" s="197">
        <v>2.8</v>
      </c>
      <c r="AH221" s="197">
        <v>9.1</v>
      </c>
      <c r="AI221" s="197">
        <v>26.3</v>
      </c>
      <c r="AJ221" s="197">
        <v>24.4</v>
      </c>
      <c r="AK221" s="197">
        <v>23.2</v>
      </c>
      <c r="AL221" s="197">
        <v>37.1</v>
      </c>
      <c r="AM221" s="197">
        <v>10.199999999999999</v>
      </c>
      <c r="AN221" s="197">
        <v>6.8</v>
      </c>
      <c r="AO221" s="45">
        <v>10</v>
      </c>
      <c r="AP221" s="45">
        <v>30.4</v>
      </c>
      <c r="AQ221" s="45">
        <v>7</v>
      </c>
      <c r="AR221" s="45">
        <v>3.1448529999999999</v>
      </c>
      <c r="AS221" s="45">
        <v>20.009152</v>
      </c>
      <c r="AT221" s="45">
        <v>31.759934999999999</v>
      </c>
    </row>
    <row r="222" spans="23:47" x14ac:dyDescent="0.2">
      <c r="W222" s="64" t="s">
        <v>26</v>
      </c>
      <c r="X222" s="198">
        <v>11</v>
      </c>
      <c r="Y222" s="198">
        <v>23</v>
      </c>
      <c r="Z222" s="198">
        <v>19</v>
      </c>
      <c r="AA222" s="198">
        <v>19</v>
      </c>
      <c r="AB222" s="198">
        <v>23</v>
      </c>
      <c r="AC222" s="198">
        <v>20</v>
      </c>
      <c r="AD222" s="198">
        <v>19</v>
      </c>
      <c r="AE222" s="198">
        <v>15</v>
      </c>
      <c r="AF222" s="198">
        <v>16</v>
      </c>
      <c r="AG222" s="198">
        <v>25</v>
      </c>
      <c r="AH222" s="198">
        <v>19</v>
      </c>
      <c r="AI222" s="198">
        <v>22</v>
      </c>
      <c r="AJ222" s="198">
        <v>39</v>
      </c>
      <c r="AK222" s="198">
        <v>41</v>
      </c>
      <c r="AL222" s="198">
        <v>34</v>
      </c>
      <c r="AM222" s="198">
        <v>35</v>
      </c>
      <c r="AN222" s="198">
        <v>31</v>
      </c>
      <c r="AO222" s="64">
        <v>31</v>
      </c>
      <c r="AP222" s="64">
        <v>23</v>
      </c>
      <c r="AQ222" s="64">
        <v>36</v>
      </c>
      <c r="AR222" s="64">
        <v>30</v>
      </c>
      <c r="AS222" s="64">
        <v>34</v>
      </c>
      <c r="AT222" s="64">
        <v>40</v>
      </c>
    </row>
    <row r="223" spans="23:47" x14ac:dyDescent="0.2">
      <c r="W223" s="64"/>
      <c r="X223" s="198"/>
      <c r="Y223" s="198"/>
      <c r="Z223" s="198"/>
      <c r="AA223" s="198"/>
      <c r="AB223" s="198"/>
      <c r="AC223" s="198"/>
      <c r="AD223" s="198"/>
      <c r="AE223" s="198"/>
      <c r="AF223" s="198"/>
      <c r="AG223" s="198"/>
      <c r="AH223" s="198"/>
      <c r="AI223" s="198"/>
      <c r="AJ223" s="198"/>
      <c r="AK223" s="198"/>
      <c r="AL223" s="198"/>
      <c r="AM223" s="198"/>
      <c r="AN223" s="198"/>
      <c r="AO223" s="64"/>
      <c r="AP223" s="64"/>
      <c r="AQ223" s="64"/>
      <c r="AR223" s="64"/>
      <c r="AS223" s="64"/>
      <c r="AT223" s="64"/>
    </row>
    <row r="225" spans="23:47" x14ac:dyDescent="0.2">
      <c r="W225" s="48" t="s">
        <v>184</v>
      </c>
      <c r="AU225" s="45"/>
    </row>
    <row r="226" spans="23:47" x14ac:dyDescent="0.2">
      <c r="X226" s="70">
        <v>35765</v>
      </c>
      <c r="Y226" s="70">
        <v>35796</v>
      </c>
      <c r="Z226" s="70">
        <v>35827</v>
      </c>
      <c r="AA226" s="70">
        <v>35855</v>
      </c>
      <c r="AB226" s="70">
        <v>35886</v>
      </c>
      <c r="AC226" s="70">
        <v>35916</v>
      </c>
      <c r="AD226" s="70">
        <v>35947</v>
      </c>
      <c r="AE226" s="70">
        <v>35977</v>
      </c>
      <c r="AF226" s="70">
        <v>36008</v>
      </c>
      <c r="AG226" s="70">
        <v>36039</v>
      </c>
      <c r="AH226" s="70">
        <v>36069</v>
      </c>
      <c r="AI226" s="70">
        <v>36100</v>
      </c>
      <c r="AJ226" s="70">
        <v>36130</v>
      </c>
      <c r="AK226" s="70">
        <v>36161</v>
      </c>
      <c r="AL226" s="70">
        <v>36192</v>
      </c>
      <c r="AM226" s="70">
        <v>36220</v>
      </c>
      <c r="AN226" s="70">
        <v>36251</v>
      </c>
      <c r="AO226" s="70">
        <v>36281</v>
      </c>
      <c r="AP226" s="70">
        <v>36312</v>
      </c>
      <c r="AQ226" s="70">
        <v>36342</v>
      </c>
      <c r="AR226" s="70">
        <v>36373</v>
      </c>
      <c r="AS226" s="70">
        <v>36404</v>
      </c>
      <c r="AT226" s="70">
        <v>36434</v>
      </c>
      <c r="AU226" s="64"/>
    </row>
    <row r="227" spans="23:47" x14ac:dyDescent="0.2">
      <c r="W227" s="45" t="s">
        <v>25</v>
      </c>
      <c r="X227" s="197"/>
      <c r="Y227" s="197"/>
      <c r="Z227" s="197"/>
      <c r="AA227" s="197"/>
      <c r="AB227" s="197"/>
      <c r="AC227" s="197"/>
      <c r="AD227" s="197"/>
      <c r="AE227" s="197"/>
      <c r="AF227" s="197"/>
      <c r="AG227" s="197"/>
      <c r="AH227" s="197"/>
      <c r="AI227" s="197"/>
      <c r="AJ227" s="197"/>
      <c r="AK227" s="197"/>
      <c r="AL227" s="197"/>
      <c r="AM227" s="197"/>
      <c r="AN227" s="197"/>
      <c r="AO227" s="45"/>
      <c r="AP227" s="45">
        <v>1.9</v>
      </c>
      <c r="AQ227" s="45">
        <v>1</v>
      </c>
      <c r="AR227" s="45">
        <v>1.025817</v>
      </c>
      <c r="AS227" s="45">
        <v>0.90832299999999999</v>
      </c>
      <c r="AT227" s="45">
        <v>1.531677</v>
      </c>
    </row>
    <row r="228" spans="23:47" x14ac:dyDescent="0.2">
      <c r="W228" s="64" t="s">
        <v>26</v>
      </c>
      <c r="X228" s="198"/>
      <c r="Y228" s="198"/>
      <c r="Z228" s="198"/>
      <c r="AA228" s="198"/>
      <c r="AB228" s="198"/>
      <c r="AC228" s="198"/>
      <c r="AD228" s="198"/>
      <c r="AE228" s="198"/>
      <c r="AF228" s="198"/>
      <c r="AG228" s="198"/>
      <c r="AH228" s="198"/>
      <c r="AI228" s="198"/>
      <c r="AJ228" s="198"/>
      <c r="AK228" s="198"/>
      <c r="AL228" s="198"/>
      <c r="AM228" s="198"/>
      <c r="AN228" s="198"/>
      <c r="AO228" s="64"/>
      <c r="AP228" s="64">
        <v>8</v>
      </c>
      <c r="AQ228" s="64">
        <v>10</v>
      </c>
      <c r="AR228" s="64">
        <v>10</v>
      </c>
      <c r="AS228" s="64">
        <v>10</v>
      </c>
      <c r="AT228" s="64">
        <v>11</v>
      </c>
    </row>
    <row r="229" spans="23:47" x14ac:dyDescent="0.2">
      <c r="W229" s="64"/>
      <c r="X229" s="198"/>
      <c r="Y229" s="198"/>
      <c r="Z229" s="198"/>
      <c r="AA229" s="198"/>
      <c r="AB229" s="198"/>
      <c r="AC229" s="198"/>
      <c r="AD229" s="198"/>
      <c r="AE229" s="198"/>
      <c r="AF229" s="198"/>
      <c r="AG229" s="198"/>
      <c r="AH229" s="198"/>
      <c r="AI229" s="198"/>
      <c r="AJ229" s="198"/>
      <c r="AK229" s="198"/>
      <c r="AL229" s="198"/>
      <c r="AM229" s="198"/>
      <c r="AN229" s="198"/>
      <c r="AO229" s="64"/>
      <c r="AP229" s="64"/>
      <c r="AQ229" s="64"/>
      <c r="AR229" s="64"/>
      <c r="AS229" s="64"/>
      <c r="AT229" s="64"/>
    </row>
    <row r="230" spans="23:47" x14ac:dyDescent="0.2">
      <c r="W230" s="64"/>
      <c r="X230" s="198"/>
      <c r="Y230" s="198"/>
      <c r="Z230" s="198"/>
      <c r="AA230" s="198"/>
      <c r="AB230" s="198"/>
      <c r="AC230" s="198"/>
      <c r="AD230" s="198"/>
      <c r="AE230" s="198"/>
      <c r="AF230" s="198"/>
      <c r="AG230" s="198"/>
      <c r="AH230" s="198"/>
      <c r="AI230" s="198"/>
      <c r="AJ230" s="198"/>
      <c r="AK230" s="198"/>
      <c r="AL230" s="198"/>
      <c r="AM230" s="198"/>
      <c r="AN230" s="198"/>
      <c r="AO230" s="64"/>
      <c r="AP230" s="64"/>
      <c r="AQ230" s="64"/>
      <c r="AR230" s="64"/>
      <c r="AS230" s="64"/>
      <c r="AT230" s="64"/>
    </row>
    <row r="231" spans="23:47" x14ac:dyDescent="0.2">
      <c r="W231" s="48" t="s">
        <v>185</v>
      </c>
    </row>
    <row r="232" spans="23:47" x14ac:dyDescent="0.2">
      <c r="X232" s="70">
        <v>35765</v>
      </c>
      <c r="Y232" s="70">
        <v>35796</v>
      </c>
      <c r="Z232" s="70">
        <v>35827</v>
      </c>
      <c r="AA232" s="70">
        <v>35855</v>
      </c>
      <c r="AB232" s="70">
        <v>35886</v>
      </c>
      <c r="AC232" s="70">
        <v>35916</v>
      </c>
      <c r="AD232" s="70">
        <v>35947</v>
      </c>
      <c r="AE232" s="70">
        <v>35977</v>
      </c>
      <c r="AF232" s="70">
        <v>36008</v>
      </c>
      <c r="AG232" s="70">
        <v>36039</v>
      </c>
      <c r="AH232" s="70">
        <v>36069</v>
      </c>
      <c r="AI232" s="70">
        <v>36100</v>
      </c>
      <c r="AJ232" s="70">
        <v>36130</v>
      </c>
      <c r="AK232" s="70">
        <v>36161</v>
      </c>
      <c r="AL232" s="70">
        <v>36192</v>
      </c>
      <c r="AM232" s="70">
        <v>36220</v>
      </c>
      <c r="AN232" s="70">
        <v>36251</v>
      </c>
      <c r="AO232" s="70">
        <v>36281</v>
      </c>
      <c r="AP232" s="70">
        <v>36312</v>
      </c>
      <c r="AQ232" s="70">
        <v>36342</v>
      </c>
      <c r="AR232" s="70">
        <v>36373</v>
      </c>
      <c r="AS232" s="70">
        <v>36404</v>
      </c>
      <c r="AT232" s="70">
        <v>36434</v>
      </c>
    </row>
    <row r="233" spans="23:47" x14ac:dyDescent="0.2">
      <c r="W233" s="45" t="s">
        <v>25</v>
      </c>
      <c r="X233" s="197"/>
      <c r="Y233" s="197"/>
      <c r="Z233" s="197"/>
      <c r="AA233" s="197"/>
      <c r="AB233" s="197"/>
      <c r="AC233" s="197"/>
      <c r="AD233" s="197"/>
      <c r="AE233" s="197"/>
      <c r="AF233" s="197"/>
      <c r="AG233" s="197"/>
      <c r="AH233" s="197"/>
      <c r="AI233" s="197"/>
      <c r="AJ233" s="197"/>
      <c r="AK233" s="197"/>
      <c r="AL233" s="197"/>
      <c r="AM233" s="197"/>
      <c r="AN233" s="197"/>
      <c r="AO233" s="45"/>
      <c r="AP233" s="45"/>
      <c r="AQ233" s="45">
        <v>0</v>
      </c>
      <c r="AR233" s="45">
        <v>2.9139999999999999E-3</v>
      </c>
      <c r="AS233" s="45">
        <v>1.4630000000000001E-2</v>
      </c>
      <c r="AT233" s="45">
        <v>2.6640000000000001E-3</v>
      </c>
    </row>
    <row r="234" spans="23:47" x14ac:dyDescent="0.2">
      <c r="W234" s="64" t="s">
        <v>26</v>
      </c>
      <c r="X234" s="198"/>
      <c r="Y234" s="198"/>
      <c r="Z234" s="198"/>
      <c r="AA234" s="198"/>
      <c r="AB234" s="198"/>
      <c r="AC234" s="198"/>
      <c r="AD234" s="198"/>
      <c r="AE234" s="198"/>
      <c r="AF234" s="198"/>
      <c r="AG234" s="198"/>
      <c r="AH234" s="198"/>
      <c r="AI234" s="198"/>
      <c r="AJ234" s="198"/>
      <c r="AK234" s="198"/>
      <c r="AL234" s="198"/>
      <c r="AM234" s="198"/>
      <c r="AN234" s="198"/>
      <c r="AO234" s="64"/>
      <c r="AP234" s="64"/>
      <c r="AQ234" s="64">
        <v>0</v>
      </c>
      <c r="AR234" s="64">
        <v>2</v>
      </c>
      <c r="AS234" s="64">
        <v>2</v>
      </c>
      <c r="AT234" s="64">
        <v>2</v>
      </c>
    </row>
    <row r="235" spans="23:47" x14ac:dyDescent="0.2">
      <c r="W235" s="64"/>
      <c r="X235" s="198"/>
      <c r="Y235" s="198"/>
      <c r="Z235" s="198"/>
      <c r="AA235" s="198"/>
      <c r="AB235" s="198"/>
      <c r="AC235" s="198"/>
      <c r="AD235" s="198"/>
      <c r="AE235" s="198"/>
      <c r="AF235" s="198"/>
      <c r="AG235" s="198"/>
      <c r="AH235" s="198"/>
      <c r="AI235" s="198"/>
      <c r="AJ235" s="198"/>
      <c r="AK235" s="198"/>
      <c r="AL235" s="198"/>
      <c r="AM235" s="198"/>
      <c r="AN235" s="198"/>
      <c r="AO235" s="64"/>
      <c r="AP235" s="64"/>
      <c r="AQ235" s="64"/>
      <c r="AR235" s="64"/>
      <c r="AS235" s="64"/>
      <c r="AT235" s="64"/>
    </row>
    <row r="236" spans="23:47" x14ac:dyDescent="0.2">
      <c r="W236" s="64"/>
      <c r="X236" s="198"/>
      <c r="Y236" s="198"/>
      <c r="Z236" s="198"/>
      <c r="AA236" s="198"/>
      <c r="AB236" s="198"/>
      <c r="AC236" s="198"/>
      <c r="AD236" s="198"/>
      <c r="AE236" s="198"/>
      <c r="AF236" s="198"/>
      <c r="AG236" s="198"/>
      <c r="AH236" s="198"/>
      <c r="AI236" s="198"/>
      <c r="AJ236" s="198"/>
      <c r="AK236" s="198"/>
      <c r="AL236" s="198"/>
      <c r="AM236" s="198"/>
      <c r="AN236" s="198"/>
      <c r="AO236" s="64"/>
      <c r="AP236" s="64"/>
      <c r="AQ236" s="64"/>
      <c r="AR236" s="64"/>
      <c r="AS236" s="64"/>
      <c r="AT236" s="64"/>
    </row>
    <row r="237" spans="23:47" x14ac:dyDescent="0.2">
      <c r="W237" s="48" t="s">
        <v>30</v>
      </c>
    </row>
    <row r="238" spans="23:47" x14ac:dyDescent="0.2">
      <c r="X238" s="70">
        <v>35765</v>
      </c>
      <c r="Y238" s="70">
        <v>35796</v>
      </c>
      <c r="Z238" s="70">
        <v>35827</v>
      </c>
      <c r="AA238" s="70">
        <v>35855</v>
      </c>
      <c r="AB238" s="70">
        <v>35886</v>
      </c>
      <c r="AC238" s="70">
        <v>35916</v>
      </c>
      <c r="AD238" s="70">
        <v>35947</v>
      </c>
      <c r="AE238" s="70">
        <v>35977</v>
      </c>
      <c r="AF238" s="70">
        <v>36008</v>
      </c>
      <c r="AG238" s="70">
        <v>36039</v>
      </c>
      <c r="AH238" s="70">
        <v>36069</v>
      </c>
      <c r="AI238" s="70">
        <v>36100</v>
      </c>
      <c r="AJ238" s="70">
        <v>36130</v>
      </c>
      <c r="AK238" s="70">
        <v>36161</v>
      </c>
      <c r="AL238" s="70">
        <v>36192</v>
      </c>
      <c r="AM238" s="70">
        <v>36220</v>
      </c>
      <c r="AN238" s="70">
        <v>36251</v>
      </c>
      <c r="AO238" s="70">
        <v>36281</v>
      </c>
      <c r="AP238" s="70">
        <v>36312</v>
      </c>
      <c r="AQ238" s="70">
        <v>36342</v>
      </c>
      <c r="AR238" s="70">
        <v>36373</v>
      </c>
      <c r="AS238" s="70">
        <v>36404</v>
      </c>
      <c r="AT238" s="70">
        <v>36434</v>
      </c>
    </row>
    <row r="239" spans="23:47" x14ac:dyDescent="0.2">
      <c r="W239" s="45" t="s">
        <v>25</v>
      </c>
      <c r="X239" s="197">
        <v>16.8</v>
      </c>
      <c r="Y239" s="197">
        <v>7.9</v>
      </c>
      <c r="Z239" s="197">
        <v>13.2</v>
      </c>
      <c r="AA239" s="197">
        <v>9.6</v>
      </c>
      <c r="AB239" s="197">
        <v>9.6999999999999993</v>
      </c>
      <c r="AC239" s="197">
        <v>15.2</v>
      </c>
      <c r="AD239" s="197">
        <v>5.2</v>
      </c>
      <c r="AE239" s="197">
        <v>48.3</v>
      </c>
      <c r="AF239" s="197">
        <v>43.8</v>
      </c>
      <c r="AG239" s="197">
        <v>22.9</v>
      </c>
      <c r="AH239" s="197">
        <v>45.2</v>
      </c>
      <c r="AI239" s="197">
        <v>64.3</v>
      </c>
      <c r="AJ239" s="197">
        <v>33.9</v>
      </c>
      <c r="AK239" s="197">
        <v>38.6</v>
      </c>
      <c r="AL239" s="197">
        <v>22.4</v>
      </c>
      <c r="AM239" s="197">
        <v>19.2</v>
      </c>
      <c r="AN239" s="197">
        <v>22.6</v>
      </c>
      <c r="AO239" s="45">
        <v>13.5</v>
      </c>
      <c r="AP239" s="45">
        <v>13.9</v>
      </c>
      <c r="AQ239" s="45">
        <v>16.3</v>
      </c>
      <c r="AR239" s="45">
        <v>32.370536000000001</v>
      </c>
      <c r="AS239" s="45">
        <v>36.067013000000003</v>
      </c>
      <c r="AT239" s="45">
        <v>33.662367000000003</v>
      </c>
    </row>
    <row r="240" spans="23:47" x14ac:dyDescent="0.2">
      <c r="W240" s="64" t="s">
        <v>26</v>
      </c>
      <c r="X240" s="198">
        <v>22</v>
      </c>
      <c r="Y240" s="198">
        <v>24</v>
      </c>
      <c r="Z240" s="198">
        <v>23</v>
      </c>
      <c r="AA240" s="198">
        <v>32</v>
      </c>
      <c r="AB240" s="198">
        <v>36</v>
      </c>
      <c r="AC240" s="198">
        <v>37</v>
      </c>
      <c r="AD240" s="198">
        <v>41</v>
      </c>
      <c r="AE240" s="198">
        <v>52</v>
      </c>
      <c r="AF240" s="198">
        <v>54</v>
      </c>
      <c r="AG240" s="198">
        <v>71</v>
      </c>
      <c r="AH240" s="198">
        <v>67</v>
      </c>
      <c r="AI240" s="198">
        <v>76</v>
      </c>
      <c r="AJ240" s="198">
        <v>78</v>
      </c>
      <c r="AK240" s="198">
        <v>80</v>
      </c>
      <c r="AL240" s="198">
        <v>71</v>
      </c>
      <c r="AM240" s="198">
        <v>65</v>
      </c>
      <c r="AN240" s="198">
        <v>63</v>
      </c>
      <c r="AO240" s="64">
        <v>55</v>
      </c>
      <c r="AP240" s="64">
        <v>38</v>
      </c>
      <c r="AQ240" s="64">
        <v>45</v>
      </c>
      <c r="AR240" s="64">
        <v>58</v>
      </c>
      <c r="AS240" s="64">
        <v>54</v>
      </c>
      <c r="AT240" s="64">
        <v>66</v>
      </c>
    </row>
    <row r="241" spans="23:47" x14ac:dyDescent="0.2">
      <c r="W241" s="64"/>
      <c r="X241" s="198"/>
      <c r="Y241" s="198"/>
      <c r="Z241" s="198"/>
      <c r="AA241" s="198"/>
      <c r="AB241" s="198"/>
      <c r="AC241" s="198"/>
      <c r="AD241" s="198"/>
      <c r="AE241" s="198"/>
      <c r="AF241" s="198"/>
      <c r="AG241" s="198"/>
      <c r="AH241" s="198"/>
      <c r="AI241" s="198"/>
      <c r="AJ241" s="198"/>
      <c r="AK241" s="198"/>
      <c r="AL241" s="198"/>
      <c r="AM241" s="198"/>
      <c r="AN241" s="198"/>
      <c r="AO241" s="64"/>
      <c r="AP241" s="64"/>
      <c r="AQ241" s="64"/>
      <c r="AR241" s="64"/>
      <c r="AS241" s="64"/>
      <c r="AT241" s="64"/>
    </row>
    <row r="242" spans="23:47" x14ac:dyDescent="0.2">
      <c r="W242" s="64"/>
      <c r="X242" s="198"/>
      <c r="Y242" s="198"/>
      <c r="Z242" s="198"/>
      <c r="AA242" s="198"/>
      <c r="AB242" s="198"/>
      <c r="AC242" s="198"/>
      <c r="AD242" s="198"/>
      <c r="AE242" s="198"/>
      <c r="AF242" s="198"/>
      <c r="AG242" s="198"/>
      <c r="AH242" s="198"/>
      <c r="AI242" s="198"/>
      <c r="AJ242" s="198"/>
      <c r="AK242" s="198"/>
      <c r="AL242" s="198"/>
      <c r="AM242" s="198"/>
      <c r="AN242" s="198"/>
      <c r="AO242" s="64"/>
      <c r="AP242" s="64"/>
      <c r="AQ242" s="64"/>
      <c r="AR242" s="64"/>
      <c r="AS242" s="64"/>
      <c r="AT242" s="64"/>
    </row>
    <row r="243" spans="23:47" hidden="1" x14ac:dyDescent="0.2">
      <c r="W243" s="48" t="s">
        <v>29</v>
      </c>
    </row>
    <row r="244" spans="23:47" hidden="1" x14ac:dyDescent="0.2">
      <c r="X244" s="70">
        <v>35765</v>
      </c>
      <c r="Y244" s="70">
        <v>35796</v>
      </c>
      <c r="Z244" s="70">
        <v>35827</v>
      </c>
      <c r="AA244" s="70">
        <v>35855</v>
      </c>
      <c r="AB244" s="70">
        <v>35886</v>
      </c>
      <c r="AC244" s="70">
        <v>35916</v>
      </c>
      <c r="AD244" s="70">
        <v>35947</v>
      </c>
      <c r="AE244" s="70">
        <v>35977</v>
      </c>
      <c r="AF244" s="70">
        <v>36008</v>
      </c>
      <c r="AG244" s="70">
        <v>36039</v>
      </c>
      <c r="AH244" s="70">
        <v>36069</v>
      </c>
      <c r="AI244" s="70">
        <v>36100</v>
      </c>
      <c r="AJ244" s="70">
        <v>36130</v>
      </c>
      <c r="AK244" s="70">
        <v>36161</v>
      </c>
      <c r="AL244" s="70">
        <v>36192</v>
      </c>
      <c r="AM244" s="70">
        <v>36220</v>
      </c>
      <c r="AN244" s="70">
        <v>36251</v>
      </c>
      <c r="AO244" s="70">
        <v>36281</v>
      </c>
      <c r="AP244" s="70">
        <v>36312</v>
      </c>
      <c r="AQ244" s="70">
        <v>36342</v>
      </c>
      <c r="AR244" s="70">
        <v>36373</v>
      </c>
      <c r="AS244" s="70"/>
      <c r="AT244" s="70"/>
    </row>
    <row r="245" spans="23:47" hidden="1" x14ac:dyDescent="0.2">
      <c r="W245" s="45" t="s">
        <v>25</v>
      </c>
      <c r="X245" s="197">
        <v>70.2</v>
      </c>
      <c r="Y245" s="197">
        <v>35.9</v>
      </c>
      <c r="Z245" s="197">
        <v>45.6</v>
      </c>
      <c r="AA245" s="197">
        <v>52.8</v>
      </c>
      <c r="AB245" s="197">
        <v>83</v>
      </c>
      <c r="AC245" s="197">
        <v>90.3</v>
      </c>
      <c r="AD245" s="197">
        <v>85</v>
      </c>
      <c r="AE245" s="197">
        <v>91</v>
      </c>
      <c r="AF245" s="197">
        <v>119.1</v>
      </c>
      <c r="AG245" s="197">
        <v>97.1</v>
      </c>
      <c r="AH245" s="197">
        <v>106.1</v>
      </c>
      <c r="AI245" s="197">
        <v>61.7</v>
      </c>
      <c r="AJ245" s="197">
        <v>54.3</v>
      </c>
      <c r="AK245" s="197">
        <v>18</v>
      </c>
      <c r="AL245" s="197">
        <v>16.8</v>
      </c>
      <c r="AM245" s="197">
        <v>18.899999999999999</v>
      </c>
      <c r="AN245" s="197">
        <v>11.8</v>
      </c>
      <c r="AO245" s="45">
        <v>20.9</v>
      </c>
      <c r="AP245" s="45">
        <v>62.8</v>
      </c>
      <c r="AQ245" s="45">
        <v>87.8</v>
      </c>
      <c r="AR245" s="45">
        <v>103.239615</v>
      </c>
      <c r="AS245" s="45"/>
      <c r="AT245" s="45"/>
      <c r="AU245" s="45"/>
    </row>
    <row r="246" spans="23:47" hidden="1" x14ac:dyDescent="0.2">
      <c r="W246" s="64" t="s">
        <v>26</v>
      </c>
      <c r="X246" s="198">
        <v>61</v>
      </c>
      <c r="Y246" s="198">
        <v>53</v>
      </c>
      <c r="Z246" s="198">
        <v>56</v>
      </c>
      <c r="AA246" s="198">
        <v>56</v>
      </c>
      <c r="AB246" s="198">
        <v>59</v>
      </c>
      <c r="AC246" s="198">
        <v>56</v>
      </c>
      <c r="AD246" s="198">
        <v>51</v>
      </c>
      <c r="AE246" s="198">
        <v>51</v>
      </c>
      <c r="AF246" s="198">
        <v>53</v>
      </c>
      <c r="AG246" s="198">
        <v>51</v>
      </c>
      <c r="AH246" s="198">
        <v>50</v>
      </c>
      <c r="AI246" s="198">
        <v>50</v>
      </c>
      <c r="AJ246" s="198">
        <v>49</v>
      </c>
      <c r="AK246" s="198">
        <v>36</v>
      </c>
      <c r="AL246" s="198">
        <v>32</v>
      </c>
      <c r="AM246" s="198">
        <v>31</v>
      </c>
      <c r="AN246" s="198">
        <v>29</v>
      </c>
      <c r="AO246" s="64">
        <v>22</v>
      </c>
      <c r="AP246" s="64">
        <v>23</v>
      </c>
      <c r="AQ246" s="64">
        <v>37</v>
      </c>
      <c r="AR246" s="64">
        <v>38</v>
      </c>
      <c r="AS246" s="64"/>
      <c r="AT246" s="64"/>
      <c r="AU246" s="64"/>
    </row>
    <row r="247" spans="23:47" hidden="1" x14ac:dyDescent="0.2">
      <c r="W247" s="64"/>
      <c r="X247" s="198"/>
      <c r="Y247" s="198"/>
      <c r="Z247" s="198"/>
      <c r="AA247" s="198"/>
      <c r="AB247" s="198"/>
      <c r="AC247" s="198"/>
      <c r="AD247" s="198"/>
      <c r="AE247" s="198"/>
      <c r="AF247" s="198"/>
      <c r="AG247" s="198"/>
      <c r="AH247" s="198"/>
      <c r="AI247" s="198"/>
      <c r="AJ247" s="198"/>
      <c r="AK247" s="198"/>
      <c r="AL247" s="198"/>
      <c r="AM247" s="198"/>
      <c r="AN247" s="198"/>
      <c r="AO247" s="64"/>
      <c r="AP247" s="64"/>
      <c r="AQ247" s="64"/>
      <c r="AR247" s="64"/>
      <c r="AS247" s="64"/>
      <c r="AT247" s="64"/>
      <c r="AU247" s="64"/>
    </row>
    <row r="248" spans="23:47" hidden="1" x14ac:dyDescent="0.2"/>
    <row r="249" spans="23:47" x14ac:dyDescent="0.2">
      <c r="W249" s="48" t="s">
        <v>32</v>
      </c>
    </row>
    <row r="250" spans="23:47" x14ac:dyDescent="0.2">
      <c r="X250" s="70">
        <v>35765</v>
      </c>
      <c r="Y250" s="70">
        <v>35796</v>
      </c>
      <c r="Z250" s="70">
        <v>35827</v>
      </c>
      <c r="AA250" s="70">
        <v>35855</v>
      </c>
      <c r="AB250" s="70">
        <v>35886</v>
      </c>
      <c r="AC250" s="70">
        <v>35916</v>
      </c>
      <c r="AD250" s="70">
        <v>35947</v>
      </c>
      <c r="AE250" s="70">
        <v>35977</v>
      </c>
      <c r="AF250" s="70">
        <v>36008</v>
      </c>
      <c r="AG250" s="70">
        <v>36039</v>
      </c>
      <c r="AH250" s="70">
        <v>36069</v>
      </c>
      <c r="AI250" s="70">
        <v>36100</v>
      </c>
      <c r="AJ250" s="70">
        <v>36130</v>
      </c>
      <c r="AK250" s="70">
        <v>36161</v>
      </c>
      <c r="AL250" s="70">
        <v>36192</v>
      </c>
      <c r="AM250" s="70">
        <v>36220</v>
      </c>
      <c r="AN250" s="70">
        <v>36251</v>
      </c>
      <c r="AO250" s="70">
        <v>36281</v>
      </c>
      <c r="AP250" s="70">
        <v>36312</v>
      </c>
      <c r="AQ250" s="70">
        <v>36342</v>
      </c>
      <c r="AR250" s="70">
        <v>36373</v>
      </c>
      <c r="AS250" s="70">
        <v>36404</v>
      </c>
      <c r="AT250" s="70">
        <v>36434</v>
      </c>
    </row>
    <row r="251" spans="23:47" x14ac:dyDescent="0.2">
      <c r="W251" s="45" t="s">
        <v>25</v>
      </c>
      <c r="X251" s="197">
        <v>53.4</v>
      </c>
      <c r="Y251" s="197">
        <v>118.2</v>
      </c>
      <c r="Z251" s="197">
        <v>138.69999999999999</v>
      </c>
      <c r="AA251" s="197">
        <v>89.1</v>
      </c>
      <c r="AB251" s="197">
        <v>211.2</v>
      </c>
      <c r="AC251" s="197">
        <v>129</v>
      </c>
      <c r="AD251" s="197">
        <v>108.2</v>
      </c>
      <c r="AE251" s="197">
        <v>100.6</v>
      </c>
      <c r="AF251" s="197">
        <v>96.5</v>
      </c>
      <c r="AG251" s="197">
        <v>71.900000000000006</v>
      </c>
      <c r="AH251" s="197">
        <v>63.5</v>
      </c>
      <c r="AI251" s="197">
        <v>48.2</v>
      </c>
      <c r="AJ251" s="197">
        <v>30.6</v>
      </c>
      <c r="AK251" s="197">
        <v>43.2</v>
      </c>
      <c r="AL251" s="197">
        <v>28.6</v>
      </c>
      <c r="AM251" s="197">
        <v>27.1</v>
      </c>
      <c r="AN251" s="197">
        <v>25.9</v>
      </c>
      <c r="AO251" s="45">
        <v>14.9</v>
      </c>
      <c r="AP251" s="45">
        <v>24.4</v>
      </c>
      <c r="AQ251" s="45">
        <v>38.299999999999997</v>
      </c>
      <c r="AR251" s="45">
        <v>40.908129000000002</v>
      </c>
      <c r="AS251" s="45">
        <v>23.205622000000002</v>
      </c>
      <c r="AT251" s="45">
        <v>104.115859</v>
      </c>
      <c r="AU251" s="45"/>
    </row>
    <row r="252" spans="23:47" x14ac:dyDescent="0.2">
      <c r="W252" s="64" t="s">
        <v>26</v>
      </c>
      <c r="X252" s="198">
        <v>219</v>
      </c>
      <c r="Y252" s="198">
        <v>270</v>
      </c>
      <c r="Z252" s="198">
        <v>281</v>
      </c>
      <c r="AA252" s="198">
        <v>295</v>
      </c>
      <c r="AB252" s="198">
        <v>299</v>
      </c>
      <c r="AC252" s="198">
        <v>294</v>
      </c>
      <c r="AD252" s="198">
        <v>310</v>
      </c>
      <c r="AE252" s="198">
        <v>272</v>
      </c>
      <c r="AF252" s="198">
        <v>272</v>
      </c>
      <c r="AG252" s="198">
        <v>289</v>
      </c>
      <c r="AH252" s="198">
        <v>272</v>
      </c>
      <c r="AI252" s="198">
        <v>228</v>
      </c>
      <c r="AJ252" s="198">
        <v>201</v>
      </c>
      <c r="AK252" s="198">
        <v>222</v>
      </c>
      <c r="AL252" s="198">
        <v>210</v>
      </c>
      <c r="AM252" s="198">
        <v>197</v>
      </c>
      <c r="AN252" s="198">
        <v>165</v>
      </c>
      <c r="AO252" s="64">
        <v>91</v>
      </c>
      <c r="AP252" s="64">
        <v>105</v>
      </c>
      <c r="AQ252" s="64">
        <v>181</v>
      </c>
      <c r="AR252" s="64">
        <v>168</v>
      </c>
      <c r="AS252" s="64">
        <v>157</v>
      </c>
      <c r="AT252" s="64">
        <v>174</v>
      </c>
      <c r="AU252" s="64"/>
    </row>
    <row r="255" spans="23:47" x14ac:dyDescent="0.2">
      <c r="AP255" s="200">
        <f>AP150+AP156+AP162+AP168+AP174+AP180+AP186+AP192+AP198+AP204+AP210+AP216+AP222+AP228+AP234+AP240+AP246+AP252</f>
        <v>956</v>
      </c>
      <c r="AQ255" s="200">
        <f>AQ150+AQ156+AQ162+AQ168+AQ174+AQ180+AQ186+AQ192+AQ198+AQ204+AQ210+AQ216+AQ222+AQ228+AQ234+AQ240+AQ246+AQ252</f>
        <v>1167</v>
      </c>
      <c r="AR255" s="200">
        <f>AR150+AR156+AR162+AR168+AR174+AR180+AR186+AR192+AR198+AR204+AR210+AR216+AR222+AR228+AR234+AR240+AR246+AR252</f>
        <v>1236</v>
      </c>
      <c r="AS255" s="200">
        <f>AS150+AS156+AS162+AS168+AS174+AS180+AS186+AS192+AS198+AS204+AS210+AS216+AS222+AS228+AS234+AS240+AS246+AS252</f>
        <v>1121</v>
      </c>
      <c r="AT255" s="200">
        <f>+AT252+AT240+AT234+AT228+AT222+AT216+AT210+AT204+AT198+AT192+AT186+AT180+AT174+AT168+AT162+AT156+AT150</f>
        <v>1783</v>
      </c>
    </row>
    <row r="256" spans="23:47" x14ac:dyDescent="0.2">
      <c r="AP256" s="46">
        <f>AP149+AP155+AP161+AP167+AP173+AP179+AP185+AP191+AP197+AP203+AP209+AP215+AP221+AP227+AP233+AP239+AP251+AP245</f>
        <v>481.89999999999986</v>
      </c>
      <c r="AQ256" s="46">
        <f>AQ149+AQ155+AQ161+AQ167+AQ173+AQ179+AQ185+AQ191+AQ197+AQ203+AQ209+AQ215+AQ221+AQ227+AQ233+AQ239+AQ251+AQ245</f>
        <v>466.8</v>
      </c>
      <c r="AR256" s="46">
        <f>AR149+AR155+AR161+AR167+AR173+AR179+AR185+AR191+AR197+AR203+AR209+AR215+AR221+AR227+AR233+AR239+AR251+AR245</f>
        <v>559.01099999999997</v>
      </c>
      <c r="AS256" s="46">
        <f>AS149+AS155+AS161+AS167+AS173+AS179+AS185+AS191+AS197+AS203+AS209+AS215+AS221+AS227+AS233+AS239+AS251+AS245</f>
        <v>464.76511000000011</v>
      </c>
      <c r="AT256" s="46">
        <f>+AT251+AT239+AT233+AT227+AT221+AT215+AT209+AT203+AT197+AT191+AT185+AT179+AT173+AT167+AT161+AT155+AT149</f>
        <v>10146.985114999999</v>
      </c>
    </row>
    <row r="258" spans="23:46" x14ac:dyDescent="0.2">
      <c r="W258" s="199" t="s">
        <v>33</v>
      </c>
    </row>
    <row r="259" spans="23:46" x14ac:dyDescent="0.2">
      <c r="W259" t="s">
        <v>26</v>
      </c>
      <c r="X259" s="200">
        <f t="shared" ref="X259:AO259" si="0">X150+X156+X162+X198+X204+X246+X240+X222+X252</f>
        <v>989</v>
      </c>
      <c r="Y259" s="200">
        <f t="shared" si="0"/>
        <v>1060</v>
      </c>
      <c r="Z259" s="200">
        <f t="shared" si="0"/>
        <v>1087</v>
      </c>
      <c r="AA259" s="200">
        <f t="shared" si="0"/>
        <v>1146</v>
      </c>
      <c r="AB259" s="200">
        <f t="shared" si="0"/>
        <v>1166</v>
      </c>
      <c r="AC259" s="200">
        <f t="shared" si="0"/>
        <v>1176</v>
      </c>
      <c r="AD259" s="200">
        <f t="shared" si="0"/>
        <v>1224</v>
      </c>
      <c r="AE259" s="200">
        <f t="shared" si="0"/>
        <v>1155</v>
      </c>
      <c r="AF259" s="200">
        <f t="shared" si="0"/>
        <v>1126</v>
      </c>
      <c r="AG259" s="200">
        <f t="shared" si="0"/>
        <v>1196</v>
      </c>
      <c r="AH259" s="200">
        <f t="shared" si="0"/>
        <v>1121</v>
      </c>
      <c r="AI259" s="200">
        <f t="shared" si="0"/>
        <v>1050</v>
      </c>
      <c r="AJ259" s="200">
        <f t="shared" si="0"/>
        <v>1034</v>
      </c>
      <c r="AK259" s="200">
        <f t="shared" si="0"/>
        <v>1059</v>
      </c>
      <c r="AL259" s="200">
        <f t="shared" si="0"/>
        <v>932</v>
      </c>
      <c r="AM259" s="200">
        <f t="shared" si="0"/>
        <v>845</v>
      </c>
      <c r="AN259" s="200">
        <f t="shared" si="0"/>
        <v>729</v>
      </c>
      <c r="AO259" s="200">
        <f t="shared" si="0"/>
        <v>547</v>
      </c>
      <c r="AP259" s="200">
        <v>870</v>
      </c>
      <c r="AQ259" s="200">
        <v>1167</v>
      </c>
      <c r="AR259" s="200">
        <v>1236</v>
      </c>
      <c r="AS259" s="200">
        <v>1121</v>
      </c>
      <c r="AT259" s="200">
        <v>1783</v>
      </c>
    </row>
    <row r="260" spans="23:46" x14ac:dyDescent="0.2">
      <c r="W260" t="s">
        <v>34</v>
      </c>
      <c r="X260" s="46">
        <f t="shared" ref="X260:AO260" si="1">X149+X155+X161+X197+X203+X245+X239+X221+X251</f>
        <v>1388.6</v>
      </c>
      <c r="Y260" s="46">
        <f t="shared" si="1"/>
        <v>726.2</v>
      </c>
      <c r="Z260" s="46">
        <f t="shared" si="1"/>
        <v>769.5</v>
      </c>
      <c r="AA260" s="46">
        <f t="shared" si="1"/>
        <v>751.1</v>
      </c>
      <c r="AB260" s="46">
        <f t="shared" si="1"/>
        <v>1160.3000000000002</v>
      </c>
      <c r="AC260" s="46">
        <f t="shared" si="1"/>
        <v>892.2</v>
      </c>
      <c r="AD260" s="46">
        <f t="shared" si="1"/>
        <v>1118.6000000000001</v>
      </c>
      <c r="AE260" s="46">
        <f t="shared" si="1"/>
        <v>1049.5999999999999</v>
      </c>
      <c r="AF260" s="46">
        <f t="shared" si="1"/>
        <v>979.4</v>
      </c>
      <c r="AG260" s="46">
        <f t="shared" si="1"/>
        <v>971.80000000000007</v>
      </c>
      <c r="AH260" s="46">
        <f t="shared" si="1"/>
        <v>927.60000000000014</v>
      </c>
      <c r="AI260" s="46">
        <f t="shared" si="1"/>
        <v>724.2</v>
      </c>
      <c r="AJ260" s="46">
        <f t="shared" si="1"/>
        <v>624.5</v>
      </c>
      <c r="AK260" s="46">
        <f t="shared" si="1"/>
        <v>815.90000000000009</v>
      </c>
      <c r="AL260" s="46">
        <f t="shared" si="1"/>
        <v>646.6</v>
      </c>
      <c r="AM260" s="46">
        <f t="shared" si="1"/>
        <v>416.2</v>
      </c>
      <c r="AN260" s="46">
        <f t="shared" si="1"/>
        <v>306.3</v>
      </c>
      <c r="AO260" s="46">
        <f t="shared" si="1"/>
        <v>304.39999999999998</v>
      </c>
      <c r="AP260" s="46">
        <v>386</v>
      </c>
      <c r="AQ260" s="46">
        <v>466.8</v>
      </c>
      <c r="AR260" s="46">
        <v>559</v>
      </c>
      <c r="AS260" s="46">
        <v>464.8</v>
      </c>
      <c r="AT260" s="46">
        <v>10147</v>
      </c>
    </row>
    <row r="261" spans="23:46" x14ac:dyDescent="0.2">
      <c r="AJ261" s="200"/>
      <c r="AK261" s="200"/>
      <c r="AL261" s="200"/>
      <c r="AM261" s="200"/>
      <c r="AN261" s="200"/>
    </row>
    <row r="262" spans="23:46" x14ac:dyDescent="0.2">
      <c r="AL262" s="200"/>
      <c r="AM262" s="200"/>
      <c r="AN262" s="200"/>
      <c r="AQ262" s="166"/>
      <c r="AR262" s="166"/>
      <c r="AS262" s="166"/>
      <c r="AT262" s="166"/>
    </row>
    <row r="263" spans="23:46" x14ac:dyDescent="0.2">
      <c r="AK263" s="46"/>
      <c r="AL263" s="46"/>
      <c r="AM263" s="46"/>
    </row>
  </sheetData>
  <printOptions horizontalCentered="1" verticalCentered="1"/>
  <pageMargins left="0.5" right="0.5" top="0.5" bottom="0" header="0.5" footer="0.5"/>
  <pageSetup scale="60" orientation="landscape" verticalDpi="300" r:id="rId1"/>
  <headerFooter alignWithMargins="0"/>
  <rowBreaks count="1" manualBreakCount="1">
    <brk id="69" max="2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586"/>
  <sheetViews>
    <sheetView workbookViewId="0">
      <selection activeCell="H124" sqref="H124"/>
    </sheetView>
  </sheetViews>
  <sheetFormatPr defaultRowHeight="12.75" x14ac:dyDescent="0.2"/>
  <cols>
    <col min="28" max="31" width="9.140625" hidden="1" customWidth="1"/>
    <col min="32" max="32" width="11" hidden="1" customWidth="1"/>
    <col min="33" max="40" width="9.140625" hidden="1" customWidth="1"/>
    <col min="41" max="43" width="9.28515625" hidden="1" customWidth="1"/>
    <col min="44" max="45" width="0" hidden="1" customWidth="1"/>
    <col min="50" max="50" width="10.28515625" bestFit="1" customWidth="1"/>
  </cols>
  <sheetData>
    <row r="1" spans="1:85" ht="12.75" customHeight="1" x14ac:dyDescent="0.2">
      <c r="A1" s="49" t="s">
        <v>21</v>
      </c>
      <c r="B1" s="50"/>
      <c r="C1" s="50"/>
      <c r="D1" s="50"/>
      <c r="E1" s="50"/>
      <c r="F1" s="50"/>
      <c r="G1" s="50"/>
      <c r="H1" s="50"/>
      <c r="I1" s="50"/>
      <c r="J1" s="50"/>
      <c r="K1" s="50"/>
      <c r="L1" s="50"/>
      <c r="M1" s="50"/>
      <c r="N1" s="50"/>
      <c r="O1" s="50"/>
      <c r="P1" s="50"/>
      <c r="Q1" s="50"/>
      <c r="R1" s="50"/>
      <c r="S1" s="50"/>
      <c r="T1" s="50"/>
      <c r="U1" s="50"/>
      <c r="V1" s="50"/>
      <c r="W1" s="50"/>
    </row>
    <row r="2" spans="1:85" x14ac:dyDescent="0.2">
      <c r="A2" s="49" t="s">
        <v>22</v>
      </c>
      <c r="B2" s="50"/>
      <c r="C2" s="50"/>
      <c r="D2" s="50"/>
      <c r="E2" s="50"/>
      <c r="F2" s="50"/>
      <c r="G2" s="50"/>
      <c r="H2" s="50"/>
      <c r="I2" s="50"/>
      <c r="J2" s="50"/>
      <c r="K2" s="50"/>
      <c r="L2" s="50"/>
      <c r="M2" s="50"/>
      <c r="N2" s="50"/>
      <c r="O2" s="50"/>
      <c r="P2" s="50"/>
      <c r="Q2" s="50"/>
      <c r="R2" s="50"/>
      <c r="S2" s="50"/>
      <c r="T2" s="50"/>
      <c r="U2" s="50"/>
      <c r="V2" s="50"/>
      <c r="W2" s="50"/>
    </row>
    <row r="3" spans="1:85" x14ac:dyDescent="0.2">
      <c r="A3" s="49" t="s">
        <v>35</v>
      </c>
      <c r="B3" s="50"/>
      <c r="C3" s="50"/>
      <c r="D3" s="50"/>
      <c r="E3" s="50"/>
      <c r="F3" s="50"/>
      <c r="G3" s="50"/>
      <c r="H3" s="50"/>
      <c r="I3" s="50"/>
      <c r="J3" s="50"/>
      <c r="K3" s="50"/>
      <c r="L3" s="50"/>
      <c r="M3" s="50"/>
      <c r="N3" s="50"/>
      <c r="O3" s="50"/>
      <c r="P3" s="50"/>
      <c r="Q3" s="50"/>
      <c r="R3" s="50"/>
      <c r="S3" s="50"/>
      <c r="T3" s="50"/>
      <c r="U3" s="50"/>
      <c r="V3" s="50"/>
      <c r="W3" s="50"/>
    </row>
    <row r="4" spans="1:85" s="52" customFormat="1" x14ac:dyDescent="0.2">
      <c r="A4" s="51" t="str">
        <f>Summary!A3</f>
        <v>October 1999</v>
      </c>
      <c r="B4" s="50"/>
      <c r="C4" s="50"/>
      <c r="D4" s="50"/>
      <c r="E4" s="50"/>
      <c r="F4" s="50"/>
      <c r="G4" s="50"/>
      <c r="H4" s="50"/>
      <c r="I4" s="50"/>
      <c r="J4" s="50"/>
      <c r="K4" s="50"/>
      <c r="L4" s="50"/>
      <c r="M4" s="50"/>
      <c r="N4" s="50"/>
      <c r="O4" s="50"/>
      <c r="P4" s="50"/>
      <c r="Q4" s="50"/>
      <c r="R4" s="50"/>
      <c r="S4" s="50"/>
      <c r="T4" s="50"/>
      <c r="U4" s="50"/>
      <c r="V4" s="50"/>
      <c r="W4" s="50"/>
      <c r="X4"/>
      <c r="Y4"/>
      <c r="Z4"/>
      <c r="AA4"/>
      <c r="AB4"/>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row>
    <row r="5" spans="1:85" s="52" customFormat="1" x14ac:dyDescent="0.2">
      <c r="A5" s="51"/>
      <c r="B5" s="50"/>
      <c r="C5" s="50"/>
      <c r="D5" s="50"/>
      <c r="E5" s="50"/>
      <c r="F5" s="50"/>
      <c r="G5" s="50"/>
      <c r="H5" s="50"/>
      <c r="I5" s="50"/>
      <c r="J5" s="50"/>
      <c r="K5" s="50"/>
      <c r="L5" s="50"/>
      <c r="M5" s="50"/>
      <c r="N5" s="50"/>
      <c r="O5" s="50"/>
      <c r="P5" s="50"/>
      <c r="Q5" s="50"/>
      <c r="R5" s="50"/>
      <c r="S5" s="50"/>
      <c r="T5" s="50"/>
      <c r="V5"/>
      <c r="W5"/>
      <c r="X5"/>
      <c r="Y5"/>
      <c r="Z5"/>
      <c r="AA5"/>
      <c r="AB5"/>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row>
    <row r="6" spans="1:85" x14ac:dyDescent="0.2">
      <c r="B6" s="72"/>
      <c r="AC6" s="67"/>
    </row>
    <row r="7" spans="1:85" x14ac:dyDescent="0.2">
      <c r="B7" s="72"/>
      <c r="I7" s="50"/>
      <c r="AC7" s="67"/>
    </row>
    <row r="8" spans="1:85" x14ac:dyDescent="0.2">
      <c r="AC8" s="67"/>
    </row>
    <row r="9" spans="1:85" x14ac:dyDescent="0.2">
      <c r="AC9" s="67"/>
    </row>
    <row r="10" spans="1:85" x14ac:dyDescent="0.2">
      <c r="AC10" s="67"/>
    </row>
    <row r="11" spans="1:85" x14ac:dyDescent="0.2">
      <c r="AC11" s="67"/>
    </row>
    <row r="12" spans="1:85" x14ac:dyDescent="0.2">
      <c r="AC12" s="67"/>
    </row>
    <row r="13" spans="1:85" x14ac:dyDescent="0.2">
      <c r="AC13" s="67"/>
    </row>
    <row r="14" spans="1:85" x14ac:dyDescent="0.2">
      <c r="AC14" s="67"/>
    </row>
    <row r="15" spans="1:85" x14ac:dyDescent="0.2">
      <c r="AC15" s="67"/>
    </row>
    <row r="16" spans="1:85" x14ac:dyDescent="0.2">
      <c r="AC16" s="46"/>
    </row>
    <row r="19" spans="29:42" x14ac:dyDescent="0.2">
      <c r="AC19" s="70"/>
      <c r="AD19" s="70"/>
      <c r="AE19" s="70"/>
      <c r="AF19" s="70"/>
      <c r="AG19" s="70"/>
      <c r="AH19" s="70"/>
      <c r="AI19" s="70"/>
      <c r="AJ19" s="70"/>
      <c r="AK19" s="70"/>
      <c r="AL19" s="70"/>
      <c r="AM19" s="70"/>
      <c r="AN19" s="70"/>
      <c r="AO19" s="70"/>
      <c r="AP19" s="70"/>
    </row>
    <row r="70" spans="1:9" x14ac:dyDescent="0.2">
      <c r="A70" s="10"/>
    </row>
    <row r="72" spans="1:9" x14ac:dyDescent="0.2">
      <c r="I72" s="10"/>
    </row>
    <row r="146" spans="27:50" x14ac:dyDescent="0.2">
      <c r="AA146" s="69" t="s">
        <v>24</v>
      </c>
    </row>
    <row r="147" spans="27:50" x14ac:dyDescent="0.2">
      <c r="AA147" s="48" t="s">
        <v>174</v>
      </c>
    </row>
    <row r="148" spans="27:50" x14ac:dyDescent="0.2">
      <c r="AA148" s="52"/>
      <c r="AB148" s="70">
        <v>35765</v>
      </c>
      <c r="AC148" s="70">
        <v>35796</v>
      </c>
      <c r="AD148" s="70">
        <v>35827</v>
      </c>
      <c r="AE148" s="70">
        <v>35855</v>
      </c>
      <c r="AF148" s="70">
        <v>35886</v>
      </c>
      <c r="AG148" s="70">
        <v>35916</v>
      </c>
      <c r="AH148" s="70">
        <v>35947</v>
      </c>
      <c r="AI148" s="70">
        <v>35977</v>
      </c>
      <c r="AJ148" s="70">
        <v>36008</v>
      </c>
      <c r="AK148" s="70">
        <v>36039</v>
      </c>
      <c r="AL148" s="70">
        <v>36069</v>
      </c>
      <c r="AM148" s="70">
        <v>36100</v>
      </c>
      <c r="AN148" s="70">
        <v>36130</v>
      </c>
      <c r="AO148" s="70">
        <v>36161</v>
      </c>
      <c r="AP148" s="70">
        <v>36192</v>
      </c>
      <c r="AQ148" s="70">
        <v>36220</v>
      </c>
      <c r="AR148" s="70">
        <v>36251</v>
      </c>
      <c r="AS148" s="70">
        <v>36281</v>
      </c>
      <c r="AT148" s="70">
        <v>36312</v>
      </c>
      <c r="AU148" s="70">
        <v>36342</v>
      </c>
      <c r="AV148" s="70">
        <v>36373</v>
      </c>
      <c r="AW148" s="70">
        <v>36404</v>
      </c>
      <c r="AX148" s="70">
        <v>36434</v>
      </c>
    </row>
    <row r="149" spans="27:50" x14ac:dyDescent="0.2">
      <c r="AA149" t="s">
        <v>206</v>
      </c>
      <c r="AB149" s="67">
        <v>-9.3000000000000007</v>
      </c>
      <c r="AC149" s="67">
        <v>-32.9</v>
      </c>
      <c r="AD149" s="67">
        <v>8.1</v>
      </c>
      <c r="AE149" s="67">
        <v>35.700000000000003</v>
      </c>
      <c r="AF149" s="67">
        <v>16.8</v>
      </c>
      <c r="AG149" s="84">
        <v>6.7</v>
      </c>
      <c r="AH149" s="84">
        <v>-5.7</v>
      </c>
      <c r="AI149" s="84">
        <v>-1.2</v>
      </c>
      <c r="AJ149" s="84">
        <v>-6.6</v>
      </c>
      <c r="AK149" s="84">
        <v>3</v>
      </c>
      <c r="AL149" s="84">
        <v>6.9</v>
      </c>
      <c r="AM149" s="84">
        <v>7.7</v>
      </c>
      <c r="AN149" s="84">
        <v>-14.8</v>
      </c>
      <c r="AO149" s="84">
        <v>-32.200000000000003</v>
      </c>
      <c r="AP149" s="84">
        <v>7.6</v>
      </c>
      <c r="AQ149" s="84">
        <v>8.1</v>
      </c>
      <c r="AR149" s="84">
        <v>-2.2000000000000002</v>
      </c>
      <c r="AS149" s="84">
        <v>4.3</v>
      </c>
      <c r="AT149" s="84">
        <f>-1.6-2</f>
        <v>-3.6</v>
      </c>
      <c r="AU149" s="84">
        <f>1.3+1.1+4.5</f>
        <v>6.9</v>
      </c>
      <c r="AV149" s="84">
        <f>1.3-1.4+1.8+1.6+4.3</f>
        <v>7.6</v>
      </c>
      <c r="AW149" s="84">
        <v>5.0999999999999996</v>
      </c>
      <c r="AX149" s="84">
        <v>1.3</v>
      </c>
    </row>
    <row r="150" spans="27:50" x14ac:dyDescent="0.2">
      <c r="AA150" t="s">
        <v>36</v>
      </c>
      <c r="AB150" s="67">
        <v>-2.2999999999999998</v>
      </c>
      <c r="AC150" s="67">
        <v>-30.1</v>
      </c>
      <c r="AD150" s="67">
        <v>-28.8</v>
      </c>
      <c r="AE150" s="67">
        <v>-6.9</v>
      </c>
      <c r="AF150" s="67">
        <v>1.2</v>
      </c>
      <c r="AG150" s="84">
        <v>4.4000000000000004</v>
      </c>
      <c r="AH150" s="84">
        <v>-3.4</v>
      </c>
      <c r="AI150" s="84">
        <v>12.3</v>
      </c>
      <c r="AJ150" s="84">
        <v>10.1</v>
      </c>
      <c r="AK150" s="84">
        <v>16.899999999999999</v>
      </c>
      <c r="AL150" s="84">
        <v>11.6</v>
      </c>
      <c r="AM150" s="84">
        <v>11.6</v>
      </c>
      <c r="AN150" s="84">
        <v>13.6</v>
      </c>
      <c r="AO150" s="84">
        <v>4.9000000000000004</v>
      </c>
      <c r="AP150" s="84">
        <v>1.7</v>
      </c>
      <c r="AQ150" s="84">
        <v>8.6</v>
      </c>
      <c r="AR150" s="84">
        <v>1.6</v>
      </c>
      <c r="AS150" s="84">
        <v>1.6</v>
      </c>
      <c r="AT150" s="84">
        <v>0</v>
      </c>
      <c r="AU150" s="84"/>
      <c r="AV150" s="84"/>
      <c r="AW150" s="84">
        <v>4</v>
      </c>
      <c r="AX150" s="84">
        <v>-48.9</v>
      </c>
    </row>
    <row r="151" spans="27:50" x14ac:dyDescent="0.2">
      <c r="AA151" t="s">
        <v>207</v>
      </c>
      <c r="AB151" s="67"/>
      <c r="AC151" s="67"/>
      <c r="AD151" s="67"/>
      <c r="AE151" s="67"/>
      <c r="AF151" s="67"/>
      <c r="AG151" s="84"/>
      <c r="AH151" s="84"/>
      <c r="AI151" s="84"/>
      <c r="AJ151" s="84"/>
      <c r="AK151" s="84"/>
      <c r="AL151" s="84"/>
      <c r="AM151" s="84"/>
      <c r="AN151" s="84"/>
      <c r="AO151" s="84"/>
      <c r="AP151" s="84"/>
      <c r="AQ151" s="84"/>
      <c r="AR151" s="84"/>
      <c r="AS151" s="84"/>
      <c r="AT151" s="84"/>
      <c r="AU151" s="84"/>
      <c r="AV151" s="84"/>
      <c r="AW151" s="84"/>
      <c r="AX151" s="84"/>
    </row>
    <row r="152" spans="27:50" x14ac:dyDescent="0.2">
      <c r="AA152" t="s">
        <v>208</v>
      </c>
      <c r="AB152" s="67"/>
      <c r="AC152" s="67"/>
      <c r="AD152" s="67"/>
      <c r="AE152" s="67"/>
      <c r="AF152" s="67"/>
      <c r="AG152" s="84"/>
      <c r="AH152" s="84"/>
      <c r="AI152" s="84"/>
      <c r="AJ152" s="84"/>
      <c r="AK152" s="84"/>
      <c r="AL152" s="84"/>
      <c r="AM152" s="84"/>
      <c r="AN152" s="84"/>
      <c r="AO152" s="84"/>
      <c r="AP152" s="84"/>
      <c r="AQ152" s="84"/>
      <c r="AR152" s="84"/>
      <c r="AS152" s="84"/>
      <c r="AT152" s="84"/>
      <c r="AU152" s="84"/>
      <c r="AV152" s="84"/>
      <c r="AW152" s="84"/>
      <c r="AX152" s="84"/>
    </row>
    <row r="153" spans="27:50" x14ac:dyDescent="0.2">
      <c r="AA153" t="s">
        <v>214</v>
      </c>
      <c r="AB153" s="67"/>
      <c r="AC153" s="67"/>
      <c r="AD153" s="67"/>
      <c r="AE153" s="67"/>
      <c r="AF153" s="67"/>
      <c r="AG153" s="84"/>
      <c r="AH153" s="84"/>
      <c r="AI153" s="84"/>
      <c r="AJ153" s="84"/>
      <c r="AK153" s="84"/>
      <c r="AL153" s="84"/>
      <c r="AM153" s="84"/>
      <c r="AN153" s="84"/>
      <c r="AO153" s="84"/>
      <c r="AP153" s="84"/>
      <c r="AQ153" s="84"/>
      <c r="AR153" s="84"/>
      <c r="AS153" s="84"/>
      <c r="AT153" s="84"/>
      <c r="AU153" s="84"/>
      <c r="AV153" s="84"/>
      <c r="AW153" s="84"/>
      <c r="AX153" s="84"/>
    </row>
    <row r="154" spans="27:50" x14ac:dyDescent="0.2">
      <c r="AA154" t="s">
        <v>200</v>
      </c>
      <c r="AB154" s="67"/>
      <c r="AC154" s="67"/>
      <c r="AD154" s="67"/>
      <c r="AE154" s="67"/>
      <c r="AF154" s="67"/>
      <c r="AG154" s="84"/>
      <c r="AH154" s="84"/>
      <c r="AI154" s="84"/>
      <c r="AJ154" s="84"/>
      <c r="AK154" s="84"/>
      <c r="AL154" s="84"/>
      <c r="AM154" s="84"/>
      <c r="AN154" s="84"/>
      <c r="AO154" s="84"/>
      <c r="AP154" s="84"/>
      <c r="AQ154" s="84"/>
      <c r="AR154" s="84"/>
      <c r="AS154" s="84"/>
      <c r="AT154" s="84">
        <v>7.8</v>
      </c>
      <c r="AU154" s="84">
        <v>7.8</v>
      </c>
      <c r="AV154" s="84">
        <v>7.8</v>
      </c>
      <c r="AW154" s="84"/>
      <c r="AX154" s="84"/>
    </row>
    <row r="155" spans="27:50" x14ac:dyDescent="0.2">
      <c r="AA155" t="s">
        <v>193</v>
      </c>
      <c r="AB155" s="67"/>
      <c r="AC155" s="67"/>
      <c r="AD155" s="67"/>
      <c r="AE155" s="67"/>
      <c r="AF155" s="67"/>
      <c r="AG155" s="84"/>
      <c r="AH155" s="84"/>
      <c r="AI155" s="84"/>
      <c r="AJ155" s="84"/>
      <c r="AK155" s="84"/>
      <c r="AL155" s="84"/>
      <c r="AM155" s="84"/>
      <c r="AN155" s="84"/>
      <c r="AO155" s="84"/>
      <c r="AP155" s="84"/>
      <c r="AQ155" s="84"/>
      <c r="AR155" s="84"/>
      <c r="AS155" s="84"/>
      <c r="AT155" s="84"/>
      <c r="AU155" s="84"/>
      <c r="AV155" s="84"/>
      <c r="AW155" s="84">
        <v>-1.3</v>
      </c>
      <c r="AX155" s="84"/>
    </row>
    <row r="156" spans="27:50" x14ac:dyDescent="0.2">
      <c r="AA156" t="s">
        <v>203</v>
      </c>
      <c r="AB156" s="67">
        <v>-3.2</v>
      </c>
      <c r="AC156" s="67">
        <v>1.2</v>
      </c>
      <c r="AD156" s="67">
        <v>-0.1</v>
      </c>
      <c r="AE156" s="67">
        <v>4.5999999999999996</v>
      </c>
      <c r="AF156" s="67">
        <v>-25.3</v>
      </c>
      <c r="AG156" s="84">
        <v>3.2</v>
      </c>
      <c r="AH156" s="84">
        <v>2.6</v>
      </c>
      <c r="AI156" s="84">
        <v>32.9</v>
      </c>
      <c r="AJ156" s="84">
        <v>-0.4</v>
      </c>
      <c r="AK156" s="84">
        <v>1.3</v>
      </c>
      <c r="AL156" s="84">
        <v>3.6</v>
      </c>
      <c r="AM156" s="84">
        <v>-6.3</v>
      </c>
      <c r="AN156" s="84">
        <v>17.8</v>
      </c>
      <c r="AO156" s="84">
        <v>17.8</v>
      </c>
      <c r="AP156" s="84">
        <v>14.9</v>
      </c>
      <c r="AQ156" s="84">
        <v>7.8</v>
      </c>
      <c r="AR156" s="84">
        <v>7.8</v>
      </c>
      <c r="AS156" s="84">
        <v>7.8</v>
      </c>
      <c r="AT156" s="84"/>
      <c r="AU156" s="84"/>
      <c r="AV156" s="84"/>
      <c r="AW156" s="84"/>
      <c r="AX156" s="84"/>
    </row>
    <row r="157" spans="27:50" x14ac:dyDescent="0.2">
      <c r="AA157" t="s">
        <v>37</v>
      </c>
      <c r="AB157" s="67">
        <v>-2.1</v>
      </c>
      <c r="AC157" s="67">
        <v>2.7</v>
      </c>
      <c r="AD157" s="67">
        <v>3.1</v>
      </c>
      <c r="AE157" s="67">
        <v>-2.8</v>
      </c>
      <c r="AF157" s="67">
        <v>-2.8</v>
      </c>
      <c r="AG157" s="84">
        <v>0</v>
      </c>
      <c r="AH157" s="84">
        <v>0</v>
      </c>
      <c r="AI157" s="84">
        <v>1.6</v>
      </c>
      <c r="AJ157" s="84">
        <v>1.6</v>
      </c>
      <c r="AK157" s="84">
        <v>1.6</v>
      </c>
      <c r="AL157" s="84">
        <v>1.2</v>
      </c>
      <c r="AM157" s="84">
        <v>-2.4</v>
      </c>
      <c r="AN157" s="84"/>
      <c r="AO157" s="84"/>
      <c r="AP157" s="84">
        <v>0.1</v>
      </c>
      <c r="AQ157" s="84"/>
      <c r="AR157" s="84"/>
      <c r="AS157" s="84"/>
      <c r="AT157" s="84"/>
      <c r="AU157" s="84"/>
      <c r="AV157" s="84"/>
      <c r="AW157" s="84"/>
      <c r="AX157" s="84"/>
    </row>
    <row r="158" spans="27:50" x14ac:dyDescent="0.2">
      <c r="AA158" t="s">
        <v>38</v>
      </c>
      <c r="AB158" s="67"/>
      <c r="AC158" s="67">
        <v>1.2</v>
      </c>
      <c r="AD158" s="67">
        <v>2.5</v>
      </c>
      <c r="AE158" s="67">
        <v>2.9</v>
      </c>
      <c r="AF158" s="67">
        <v>4.8</v>
      </c>
      <c r="AG158" s="84">
        <v>4.4000000000000004</v>
      </c>
      <c r="AH158" s="84">
        <v>0</v>
      </c>
      <c r="AI158" s="84"/>
      <c r="AJ158" s="84">
        <v>2</v>
      </c>
      <c r="AK158" s="84">
        <v>0</v>
      </c>
      <c r="AL158" s="84">
        <v>0</v>
      </c>
      <c r="AM158" s="84">
        <v>0</v>
      </c>
      <c r="AN158" s="84"/>
      <c r="AO158" s="84"/>
      <c r="AP158" s="84"/>
      <c r="AQ158" s="84"/>
      <c r="AR158" s="84"/>
      <c r="AS158" s="84"/>
      <c r="AT158" s="84"/>
      <c r="AU158" s="84"/>
      <c r="AV158" s="84"/>
      <c r="AW158" s="84"/>
      <c r="AX158" s="84"/>
    </row>
    <row r="159" spans="27:50" x14ac:dyDescent="0.2">
      <c r="AA159" t="s">
        <v>190</v>
      </c>
      <c r="AB159" s="67"/>
      <c r="AC159" s="67"/>
      <c r="AD159" s="67"/>
      <c r="AE159" s="67"/>
      <c r="AF159" s="67"/>
      <c r="AG159" s="84"/>
      <c r="AH159" s="84"/>
      <c r="AI159" s="84"/>
      <c r="AJ159" s="84"/>
      <c r="AK159" s="84"/>
      <c r="AL159" s="84"/>
      <c r="AM159" s="84"/>
      <c r="AN159" s="84"/>
      <c r="AO159" s="84"/>
      <c r="AP159" s="84"/>
      <c r="AQ159" s="84"/>
      <c r="AR159" s="84"/>
      <c r="AS159" s="84"/>
      <c r="AT159" s="84"/>
      <c r="AU159" s="84"/>
      <c r="AV159" s="84"/>
      <c r="AW159" s="84"/>
      <c r="AX159" s="84"/>
    </row>
    <row r="160" spans="27:50" x14ac:dyDescent="0.2">
      <c r="AA160" t="s">
        <v>183</v>
      </c>
      <c r="AB160" s="67"/>
      <c r="AC160" s="67"/>
      <c r="AD160" s="67"/>
      <c r="AE160" s="67"/>
      <c r="AF160" s="67"/>
      <c r="AG160" s="84"/>
      <c r="AH160" s="84"/>
      <c r="AI160" s="84"/>
      <c r="AJ160" s="84"/>
      <c r="AK160" s="84"/>
      <c r="AL160" s="84"/>
      <c r="AM160" s="84"/>
      <c r="AN160" s="84"/>
      <c r="AO160" s="84"/>
      <c r="AP160" s="84"/>
      <c r="AQ160" s="84"/>
      <c r="AR160" s="84"/>
      <c r="AS160" s="84"/>
      <c r="AT160" s="84"/>
      <c r="AU160" s="84"/>
      <c r="AV160" s="84"/>
      <c r="AW160" s="84"/>
      <c r="AX160" s="84"/>
    </row>
    <row r="161" spans="27:50" x14ac:dyDescent="0.2">
      <c r="AA161" t="s">
        <v>40</v>
      </c>
      <c r="AB161" s="67">
        <v>-2.2999999999999998</v>
      </c>
      <c r="AC161" s="67">
        <v>-4.0999999999999996</v>
      </c>
      <c r="AD161" s="67"/>
      <c r="AE161" s="67">
        <v>15.4</v>
      </c>
      <c r="AF161" s="67">
        <v>11.6</v>
      </c>
      <c r="AG161" s="84">
        <v>0</v>
      </c>
      <c r="AH161" s="84">
        <v>0</v>
      </c>
      <c r="AI161" s="84"/>
      <c r="AJ161" s="84"/>
      <c r="AK161" s="84">
        <v>0</v>
      </c>
      <c r="AL161" s="84">
        <v>0</v>
      </c>
      <c r="AM161" s="84">
        <v>18.5</v>
      </c>
      <c r="AN161" s="84">
        <v>0</v>
      </c>
      <c r="AO161" s="84">
        <v>16.2</v>
      </c>
      <c r="AP161" s="84">
        <v>33.299999999999997</v>
      </c>
      <c r="AQ161" s="84"/>
      <c r="AR161" s="84"/>
      <c r="AS161" s="84"/>
      <c r="AT161" s="84"/>
      <c r="AU161" s="84"/>
      <c r="AV161" s="84"/>
      <c r="AW161" s="84"/>
      <c r="AX161" s="84"/>
    </row>
    <row r="162" spans="27:50" x14ac:dyDescent="0.2">
      <c r="AA162" t="s">
        <v>204</v>
      </c>
    </row>
    <row r="163" spans="27:50" x14ac:dyDescent="0.2">
      <c r="AA163" t="s">
        <v>205</v>
      </c>
    </row>
    <row r="164" spans="27:50" x14ac:dyDescent="0.2">
      <c r="AA164" t="s">
        <v>39</v>
      </c>
      <c r="AB164" s="67"/>
      <c r="AC164" s="67">
        <v>2.1</v>
      </c>
      <c r="AD164" s="67">
        <v>-2.5</v>
      </c>
      <c r="AE164" s="67"/>
      <c r="AF164" s="67">
        <v>1.1000000000000001</v>
      </c>
      <c r="AG164" s="84">
        <v>4.2</v>
      </c>
      <c r="AH164" s="84">
        <v>0</v>
      </c>
      <c r="AI164" s="84">
        <v>1.8</v>
      </c>
      <c r="AJ164" s="84">
        <v>2.2999999999999998</v>
      </c>
      <c r="AK164" s="84">
        <v>-4.5999999999999996</v>
      </c>
      <c r="AL164" s="84">
        <v>-3.4</v>
      </c>
      <c r="AM164" s="84">
        <v>5.6</v>
      </c>
      <c r="AN164" s="84">
        <v>8.3000000000000007</v>
      </c>
      <c r="AO164" s="84">
        <v>7.3</v>
      </c>
      <c r="AP164" s="84">
        <v>10.6</v>
      </c>
      <c r="AQ164" s="84">
        <v>10.5</v>
      </c>
      <c r="AR164" s="84">
        <v>9.4</v>
      </c>
      <c r="AS164" s="84">
        <v>8.1999999999999993</v>
      </c>
      <c r="AT164" s="84">
        <v>9</v>
      </c>
      <c r="AU164" s="84">
        <v>9.4</v>
      </c>
      <c r="AV164" s="84">
        <v>8.6999999999999993</v>
      </c>
      <c r="AW164" s="84">
        <v>10.1</v>
      </c>
      <c r="AX164" s="84">
        <v>9.6</v>
      </c>
    </row>
    <row r="165" spans="27:50" hidden="1" x14ac:dyDescent="0.2">
      <c r="AA165" t="s">
        <v>42</v>
      </c>
      <c r="AB165" s="67">
        <v>2.1</v>
      </c>
      <c r="AC165" s="67">
        <v>-16.7</v>
      </c>
      <c r="AD165" s="67">
        <v>-16.7</v>
      </c>
      <c r="AE165" s="67">
        <v>-28.7</v>
      </c>
      <c r="AF165" s="67">
        <v>-45.6</v>
      </c>
      <c r="AG165" s="84">
        <v>-35.1</v>
      </c>
      <c r="AH165" s="84">
        <v>-42.2</v>
      </c>
      <c r="AI165" s="84">
        <v>-39.299999999999997</v>
      </c>
      <c r="AJ165" s="84">
        <v>-39.1</v>
      </c>
      <c r="AK165" s="84">
        <v>-45.6</v>
      </c>
      <c r="AL165" s="84">
        <v>-52.4</v>
      </c>
      <c r="AM165" s="84">
        <v>-2.2000000000000002</v>
      </c>
      <c r="AN165" s="84">
        <f>-8.9+11</f>
        <v>2.0999999999999996</v>
      </c>
      <c r="AO165" s="84">
        <v>0.3</v>
      </c>
      <c r="AP165" s="84">
        <v>3.1</v>
      </c>
      <c r="AQ165" s="84">
        <v>1.7</v>
      </c>
      <c r="AR165" s="84"/>
      <c r="AS165" s="84"/>
      <c r="AT165" s="84"/>
      <c r="AU165" s="84">
        <v>2.7</v>
      </c>
      <c r="AV165" s="84"/>
      <c r="AW165" s="84"/>
      <c r="AX165" s="84"/>
    </row>
    <row r="166" spans="27:50" x14ac:dyDescent="0.2">
      <c r="AA166" t="s">
        <v>41</v>
      </c>
      <c r="AB166" s="68">
        <v>1.3</v>
      </c>
      <c r="AC166" s="68">
        <v>-12.4</v>
      </c>
      <c r="AD166" s="68">
        <v>-13.3</v>
      </c>
      <c r="AE166" s="68">
        <v>14.9</v>
      </c>
      <c r="AF166" s="68">
        <v>3</v>
      </c>
      <c r="AG166" s="83">
        <v>15.2</v>
      </c>
      <c r="AH166" s="83">
        <v>8.3000000000000007</v>
      </c>
      <c r="AI166" s="83">
        <v>15</v>
      </c>
      <c r="AJ166" s="83">
        <v>-2.2000000000000002</v>
      </c>
      <c r="AK166" s="83">
        <v>0</v>
      </c>
      <c r="AL166" s="83">
        <v>0</v>
      </c>
      <c r="AM166" s="83">
        <v>0</v>
      </c>
      <c r="AN166" s="83">
        <v>0</v>
      </c>
      <c r="AO166" s="83">
        <v>-0.4</v>
      </c>
      <c r="AP166" s="83"/>
      <c r="AQ166" s="83"/>
      <c r="AR166" s="83"/>
      <c r="AS166" s="83"/>
      <c r="AT166" s="83"/>
      <c r="AU166" s="83"/>
      <c r="AV166" s="83"/>
      <c r="AW166" s="83"/>
      <c r="AX166" s="83">
        <v>1.5</v>
      </c>
    </row>
    <row r="167" spans="27:50" x14ac:dyDescent="0.2">
      <c r="AB167" s="67">
        <f t="shared" ref="AB167:AX167" si="0">SUM(AB149:AB166)</f>
        <v>-15.8</v>
      </c>
      <c r="AC167" s="67">
        <f t="shared" si="0"/>
        <v>-89</v>
      </c>
      <c r="AD167" s="67">
        <f t="shared" si="0"/>
        <v>-47.7</v>
      </c>
      <c r="AE167" s="67">
        <f t="shared" si="0"/>
        <v>35.100000000000009</v>
      </c>
      <c r="AF167" s="67">
        <f t="shared" si="0"/>
        <v>-35.200000000000003</v>
      </c>
      <c r="AG167" s="67">
        <f t="shared" si="0"/>
        <v>3</v>
      </c>
      <c r="AH167" s="67">
        <f t="shared" si="0"/>
        <v>-40.400000000000006</v>
      </c>
      <c r="AI167" s="67">
        <f t="shared" si="0"/>
        <v>23.1</v>
      </c>
      <c r="AJ167" s="67">
        <f t="shared" si="0"/>
        <v>-32.300000000000004</v>
      </c>
      <c r="AK167" s="67">
        <f t="shared" si="0"/>
        <v>-27.4</v>
      </c>
      <c r="AL167" s="67">
        <f t="shared" si="0"/>
        <v>-32.5</v>
      </c>
      <c r="AM167" s="67">
        <f t="shared" si="0"/>
        <v>32.5</v>
      </c>
      <c r="AN167" s="67">
        <f t="shared" si="0"/>
        <v>27</v>
      </c>
      <c r="AO167" s="67">
        <f t="shared" si="0"/>
        <v>13.899999999999997</v>
      </c>
      <c r="AP167" s="67">
        <f t="shared" si="0"/>
        <v>71.299999999999983</v>
      </c>
      <c r="AQ167" s="67">
        <f t="shared" si="0"/>
        <v>36.700000000000003</v>
      </c>
      <c r="AR167" s="67">
        <f t="shared" si="0"/>
        <v>16.600000000000001</v>
      </c>
      <c r="AS167" s="67">
        <f t="shared" si="0"/>
        <v>21.9</v>
      </c>
      <c r="AT167" s="67">
        <f t="shared" si="0"/>
        <v>13.2</v>
      </c>
      <c r="AU167" s="67">
        <f t="shared" si="0"/>
        <v>26.8</v>
      </c>
      <c r="AV167" s="67">
        <f t="shared" si="0"/>
        <v>24.099999999999998</v>
      </c>
      <c r="AW167" s="67">
        <f t="shared" si="0"/>
        <v>17.899999999999999</v>
      </c>
      <c r="AX167" s="67">
        <f t="shared" si="0"/>
        <v>-36.5</v>
      </c>
    </row>
    <row r="168" spans="27:50" x14ac:dyDescent="0.2">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row>
    <row r="169" spans="27:50" x14ac:dyDescent="0.2">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row>
    <row r="170" spans="27:50" x14ac:dyDescent="0.2">
      <c r="AA170" s="48" t="s">
        <v>175</v>
      </c>
    </row>
    <row r="171" spans="27:50" x14ac:dyDescent="0.2">
      <c r="AB171" s="70">
        <f t="shared" ref="AB171:AX171" si="1">AB$148</f>
        <v>35765</v>
      </c>
      <c r="AC171" s="70">
        <f t="shared" si="1"/>
        <v>35796</v>
      </c>
      <c r="AD171" s="70">
        <f t="shared" si="1"/>
        <v>35827</v>
      </c>
      <c r="AE171" s="70">
        <f t="shared" si="1"/>
        <v>35855</v>
      </c>
      <c r="AF171" s="70">
        <f t="shared" si="1"/>
        <v>35886</v>
      </c>
      <c r="AG171" s="70">
        <f t="shared" si="1"/>
        <v>35916</v>
      </c>
      <c r="AH171" s="70">
        <f t="shared" si="1"/>
        <v>35947</v>
      </c>
      <c r="AI171" s="70">
        <f t="shared" si="1"/>
        <v>35977</v>
      </c>
      <c r="AJ171" s="70">
        <f t="shared" si="1"/>
        <v>36008</v>
      </c>
      <c r="AK171" s="70">
        <f t="shared" si="1"/>
        <v>36039</v>
      </c>
      <c r="AL171" s="70">
        <f t="shared" si="1"/>
        <v>36069</v>
      </c>
      <c r="AM171" s="70">
        <f t="shared" si="1"/>
        <v>36100</v>
      </c>
      <c r="AN171" s="70">
        <f t="shared" si="1"/>
        <v>36130</v>
      </c>
      <c r="AO171" s="70">
        <f t="shared" si="1"/>
        <v>36161</v>
      </c>
      <c r="AP171" s="70">
        <f t="shared" si="1"/>
        <v>36192</v>
      </c>
      <c r="AQ171" s="70">
        <f t="shared" si="1"/>
        <v>36220</v>
      </c>
      <c r="AR171" s="70">
        <f t="shared" si="1"/>
        <v>36251</v>
      </c>
      <c r="AS171" s="70">
        <f t="shared" si="1"/>
        <v>36281</v>
      </c>
      <c r="AT171" s="70">
        <f t="shared" si="1"/>
        <v>36312</v>
      </c>
      <c r="AU171" s="70">
        <f t="shared" si="1"/>
        <v>36342</v>
      </c>
      <c r="AV171" s="70">
        <f t="shared" si="1"/>
        <v>36373</v>
      </c>
      <c r="AW171" s="70">
        <f t="shared" si="1"/>
        <v>36404</v>
      </c>
      <c r="AX171" s="70">
        <f t="shared" si="1"/>
        <v>36434</v>
      </c>
    </row>
    <row r="172" spans="27:50" x14ac:dyDescent="0.2">
      <c r="AA172" t="s">
        <v>206</v>
      </c>
      <c r="AB172" s="67">
        <v>-2.2999999999999998</v>
      </c>
      <c r="AC172" s="67">
        <v>-30.1</v>
      </c>
      <c r="AD172" s="67">
        <v>-28.8</v>
      </c>
      <c r="AE172" s="67">
        <v>-6.9</v>
      </c>
      <c r="AF172" s="67">
        <v>1.2</v>
      </c>
      <c r="AG172" s="67">
        <f t="shared" ref="AG172:AL172" si="2">AG150</f>
        <v>4.4000000000000004</v>
      </c>
      <c r="AH172" s="67">
        <f t="shared" si="2"/>
        <v>-3.4</v>
      </c>
      <c r="AI172" s="67">
        <f t="shared" si="2"/>
        <v>12.3</v>
      </c>
      <c r="AJ172" s="67">
        <f t="shared" si="2"/>
        <v>10.1</v>
      </c>
      <c r="AK172" s="67">
        <f t="shared" si="2"/>
        <v>16.899999999999999</v>
      </c>
      <c r="AL172" s="67">
        <f t="shared" si="2"/>
        <v>11.6</v>
      </c>
      <c r="AM172" s="67">
        <f t="shared" ref="AM172:AR172" si="3">AM150</f>
        <v>11.6</v>
      </c>
      <c r="AN172" s="67">
        <f t="shared" si="3"/>
        <v>13.6</v>
      </c>
      <c r="AO172" s="67">
        <f t="shared" si="3"/>
        <v>4.9000000000000004</v>
      </c>
      <c r="AP172" s="67">
        <f t="shared" si="3"/>
        <v>1.7</v>
      </c>
      <c r="AQ172" s="67">
        <f t="shared" si="3"/>
        <v>8.6</v>
      </c>
      <c r="AR172" s="67">
        <f t="shared" si="3"/>
        <v>1.6</v>
      </c>
      <c r="AS172" s="67">
        <f t="shared" ref="AS172:AX172" si="4">AS150</f>
        <v>1.6</v>
      </c>
      <c r="AT172" s="67">
        <f t="shared" si="4"/>
        <v>0</v>
      </c>
      <c r="AU172" s="67">
        <f t="shared" si="4"/>
        <v>0</v>
      </c>
      <c r="AV172" s="67">
        <f t="shared" si="4"/>
        <v>0</v>
      </c>
      <c r="AW172" s="67">
        <f t="shared" si="4"/>
        <v>4</v>
      </c>
      <c r="AX172" s="67">
        <f t="shared" si="4"/>
        <v>-48.9</v>
      </c>
    </row>
    <row r="173" spans="27:50" x14ac:dyDescent="0.2">
      <c r="AA173" t="s">
        <v>36</v>
      </c>
      <c r="AB173" s="67">
        <v>7.6</v>
      </c>
      <c r="AC173" s="67">
        <v>11.8</v>
      </c>
      <c r="AD173" s="67">
        <v>10.9</v>
      </c>
      <c r="AE173" s="67">
        <v>5.3</v>
      </c>
      <c r="AF173" s="67">
        <v>28.8</v>
      </c>
      <c r="AG173" s="84">
        <v>12.2</v>
      </c>
      <c r="AH173" s="84">
        <v>2.4</v>
      </c>
      <c r="AI173" s="84">
        <v>-10.4</v>
      </c>
      <c r="AJ173" s="84">
        <v>4.0999999999999996</v>
      </c>
      <c r="AK173" s="84">
        <v>38.4</v>
      </c>
      <c r="AL173" s="84">
        <v>18.2</v>
      </c>
      <c r="AM173" s="84">
        <v>-13.8</v>
      </c>
      <c r="AN173" s="84">
        <v>-7.4</v>
      </c>
      <c r="AO173" s="84">
        <v>-2.6</v>
      </c>
      <c r="AP173" s="84">
        <v>21</v>
      </c>
      <c r="AQ173" s="84">
        <v>0.5</v>
      </c>
      <c r="AR173" s="84">
        <v>0</v>
      </c>
      <c r="AS173" s="84">
        <v>0</v>
      </c>
      <c r="AT173" s="84">
        <v>-5.4</v>
      </c>
      <c r="AU173" s="84">
        <f>-3.7+1.2-2.9-3.3</f>
        <v>-8.6999999999999993</v>
      </c>
      <c r="AV173" s="84">
        <f>3.6-3.1</f>
        <v>0.5</v>
      </c>
      <c r="AW173" s="84">
        <v>0</v>
      </c>
      <c r="AX173" s="84">
        <v>217.4</v>
      </c>
    </row>
    <row r="174" spans="27:50" x14ac:dyDescent="0.2">
      <c r="AA174" t="s">
        <v>207</v>
      </c>
      <c r="AB174" s="67"/>
      <c r="AC174" s="67"/>
      <c r="AD174" s="67"/>
      <c r="AE174" s="67"/>
      <c r="AF174" s="67"/>
      <c r="AG174" s="84"/>
      <c r="AH174" s="84"/>
      <c r="AI174" s="84"/>
      <c r="AJ174" s="84"/>
      <c r="AK174" s="84"/>
      <c r="AL174" s="84"/>
      <c r="AM174" s="84"/>
      <c r="AN174" s="84"/>
      <c r="AO174" s="84"/>
      <c r="AP174" s="84"/>
      <c r="AQ174" s="84"/>
      <c r="AR174" s="84"/>
      <c r="AS174" s="84"/>
      <c r="AT174" s="84"/>
      <c r="AU174" s="84"/>
      <c r="AV174" s="84"/>
      <c r="AW174" s="84"/>
      <c r="AX174" s="84"/>
    </row>
    <row r="175" spans="27:50" x14ac:dyDescent="0.2">
      <c r="AA175" t="s">
        <v>208</v>
      </c>
      <c r="AB175" s="67"/>
      <c r="AC175" s="67"/>
      <c r="AD175" s="67"/>
      <c r="AE175" s="67"/>
      <c r="AF175" s="67"/>
      <c r="AG175" s="84"/>
      <c r="AH175" s="84"/>
      <c r="AI175" s="84"/>
      <c r="AJ175" s="84"/>
      <c r="AK175" s="84"/>
      <c r="AL175" s="84"/>
      <c r="AM175" s="84"/>
      <c r="AN175" s="84"/>
      <c r="AO175" s="84"/>
      <c r="AP175" s="84"/>
      <c r="AQ175" s="84"/>
      <c r="AR175" s="84"/>
      <c r="AS175" s="84"/>
      <c r="AT175" s="84"/>
      <c r="AU175" s="84"/>
      <c r="AV175" s="84"/>
      <c r="AW175" s="84"/>
      <c r="AX175" s="84"/>
    </row>
    <row r="176" spans="27:50" x14ac:dyDescent="0.2">
      <c r="AA176" t="s">
        <v>214</v>
      </c>
      <c r="AB176" s="67"/>
      <c r="AC176" s="67"/>
      <c r="AD176" s="67"/>
      <c r="AE176" s="67"/>
      <c r="AF176" s="67"/>
      <c r="AG176" s="84"/>
      <c r="AH176" s="84"/>
      <c r="AI176" s="84"/>
      <c r="AJ176" s="84"/>
      <c r="AK176" s="84"/>
      <c r="AL176" s="84"/>
      <c r="AM176" s="84"/>
      <c r="AN176" s="84"/>
      <c r="AO176" s="84"/>
      <c r="AP176" s="84"/>
      <c r="AQ176" s="84"/>
      <c r="AR176" s="84"/>
      <c r="AS176" s="84"/>
      <c r="AT176" s="84"/>
      <c r="AU176" s="84"/>
      <c r="AV176" s="84"/>
      <c r="AW176" s="84"/>
      <c r="AX176" s="84"/>
    </row>
    <row r="177" spans="27:50" x14ac:dyDescent="0.2">
      <c r="AA177" t="s">
        <v>200</v>
      </c>
      <c r="AB177" s="67"/>
      <c r="AC177" s="67"/>
      <c r="AD177" s="67"/>
      <c r="AE177" s="67"/>
      <c r="AF177" s="67"/>
      <c r="AG177" s="84"/>
      <c r="AH177" s="84"/>
      <c r="AI177" s="84"/>
      <c r="AJ177" s="84"/>
      <c r="AK177" s="84"/>
      <c r="AL177" s="84"/>
      <c r="AM177" s="84"/>
      <c r="AN177" s="84"/>
      <c r="AO177" s="84"/>
      <c r="AP177" s="84"/>
      <c r="AQ177" s="84"/>
      <c r="AR177" s="84"/>
      <c r="AS177" s="84"/>
      <c r="AT177" s="84"/>
      <c r="AU177" s="84"/>
      <c r="AV177" s="84"/>
      <c r="AW177" s="84">
        <v>3.8</v>
      </c>
      <c r="AX177" s="84">
        <v>3.8</v>
      </c>
    </row>
    <row r="178" spans="27:50" x14ac:dyDescent="0.2">
      <c r="AA178" t="s">
        <v>193</v>
      </c>
      <c r="AB178" s="67"/>
      <c r="AC178" s="67"/>
      <c r="AD178" s="67"/>
      <c r="AE178" s="67"/>
      <c r="AF178" s="67"/>
      <c r="AG178" s="84"/>
      <c r="AH178" s="84"/>
      <c r="AI178" s="84"/>
      <c r="AJ178" s="84"/>
      <c r="AK178" s="84"/>
      <c r="AL178" s="84"/>
      <c r="AM178" s="84"/>
      <c r="AN178" s="84"/>
      <c r="AO178" s="84"/>
      <c r="AP178" s="84"/>
      <c r="AQ178" s="84"/>
      <c r="AR178" s="84"/>
      <c r="AS178" s="84"/>
      <c r="AT178" s="84">
        <v>1.7</v>
      </c>
      <c r="AU178" s="84">
        <f>1.5</f>
        <v>1.5</v>
      </c>
      <c r="AV178" s="84">
        <v>1.7</v>
      </c>
      <c r="AW178" s="84"/>
      <c r="AX178" s="84">
        <v>-7.6</v>
      </c>
    </row>
    <row r="179" spans="27:50" x14ac:dyDescent="0.2">
      <c r="AA179" t="s">
        <v>203</v>
      </c>
      <c r="AB179" s="67">
        <v>3.2</v>
      </c>
      <c r="AC179" s="67">
        <v>4.3</v>
      </c>
      <c r="AD179" s="67">
        <v>6.3</v>
      </c>
      <c r="AE179" s="67">
        <v>8.1</v>
      </c>
      <c r="AF179" s="67">
        <v>4</v>
      </c>
      <c r="AG179" s="84">
        <v>4.5999999999999996</v>
      </c>
      <c r="AH179" s="84">
        <v>4.0999999999999996</v>
      </c>
      <c r="AI179" s="84">
        <v>4</v>
      </c>
      <c r="AJ179" s="84">
        <v>4.5</v>
      </c>
      <c r="AK179" s="84">
        <v>3</v>
      </c>
      <c r="AL179" s="84">
        <v>2.9</v>
      </c>
      <c r="AM179" s="84">
        <v>2.1</v>
      </c>
      <c r="AN179" s="84">
        <v>1.2</v>
      </c>
      <c r="AO179" s="84">
        <v>4.4000000000000004</v>
      </c>
      <c r="AP179" s="84">
        <v>3</v>
      </c>
      <c r="AQ179" s="84">
        <v>4.4000000000000004</v>
      </c>
      <c r="AR179" s="84">
        <v>0.4</v>
      </c>
      <c r="AS179" s="84">
        <v>1.9</v>
      </c>
      <c r="AT179" s="84"/>
      <c r="AU179" s="84">
        <f>2.2</f>
        <v>2.2000000000000002</v>
      </c>
      <c r="AV179" s="84">
        <f>9.6+1.3+1.1</f>
        <v>12</v>
      </c>
      <c r="AW179" s="84">
        <v>24.1</v>
      </c>
      <c r="AX179" s="84">
        <v>-45.4</v>
      </c>
    </row>
    <row r="180" spans="27:50" x14ac:dyDescent="0.2">
      <c r="AA180" t="s">
        <v>37</v>
      </c>
      <c r="AB180" s="67">
        <v>8.3000000000000007</v>
      </c>
      <c r="AC180" s="67">
        <v>9</v>
      </c>
      <c r="AD180" s="67">
        <v>2.5</v>
      </c>
      <c r="AE180" s="67">
        <v>3.4</v>
      </c>
      <c r="AF180" s="67">
        <v>2.4</v>
      </c>
      <c r="AG180" s="84">
        <v>2.8</v>
      </c>
      <c r="AH180" s="84">
        <v>0.9</v>
      </c>
      <c r="AI180" s="84">
        <v>2.4</v>
      </c>
      <c r="AJ180" s="84">
        <v>1.9</v>
      </c>
      <c r="AK180" s="84">
        <v>0</v>
      </c>
      <c r="AL180" s="84">
        <v>-1.9</v>
      </c>
      <c r="AM180" s="84">
        <v>-6</v>
      </c>
      <c r="AN180" s="84"/>
      <c r="AO180" s="84">
        <v>-1.5</v>
      </c>
      <c r="AP180" s="84">
        <v>-7.2</v>
      </c>
      <c r="AQ180" s="84"/>
      <c r="AR180" s="84"/>
      <c r="AS180" s="84"/>
      <c r="AT180" s="84"/>
      <c r="AU180" s="84"/>
      <c r="AV180" s="84"/>
      <c r="AW180" s="84"/>
      <c r="AX180" s="84">
        <v>-1.2</v>
      </c>
    </row>
    <row r="181" spans="27:50" x14ac:dyDescent="0.2">
      <c r="AA181" t="s">
        <v>38</v>
      </c>
      <c r="AB181" s="67"/>
      <c r="AC181" s="67"/>
      <c r="AD181" s="67"/>
      <c r="AE181" s="67"/>
      <c r="AF181" s="67"/>
      <c r="AG181" s="84"/>
      <c r="AH181" s="84"/>
      <c r="AI181" s="84"/>
      <c r="AJ181" s="84"/>
      <c r="AK181" s="84"/>
      <c r="AL181" s="84"/>
      <c r="AM181" s="84">
        <v>0</v>
      </c>
      <c r="AN181" s="84"/>
      <c r="AO181" s="84"/>
      <c r="AP181" s="84"/>
      <c r="AQ181" s="84"/>
      <c r="AR181" s="84"/>
      <c r="AS181" s="84"/>
      <c r="AT181" s="84"/>
      <c r="AU181" s="84"/>
      <c r="AV181" s="84"/>
      <c r="AW181" s="84"/>
      <c r="AX181" s="84"/>
    </row>
    <row r="182" spans="27:50" x14ac:dyDescent="0.2">
      <c r="AA182" t="s">
        <v>190</v>
      </c>
      <c r="AB182" s="67"/>
      <c r="AC182" s="67"/>
      <c r="AD182" s="67"/>
      <c r="AE182" s="67"/>
      <c r="AF182" s="67"/>
      <c r="AG182" s="84"/>
      <c r="AH182" s="84"/>
      <c r="AI182" s="84"/>
      <c r="AJ182" s="84"/>
      <c r="AK182" s="84"/>
      <c r="AL182" s="84"/>
      <c r="AM182" s="84"/>
      <c r="AN182" s="84"/>
      <c r="AO182" s="84"/>
      <c r="AP182" s="84"/>
      <c r="AQ182" s="84"/>
      <c r="AR182" s="84"/>
      <c r="AS182" s="84"/>
      <c r="AT182" s="84"/>
      <c r="AU182" s="84"/>
      <c r="AV182" s="84"/>
      <c r="AW182" s="84"/>
      <c r="AX182" s="84"/>
    </row>
    <row r="183" spans="27:50" x14ac:dyDescent="0.2">
      <c r="AA183" t="s">
        <v>183</v>
      </c>
      <c r="AB183" s="67"/>
      <c r="AC183" s="67"/>
      <c r="AD183" s="67"/>
      <c r="AE183" s="67"/>
      <c r="AF183" s="67"/>
      <c r="AG183" s="84"/>
      <c r="AH183" s="84"/>
      <c r="AI183" s="84"/>
      <c r="AJ183" s="84"/>
      <c r="AK183" s="84"/>
      <c r="AL183" s="84"/>
      <c r="AM183" s="84"/>
      <c r="AN183" s="84"/>
      <c r="AO183" s="84"/>
      <c r="AP183" s="84"/>
      <c r="AQ183" s="84"/>
      <c r="AR183" s="84"/>
      <c r="AS183" s="84"/>
      <c r="AT183" s="84"/>
      <c r="AU183" s="84"/>
      <c r="AV183" s="84"/>
      <c r="AW183" s="84"/>
      <c r="AX183" s="84">
        <v>1.2</v>
      </c>
    </row>
    <row r="184" spans="27:50" x14ac:dyDescent="0.2">
      <c r="AA184" t="s">
        <v>40</v>
      </c>
      <c r="AB184" s="67"/>
      <c r="AC184" s="67">
        <v>7</v>
      </c>
      <c r="AD184" s="67">
        <v>7</v>
      </c>
      <c r="AE184" s="67"/>
      <c r="AF184" s="67"/>
      <c r="AG184" s="84"/>
      <c r="AH184" s="84"/>
      <c r="AI184" s="84"/>
      <c r="AJ184" s="84"/>
      <c r="AK184" s="84"/>
      <c r="AL184" s="84"/>
      <c r="AM184" s="84"/>
      <c r="AN184" s="84">
        <v>0</v>
      </c>
      <c r="AO184" s="84"/>
      <c r="AP184" s="84"/>
      <c r="AQ184" s="84"/>
      <c r="AR184" s="84"/>
      <c r="AS184" s="84"/>
      <c r="AT184" s="84"/>
      <c r="AU184" s="84"/>
      <c r="AV184" s="84"/>
      <c r="AW184" s="84">
        <v>-2.9</v>
      </c>
      <c r="AX184" s="84">
        <v>1.4</v>
      </c>
    </row>
    <row r="185" spans="27:50" x14ac:dyDescent="0.2">
      <c r="AA185" t="s">
        <v>204</v>
      </c>
      <c r="AB185" s="67"/>
      <c r="AC185" s="67"/>
      <c r="AD185" s="67"/>
      <c r="AE185" s="67"/>
      <c r="AF185" s="67"/>
      <c r="AG185" s="84"/>
      <c r="AH185" s="84"/>
      <c r="AI185" s="84"/>
      <c r="AJ185" s="84"/>
      <c r="AK185" s="84"/>
      <c r="AL185" s="84"/>
      <c r="AM185" s="84"/>
      <c r="AN185" s="84"/>
      <c r="AO185" s="84"/>
      <c r="AP185" s="84"/>
      <c r="AQ185" s="84"/>
      <c r="AR185" s="84"/>
      <c r="AS185" s="84"/>
      <c r="AT185" s="84"/>
      <c r="AU185" s="84"/>
      <c r="AV185" s="84"/>
      <c r="AW185" s="84"/>
      <c r="AX185" s="84"/>
    </row>
    <row r="186" spans="27:50" x14ac:dyDescent="0.2">
      <c r="AA186" t="s">
        <v>205</v>
      </c>
      <c r="AB186" s="67"/>
      <c r="AC186" s="67"/>
      <c r="AD186" s="67"/>
      <c r="AE186" s="67"/>
      <c r="AF186" s="67"/>
      <c r="AG186" s="84"/>
      <c r="AH186" s="84"/>
      <c r="AI186" s="84"/>
      <c r="AJ186" s="84"/>
      <c r="AK186" s="84"/>
      <c r="AL186" s="84"/>
      <c r="AM186" s="84"/>
      <c r="AN186" s="84"/>
      <c r="AO186" s="84"/>
      <c r="AP186" s="84"/>
      <c r="AQ186" s="84"/>
      <c r="AR186" s="84"/>
      <c r="AS186" s="84"/>
      <c r="AT186" s="84"/>
      <c r="AU186" s="84"/>
      <c r="AV186" s="84"/>
      <c r="AW186" s="84"/>
      <c r="AX186" s="84"/>
    </row>
    <row r="187" spans="27:50" x14ac:dyDescent="0.2">
      <c r="AA187" t="s">
        <v>39</v>
      </c>
      <c r="AB187" s="67"/>
      <c r="AC187" s="67"/>
      <c r="AD187" s="67"/>
      <c r="AE187" s="67"/>
      <c r="AF187" s="67"/>
      <c r="AG187" s="84"/>
      <c r="AH187" s="84"/>
      <c r="AI187" s="84"/>
      <c r="AJ187" s="84"/>
      <c r="AK187" s="84"/>
      <c r="AL187" s="84"/>
      <c r="AM187" s="84"/>
      <c r="AN187" s="84"/>
      <c r="AO187" s="84"/>
      <c r="AP187" s="84"/>
      <c r="AQ187" s="84"/>
      <c r="AR187" s="84"/>
      <c r="AS187" s="84"/>
      <c r="AT187" s="84"/>
      <c r="AU187" s="84"/>
      <c r="AV187" s="84"/>
      <c r="AW187" s="84"/>
      <c r="AX187" s="84"/>
    </row>
    <row r="188" spans="27:50" hidden="1" x14ac:dyDescent="0.2">
      <c r="AA188" t="s">
        <v>42</v>
      </c>
      <c r="AB188" s="67"/>
      <c r="AC188" s="67">
        <v>1.1000000000000001</v>
      </c>
      <c r="AD188" s="67">
        <v>1.1000000000000001</v>
      </c>
      <c r="AE188" s="67"/>
      <c r="AF188" s="67"/>
      <c r="AG188" s="84"/>
      <c r="AH188" s="84"/>
      <c r="AI188" s="84"/>
      <c r="AJ188" s="84"/>
      <c r="AK188" s="84"/>
      <c r="AL188" s="84"/>
      <c r="AM188" s="84"/>
      <c r="AN188" s="84"/>
      <c r="AO188" s="84"/>
      <c r="AP188" s="84"/>
      <c r="AQ188" s="84"/>
      <c r="AR188" s="84"/>
      <c r="AS188" s="84"/>
      <c r="AT188" s="84"/>
      <c r="AU188" s="84"/>
      <c r="AV188" s="84"/>
      <c r="AW188" s="84"/>
      <c r="AX188" s="84"/>
    </row>
    <row r="189" spans="27:50" x14ac:dyDescent="0.2">
      <c r="AA189" t="s">
        <v>41</v>
      </c>
      <c r="AB189" s="68">
        <v>2.2999999999999998</v>
      </c>
      <c r="AC189" s="68">
        <v>9.6999999999999993</v>
      </c>
      <c r="AD189" s="68">
        <v>-35.299999999999997</v>
      </c>
      <c r="AE189" s="68">
        <v>8.1999999999999993</v>
      </c>
      <c r="AF189" s="68">
        <v>3.2</v>
      </c>
      <c r="AG189" s="83">
        <v>9.8000000000000007</v>
      </c>
      <c r="AH189" s="83">
        <v>8.9</v>
      </c>
      <c r="AI189" s="83">
        <v>-3.8</v>
      </c>
      <c r="AJ189" s="83">
        <v>-3.7</v>
      </c>
      <c r="AK189" s="83">
        <v>-2.8</v>
      </c>
      <c r="AL189" s="83">
        <v>-1</v>
      </c>
      <c r="AM189" s="83">
        <v>-0.1</v>
      </c>
      <c r="AN189" s="83"/>
      <c r="AO189" s="83">
        <v>6.8</v>
      </c>
      <c r="AP189" s="83"/>
      <c r="AQ189" s="83"/>
      <c r="AR189" s="83"/>
      <c r="AS189" s="83"/>
      <c r="AT189" s="83"/>
      <c r="AU189" s="83">
        <f>-1.8+4.8-2.8</f>
        <v>0.20000000000000018</v>
      </c>
      <c r="AV189" s="83">
        <v>-6.4</v>
      </c>
      <c r="AW189" s="83">
        <v>0</v>
      </c>
      <c r="AX189" s="83">
        <v>-44.5</v>
      </c>
    </row>
    <row r="190" spans="27:50" x14ac:dyDescent="0.2">
      <c r="AB190" s="67">
        <f t="shared" ref="AB190:AX190" si="5">SUM(AB172:AB189)</f>
        <v>19.100000000000001</v>
      </c>
      <c r="AC190" s="67">
        <f t="shared" si="5"/>
        <v>12.799999999999999</v>
      </c>
      <c r="AD190" s="67">
        <f t="shared" si="5"/>
        <v>-36.299999999999997</v>
      </c>
      <c r="AE190" s="67">
        <f t="shared" si="5"/>
        <v>18.099999999999998</v>
      </c>
      <c r="AF190" s="67">
        <f t="shared" si="5"/>
        <v>39.6</v>
      </c>
      <c r="AG190" s="67">
        <f t="shared" si="5"/>
        <v>33.800000000000004</v>
      </c>
      <c r="AH190" s="67">
        <f t="shared" si="5"/>
        <v>12.9</v>
      </c>
      <c r="AI190" s="67">
        <f t="shared" si="5"/>
        <v>4.5000000000000009</v>
      </c>
      <c r="AJ190" s="67">
        <f t="shared" si="5"/>
        <v>16.899999999999999</v>
      </c>
      <c r="AK190" s="67">
        <f t="shared" si="5"/>
        <v>55.5</v>
      </c>
      <c r="AL190" s="67">
        <f t="shared" si="5"/>
        <v>29.799999999999997</v>
      </c>
      <c r="AM190" s="67">
        <f t="shared" si="5"/>
        <v>-6.2000000000000011</v>
      </c>
      <c r="AN190" s="67">
        <f t="shared" si="5"/>
        <v>7.3999999999999995</v>
      </c>
      <c r="AO190" s="67">
        <f t="shared" si="5"/>
        <v>12</v>
      </c>
      <c r="AP190" s="67">
        <f t="shared" si="5"/>
        <v>18.5</v>
      </c>
      <c r="AQ190" s="67">
        <f t="shared" si="5"/>
        <v>13.5</v>
      </c>
      <c r="AR190" s="67">
        <f t="shared" si="5"/>
        <v>2</v>
      </c>
      <c r="AS190" s="67">
        <f t="shared" si="5"/>
        <v>3.5</v>
      </c>
      <c r="AT190" s="67">
        <f t="shared" si="5"/>
        <v>-3.7</v>
      </c>
      <c r="AU190" s="67">
        <f t="shared" si="5"/>
        <v>-4.7999999999999989</v>
      </c>
      <c r="AV190" s="67">
        <f t="shared" si="5"/>
        <v>7.7999999999999989</v>
      </c>
      <c r="AW190" s="67">
        <f t="shared" si="5"/>
        <v>29.000000000000004</v>
      </c>
      <c r="AX190" s="67">
        <f t="shared" si="5"/>
        <v>76.200000000000017</v>
      </c>
    </row>
    <row r="193" spans="27:50" x14ac:dyDescent="0.2">
      <c r="AA193" s="48" t="s">
        <v>209</v>
      </c>
    </row>
    <row r="194" spans="27:50" x14ac:dyDescent="0.2">
      <c r="AT194" s="70">
        <f>AT$148</f>
        <v>36312</v>
      </c>
      <c r="AU194" s="70">
        <f>AU$148</f>
        <v>36342</v>
      </c>
      <c r="AV194" s="70">
        <f>AV$148</f>
        <v>36373</v>
      </c>
      <c r="AW194" s="70">
        <f>AW$148</f>
        <v>36404</v>
      </c>
      <c r="AX194" s="70">
        <f>AX$148</f>
        <v>36434</v>
      </c>
    </row>
    <row r="195" spans="27:50" x14ac:dyDescent="0.2">
      <c r="AA195" t="s">
        <v>206</v>
      </c>
      <c r="AT195" s="197">
        <f>AT151</f>
        <v>0</v>
      </c>
      <c r="AU195" s="197">
        <f>AU151</f>
        <v>0</v>
      </c>
      <c r="AV195" s="197">
        <f>AV151</f>
        <v>0</v>
      </c>
      <c r="AW195" s="197">
        <f>AW151</f>
        <v>0</v>
      </c>
      <c r="AX195" s="197">
        <f>AX151</f>
        <v>0</v>
      </c>
    </row>
    <row r="196" spans="27:50" x14ac:dyDescent="0.2">
      <c r="AA196" t="s">
        <v>36</v>
      </c>
      <c r="AT196" s="197">
        <f>AT174</f>
        <v>0</v>
      </c>
      <c r="AU196" s="197">
        <f>AU174</f>
        <v>0</v>
      </c>
      <c r="AV196" s="197">
        <f>AV174</f>
        <v>0</v>
      </c>
      <c r="AW196" s="197">
        <f>AW174</f>
        <v>0</v>
      </c>
      <c r="AX196" s="197">
        <f>AX174</f>
        <v>0</v>
      </c>
    </row>
    <row r="197" spans="27:50" x14ac:dyDescent="0.2">
      <c r="AA197" t="s">
        <v>207</v>
      </c>
      <c r="AT197" s="84"/>
      <c r="AU197" s="84">
        <v>-1.8</v>
      </c>
      <c r="AV197" s="84">
        <v>-1.7</v>
      </c>
      <c r="AW197" s="84">
        <v>3.8</v>
      </c>
      <c r="AX197" s="84"/>
    </row>
    <row r="198" spans="27:50" x14ac:dyDescent="0.2">
      <c r="AA198" t="s">
        <v>208</v>
      </c>
      <c r="AT198" s="84"/>
      <c r="AU198" s="84"/>
      <c r="AV198" s="84"/>
      <c r="AW198" s="84"/>
      <c r="AX198" s="84"/>
    </row>
    <row r="199" spans="27:50" x14ac:dyDescent="0.2">
      <c r="AA199" t="s">
        <v>214</v>
      </c>
      <c r="AT199" s="84"/>
      <c r="AU199" s="84"/>
      <c r="AV199" s="84"/>
      <c r="AW199" s="84"/>
      <c r="AX199" s="84"/>
    </row>
    <row r="200" spans="27:50" x14ac:dyDescent="0.2">
      <c r="AA200" t="s">
        <v>200</v>
      </c>
      <c r="AT200" s="84"/>
      <c r="AU200" s="84"/>
      <c r="AV200" s="84"/>
      <c r="AW200" s="84"/>
      <c r="AX200" s="84"/>
    </row>
    <row r="201" spans="27:50" x14ac:dyDescent="0.2">
      <c r="AA201" t="s">
        <v>193</v>
      </c>
      <c r="AT201" s="84"/>
      <c r="AU201" s="84"/>
      <c r="AV201" s="84"/>
      <c r="AW201" s="84"/>
      <c r="AX201" s="84"/>
    </row>
    <row r="202" spans="27:50" x14ac:dyDescent="0.2">
      <c r="AA202" t="s">
        <v>203</v>
      </c>
      <c r="AT202" s="84"/>
      <c r="AU202" s="84"/>
      <c r="AV202" s="84"/>
      <c r="AW202" s="84"/>
      <c r="AX202" s="84"/>
    </row>
    <row r="203" spans="27:50" x14ac:dyDescent="0.2">
      <c r="AA203" t="s">
        <v>37</v>
      </c>
      <c r="AT203" s="84"/>
      <c r="AU203" s="84"/>
      <c r="AV203" s="84"/>
      <c r="AW203" s="84"/>
      <c r="AX203" s="84"/>
    </row>
    <row r="204" spans="27:50" x14ac:dyDescent="0.2">
      <c r="AA204" t="s">
        <v>38</v>
      </c>
      <c r="AT204" s="84"/>
      <c r="AU204" s="84"/>
      <c r="AV204" s="84"/>
      <c r="AW204" s="84"/>
      <c r="AX204" s="84"/>
    </row>
    <row r="205" spans="27:50" x14ac:dyDescent="0.2">
      <c r="AA205" t="s">
        <v>190</v>
      </c>
      <c r="AT205" s="84"/>
      <c r="AU205" s="84"/>
      <c r="AV205" s="84"/>
      <c r="AW205" s="84"/>
      <c r="AX205" s="84"/>
    </row>
    <row r="206" spans="27:50" x14ac:dyDescent="0.2">
      <c r="AA206" t="s">
        <v>183</v>
      </c>
      <c r="AT206" s="84"/>
      <c r="AU206" s="84"/>
      <c r="AV206" s="84"/>
      <c r="AW206" s="84"/>
      <c r="AX206" s="84"/>
    </row>
    <row r="207" spans="27:50" x14ac:dyDescent="0.2">
      <c r="AA207" t="s">
        <v>40</v>
      </c>
      <c r="AT207" s="84"/>
      <c r="AU207" s="84"/>
      <c r="AV207" s="84"/>
      <c r="AW207" s="84"/>
      <c r="AX207" s="84"/>
    </row>
    <row r="208" spans="27:50" x14ac:dyDescent="0.2">
      <c r="AA208" t="s">
        <v>204</v>
      </c>
      <c r="AT208" s="84"/>
      <c r="AU208" s="84"/>
      <c r="AV208" s="84"/>
      <c r="AW208" s="84"/>
      <c r="AX208" s="84"/>
    </row>
    <row r="209" spans="27:50" x14ac:dyDescent="0.2">
      <c r="AA209" t="s">
        <v>205</v>
      </c>
      <c r="AT209" s="84"/>
      <c r="AU209" s="84"/>
      <c r="AV209" s="84"/>
      <c r="AW209" s="84"/>
      <c r="AX209" s="84"/>
    </row>
    <row r="210" spans="27:50" x14ac:dyDescent="0.2">
      <c r="AA210" t="s">
        <v>39</v>
      </c>
      <c r="AT210" s="84"/>
      <c r="AU210" s="84"/>
      <c r="AV210" s="84"/>
      <c r="AW210" s="84"/>
      <c r="AX210" s="84"/>
    </row>
    <row r="211" spans="27:50" hidden="1" x14ac:dyDescent="0.2">
      <c r="AA211" t="s">
        <v>42</v>
      </c>
      <c r="AT211" s="84"/>
      <c r="AU211" s="84"/>
      <c r="AV211" s="84"/>
      <c r="AW211" s="84"/>
      <c r="AX211" s="84"/>
    </row>
    <row r="212" spans="27:50" x14ac:dyDescent="0.2">
      <c r="AA212" t="s">
        <v>41</v>
      </c>
      <c r="AT212" s="83"/>
      <c r="AU212" s="83"/>
      <c r="AV212" s="83"/>
      <c r="AW212" s="83"/>
      <c r="AX212" s="83"/>
    </row>
    <row r="213" spans="27:50" x14ac:dyDescent="0.2">
      <c r="AT213" s="67">
        <f>SUM(AT195:AT212)</f>
        <v>0</v>
      </c>
      <c r="AU213" s="67">
        <f>SUM(AU195:AU212)</f>
        <v>-1.8</v>
      </c>
      <c r="AV213" s="67">
        <f>SUM(AV195:AV212)</f>
        <v>-1.7</v>
      </c>
      <c r="AW213" s="67">
        <f>SUM(AW195:AW212)</f>
        <v>3.8</v>
      </c>
      <c r="AX213" s="67">
        <f>SUM(AX195:AX212)</f>
        <v>0</v>
      </c>
    </row>
    <row r="216" spans="27:50" x14ac:dyDescent="0.2">
      <c r="AA216" s="48" t="s">
        <v>202</v>
      </c>
    </row>
    <row r="217" spans="27:50" x14ac:dyDescent="0.2">
      <c r="AT217" s="70">
        <f>AT$148</f>
        <v>36312</v>
      </c>
      <c r="AU217" s="70">
        <f>AU$148</f>
        <v>36342</v>
      </c>
      <c r="AV217" s="70">
        <f>AV$148</f>
        <v>36373</v>
      </c>
      <c r="AW217" s="70">
        <f>AW$148</f>
        <v>36404</v>
      </c>
      <c r="AX217" s="70">
        <f>AX$148</f>
        <v>36434</v>
      </c>
    </row>
    <row r="218" spans="27:50" x14ac:dyDescent="0.2">
      <c r="AA218" t="s">
        <v>206</v>
      </c>
      <c r="AT218" s="197">
        <f>AT152</f>
        <v>0</v>
      </c>
      <c r="AU218" s="197">
        <f>AU152</f>
        <v>0</v>
      </c>
      <c r="AV218" s="197">
        <f>AV152</f>
        <v>0</v>
      </c>
      <c r="AW218" s="197">
        <f>AW152</f>
        <v>0</v>
      </c>
      <c r="AX218" s="197">
        <f>AX152</f>
        <v>0</v>
      </c>
    </row>
    <row r="219" spans="27:50" x14ac:dyDescent="0.2">
      <c r="AA219" t="s">
        <v>36</v>
      </c>
      <c r="AT219" s="197">
        <f>AT175</f>
        <v>0</v>
      </c>
      <c r="AU219" s="197">
        <f>AU175</f>
        <v>0</v>
      </c>
      <c r="AV219" s="197">
        <f>AV175</f>
        <v>0</v>
      </c>
      <c r="AW219" s="197">
        <f>AW175</f>
        <v>0</v>
      </c>
      <c r="AX219" s="197">
        <f>AX175</f>
        <v>0</v>
      </c>
    </row>
    <row r="220" spans="27:50" x14ac:dyDescent="0.2">
      <c r="AA220" t="s">
        <v>207</v>
      </c>
      <c r="AT220" s="197">
        <f>AT198</f>
        <v>0</v>
      </c>
      <c r="AU220" s="197">
        <f>AU198</f>
        <v>0</v>
      </c>
      <c r="AV220" s="197">
        <f>AV198</f>
        <v>0</v>
      </c>
      <c r="AW220" s="197">
        <f>AW198</f>
        <v>0</v>
      </c>
      <c r="AX220" s="197">
        <f>AX198</f>
        <v>0</v>
      </c>
    </row>
    <row r="221" spans="27:50" x14ac:dyDescent="0.2">
      <c r="AA221" t="s">
        <v>208</v>
      </c>
      <c r="AT221" s="84">
        <v>0</v>
      </c>
      <c r="AU221" s="84"/>
      <c r="AV221" s="84"/>
      <c r="AW221" s="84"/>
      <c r="AX221" s="84"/>
    </row>
    <row r="222" spans="27:50" x14ac:dyDescent="0.2">
      <c r="AA222" t="s">
        <v>214</v>
      </c>
      <c r="AT222" s="84"/>
      <c r="AU222" s="84"/>
      <c r="AV222" s="84"/>
      <c r="AW222" s="84"/>
      <c r="AX222" s="84"/>
    </row>
    <row r="223" spans="27:50" x14ac:dyDescent="0.2">
      <c r="AA223" t="s">
        <v>200</v>
      </c>
      <c r="AT223" s="84"/>
      <c r="AU223" s="84"/>
      <c r="AV223" s="84"/>
      <c r="AW223" s="84"/>
      <c r="AX223" s="84"/>
    </row>
    <row r="224" spans="27:50" x14ac:dyDescent="0.2">
      <c r="AA224" t="s">
        <v>193</v>
      </c>
      <c r="AT224" s="84"/>
      <c r="AU224" s="84"/>
      <c r="AV224" s="84"/>
      <c r="AW224" s="84"/>
      <c r="AX224" s="84"/>
    </row>
    <row r="225" spans="27:50" x14ac:dyDescent="0.2">
      <c r="AA225" t="s">
        <v>203</v>
      </c>
      <c r="AT225" s="84"/>
      <c r="AU225" s="84"/>
      <c r="AV225" s="84"/>
      <c r="AW225" s="84"/>
      <c r="AX225" s="84"/>
    </row>
    <row r="226" spans="27:50" x14ac:dyDescent="0.2">
      <c r="AA226" t="s">
        <v>37</v>
      </c>
      <c r="AT226" s="84"/>
      <c r="AU226" s="84"/>
      <c r="AV226" s="84"/>
      <c r="AW226" s="84"/>
      <c r="AX226" s="84"/>
    </row>
    <row r="227" spans="27:50" x14ac:dyDescent="0.2">
      <c r="AA227" t="s">
        <v>38</v>
      </c>
      <c r="AT227" s="84"/>
      <c r="AU227" s="84"/>
      <c r="AV227" s="84"/>
      <c r="AW227" s="84"/>
      <c r="AX227" s="84"/>
    </row>
    <row r="228" spans="27:50" x14ac:dyDescent="0.2">
      <c r="AA228" t="s">
        <v>190</v>
      </c>
      <c r="AT228" s="84"/>
      <c r="AU228" s="84"/>
      <c r="AV228" s="84"/>
      <c r="AW228" s="84"/>
      <c r="AX228" s="84"/>
    </row>
    <row r="229" spans="27:50" x14ac:dyDescent="0.2">
      <c r="AA229" t="s">
        <v>183</v>
      </c>
      <c r="AT229" s="84"/>
      <c r="AU229" s="84"/>
      <c r="AV229" s="84"/>
      <c r="AW229" s="84"/>
      <c r="AX229" s="84"/>
    </row>
    <row r="230" spans="27:50" x14ac:dyDescent="0.2">
      <c r="AA230" t="s">
        <v>40</v>
      </c>
      <c r="AT230" s="84"/>
      <c r="AU230" s="84"/>
      <c r="AV230" s="84"/>
      <c r="AW230" s="84"/>
      <c r="AX230" s="84"/>
    </row>
    <row r="231" spans="27:50" x14ac:dyDescent="0.2">
      <c r="AA231" t="s">
        <v>204</v>
      </c>
      <c r="AT231" s="84"/>
      <c r="AU231" s="84"/>
      <c r="AV231" s="84"/>
      <c r="AW231" s="84"/>
      <c r="AX231" s="84"/>
    </row>
    <row r="232" spans="27:50" x14ac:dyDescent="0.2">
      <c r="AA232" t="s">
        <v>205</v>
      </c>
      <c r="AT232" s="84"/>
      <c r="AU232" s="84"/>
      <c r="AV232" s="84"/>
      <c r="AW232" s="84"/>
      <c r="AX232" s="84"/>
    </row>
    <row r="233" spans="27:50" x14ac:dyDescent="0.2">
      <c r="AA233" t="s">
        <v>39</v>
      </c>
      <c r="AT233" s="84"/>
      <c r="AU233" s="84"/>
      <c r="AV233" s="84"/>
      <c r="AW233" s="84"/>
      <c r="AX233" s="84"/>
    </row>
    <row r="234" spans="27:50" hidden="1" x14ac:dyDescent="0.2">
      <c r="AA234" t="s">
        <v>42</v>
      </c>
      <c r="AT234" s="84"/>
      <c r="AU234" s="84"/>
      <c r="AV234" s="84"/>
      <c r="AW234" s="84"/>
      <c r="AX234" s="84"/>
    </row>
    <row r="235" spans="27:50" x14ac:dyDescent="0.2">
      <c r="AA235" t="s">
        <v>41</v>
      </c>
      <c r="AT235" s="83"/>
      <c r="AU235" s="83"/>
      <c r="AV235" s="83"/>
      <c r="AW235" s="83"/>
      <c r="AX235" s="83"/>
    </row>
    <row r="236" spans="27:50" x14ac:dyDescent="0.2">
      <c r="AT236" s="67">
        <f>SUM(AT218:AT235)</f>
        <v>0</v>
      </c>
      <c r="AU236" s="67">
        <f>SUM(AU218:AU235)</f>
        <v>0</v>
      </c>
      <c r="AV236" s="67">
        <f>SUM(AV218:AV235)</f>
        <v>0</v>
      </c>
      <c r="AW236" s="67">
        <f>SUM(AW218:AW235)</f>
        <v>0</v>
      </c>
      <c r="AX236" s="67">
        <f>SUM(AX218:AX235)</f>
        <v>0</v>
      </c>
    </row>
    <row r="239" spans="27:50" x14ac:dyDescent="0.2">
      <c r="AA239" s="48" t="s">
        <v>210</v>
      </c>
    </row>
    <row r="240" spans="27:50" x14ac:dyDescent="0.2">
      <c r="AT240" s="70">
        <f>AT$148</f>
        <v>36312</v>
      </c>
      <c r="AU240" s="70">
        <f>AU$148</f>
        <v>36342</v>
      </c>
      <c r="AV240" s="70">
        <f>AV$148</f>
        <v>36373</v>
      </c>
      <c r="AW240" s="70">
        <f>AW$148</f>
        <v>36404</v>
      </c>
      <c r="AX240" s="70">
        <f>AX$148</f>
        <v>36434</v>
      </c>
    </row>
    <row r="241" spans="27:50" x14ac:dyDescent="0.2">
      <c r="AA241" t="s">
        <v>206</v>
      </c>
      <c r="AT241" s="197">
        <f>AT153</f>
        <v>0</v>
      </c>
      <c r="AU241" s="197">
        <f>AU153</f>
        <v>0</v>
      </c>
      <c r="AV241" s="197">
        <f>AV153</f>
        <v>0</v>
      </c>
      <c r="AW241" s="197">
        <f>AW153</f>
        <v>0</v>
      </c>
      <c r="AX241" s="197">
        <f>AX153</f>
        <v>0</v>
      </c>
    </row>
    <row r="242" spans="27:50" x14ac:dyDescent="0.2">
      <c r="AA242" t="s">
        <v>36</v>
      </c>
      <c r="AT242" s="197">
        <f>AT176</f>
        <v>0</v>
      </c>
      <c r="AU242" s="197">
        <f>AU176</f>
        <v>0</v>
      </c>
      <c r="AV242" s="197">
        <f>AV176</f>
        <v>0</v>
      </c>
      <c r="AW242" s="197">
        <f>AW176</f>
        <v>0</v>
      </c>
      <c r="AX242" s="197">
        <f>AX176</f>
        <v>0</v>
      </c>
    </row>
    <row r="243" spans="27:50" x14ac:dyDescent="0.2">
      <c r="AA243" t="s">
        <v>207</v>
      </c>
      <c r="AT243" s="197">
        <f>AT199</f>
        <v>0</v>
      </c>
      <c r="AU243" s="197">
        <f>AU199</f>
        <v>0</v>
      </c>
      <c r="AV243" s="197">
        <f>AV199</f>
        <v>0</v>
      </c>
      <c r="AW243" s="197">
        <f>AW199</f>
        <v>0</v>
      </c>
      <c r="AX243" s="197">
        <f>AX199</f>
        <v>0</v>
      </c>
    </row>
    <row r="244" spans="27:50" x14ac:dyDescent="0.2">
      <c r="AA244" t="s">
        <v>208</v>
      </c>
      <c r="AT244" s="197">
        <f>AT222</f>
        <v>0</v>
      </c>
      <c r="AU244" s="197">
        <f>AU222</f>
        <v>0</v>
      </c>
      <c r="AV244" s="197">
        <f>AV222</f>
        <v>0</v>
      </c>
      <c r="AW244" s="197">
        <f>AW222</f>
        <v>0</v>
      </c>
      <c r="AX244" s="197">
        <f>AX222</f>
        <v>0</v>
      </c>
    </row>
    <row r="245" spans="27:50" x14ac:dyDescent="0.2">
      <c r="AA245" t="s">
        <v>214</v>
      </c>
      <c r="AT245" s="84">
        <v>0</v>
      </c>
      <c r="AU245" s="84"/>
      <c r="AV245" s="84"/>
      <c r="AW245" s="84">
        <v>1.2</v>
      </c>
      <c r="AX245" s="84">
        <v>1.4</v>
      </c>
    </row>
    <row r="246" spans="27:50" x14ac:dyDescent="0.2">
      <c r="AA246" t="s">
        <v>200</v>
      </c>
      <c r="AT246" s="84"/>
      <c r="AU246" s="84"/>
      <c r="AV246" s="84"/>
      <c r="AW246" s="84"/>
      <c r="AX246" s="84"/>
    </row>
    <row r="247" spans="27:50" x14ac:dyDescent="0.2">
      <c r="AA247" t="s">
        <v>193</v>
      </c>
      <c r="AT247" s="84"/>
      <c r="AU247" s="84"/>
      <c r="AV247" s="84"/>
      <c r="AW247" s="84"/>
      <c r="AX247" s="84"/>
    </row>
    <row r="248" spans="27:50" x14ac:dyDescent="0.2">
      <c r="AA248" t="s">
        <v>203</v>
      </c>
      <c r="AT248" s="84">
        <v>-4.4000000000000004</v>
      </c>
      <c r="AU248" s="84"/>
      <c r="AV248" s="84">
        <v>1.9</v>
      </c>
      <c r="AW248" s="84">
        <v>-1.6</v>
      </c>
      <c r="AX248" s="84">
        <v>14.9</v>
      </c>
    </row>
    <row r="249" spans="27:50" x14ac:dyDescent="0.2">
      <c r="AA249" t="s">
        <v>37</v>
      </c>
      <c r="AT249" s="84"/>
      <c r="AU249" s="84"/>
      <c r="AV249" s="84"/>
      <c r="AW249" s="84"/>
      <c r="AX249" s="84"/>
    </row>
    <row r="250" spans="27:50" x14ac:dyDescent="0.2">
      <c r="AA250" t="s">
        <v>38</v>
      </c>
      <c r="AT250" s="84"/>
      <c r="AU250" s="84"/>
      <c r="AV250" s="84"/>
      <c r="AW250" s="84"/>
      <c r="AX250" s="84"/>
    </row>
    <row r="251" spans="27:50" x14ac:dyDescent="0.2">
      <c r="AA251" t="s">
        <v>190</v>
      </c>
      <c r="AT251" s="84"/>
      <c r="AU251" s="84"/>
      <c r="AV251" s="84"/>
      <c r="AW251" s="84"/>
      <c r="AX251" s="84"/>
    </row>
    <row r="252" spans="27:50" x14ac:dyDescent="0.2">
      <c r="AA252" t="s">
        <v>183</v>
      </c>
      <c r="AT252" s="84"/>
      <c r="AU252" s="84"/>
      <c r="AV252" s="84"/>
      <c r="AW252" s="84"/>
      <c r="AX252" s="84"/>
    </row>
    <row r="253" spans="27:50" x14ac:dyDescent="0.2">
      <c r="AA253" t="s">
        <v>40</v>
      </c>
      <c r="AT253" s="84"/>
      <c r="AU253" s="84"/>
      <c r="AV253" s="84"/>
      <c r="AW253" s="84"/>
      <c r="AX253" s="84"/>
    </row>
    <row r="254" spans="27:50" x14ac:dyDescent="0.2">
      <c r="AA254" t="s">
        <v>204</v>
      </c>
      <c r="AT254" s="84"/>
      <c r="AU254" s="84"/>
      <c r="AV254" s="84"/>
      <c r="AW254" s="84"/>
      <c r="AX254" s="84"/>
    </row>
    <row r="255" spans="27:50" x14ac:dyDescent="0.2">
      <c r="AA255" t="s">
        <v>205</v>
      </c>
      <c r="AT255" s="84"/>
      <c r="AU255" s="84"/>
      <c r="AV255" s="84"/>
      <c r="AW255" s="84"/>
      <c r="AX255" s="84"/>
    </row>
    <row r="256" spans="27:50" x14ac:dyDescent="0.2">
      <c r="AA256" t="s">
        <v>39</v>
      </c>
      <c r="AT256" s="84"/>
      <c r="AU256" s="84"/>
      <c r="AV256" s="84"/>
      <c r="AW256" s="84"/>
      <c r="AX256" s="84"/>
    </row>
    <row r="257" spans="27:50" hidden="1" x14ac:dyDescent="0.2">
      <c r="AA257" t="s">
        <v>42</v>
      </c>
      <c r="AT257" s="84"/>
      <c r="AU257" s="84"/>
      <c r="AV257" s="84"/>
      <c r="AW257" s="84"/>
      <c r="AX257" s="84"/>
    </row>
    <row r="258" spans="27:50" x14ac:dyDescent="0.2">
      <c r="AA258" t="s">
        <v>41</v>
      </c>
      <c r="AT258" s="83"/>
      <c r="AU258" s="83"/>
      <c r="AV258" s="83"/>
      <c r="AW258" s="83"/>
      <c r="AX258" s="83"/>
    </row>
    <row r="259" spans="27:50" x14ac:dyDescent="0.2">
      <c r="AT259" s="67">
        <f>SUM(AT241:AT258)</f>
        <v>-4.4000000000000004</v>
      </c>
      <c r="AU259" s="67">
        <f>SUM(AU241:AU258)</f>
        <v>0</v>
      </c>
      <c r="AV259" s="67">
        <f>SUM(AV241:AV258)</f>
        <v>1.9</v>
      </c>
      <c r="AW259" s="67">
        <f>SUM(AW241:AW258)</f>
        <v>-0.40000000000000013</v>
      </c>
      <c r="AX259" s="67">
        <f>SUM(AX241:AX258)</f>
        <v>16.3</v>
      </c>
    </row>
    <row r="262" spans="27:50" x14ac:dyDescent="0.2">
      <c r="AA262" s="48" t="s">
        <v>211</v>
      </c>
    </row>
    <row r="263" spans="27:50" x14ac:dyDescent="0.2">
      <c r="AT263" s="70">
        <f>AT$148</f>
        <v>36312</v>
      </c>
      <c r="AU263" s="70">
        <f>AU$148</f>
        <v>36342</v>
      </c>
      <c r="AV263" s="70">
        <f>AV$148</f>
        <v>36373</v>
      </c>
      <c r="AW263" s="70">
        <f>AW$148</f>
        <v>36404</v>
      </c>
      <c r="AX263" s="70">
        <f>AX$148</f>
        <v>36434</v>
      </c>
    </row>
    <row r="264" spans="27:50" x14ac:dyDescent="0.2">
      <c r="AA264" t="s">
        <v>206</v>
      </c>
      <c r="AT264" s="250">
        <f>AT154</f>
        <v>7.8</v>
      </c>
      <c r="AU264" s="197">
        <f>AU154</f>
        <v>7.8</v>
      </c>
      <c r="AV264" s="197">
        <f>AV154</f>
        <v>7.8</v>
      </c>
      <c r="AW264" s="197">
        <f>AW154</f>
        <v>0</v>
      </c>
      <c r="AX264" s="197">
        <f>AX154</f>
        <v>0</v>
      </c>
    </row>
    <row r="265" spans="27:50" x14ac:dyDescent="0.2">
      <c r="AA265" t="s">
        <v>36</v>
      </c>
      <c r="AT265" s="197">
        <f>AT177</f>
        <v>0</v>
      </c>
      <c r="AU265" s="197">
        <f>AU177</f>
        <v>0</v>
      </c>
      <c r="AV265" s="197">
        <f>AV177</f>
        <v>0</v>
      </c>
      <c r="AW265" s="197">
        <f>AW177</f>
        <v>3.8</v>
      </c>
      <c r="AX265" s="197">
        <f>AX177</f>
        <v>3.8</v>
      </c>
    </row>
    <row r="266" spans="27:50" x14ac:dyDescent="0.2">
      <c r="AA266" t="s">
        <v>207</v>
      </c>
      <c r="AT266" s="197">
        <f>AT200</f>
        <v>0</v>
      </c>
      <c r="AU266" s="197">
        <f>AU200</f>
        <v>0</v>
      </c>
      <c r="AV266" s="197">
        <f>AV200</f>
        <v>0</v>
      </c>
      <c r="AW266" s="197">
        <f>AW200</f>
        <v>0</v>
      </c>
      <c r="AX266" s="197">
        <f>AX200</f>
        <v>0</v>
      </c>
    </row>
    <row r="267" spans="27:50" x14ac:dyDescent="0.2">
      <c r="AA267" t="s">
        <v>208</v>
      </c>
      <c r="AT267" s="197">
        <f>AT223</f>
        <v>0</v>
      </c>
      <c r="AU267" s="197">
        <f>AU223</f>
        <v>0</v>
      </c>
      <c r="AV267" s="197">
        <f>AV223</f>
        <v>0</v>
      </c>
      <c r="AW267" s="197">
        <f>AW223</f>
        <v>0</v>
      </c>
      <c r="AX267" s="197">
        <f>AX223</f>
        <v>0</v>
      </c>
    </row>
    <row r="268" spans="27:50" x14ac:dyDescent="0.2">
      <c r="AA268" t="s">
        <v>214</v>
      </c>
      <c r="AT268" s="197">
        <f>AT246</f>
        <v>0</v>
      </c>
      <c r="AU268" s="197">
        <f>AU246</f>
        <v>0</v>
      </c>
      <c r="AV268" s="197">
        <f>AV246</f>
        <v>0</v>
      </c>
      <c r="AW268" s="197">
        <f>AW246</f>
        <v>0</v>
      </c>
      <c r="AX268" s="197">
        <f>AX246</f>
        <v>0</v>
      </c>
    </row>
    <row r="269" spans="27:50" x14ac:dyDescent="0.2">
      <c r="AA269" t="s">
        <v>200</v>
      </c>
      <c r="AT269" s="84"/>
      <c r="AU269" s="84">
        <v>0</v>
      </c>
      <c r="AV269" s="84"/>
      <c r="AW269" s="84"/>
      <c r="AX269" s="84"/>
    </row>
    <row r="270" spans="27:50" x14ac:dyDescent="0.2">
      <c r="AA270" t="s">
        <v>193</v>
      </c>
      <c r="AT270" s="84"/>
      <c r="AU270" s="84"/>
      <c r="AV270" s="84"/>
      <c r="AW270" s="84"/>
      <c r="AX270" s="84"/>
    </row>
    <row r="271" spans="27:50" x14ac:dyDescent="0.2">
      <c r="AA271" t="s">
        <v>203</v>
      </c>
      <c r="AT271" s="84">
        <f>6.7+9.5</f>
        <v>16.2</v>
      </c>
      <c r="AU271" s="84"/>
      <c r="AV271" s="84"/>
      <c r="AW271" s="84"/>
      <c r="AX271" s="84">
        <v>-3.9</v>
      </c>
    </row>
    <row r="272" spans="27:50" x14ac:dyDescent="0.2">
      <c r="AA272" t="s">
        <v>37</v>
      </c>
      <c r="AT272" s="84"/>
      <c r="AU272" s="84"/>
      <c r="AV272" s="84"/>
      <c r="AW272" s="84"/>
      <c r="AX272" s="84"/>
    </row>
    <row r="273" spans="27:50" x14ac:dyDescent="0.2">
      <c r="AA273" t="s">
        <v>38</v>
      </c>
      <c r="AT273" s="84"/>
      <c r="AU273" s="84"/>
      <c r="AV273" s="84"/>
      <c r="AW273" s="84"/>
      <c r="AX273" s="84"/>
    </row>
    <row r="274" spans="27:50" x14ac:dyDescent="0.2">
      <c r="AA274" t="s">
        <v>190</v>
      </c>
      <c r="AT274" s="84"/>
      <c r="AU274" s="84"/>
      <c r="AV274" s="84"/>
      <c r="AW274" s="84"/>
      <c r="AX274" s="84"/>
    </row>
    <row r="275" spans="27:50" x14ac:dyDescent="0.2">
      <c r="AA275" t="s">
        <v>183</v>
      </c>
      <c r="AT275" s="84"/>
      <c r="AU275" s="84"/>
      <c r="AV275" s="84"/>
      <c r="AW275" s="84"/>
      <c r="AX275" s="84"/>
    </row>
    <row r="276" spans="27:50" x14ac:dyDescent="0.2">
      <c r="AA276" t="s">
        <v>40</v>
      </c>
      <c r="AT276" s="84"/>
      <c r="AU276" s="84"/>
      <c r="AV276" s="84"/>
      <c r="AW276" s="84"/>
      <c r="AX276" s="84"/>
    </row>
    <row r="277" spans="27:50" x14ac:dyDescent="0.2">
      <c r="AA277" t="s">
        <v>204</v>
      </c>
      <c r="AT277" s="84"/>
      <c r="AU277" s="84"/>
      <c r="AV277" s="84"/>
      <c r="AW277" s="84"/>
      <c r="AX277" s="84"/>
    </row>
    <row r="278" spans="27:50" x14ac:dyDescent="0.2">
      <c r="AA278" t="s">
        <v>205</v>
      </c>
      <c r="AT278" s="84"/>
      <c r="AU278" s="84"/>
      <c r="AV278" s="84"/>
      <c r="AW278" s="84"/>
      <c r="AX278" s="84"/>
    </row>
    <row r="279" spans="27:50" x14ac:dyDescent="0.2">
      <c r="AA279" t="s">
        <v>39</v>
      </c>
      <c r="AT279" s="84"/>
      <c r="AU279" s="84"/>
      <c r="AV279" s="84"/>
      <c r="AW279" s="84"/>
      <c r="AX279" s="84"/>
    </row>
    <row r="280" spans="27:50" hidden="1" x14ac:dyDescent="0.2">
      <c r="AA280" t="s">
        <v>42</v>
      </c>
      <c r="AT280" s="84"/>
      <c r="AU280" s="84"/>
      <c r="AV280" s="84"/>
      <c r="AW280" s="84"/>
      <c r="AX280" s="84"/>
    </row>
    <row r="281" spans="27:50" x14ac:dyDescent="0.2">
      <c r="AA281" t="s">
        <v>41</v>
      </c>
      <c r="AT281" s="83"/>
      <c r="AU281" s="83">
        <v>1.4</v>
      </c>
      <c r="AV281" s="83">
        <v>-2</v>
      </c>
      <c r="AW281" s="83"/>
      <c r="AX281" s="83"/>
    </row>
    <row r="282" spans="27:50" x14ac:dyDescent="0.2">
      <c r="AT282" s="67">
        <f>SUM(AT264:AT281)</f>
        <v>24</v>
      </c>
      <c r="AU282" s="67">
        <f>SUM(AU264:AU281)</f>
        <v>9.1999999999999993</v>
      </c>
      <c r="AV282" s="67">
        <f>SUM(AV264:AV281)</f>
        <v>5.8</v>
      </c>
      <c r="AW282" s="67">
        <f>SUM(AW264:AW281)</f>
        <v>3.8</v>
      </c>
      <c r="AX282" s="67">
        <f>SUM(AX264:AX281)</f>
        <v>-0.10000000000000009</v>
      </c>
    </row>
    <row r="285" spans="27:50" x14ac:dyDescent="0.2">
      <c r="AA285" s="48" t="s">
        <v>193</v>
      </c>
    </row>
    <row r="286" spans="27:50" x14ac:dyDescent="0.2">
      <c r="AT286" s="70">
        <f>AT$148</f>
        <v>36312</v>
      </c>
      <c r="AU286" s="70">
        <f>AU$148</f>
        <v>36342</v>
      </c>
      <c r="AV286" s="70">
        <f>AV$148</f>
        <v>36373</v>
      </c>
      <c r="AW286" s="70">
        <f>AW$148</f>
        <v>36404</v>
      </c>
      <c r="AX286" s="70">
        <f>AX$148</f>
        <v>36434</v>
      </c>
    </row>
    <row r="287" spans="27:50" x14ac:dyDescent="0.2">
      <c r="AA287" t="s">
        <v>206</v>
      </c>
      <c r="AT287" s="197">
        <f>AT155</f>
        <v>0</v>
      </c>
      <c r="AU287" s="197">
        <f>AU155</f>
        <v>0</v>
      </c>
      <c r="AV287" s="197">
        <f>AV155</f>
        <v>0</v>
      </c>
      <c r="AW287" s="197">
        <f>AW155</f>
        <v>-1.3</v>
      </c>
      <c r="AX287" s="197">
        <f>AX155</f>
        <v>0</v>
      </c>
    </row>
    <row r="288" spans="27:50" x14ac:dyDescent="0.2">
      <c r="AA288" t="s">
        <v>36</v>
      </c>
      <c r="AT288" s="197">
        <f>AT178</f>
        <v>1.7</v>
      </c>
      <c r="AU288" s="197">
        <f>AU178</f>
        <v>1.5</v>
      </c>
      <c r="AV288" s="197">
        <f>AV178</f>
        <v>1.7</v>
      </c>
      <c r="AW288" s="197">
        <f>AW178</f>
        <v>0</v>
      </c>
      <c r="AX288" s="197">
        <f>AX178</f>
        <v>-7.6</v>
      </c>
    </row>
    <row r="289" spans="27:50" x14ac:dyDescent="0.2">
      <c r="AA289" t="s">
        <v>207</v>
      </c>
      <c r="AT289" s="197">
        <f>AT201</f>
        <v>0</v>
      </c>
      <c r="AU289" s="197">
        <f>AU201</f>
        <v>0</v>
      </c>
      <c r="AV289" s="197">
        <f>AV201</f>
        <v>0</v>
      </c>
      <c r="AW289" s="197">
        <f>AW201</f>
        <v>0</v>
      </c>
      <c r="AX289" s="197">
        <f>AX201</f>
        <v>0</v>
      </c>
    </row>
    <row r="290" spans="27:50" x14ac:dyDescent="0.2">
      <c r="AA290" t="s">
        <v>208</v>
      </c>
      <c r="AT290" s="197">
        <f>AT224</f>
        <v>0</v>
      </c>
      <c r="AU290" s="197">
        <f>AU224</f>
        <v>0</v>
      </c>
      <c r="AV290" s="197">
        <f>AV224</f>
        <v>0</v>
      </c>
      <c r="AW290" s="197">
        <f>AW224</f>
        <v>0</v>
      </c>
      <c r="AX290" s="197">
        <f>AX224</f>
        <v>0</v>
      </c>
    </row>
    <row r="291" spans="27:50" x14ac:dyDescent="0.2">
      <c r="AA291" t="s">
        <v>214</v>
      </c>
      <c r="AT291" s="197">
        <f>AT247</f>
        <v>0</v>
      </c>
      <c r="AU291" s="197">
        <f>AU247</f>
        <v>0</v>
      </c>
      <c r="AV291" s="197">
        <f>AV247</f>
        <v>0</v>
      </c>
      <c r="AW291" s="197">
        <f>AW247</f>
        <v>0</v>
      </c>
      <c r="AX291" s="197">
        <f>AX247</f>
        <v>0</v>
      </c>
    </row>
    <row r="292" spans="27:50" x14ac:dyDescent="0.2">
      <c r="AA292" t="s">
        <v>200</v>
      </c>
      <c r="AT292" s="197">
        <f>AT270</f>
        <v>0</v>
      </c>
      <c r="AU292" s="197">
        <f>AU270</f>
        <v>0</v>
      </c>
      <c r="AV292" s="197">
        <f>AV270</f>
        <v>0</v>
      </c>
      <c r="AW292" s="197">
        <f>AW270</f>
        <v>0</v>
      </c>
      <c r="AX292" s="197">
        <f>AX270</f>
        <v>0</v>
      </c>
    </row>
    <row r="293" spans="27:50" x14ac:dyDescent="0.2">
      <c r="AA293" t="s">
        <v>193</v>
      </c>
      <c r="AT293" s="84">
        <v>0</v>
      </c>
      <c r="AU293" s="84"/>
      <c r="AV293" s="84">
        <f>-5+5.5</f>
        <v>0.5</v>
      </c>
      <c r="AW293" s="84"/>
      <c r="AX293" s="84">
        <v>-9.9</v>
      </c>
    </row>
    <row r="294" spans="27:50" x14ac:dyDescent="0.2">
      <c r="AA294" t="s">
        <v>203</v>
      </c>
      <c r="AT294" s="84">
        <f>-1.3+2.1</f>
        <v>0.8</v>
      </c>
      <c r="AU294" s="84">
        <v>-1.8</v>
      </c>
      <c r="AV294" s="84">
        <v>1.2</v>
      </c>
      <c r="AW294" s="84">
        <v>-1.2</v>
      </c>
      <c r="AX294" s="84"/>
    </row>
    <row r="295" spans="27:50" x14ac:dyDescent="0.2">
      <c r="AA295" t="s">
        <v>37</v>
      </c>
      <c r="AT295" s="84"/>
      <c r="AU295" s="84"/>
      <c r="AV295" s="84"/>
      <c r="AW295" s="84"/>
      <c r="AX295" s="84"/>
    </row>
    <row r="296" spans="27:50" x14ac:dyDescent="0.2">
      <c r="AA296" t="s">
        <v>38</v>
      </c>
      <c r="AT296" s="84"/>
      <c r="AU296" s="84"/>
      <c r="AV296" s="84"/>
      <c r="AW296" s="84"/>
      <c r="AX296" s="84"/>
    </row>
    <row r="297" spans="27:50" x14ac:dyDescent="0.2">
      <c r="AA297" t="s">
        <v>190</v>
      </c>
      <c r="AT297" s="84"/>
      <c r="AU297" s="84"/>
      <c r="AV297" s="84"/>
      <c r="AW297" s="84"/>
      <c r="AX297" s="84"/>
    </row>
    <row r="298" spans="27:50" x14ac:dyDescent="0.2">
      <c r="AA298" t="s">
        <v>183</v>
      </c>
      <c r="AT298" s="84"/>
      <c r="AU298" s="84"/>
      <c r="AV298" s="84"/>
      <c r="AW298" s="84"/>
      <c r="AX298" s="84"/>
    </row>
    <row r="299" spans="27:50" x14ac:dyDescent="0.2">
      <c r="AA299" t="s">
        <v>40</v>
      </c>
      <c r="AT299" s="84"/>
      <c r="AU299" s="84"/>
      <c r="AV299" s="84"/>
      <c r="AW299" s="84"/>
      <c r="AX299" s="84"/>
    </row>
    <row r="300" spans="27:50" x14ac:dyDescent="0.2">
      <c r="AA300" t="s">
        <v>204</v>
      </c>
      <c r="AT300" s="84"/>
      <c r="AU300" s="84"/>
      <c r="AV300" s="84"/>
      <c r="AW300" s="84"/>
      <c r="AX300" s="84"/>
    </row>
    <row r="301" spans="27:50" x14ac:dyDescent="0.2">
      <c r="AA301" t="s">
        <v>205</v>
      </c>
      <c r="AT301" s="84"/>
      <c r="AU301" s="84"/>
      <c r="AV301" s="84"/>
      <c r="AW301" s="84"/>
      <c r="AX301" s="84"/>
    </row>
    <row r="302" spans="27:50" x14ac:dyDescent="0.2">
      <c r="AA302" t="s">
        <v>39</v>
      </c>
      <c r="AT302" s="84"/>
      <c r="AU302" s="84"/>
      <c r="AV302" s="84"/>
      <c r="AW302" s="84"/>
      <c r="AX302" s="84"/>
    </row>
    <row r="303" spans="27:50" hidden="1" x14ac:dyDescent="0.2">
      <c r="AA303" t="s">
        <v>42</v>
      </c>
      <c r="AT303" s="84"/>
      <c r="AU303" s="84"/>
      <c r="AV303" s="84"/>
      <c r="AW303" s="84"/>
      <c r="AX303" s="84"/>
    </row>
    <row r="304" spans="27:50" x14ac:dyDescent="0.2">
      <c r="AA304" t="s">
        <v>41</v>
      </c>
      <c r="AT304" s="83"/>
      <c r="AU304" s="83"/>
      <c r="AV304" s="83"/>
      <c r="AW304" s="83"/>
      <c r="AX304" s="83">
        <v>1.1000000000000001</v>
      </c>
    </row>
    <row r="305" spans="27:50" x14ac:dyDescent="0.2">
      <c r="AT305" s="67">
        <f>SUM(AT287:AT304)</f>
        <v>2.5</v>
      </c>
      <c r="AU305" s="67">
        <f>SUM(AU287:AU304)</f>
        <v>-0.30000000000000004</v>
      </c>
      <c r="AV305" s="67">
        <f>SUM(AV287:AV304)</f>
        <v>3.4000000000000004</v>
      </c>
      <c r="AW305" s="67">
        <f>SUM(AW287:AW304)</f>
        <v>-2.5</v>
      </c>
      <c r="AX305" s="67">
        <f>SUM(AX287:AX304)</f>
        <v>-16.399999999999999</v>
      </c>
    </row>
    <row r="306" spans="27:50" x14ac:dyDescent="0.2">
      <c r="AT306" s="67"/>
      <c r="AU306" s="67"/>
      <c r="AV306" s="67"/>
      <c r="AW306" s="67"/>
      <c r="AX306" s="67"/>
    </row>
    <row r="307" spans="27:50" x14ac:dyDescent="0.2">
      <c r="AT307" s="67"/>
      <c r="AU307" s="67"/>
      <c r="AV307" s="67"/>
      <c r="AW307" s="67"/>
      <c r="AX307" s="67"/>
    </row>
    <row r="308" spans="27:50" x14ac:dyDescent="0.2">
      <c r="AA308" s="48" t="s">
        <v>212</v>
      </c>
    </row>
    <row r="309" spans="27:50" x14ac:dyDescent="0.2">
      <c r="AT309" s="70">
        <f>AT$148</f>
        <v>36312</v>
      </c>
      <c r="AU309" s="70">
        <f>AU$148</f>
        <v>36342</v>
      </c>
      <c r="AV309" s="70">
        <f>AV$148</f>
        <v>36373</v>
      </c>
      <c r="AW309" s="70">
        <f>AW$148</f>
        <v>36404</v>
      </c>
      <c r="AX309" s="70">
        <f>AX$148</f>
        <v>36434</v>
      </c>
    </row>
    <row r="310" spans="27:50" x14ac:dyDescent="0.2">
      <c r="AA310" t="s">
        <v>206</v>
      </c>
      <c r="AT310" s="197">
        <f>AT156</f>
        <v>0</v>
      </c>
      <c r="AU310" s="197">
        <f>AU156</f>
        <v>0</v>
      </c>
      <c r="AV310" s="197">
        <f>AV156</f>
        <v>0</v>
      </c>
      <c r="AW310" s="197">
        <f>AW156</f>
        <v>0</v>
      </c>
      <c r="AX310" s="197">
        <f>AX156</f>
        <v>0</v>
      </c>
    </row>
    <row r="311" spans="27:50" x14ac:dyDescent="0.2">
      <c r="AA311" t="s">
        <v>36</v>
      </c>
      <c r="AT311" s="197">
        <f>AT179</f>
        <v>0</v>
      </c>
      <c r="AU311" s="197">
        <f>AU179</f>
        <v>2.2000000000000002</v>
      </c>
      <c r="AV311" s="197">
        <f>AV179</f>
        <v>12</v>
      </c>
      <c r="AW311" s="197">
        <f>AW179</f>
        <v>24.1</v>
      </c>
      <c r="AX311" s="197">
        <f>AX179</f>
        <v>-45.4</v>
      </c>
    </row>
    <row r="312" spans="27:50" x14ac:dyDescent="0.2">
      <c r="AA312" t="s">
        <v>207</v>
      </c>
      <c r="AT312" s="197">
        <f>AT202</f>
        <v>0</v>
      </c>
      <c r="AU312" s="197">
        <f>AU202</f>
        <v>0</v>
      </c>
      <c r="AV312" s="197">
        <f>AV202</f>
        <v>0</v>
      </c>
      <c r="AW312" s="197">
        <f>AW202</f>
        <v>0</v>
      </c>
      <c r="AX312" s="197">
        <f>AX202</f>
        <v>0</v>
      </c>
    </row>
    <row r="313" spans="27:50" x14ac:dyDescent="0.2">
      <c r="AA313" t="s">
        <v>208</v>
      </c>
      <c r="AT313" s="197">
        <f>AT225</f>
        <v>0</v>
      </c>
      <c r="AU313" s="197">
        <f>AU225</f>
        <v>0</v>
      </c>
      <c r="AV313" s="197">
        <f>AV225</f>
        <v>0</v>
      </c>
      <c r="AW313" s="197">
        <f>AW225</f>
        <v>0</v>
      </c>
      <c r="AX313" s="197">
        <f>AX225</f>
        <v>0</v>
      </c>
    </row>
    <row r="314" spans="27:50" x14ac:dyDescent="0.2">
      <c r="AA314" t="s">
        <v>214</v>
      </c>
      <c r="AT314" s="197">
        <f>AT248</f>
        <v>-4.4000000000000004</v>
      </c>
      <c r="AU314" s="197">
        <f>AU248</f>
        <v>0</v>
      </c>
      <c r="AV314" s="197">
        <f>AV248</f>
        <v>1.9</v>
      </c>
      <c r="AW314" s="197">
        <f>AW248</f>
        <v>-1.6</v>
      </c>
      <c r="AX314" s="197">
        <f>AX248</f>
        <v>14.9</v>
      </c>
    </row>
    <row r="315" spans="27:50" x14ac:dyDescent="0.2">
      <c r="AA315" t="s">
        <v>200</v>
      </c>
      <c r="AT315" s="197">
        <f>AT271</f>
        <v>16.2</v>
      </c>
      <c r="AU315" s="197">
        <f>AU271</f>
        <v>0</v>
      </c>
      <c r="AV315" s="197">
        <f>AV271</f>
        <v>0</v>
      </c>
      <c r="AW315" s="197">
        <f>AW271</f>
        <v>0</v>
      </c>
      <c r="AX315" s="197">
        <f>AX271</f>
        <v>-3.9</v>
      </c>
    </row>
    <row r="316" spans="27:50" x14ac:dyDescent="0.2">
      <c r="AA316" t="s">
        <v>193</v>
      </c>
      <c r="AT316" s="197">
        <f>AT294</f>
        <v>0.8</v>
      </c>
      <c r="AU316" s="197">
        <f>AU294</f>
        <v>-1.8</v>
      </c>
      <c r="AV316" s="197">
        <f>AV294</f>
        <v>1.2</v>
      </c>
      <c r="AW316" s="197">
        <f>AW294</f>
        <v>-1.2</v>
      </c>
      <c r="AX316" s="197">
        <f>AX294</f>
        <v>0</v>
      </c>
    </row>
    <row r="317" spans="27:50" x14ac:dyDescent="0.2">
      <c r="AA317" t="s">
        <v>203</v>
      </c>
      <c r="AT317" s="84"/>
      <c r="AU317" s="84"/>
      <c r="AV317" s="84">
        <f>-1.6-2.2</f>
        <v>-3.8000000000000003</v>
      </c>
      <c r="AW317" s="84">
        <v>-5</v>
      </c>
      <c r="AX317" s="84">
        <v>-2</v>
      </c>
    </row>
    <row r="318" spans="27:50" x14ac:dyDescent="0.2">
      <c r="AA318" t="s">
        <v>37</v>
      </c>
      <c r="AT318" s="84"/>
      <c r="AU318" s="84"/>
      <c r="AV318" s="84"/>
      <c r="AW318" s="84"/>
      <c r="AX318" s="84"/>
    </row>
    <row r="319" spans="27:50" x14ac:dyDescent="0.2">
      <c r="AA319" t="s">
        <v>38</v>
      </c>
      <c r="AT319" s="84"/>
      <c r="AU319" s="84"/>
      <c r="AV319" s="84"/>
      <c r="AW319" s="84"/>
      <c r="AX319" s="84"/>
    </row>
    <row r="320" spans="27:50" x14ac:dyDescent="0.2">
      <c r="AA320" t="s">
        <v>190</v>
      </c>
      <c r="AT320" s="84"/>
      <c r="AU320" s="84"/>
      <c r="AV320" s="84"/>
      <c r="AW320" s="84"/>
      <c r="AX320" s="84"/>
    </row>
    <row r="321" spans="27:50" x14ac:dyDescent="0.2">
      <c r="AA321" t="s">
        <v>183</v>
      </c>
      <c r="AT321" s="84"/>
      <c r="AU321" s="84"/>
      <c r="AV321" s="84"/>
      <c r="AW321" s="84"/>
      <c r="AX321" s="84"/>
    </row>
    <row r="322" spans="27:50" x14ac:dyDescent="0.2">
      <c r="AA322" t="s">
        <v>40</v>
      </c>
      <c r="AT322" s="84">
        <v>-8.6</v>
      </c>
      <c r="AU322" s="84"/>
      <c r="AV322" s="84"/>
      <c r="AW322" s="84"/>
      <c r="AX322" s="84"/>
    </row>
    <row r="323" spans="27:50" x14ac:dyDescent="0.2">
      <c r="AA323" t="s">
        <v>204</v>
      </c>
      <c r="AT323" s="84"/>
      <c r="AU323" s="84"/>
      <c r="AV323" s="84"/>
      <c r="AW323" s="84"/>
      <c r="AX323" s="84"/>
    </row>
    <row r="324" spans="27:50" x14ac:dyDescent="0.2">
      <c r="AA324" t="s">
        <v>205</v>
      </c>
      <c r="AT324" s="84"/>
      <c r="AU324" s="84"/>
      <c r="AV324" s="84"/>
      <c r="AW324" s="84"/>
      <c r="AX324" s="84"/>
    </row>
    <row r="325" spans="27:50" x14ac:dyDescent="0.2">
      <c r="AA325" t="s">
        <v>39</v>
      </c>
      <c r="AT325" s="84"/>
      <c r="AU325" s="84"/>
      <c r="AV325" s="84"/>
      <c r="AW325" s="84"/>
      <c r="AX325" s="84"/>
    </row>
    <row r="326" spans="27:50" hidden="1" x14ac:dyDescent="0.2">
      <c r="AA326" t="s">
        <v>42</v>
      </c>
      <c r="AT326" s="84"/>
      <c r="AU326" s="84"/>
      <c r="AV326" s="84"/>
      <c r="AW326" s="84"/>
      <c r="AX326" s="84"/>
    </row>
    <row r="327" spans="27:50" x14ac:dyDescent="0.2">
      <c r="AA327" t="s">
        <v>41</v>
      </c>
      <c r="AT327" s="83">
        <f>1.2-2.6</f>
        <v>-1.4000000000000001</v>
      </c>
      <c r="AU327" s="83">
        <f>1.2+1.1-2.2</f>
        <v>9.9999999999999645E-2</v>
      </c>
      <c r="AV327" s="83">
        <v>-2.1</v>
      </c>
      <c r="AW327" s="83">
        <v>-2.8</v>
      </c>
      <c r="AX327" s="83">
        <v>-3.5</v>
      </c>
    </row>
    <row r="328" spans="27:50" x14ac:dyDescent="0.2">
      <c r="AT328" s="67">
        <f>SUM(AT310:AT327)</f>
        <v>2.5999999999999996</v>
      </c>
      <c r="AU328" s="67">
        <f>SUM(AU310:AU327)</f>
        <v>0.49999999999999978</v>
      </c>
      <c r="AV328" s="67">
        <f>SUM(AV310:AV327)</f>
        <v>9.1999999999999993</v>
      </c>
      <c r="AW328" s="67">
        <f>SUM(AW310:AW327)</f>
        <v>13.5</v>
      </c>
      <c r="AX328" s="67">
        <f>SUM(AX310:AX327)</f>
        <v>-39.9</v>
      </c>
    </row>
    <row r="329" spans="27:50" x14ac:dyDescent="0.2">
      <c r="AT329" s="67"/>
      <c r="AU329" s="67"/>
      <c r="AV329" s="67"/>
      <c r="AW329" s="67"/>
      <c r="AX329" s="67"/>
    </row>
    <row r="331" spans="27:50" x14ac:dyDescent="0.2">
      <c r="AA331" s="48" t="s">
        <v>27</v>
      </c>
    </row>
    <row r="332" spans="27:50" x14ac:dyDescent="0.2">
      <c r="AB332" s="70">
        <f t="shared" ref="AB332:AX332" si="6">AB$148</f>
        <v>35765</v>
      </c>
      <c r="AC332" s="70">
        <f t="shared" si="6"/>
        <v>35796</v>
      </c>
      <c r="AD332" s="70">
        <f t="shared" si="6"/>
        <v>35827</v>
      </c>
      <c r="AE332" s="70">
        <f t="shared" si="6"/>
        <v>35855</v>
      </c>
      <c r="AF332" s="70">
        <f t="shared" si="6"/>
        <v>35886</v>
      </c>
      <c r="AG332" s="70">
        <f t="shared" si="6"/>
        <v>35916</v>
      </c>
      <c r="AH332" s="70">
        <f t="shared" si="6"/>
        <v>35947</v>
      </c>
      <c r="AI332" s="70">
        <f t="shared" si="6"/>
        <v>35977</v>
      </c>
      <c r="AJ332" s="70">
        <f t="shared" si="6"/>
        <v>36008</v>
      </c>
      <c r="AK332" s="70">
        <f t="shared" si="6"/>
        <v>36039</v>
      </c>
      <c r="AL332" s="70">
        <f t="shared" si="6"/>
        <v>36069</v>
      </c>
      <c r="AM332" s="70">
        <f t="shared" si="6"/>
        <v>36100</v>
      </c>
      <c r="AN332" s="70">
        <f t="shared" si="6"/>
        <v>36130</v>
      </c>
      <c r="AO332" s="70">
        <f t="shared" si="6"/>
        <v>36161</v>
      </c>
      <c r="AP332" s="70">
        <f t="shared" si="6"/>
        <v>36192</v>
      </c>
      <c r="AQ332" s="70">
        <f t="shared" si="6"/>
        <v>36220</v>
      </c>
      <c r="AR332" s="70">
        <f t="shared" si="6"/>
        <v>36251</v>
      </c>
      <c r="AS332" s="70">
        <f t="shared" si="6"/>
        <v>36281</v>
      </c>
      <c r="AT332" s="70">
        <f t="shared" si="6"/>
        <v>36312</v>
      </c>
      <c r="AU332" s="70">
        <f t="shared" si="6"/>
        <v>36342</v>
      </c>
      <c r="AV332" s="70">
        <f t="shared" si="6"/>
        <v>36373</v>
      </c>
      <c r="AW332" s="70">
        <f t="shared" si="6"/>
        <v>36404</v>
      </c>
      <c r="AX332" s="70">
        <f t="shared" si="6"/>
        <v>36434</v>
      </c>
    </row>
    <row r="333" spans="27:50" x14ac:dyDescent="0.2">
      <c r="AA333" t="s">
        <v>206</v>
      </c>
      <c r="AB333" s="67">
        <v>-2.1</v>
      </c>
      <c r="AC333" s="67">
        <v>2.7</v>
      </c>
      <c r="AD333" s="67">
        <v>3.1</v>
      </c>
      <c r="AE333" s="67">
        <v>-2.8</v>
      </c>
      <c r="AF333" s="67">
        <v>-2.8</v>
      </c>
      <c r="AG333" s="67">
        <f t="shared" ref="AG333:AL333" si="7">AG157</f>
        <v>0</v>
      </c>
      <c r="AH333" s="67">
        <f t="shared" si="7"/>
        <v>0</v>
      </c>
      <c r="AI333" s="67">
        <f t="shared" si="7"/>
        <v>1.6</v>
      </c>
      <c r="AJ333" s="67">
        <f t="shared" si="7"/>
        <v>1.6</v>
      </c>
      <c r="AK333" s="67">
        <f t="shared" si="7"/>
        <v>1.6</v>
      </c>
      <c r="AL333" s="67">
        <f t="shared" si="7"/>
        <v>1.2</v>
      </c>
      <c r="AM333" s="67">
        <f t="shared" ref="AM333:AR333" si="8">AM157</f>
        <v>-2.4</v>
      </c>
      <c r="AN333" s="67">
        <f t="shared" si="8"/>
        <v>0</v>
      </c>
      <c r="AO333" s="67">
        <f t="shared" si="8"/>
        <v>0</v>
      </c>
      <c r="AP333" s="67">
        <f t="shared" si="8"/>
        <v>0.1</v>
      </c>
      <c r="AQ333" s="67">
        <f t="shared" si="8"/>
        <v>0</v>
      </c>
      <c r="AR333" s="67">
        <f t="shared" si="8"/>
        <v>0</v>
      </c>
      <c r="AS333" s="67">
        <f t="shared" ref="AS333:AX333" si="9">AS157</f>
        <v>0</v>
      </c>
      <c r="AT333" s="67">
        <f t="shared" si="9"/>
        <v>0</v>
      </c>
      <c r="AU333" s="67">
        <f t="shared" si="9"/>
        <v>0</v>
      </c>
      <c r="AV333" s="67">
        <f t="shared" si="9"/>
        <v>0</v>
      </c>
      <c r="AW333" s="67">
        <f t="shared" si="9"/>
        <v>0</v>
      </c>
      <c r="AX333" s="67">
        <f t="shared" si="9"/>
        <v>0</v>
      </c>
    </row>
    <row r="334" spans="27:50" x14ac:dyDescent="0.2">
      <c r="AA334" t="s">
        <v>36</v>
      </c>
      <c r="AB334" s="67">
        <v>8.3000000000000007</v>
      </c>
      <c r="AC334" s="67">
        <v>9</v>
      </c>
      <c r="AD334" s="67">
        <v>2.5</v>
      </c>
      <c r="AE334" s="67">
        <v>3.4</v>
      </c>
      <c r="AF334" s="67">
        <v>2.4</v>
      </c>
      <c r="AG334" s="67">
        <f t="shared" ref="AG334:AL334" si="10">AG180</f>
        <v>2.8</v>
      </c>
      <c r="AH334" s="67">
        <f t="shared" si="10"/>
        <v>0.9</v>
      </c>
      <c r="AI334" s="67">
        <f t="shared" si="10"/>
        <v>2.4</v>
      </c>
      <c r="AJ334" s="67">
        <f t="shared" si="10"/>
        <v>1.9</v>
      </c>
      <c r="AK334" s="67">
        <f t="shared" si="10"/>
        <v>0</v>
      </c>
      <c r="AL334" s="67">
        <f t="shared" si="10"/>
        <v>-1.9</v>
      </c>
      <c r="AM334" s="67">
        <f t="shared" ref="AM334:AR334" si="11">AM180</f>
        <v>-6</v>
      </c>
      <c r="AN334" s="67">
        <f t="shared" si="11"/>
        <v>0</v>
      </c>
      <c r="AO334" s="67">
        <f t="shared" si="11"/>
        <v>-1.5</v>
      </c>
      <c r="AP334" s="67">
        <f t="shared" si="11"/>
        <v>-7.2</v>
      </c>
      <c r="AQ334" s="67">
        <f t="shared" si="11"/>
        <v>0</v>
      </c>
      <c r="AR334" s="67">
        <f t="shared" si="11"/>
        <v>0</v>
      </c>
      <c r="AS334" s="67">
        <f t="shared" ref="AS334:AX334" si="12">AS180</f>
        <v>0</v>
      </c>
      <c r="AT334" s="67">
        <f t="shared" si="12"/>
        <v>0</v>
      </c>
      <c r="AU334" s="67">
        <f t="shared" si="12"/>
        <v>0</v>
      </c>
      <c r="AV334" s="67">
        <f t="shared" si="12"/>
        <v>0</v>
      </c>
      <c r="AW334" s="67">
        <f t="shared" si="12"/>
        <v>0</v>
      </c>
      <c r="AX334" s="67">
        <f t="shared" si="12"/>
        <v>-1.2</v>
      </c>
    </row>
    <row r="335" spans="27:50" x14ac:dyDescent="0.2">
      <c r="AA335" t="s">
        <v>207</v>
      </c>
      <c r="AB335" s="67"/>
      <c r="AC335" s="67"/>
      <c r="AD335" s="67"/>
      <c r="AE335" s="67"/>
      <c r="AF335" s="67"/>
      <c r="AG335" s="67"/>
      <c r="AH335" s="67"/>
      <c r="AI335" s="67"/>
      <c r="AJ335" s="67"/>
      <c r="AK335" s="67"/>
      <c r="AL335" s="67"/>
      <c r="AM335" s="67"/>
      <c r="AN335" s="67"/>
      <c r="AO335" s="67"/>
      <c r="AP335" s="67"/>
      <c r="AQ335" s="67"/>
      <c r="AR335" s="67"/>
      <c r="AS335" s="67"/>
      <c r="AT335" s="67">
        <f>AT203</f>
        <v>0</v>
      </c>
      <c r="AU335" s="67">
        <f>AU203</f>
        <v>0</v>
      </c>
      <c r="AV335" s="67">
        <f>AV203</f>
        <v>0</v>
      </c>
      <c r="AW335" s="67">
        <f>AW203</f>
        <v>0</v>
      </c>
      <c r="AX335" s="67">
        <f>AX203</f>
        <v>0</v>
      </c>
    </row>
    <row r="336" spans="27:50" x14ac:dyDescent="0.2">
      <c r="AA336" t="s">
        <v>208</v>
      </c>
      <c r="AB336" s="67"/>
      <c r="AC336" s="67"/>
      <c r="AD336" s="67"/>
      <c r="AE336" s="67"/>
      <c r="AF336" s="67"/>
      <c r="AG336" s="67"/>
      <c r="AH336" s="67"/>
      <c r="AI336" s="67"/>
      <c r="AJ336" s="67"/>
      <c r="AK336" s="67"/>
      <c r="AL336" s="67"/>
      <c r="AM336" s="67"/>
      <c r="AN336" s="67"/>
      <c r="AO336" s="67"/>
      <c r="AP336" s="67"/>
      <c r="AQ336" s="67"/>
      <c r="AR336" s="67"/>
      <c r="AS336" s="67"/>
      <c r="AT336" s="67">
        <f>AT226</f>
        <v>0</v>
      </c>
      <c r="AU336" s="67">
        <f>AU226</f>
        <v>0</v>
      </c>
      <c r="AV336" s="67">
        <f>AV226</f>
        <v>0</v>
      </c>
      <c r="AW336" s="67">
        <f>AW226</f>
        <v>0</v>
      </c>
      <c r="AX336" s="67">
        <f>AX226</f>
        <v>0</v>
      </c>
    </row>
    <row r="337" spans="27:50" x14ac:dyDescent="0.2">
      <c r="AA337" t="s">
        <v>214</v>
      </c>
      <c r="AB337" s="67"/>
      <c r="AC337" s="67"/>
      <c r="AD337" s="67"/>
      <c r="AE337" s="67"/>
      <c r="AF337" s="67"/>
      <c r="AG337" s="67"/>
      <c r="AH337" s="67"/>
      <c r="AI337" s="67"/>
      <c r="AJ337" s="67"/>
      <c r="AK337" s="67"/>
      <c r="AL337" s="67"/>
      <c r="AM337" s="67"/>
      <c r="AN337" s="67"/>
      <c r="AO337" s="67"/>
      <c r="AP337" s="67"/>
      <c r="AQ337" s="67"/>
      <c r="AR337" s="67"/>
      <c r="AS337" s="67"/>
      <c r="AT337" s="67">
        <f>AT249</f>
        <v>0</v>
      </c>
      <c r="AU337" s="67">
        <f>AU249</f>
        <v>0</v>
      </c>
      <c r="AV337" s="67">
        <f>AV249</f>
        <v>0</v>
      </c>
      <c r="AW337" s="67">
        <f>AW249</f>
        <v>0</v>
      </c>
      <c r="AX337" s="67">
        <f>AX249</f>
        <v>0</v>
      </c>
    </row>
    <row r="338" spans="27:50" x14ac:dyDescent="0.2">
      <c r="AA338" t="s">
        <v>200</v>
      </c>
      <c r="AB338" s="67"/>
      <c r="AC338" s="67"/>
      <c r="AD338" s="67"/>
      <c r="AE338" s="67"/>
      <c r="AF338" s="67"/>
      <c r="AG338" s="67"/>
      <c r="AH338" s="67"/>
      <c r="AI338" s="67"/>
      <c r="AJ338" s="67"/>
      <c r="AK338" s="67"/>
      <c r="AL338" s="67"/>
      <c r="AM338" s="67"/>
      <c r="AN338" s="67"/>
      <c r="AO338" s="67"/>
      <c r="AP338" s="67"/>
      <c r="AQ338" s="67"/>
      <c r="AR338" s="67"/>
      <c r="AS338" s="67"/>
      <c r="AT338" s="67">
        <f>AT272</f>
        <v>0</v>
      </c>
      <c r="AU338" s="67">
        <f>AU272</f>
        <v>0</v>
      </c>
      <c r="AV338" s="67">
        <f>AV272</f>
        <v>0</v>
      </c>
      <c r="AW338" s="67">
        <f>AW272</f>
        <v>0</v>
      </c>
      <c r="AX338" s="67">
        <f>AX272</f>
        <v>0</v>
      </c>
    </row>
    <row r="339" spans="27:50" x14ac:dyDescent="0.2">
      <c r="AA339" t="s">
        <v>193</v>
      </c>
      <c r="AB339" s="67"/>
      <c r="AC339" s="67"/>
      <c r="AD339" s="67"/>
      <c r="AE339" s="67"/>
      <c r="AF339" s="67"/>
      <c r="AG339" s="67"/>
      <c r="AH339" s="67"/>
      <c r="AI339" s="67"/>
      <c r="AJ339" s="67"/>
      <c r="AK339" s="67"/>
      <c r="AL339" s="67"/>
      <c r="AM339" s="67"/>
      <c r="AN339" s="67"/>
      <c r="AO339" s="67"/>
      <c r="AP339" s="67"/>
      <c r="AQ339" s="67"/>
      <c r="AR339" s="67"/>
      <c r="AS339" s="67"/>
      <c r="AT339" s="67">
        <f>AT295</f>
        <v>0</v>
      </c>
      <c r="AU339" s="67">
        <f>AU295</f>
        <v>0</v>
      </c>
      <c r="AV339" s="67">
        <f>AV295</f>
        <v>0</v>
      </c>
      <c r="AW339" s="67">
        <f>AW295</f>
        <v>0</v>
      </c>
      <c r="AX339" s="67">
        <f>AX295</f>
        <v>0</v>
      </c>
    </row>
    <row r="340" spans="27:50" x14ac:dyDescent="0.2">
      <c r="AA340" t="s">
        <v>203</v>
      </c>
      <c r="AB340" s="67"/>
      <c r="AC340" s="67">
        <v>1.1000000000000001</v>
      </c>
      <c r="AD340" s="67">
        <v>2.6</v>
      </c>
      <c r="AE340" s="67"/>
      <c r="AF340" s="67"/>
      <c r="AG340" s="67">
        <f t="shared" ref="AG340:AL340" si="13">AG302</f>
        <v>0</v>
      </c>
      <c r="AH340" s="67">
        <f t="shared" si="13"/>
        <v>0</v>
      </c>
      <c r="AI340" s="67">
        <f t="shared" si="13"/>
        <v>0</v>
      </c>
      <c r="AJ340" s="67">
        <f t="shared" si="13"/>
        <v>0</v>
      </c>
      <c r="AK340" s="67">
        <f t="shared" si="13"/>
        <v>0</v>
      </c>
      <c r="AL340" s="67">
        <f t="shared" si="13"/>
        <v>0</v>
      </c>
      <c r="AM340" s="67">
        <f t="shared" ref="AM340:AR340" si="14">AM302</f>
        <v>0</v>
      </c>
      <c r="AN340" s="67">
        <f t="shared" si="14"/>
        <v>0</v>
      </c>
      <c r="AO340" s="67">
        <f t="shared" si="14"/>
        <v>0</v>
      </c>
      <c r="AP340" s="67">
        <f t="shared" si="14"/>
        <v>0</v>
      </c>
      <c r="AQ340" s="67">
        <f t="shared" si="14"/>
        <v>0</v>
      </c>
      <c r="AR340" s="67">
        <f t="shared" si="14"/>
        <v>0</v>
      </c>
      <c r="AS340" s="67">
        <f>AS302</f>
        <v>0</v>
      </c>
      <c r="AT340" s="67">
        <f>AT318</f>
        <v>0</v>
      </c>
      <c r="AU340" s="67">
        <f>AU318</f>
        <v>0</v>
      </c>
      <c r="AV340" s="67">
        <f>AV318</f>
        <v>0</v>
      </c>
      <c r="AW340" s="67">
        <f>AW318</f>
        <v>0</v>
      </c>
      <c r="AX340" s="67">
        <f>AX318</f>
        <v>0</v>
      </c>
    </row>
    <row r="341" spans="27:50" x14ac:dyDescent="0.2">
      <c r="AA341" t="s">
        <v>37</v>
      </c>
      <c r="AB341" s="67"/>
      <c r="AC341" s="67">
        <v>-28.5</v>
      </c>
      <c r="AD341" s="67"/>
      <c r="AE341" s="67"/>
      <c r="AF341" s="67"/>
      <c r="AG341" s="84">
        <v>0</v>
      </c>
      <c r="AH341" s="84"/>
      <c r="AI341" s="84"/>
      <c r="AJ341" s="84"/>
      <c r="AK341" s="84"/>
      <c r="AL341" s="84"/>
      <c r="AM341" s="84"/>
      <c r="AN341" s="84"/>
      <c r="AO341" s="84"/>
      <c r="AP341" s="84"/>
      <c r="AQ341" s="84"/>
      <c r="AR341" s="84"/>
      <c r="AS341" s="84"/>
      <c r="AT341" s="84">
        <v>0</v>
      </c>
      <c r="AU341" s="84"/>
      <c r="AV341" s="84"/>
      <c r="AW341" s="84"/>
      <c r="AX341" s="84"/>
    </row>
    <row r="342" spans="27:50" x14ac:dyDescent="0.2">
      <c r="AA342" t="s">
        <v>38</v>
      </c>
      <c r="AB342" s="67"/>
      <c r="AC342" s="67"/>
      <c r="AD342" s="67"/>
      <c r="AE342" s="67"/>
      <c r="AF342" s="67"/>
      <c r="AG342" s="84"/>
      <c r="AH342" s="84"/>
      <c r="AI342" s="84"/>
      <c r="AJ342" s="84"/>
      <c r="AK342" s="84"/>
      <c r="AL342" s="84"/>
      <c r="AM342" s="84"/>
      <c r="AN342" s="84"/>
      <c r="AO342" s="84"/>
      <c r="AP342" s="84"/>
      <c r="AQ342" s="84"/>
      <c r="AR342" s="84"/>
      <c r="AS342" s="84"/>
      <c r="AT342" s="84"/>
      <c r="AU342" s="84"/>
      <c r="AV342" s="84"/>
      <c r="AW342" s="84"/>
      <c r="AX342" s="84"/>
    </row>
    <row r="343" spans="27:50" x14ac:dyDescent="0.2">
      <c r="AA343" t="s">
        <v>190</v>
      </c>
      <c r="AB343" s="67"/>
      <c r="AC343" s="67"/>
      <c r="AD343" s="67"/>
      <c r="AE343" s="67"/>
      <c r="AF343" s="67"/>
      <c r="AG343" s="84"/>
      <c r="AH343" s="84"/>
      <c r="AI343" s="84"/>
      <c r="AJ343" s="84"/>
      <c r="AK343" s="84"/>
      <c r="AL343" s="84"/>
      <c r="AM343" s="84"/>
      <c r="AN343" s="84"/>
      <c r="AO343" s="84"/>
      <c r="AP343" s="84"/>
      <c r="AQ343" s="84"/>
      <c r="AR343" s="84"/>
      <c r="AS343" s="84"/>
      <c r="AT343" s="84"/>
      <c r="AU343" s="84"/>
      <c r="AV343" s="84"/>
      <c r="AW343" s="84"/>
      <c r="AX343" s="84"/>
    </row>
    <row r="344" spans="27:50" x14ac:dyDescent="0.2">
      <c r="AA344" t="s">
        <v>183</v>
      </c>
      <c r="AB344" s="67"/>
      <c r="AC344" s="67"/>
      <c r="AD344" s="67"/>
      <c r="AE344" s="67"/>
      <c r="AF344" s="67"/>
      <c r="AG344" s="84"/>
      <c r="AH344" s="84"/>
      <c r="AI344" s="84"/>
      <c r="AJ344" s="84"/>
      <c r="AK344" s="84"/>
      <c r="AL344" s="84"/>
      <c r="AM344" s="84"/>
      <c r="AN344" s="84"/>
      <c r="AO344" s="84"/>
      <c r="AP344" s="84"/>
      <c r="AQ344" s="84"/>
      <c r="AR344" s="84"/>
      <c r="AS344" s="84"/>
      <c r="AT344" s="84"/>
      <c r="AU344" s="84"/>
      <c r="AV344" s="84"/>
      <c r="AW344" s="84"/>
      <c r="AX344" s="84"/>
    </row>
    <row r="345" spans="27:50" x14ac:dyDescent="0.2">
      <c r="AA345" t="s">
        <v>40</v>
      </c>
      <c r="AB345" s="67"/>
      <c r="AC345" s="67"/>
      <c r="AD345" s="67"/>
      <c r="AE345" s="67"/>
      <c r="AF345" s="67"/>
      <c r="AG345" s="84"/>
      <c r="AH345" s="84"/>
      <c r="AI345" s="84"/>
      <c r="AJ345" s="84"/>
      <c r="AK345" s="84"/>
      <c r="AL345" s="84"/>
      <c r="AM345" s="84"/>
      <c r="AN345" s="84"/>
      <c r="AO345" s="84"/>
      <c r="AP345" s="84"/>
      <c r="AQ345" s="84"/>
      <c r="AR345" s="84"/>
      <c r="AS345" s="84"/>
      <c r="AT345" s="84"/>
      <c r="AU345" s="84"/>
      <c r="AV345" s="84"/>
      <c r="AW345" s="84"/>
      <c r="AX345" s="84"/>
    </row>
    <row r="346" spans="27:50" x14ac:dyDescent="0.2">
      <c r="AA346" t="s">
        <v>204</v>
      </c>
      <c r="AB346" s="67"/>
      <c r="AC346" s="67"/>
      <c r="AD346" s="67"/>
      <c r="AE346" s="67"/>
      <c r="AF346" s="67"/>
      <c r="AG346" s="84"/>
      <c r="AH346" s="84"/>
      <c r="AI346" s="84"/>
      <c r="AJ346" s="84"/>
      <c r="AK346" s="84"/>
      <c r="AL346" s="84"/>
      <c r="AM346" s="84"/>
      <c r="AN346" s="84"/>
      <c r="AO346" s="84"/>
      <c r="AP346" s="84"/>
      <c r="AQ346" s="84"/>
      <c r="AR346" s="84"/>
      <c r="AS346" s="84"/>
      <c r="AT346" s="84"/>
      <c r="AU346" s="84"/>
      <c r="AV346" s="84"/>
      <c r="AW346" s="84"/>
      <c r="AX346" s="84"/>
    </row>
    <row r="347" spans="27:50" x14ac:dyDescent="0.2">
      <c r="AA347" t="s">
        <v>205</v>
      </c>
      <c r="AB347" s="67"/>
      <c r="AC347" s="67"/>
      <c r="AD347" s="67"/>
      <c r="AE347" s="67"/>
      <c r="AF347" s="67"/>
      <c r="AG347" s="84"/>
      <c r="AH347" s="84"/>
      <c r="AI347" s="84"/>
      <c r="AJ347" s="84"/>
      <c r="AK347" s="84"/>
      <c r="AL347" s="84"/>
      <c r="AM347" s="84"/>
      <c r="AN347" s="84"/>
      <c r="AO347" s="84"/>
      <c r="AP347" s="84"/>
      <c r="AQ347" s="84"/>
      <c r="AR347" s="84"/>
      <c r="AS347" s="84"/>
      <c r="AT347" s="84"/>
      <c r="AU347" s="84"/>
      <c r="AV347" s="84"/>
      <c r="AW347" s="84"/>
      <c r="AX347" s="84"/>
    </row>
    <row r="348" spans="27:50" x14ac:dyDescent="0.2">
      <c r="AA348" t="s">
        <v>39</v>
      </c>
      <c r="AB348" s="67"/>
      <c r="AC348" s="67"/>
      <c r="AD348" s="67"/>
      <c r="AE348" s="67"/>
      <c r="AF348" s="67"/>
      <c r="AG348" s="84"/>
      <c r="AH348" s="84"/>
      <c r="AI348" s="84"/>
      <c r="AJ348" s="84"/>
      <c r="AK348" s="84"/>
      <c r="AL348" s="84"/>
      <c r="AM348" s="84"/>
      <c r="AN348" s="84"/>
      <c r="AO348" s="84"/>
      <c r="AP348" s="84"/>
      <c r="AQ348" s="84"/>
      <c r="AR348" s="84"/>
      <c r="AS348" s="84"/>
      <c r="AT348" s="84"/>
      <c r="AU348" s="84"/>
      <c r="AV348" s="84"/>
      <c r="AW348" s="84"/>
      <c r="AX348" s="84"/>
    </row>
    <row r="349" spans="27:50" hidden="1" x14ac:dyDescent="0.2">
      <c r="AA349" t="s">
        <v>42</v>
      </c>
      <c r="AB349" s="67"/>
      <c r="AC349" s="67"/>
      <c r="AD349" s="67"/>
      <c r="AE349" s="67"/>
      <c r="AF349" s="67"/>
      <c r="AG349" s="84"/>
      <c r="AH349" s="84"/>
      <c r="AI349" s="84"/>
      <c r="AJ349" s="84"/>
      <c r="AK349" s="84"/>
      <c r="AL349" s="84"/>
      <c r="AM349" s="84"/>
      <c r="AN349" s="84"/>
      <c r="AO349" s="84"/>
      <c r="AP349" s="84"/>
      <c r="AQ349" s="84"/>
      <c r="AR349" s="84"/>
      <c r="AS349" s="84"/>
      <c r="AT349" s="84"/>
      <c r="AU349" s="84"/>
      <c r="AV349" s="84"/>
      <c r="AW349" s="84"/>
      <c r="AX349" s="84"/>
    </row>
    <row r="350" spans="27:50" x14ac:dyDescent="0.2">
      <c r="AA350" t="s">
        <v>41</v>
      </c>
      <c r="AB350" s="68"/>
      <c r="AC350" s="68">
        <v>29.7</v>
      </c>
      <c r="AD350" s="68">
        <v>2.2000000000000002</v>
      </c>
      <c r="AE350" s="68">
        <v>2.2000000000000002</v>
      </c>
      <c r="AF350" s="68">
        <v>-6</v>
      </c>
      <c r="AG350" s="83">
        <v>3.4</v>
      </c>
      <c r="AH350" s="83">
        <v>3.8</v>
      </c>
      <c r="AI350" s="83">
        <v>4</v>
      </c>
      <c r="AJ350" s="83">
        <v>3.8</v>
      </c>
      <c r="AK350" s="83">
        <v>3.8</v>
      </c>
      <c r="AL350" s="83">
        <v>3.5</v>
      </c>
      <c r="AM350" s="83">
        <v>3.3</v>
      </c>
      <c r="AN350" s="83">
        <v>3.6</v>
      </c>
      <c r="AO350" s="83">
        <v>3.2</v>
      </c>
      <c r="AP350" s="83">
        <v>3</v>
      </c>
      <c r="AQ350" s="83">
        <v>3</v>
      </c>
      <c r="AR350" s="83"/>
      <c r="AS350" s="83"/>
      <c r="AT350" s="83"/>
      <c r="AU350" s="83"/>
      <c r="AV350" s="83"/>
      <c r="AW350" s="83"/>
      <c r="AX350" s="83">
        <v>-2.2000000000000002</v>
      </c>
    </row>
    <row r="351" spans="27:50" x14ac:dyDescent="0.2">
      <c r="AB351" s="67">
        <f t="shared" ref="AB351:AX351" si="15">SUM(AB333:AB350)</f>
        <v>6.2000000000000011</v>
      </c>
      <c r="AC351" s="67">
        <f t="shared" si="15"/>
        <v>13.999999999999998</v>
      </c>
      <c r="AD351" s="67">
        <f t="shared" si="15"/>
        <v>10.399999999999999</v>
      </c>
      <c r="AE351" s="67">
        <f t="shared" si="15"/>
        <v>2.8000000000000003</v>
      </c>
      <c r="AF351" s="67">
        <f t="shared" si="15"/>
        <v>-6.4</v>
      </c>
      <c r="AG351" s="67">
        <f t="shared" si="15"/>
        <v>6.1999999999999993</v>
      </c>
      <c r="AH351" s="67">
        <f t="shared" si="15"/>
        <v>4.7</v>
      </c>
      <c r="AI351" s="67">
        <f t="shared" si="15"/>
        <v>8</v>
      </c>
      <c r="AJ351" s="67">
        <f t="shared" si="15"/>
        <v>7.3</v>
      </c>
      <c r="AK351" s="67">
        <f t="shared" si="15"/>
        <v>5.4</v>
      </c>
      <c r="AL351" s="67">
        <f t="shared" si="15"/>
        <v>2.8</v>
      </c>
      <c r="AM351" s="67">
        <f t="shared" si="15"/>
        <v>-5.1000000000000005</v>
      </c>
      <c r="AN351" s="67">
        <f t="shared" si="15"/>
        <v>3.6</v>
      </c>
      <c r="AO351" s="67">
        <f t="shared" si="15"/>
        <v>1.7000000000000002</v>
      </c>
      <c r="AP351" s="67">
        <f t="shared" si="15"/>
        <v>-4.1000000000000005</v>
      </c>
      <c r="AQ351" s="67">
        <f t="shared" si="15"/>
        <v>3</v>
      </c>
      <c r="AR351" s="67">
        <f t="shared" si="15"/>
        <v>0</v>
      </c>
      <c r="AS351" s="67">
        <f t="shared" si="15"/>
        <v>0</v>
      </c>
      <c r="AT351" s="67">
        <f t="shared" si="15"/>
        <v>0</v>
      </c>
      <c r="AU351" s="67">
        <f t="shared" si="15"/>
        <v>0</v>
      </c>
      <c r="AV351" s="67">
        <f t="shared" si="15"/>
        <v>0</v>
      </c>
      <c r="AW351" s="67">
        <f t="shared" si="15"/>
        <v>0</v>
      </c>
      <c r="AX351" s="67">
        <f t="shared" si="15"/>
        <v>-3.4000000000000004</v>
      </c>
    </row>
    <row r="354" spans="27:50" x14ac:dyDescent="0.2">
      <c r="AA354" s="48" t="s">
        <v>28</v>
      </c>
    </row>
    <row r="355" spans="27:50" x14ac:dyDescent="0.2">
      <c r="AB355" s="70">
        <f t="shared" ref="AB355:AX355" si="16">AB$148</f>
        <v>35765</v>
      </c>
      <c r="AC355" s="70">
        <f t="shared" si="16"/>
        <v>35796</v>
      </c>
      <c r="AD355" s="70">
        <f t="shared" si="16"/>
        <v>35827</v>
      </c>
      <c r="AE355" s="70">
        <f t="shared" si="16"/>
        <v>35855</v>
      </c>
      <c r="AF355" s="70">
        <f t="shared" si="16"/>
        <v>35886</v>
      </c>
      <c r="AG355" s="70">
        <f t="shared" si="16"/>
        <v>35916</v>
      </c>
      <c r="AH355" s="70">
        <f t="shared" si="16"/>
        <v>35947</v>
      </c>
      <c r="AI355" s="70">
        <f t="shared" si="16"/>
        <v>35977</v>
      </c>
      <c r="AJ355" s="70">
        <f t="shared" si="16"/>
        <v>36008</v>
      </c>
      <c r="AK355" s="70">
        <f t="shared" si="16"/>
        <v>36039</v>
      </c>
      <c r="AL355" s="70">
        <f t="shared" si="16"/>
        <v>36069</v>
      </c>
      <c r="AM355" s="70">
        <f t="shared" si="16"/>
        <v>36100</v>
      </c>
      <c r="AN355" s="70">
        <f t="shared" si="16"/>
        <v>36130</v>
      </c>
      <c r="AO355" s="70">
        <f t="shared" si="16"/>
        <v>36161</v>
      </c>
      <c r="AP355" s="70">
        <f t="shared" si="16"/>
        <v>36192</v>
      </c>
      <c r="AQ355" s="70">
        <f t="shared" si="16"/>
        <v>36220</v>
      </c>
      <c r="AR355" s="70">
        <f t="shared" si="16"/>
        <v>36251</v>
      </c>
      <c r="AS355" s="70">
        <f t="shared" si="16"/>
        <v>36281</v>
      </c>
      <c r="AT355" s="70">
        <f t="shared" si="16"/>
        <v>36312</v>
      </c>
      <c r="AU355" s="70">
        <f t="shared" si="16"/>
        <v>36342</v>
      </c>
      <c r="AV355" s="70">
        <f t="shared" si="16"/>
        <v>36373</v>
      </c>
      <c r="AW355" s="70">
        <f t="shared" si="16"/>
        <v>36404</v>
      </c>
      <c r="AX355" s="70">
        <f t="shared" si="16"/>
        <v>36434</v>
      </c>
    </row>
    <row r="356" spans="27:50" x14ac:dyDescent="0.2">
      <c r="AA356" t="s">
        <v>206</v>
      </c>
      <c r="AB356" s="67"/>
      <c r="AC356" s="67">
        <v>1.2</v>
      </c>
      <c r="AD356" s="67">
        <v>2.5</v>
      </c>
      <c r="AE356" s="67">
        <v>2.9</v>
      </c>
      <c r="AF356" s="67">
        <v>4.8</v>
      </c>
      <c r="AG356" s="67">
        <f t="shared" ref="AG356:AL356" si="17">AG158</f>
        <v>4.4000000000000004</v>
      </c>
      <c r="AH356" s="67">
        <f t="shared" si="17"/>
        <v>0</v>
      </c>
      <c r="AI356" s="67">
        <f t="shared" si="17"/>
        <v>0</v>
      </c>
      <c r="AJ356" s="67">
        <f t="shared" si="17"/>
        <v>2</v>
      </c>
      <c r="AK356" s="67">
        <f t="shared" si="17"/>
        <v>0</v>
      </c>
      <c r="AL356" s="67">
        <f t="shared" si="17"/>
        <v>0</v>
      </c>
      <c r="AM356" s="67">
        <f t="shared" ref="AM356:AR356" si="18">AM158</f>
        <v>0</v>
      </c>
      <c r="AN356" s="67">
        <f t="shared" si="18"/>
        <v>0</v>
      </c>
      <c r="AO356" s="67">
        <f t="shared" si="18"/>
        <v>0</v>
      </c>
      <c r="AP356" s="67">
        <f t="shared" si="18"/>
        <v>0</v>
      </c>
      <c r="AQ356" s="67">
        <f t="shared" si="18"/>
        <v>0</v>
      </c>
      <c r="AR356" s="67">
        <f t="shared" si="18"/>
        <v>0</v>
      </c>
      <c r="AS356" s="67">
        <f t="shared" ref="AS356:AX356" si="19">AS158</f>
        <v>0</v>
      </c>
      <c r="AT356" s="67">
        <f t="shared" si="19"/>
        <v>0</v>
      </c>
      <c r="AU356" s="67">
        <f t="shared" si="19"/>
        <v>0</v>
      </c>
      <c r="AV356" s="67">
        <f t="shared" si="19"/>
        <v>0</v>
      </c>
      <c r="AW356" s="67">
        <f t="shared" si="19"/>
        <v>0</v>
      </c>
      <c r="AX356" s="67">
        <f t="shared" si="19"/>
        <v>0</v>
      </c>
    </row>
    <row r="357" spans="27:50" x14ac:dyDescent="0.2">
      <c r="AA357" t="s">
        <v>36</v>
      </c>
      <c r="AB357" s="67"/>
      <c r="AC357" s="67"/>
      <c r="AD357" s="67"/>
      <c r="AE357" s="67"/>
      <c r="AF357" s="67"/>
      <c r="AG357" s="67">
        <f t="shared" ref="AG357:AL357" si="20">AG181</f>
        <v>0</v>
      </c>
      <c r="AH357" s="67">
        <f t="shared" si="20"/>
        <v>0</v>
      </c>
      <c r="AI357" s="67">
        <f t="shared" si="20"/>
        <v>0</v>
      </c>
      <c r="AJ357" s="67">
        <f t="shared" si="20"/>
        <v>0</v>
      </c>
      <c r="AK357" s="67">
        <f t="shared" si="20"/>
        <v>0</v>
      </c>
      <c r="AL357" s="67">
        <f t="shared" si="20"/>
        <v>0</v>
      </c>
      <c r="AM357" s="67">
        <f t="shared" ref="AM357:AR357" si="21">AM181</f>
        <v>0</v>
      </c>
      <c r="AN357" s="67">
        <f t="shared" si="21"/>
        <v>0</v>
      </c>
      <c r="AO357" s="67">
        <f t="shared" si="21"/>
        <v>0</v>
      </c>
      <c r="AP357" s="67">
        <f t="shared" si="21"/>
        <v>0</v>
      </c>
      <c r="AQ357" s="67">
        <f t="shared" si="21"/>
        <v>0</v>
      </c>
      <c r="AR357" s="67">
        <f t="shared" si="21"/>
        <v>0</v>
      </c>
      <c r="AS357" s="67">
        <f t="shared" ref="AS357:AX357" si="22">AS181</f>
        <v>0</v>
      </c>
      <c r="AT357" s="67">
        <f t="shared" si="22"/>
        <v>0</v>
      </c>
      <c r="AU357" s="67">
        <f t="shared" si="22"/>
        <v>0</v>
      </c>
      <c r="AV357" s="67">
        <f t="shared" si="22"/>
        <v>0</v>
      </c>
      <c r="AW357" s="67">
        <f t="shared" si="22"/>
        <v>0</v>
      </c>
      <c r="AX357" s="67">
        <f t="shared" si="22"/>
        <v>0</v>
      </c>
    </row>
    <row r="358" spans="27:50" x14ac:dyDescent="0.2">
      <c r="AA358" t="s">
        <v>207</v>
      </c>
      <c r="AB358" s="67"/>
      <c r="AC358" s="67"/>
      <c r="AD358" s="67"/>
      <c r="AE358" s="67"/>
      <c r="AF358" s="67"/>
      <c r="AG358" s="67"/>
      <c r="AH358" s="67"/>
      <c r="AI358" s="67"/>
      <c r="AJ358" s="67"/>
      <c r="AK358" s="67"/>
      <c r="AL358" s="67"/>
      <c r="AM358" s="67"/>
      <c r="AN358" s="67"/>
      <c r="AO358" s="67"/>
      <c r="AP358" s="67"/>
      <c r="AQ358" s="67"/>
      <c r="AR358" s="67"/>
      <c r="AS358" s="67"/>
      <c r="AT358" s="67">
        <f>AT204</f>
        <v>0</v>
      </c>
      <c r="AU358" s="67">
        <f>AU204</f>
        <v>0</v>
      </c>
      <c r="AV358" s="67">
        <f>AV204</f>
        <v>0</v>
      </c>
      <c r="AW358" s="67">
        <f>AW204</f>
        <v>0</v>
      </c>
      <c r="AX358" s="67">
        <f>AX204</f>
        <v>0</v>
      </c>
    </row>
    <row r="359" spans="27:50" x14ac:dyDescent="0.2">
      <c r="AA359" t="s">
        <v>208</v>
      </c>
      <c r="AB359" s="67"/>
      <c r="AC359" s="67"/>
      <c r="AD359" s="67"/>
      <c r="AE359" s="67"/>
      <c r="AF359" s="67"/>
      <c r="AG359" s="67"/>
      <c r="AH359" s="67"/>
      <c r="AI359" s="67"/>
      <c r="AJ359" s="67"/>
      <c r="AK359" s="67"/>
      <c r="AL359" s="67"/>
      <c r="AM359" s="67"/>
      <c r="AN359" s="67"/>
      <c r="AO359" s="67"/>
      <c r="AP359" s="67"/>
      <c r="AQ359" s="67"/>
      <c r="AR359" s="67"/>
      <c r="AS359" s="67"/>
      <c r="AT359" s="67">
        <f>AT227</f>
        <v>0</v>
      </c>
      <c r="AU359" s="67">
        <f>AU227</f>
        <v>0</v>
      </c>
      <c r="AV359" s="67">
        <f>AV227</f>
        <v>0</v>
      </c>
      <c r="AW359" s="67">
        <f>AW227</f>
        <v>0</v>
      </c>
      <c r="AX359" s="67">
        <f>AX227</f>
        <v>0</v>
      </c>
    </row>
    <row r="360" spans="27:50" x14ac:dyDescent="0.2">
      <c r="AA360" t="s">
        <v>214</v>
      </c>
      <c r="AB360" s="67"/>
      <c r="AC360" s="67"/>
      <c r="AD360" s="67"/>
      <c r="AE360" s="67"/>
      <c r="AF360" s="67"/>
      <c r="AG360" s="67"/>
      <c r="AH360" s="67"/>
      <c r="AI360" s="67"/>
      <c r="AJ360" s="67"/>
      <c r="AK360" s="67"/>
      <c r="AL360" s="67"/>
      <c r="AM360" s="67"/>
      <c r="AN360" s="67"/>
      <c r="AO360" s="67"/>
      <c r="AP360" s="67"/>
      <c r="AQ360" s="67"/>
      <c r="AR360" s="67"/>
      <c r="AS360" s="67"/>
      <c r="AT360" s="67">
        <f>AT250</f>
        <v>0</v>
      </c>
      <c r="AU360" s="67">
        <f>AU250</f>
        <v>0</v>
      </c>
      <c r="AV360" s="67">
        <f>AV250</f>
        <v>0</v>
      </c>
      <c r="AW360" s="67">
        <f>AW250</f>
        <v>0</v>
      </c>
      <c r="AX360" s="67">
        <f>AX250</f>
        <v>0</v>
      </c>
    </row>
    <row r="361" spans="27:50" x14ac:dyDescent="0.2">
      <c r="AA361" t="s">
        <v>200</v>
      </c>
      <c r="AB361" s="67"/>
      <c r="AC361" s="67"/>
      <c r="AD361" s="67"/>
      <c r="AE361" s="67"/>
      <c r="AF361" s="67"/>
      <c r="AG361" s="67"/>
      <c r="AH361" s="67"/>
      <c r="AI361" s="67"/>
      <c r="AJ361" s="67"/>
      <c r="AK361" s="67"/>
      <c r="AL361" s="67"/>
      <c r="AM361" s="67"/>
      <c r="AN361" s="67"/>
      <c r="AO361" s="67"/>
      <c r="AP361" s="67"/>
      <c r="AQ361" s="67"/>
      <c r="AR361" s="67"/>
      <c r="AS361" s="67"/>
      <c r="AT361" s="67">
        <f>AT273</f>
        <v>0</v>
      </c>
      <c r="AU361" s="67">
        <f>AU273</f>
        <v>0</v>
      </c>
      <c r="AV361" s="67">
        <f>AV273</f>
        <v>0</v>
      </c>
      <c r="AW361" s="67">
        <f>AW273</f>
        <v>0</v>
      </c>
      <c r="AX361" s="67">
        <f>AX273</f>
        <v>0</v>
      </c>
    </row>
    <row r="362" spans="27:50" x14ac:dyDescent="0.2">
      <c r="AA362" t="s">
        <v>193</v>
      </c>
      <c r="AB362" s="67"/>
      <c r="AC362" s="67"/>
      <c r="AD362" s="67"/>
      <c r="AE362" s="67"/>
      <c r="AF362" s="67"/>
      <c r="AG362" s="67"/>
      <c r="AH362" s="67"/>
      <c r="AI362" s="67"/>
      <c r="AJ362" s="67"/>
      <c r="AK362" s="67"/>
      <c r="AL362" s="67"/>
      <c r="AM362" s="67"/>
      <c r="AN362" s="67"/>
      <c r="AO362" s="67"/>
      <c r="AP362" s="67"/>
      <c r="AQ362" s="67"/>
      <c r="AR362" s="67"/>
      <c r="AS362" s="67"/>
      <c r="AT362" s="67">
        <f>AT296</f>
        <v>0</v>
      </c>
      <c r="AU362" s="67">
        <f>AU296</f>
        <v>0</v>
      </c>
      <c r="AV362" s="67">
        <f>AV296</f>
        <v>0</v>
      </c>
      <c r="AW362" s="67">
        <f>AW296</f>
        <v>0</v>
      </c>
      <c r="AX362" s="67">
        <f>AX296</f>
        <v>0</v>
      </c>
    </row>
    <row r="363" spans="27:50" x14ac:dyDescent="0.2">
      <c r="AA363" t="s">
        <v>203</v>
      </c>
      <c r="AB363" s="67"/>
      <c r="AC363" s="67"/>
      <c r="AD363" s="67"/>
      <c r="AE363" s="67"/>
      <c r="AF363" s="67"/>
      <c r="AG363" s="67">
        <f t="shared" ref="AG363:AL363" si="23">AG303</f>
        <v>0</v>
      </c>
      <c r="AH363" s="67">
        <f t="shared" si="23"/>
        <v>0</v>
      </c>
      <c r="AI363" s="67">
        <f t="shared" si="23"/>
        <v>0</v>
      </c>
      <c r="AJ363" s="67">
        <f t="shared" si="23"/>
        <v>0</v>
      </c>
      <c r="AK363" s="67">
        <f t="shared" si="23"/>
        <v>0</v>
      </c>
      <c r="AL363" s="67">
        <f t="shared" si="23"/>
        <v>0</v>
      </c>
      <c r="AM363" s="67">
        <f t="shared" ref="AM363:AR363" si="24">AM303</f>
        <v>0</v>
      </c>
      <c r="AN363" s="67">
        <f t="shared" si="24"/>
        <v>0</v>
      </c>
      <c r="AO363" s="67">
        <f t="shared" si="24"/>
        <v>0</v>
      </c>
      <c r="AP363" s="67">
        <f t="shared" si="24"/>
        <v>0</v>
      </c>
      <c r="AQ363" s="67">
        <f t="shared" si="24"/>
        <v>0</v>
      </c>
      <c r="AR363" s="67">
        <f t="shared" si="24"/>
        <v>0</v>
      </c>
      <c r="AS363" s="67">
        <f>AS303</f>
        <v>0</v>
      </c>
      <c r="AT363" s="67">
        <f>AT319</f>
        <v>0</v>
      </c>
      <c r="AU363" s="67">
        <f>AU319</f>
        <v>0</v>
      </c>
      <c r="AV363" s="67">
        <f>AV319</f>
        <v>0</v>
      </c>
      <c r="AW363" s="67">
        <f>AW319</f>
        <v>0</v>
      </c>
      <c r="AX363" s="67">
        <f>AX319</f>
        <v>0</v>
      </c>
    </row>
    <row r="364" spans="27:50" x14ac:dyDescent="0.2">
      <c r="AA364" t="s">
        <v>37</v>
      </c>
      <c r="AB364" s="67"/>
      <c r="AC364" s="67"/>
      <c r="AD364" s="67"/>
      <c r="AE364" s="67"/>
      <c r="AF364" s="67"/>
      <c r="AG364" s="67">
        <f t="shared" ref="AG364:AL364" si="25">AG342</f>
        <v>0</v>
      </c>
      <c r="AH364" s="67">
        <f t="shared" si="25"/>
        <v>0</v>
      </c>
      <c r="AI364" s="67">
        <f t="shared" si="25"/>
        <v>0</v>
      </c>
      <c r="AJ364" s="67">
        <f t="shared" si="25"/>
        <v>0</v>
      </c>
      <c r="AK364" s="67">
        <f t="shared" si="25"/>
        <v>0</v>
      </c>
      <c r="AL364" s="67">
        <f t="shared" si="25"/>
        <v>0</v>
      </c>
      <c r="AM364" s="67">
        <f>AM342</f>
        <v>0</v>
      </c>
      <c r="AN364" s="67">
        <f>AN342</f>
        <v>0</v>
      </c>
      <c r="AO364" s="67">
        <f>AO342</f>
        <v>0</v>
      </c>
      <c r="AP364" s="67"/>
      <c r="AQ364" s="67"/>
      <c r="AR364" s="67"/>
      <c r="AS364" s="67"/>
      <c r="AT364" s="67">
        <f>AT342</f>
        <v>0</v>
      </c>
      <c r="AU364" s="67">
        <f>AU342</f>
        <v>0</v>
      </c>
      <c r="AV364" s="67">
        <f>AV342</f>
        <v>0</v>
      </c>
      <c r="AW364" s="67">
        <f>AW342</f>
        <v>0</v>
      </c>
      <c r="AX364" s="67">
        <f>AX342</f>
        <v>0</v>
      </c>
    </row>
    <row r="365" spans="27:50" x14ac:dyDescent="0.2">
      <c r="AA365" t="s">
        <v>38</v>
      </c>
      <c r="AB365" s="67"/>
      <c r="AC365" s="67">
        <v>1.8</v>
      </c>
      <c r="AD365" s="67">
        <v>-0.7</v>
      </c>
      <c r="AE365" s="67">
        <v>-2.7</v>
      </c>
      <c r="AF365" s="67">
        <v>-10.5</v>
      </c>
      <c r="AG365" s="84"/>
      <c r="AH365" s="84"/>
      <c r="AI365" s="84"/>
      <c r="AJ365" s="84"/>
      <c r="AK365" s="84"/>
      <c r="AL365" s="84"/>
      <c r="AM365" s="84">
        <v>-2.8</v>
      </c>
      <c r="AN365" s="84"/>
      <c r="AO365" s="84">
        <v>1.2</v>
      </c>
      <c r="AP365" s="84"/>
      <c r="AQ365" s="84"/>
      <c r="AR365" s="84">
        <v>-3.4</v>
      </c>
      <c r="AS365" s="84"/>
      <c r="AT365" s="84">
        <v>0</v>
      </c>
      <c r="AU365" s="84"/>
      <c r="AV365" s="84"/>
      <c r="AW365" s="84"/>
      <c r="AX365" s="84"/>
    </row>
    <row r="366" spans="27:50" x14ac:dyDescent="0.2">
      <c r="AA366" t="s">
        <v>190</v>
      </c>
      <c r="AB366" s="67"/>
      <c r="AC366" s="67"/>
      <c r="AD366" s="67"/>
      <c r="AE366" s="67"/>
      <c r="AF366" s="67"/>
      <c r="AG366" s="84"/>
      <c r="AH366" s="84"/>
      <c r="AI366" s="84"/>
      <c r="AJ366" s="84"/>
      <c r="AK366" s="84"/>
      <c r="AL366" s="84"/>
      <c r="AM366" s="84"/>
      <c r="AN366" s="84"/>
      <c r="AO366" s="84"/>
      <c r="AP366" s="84"/>
      <c r="AQ366" s="84"/>
      <c r="AR366" s="84"/>
      <c r="AS366" s="84"/>
      <c r="AT366" s="84"/>
      <c r="AU366" s="84"/>
      <c r="AV366" s="84"/>
      <c r="AW366" s="84"/>
      <c r="AX366" s="84"/>
    </row>
    <row r="367" spans="27:50" x14ac:dyDescent="0.2">
      <c r="AA367" t="s">
        <v>183</v>
      </c>
      <c r="AB367" s="67"/>
      <c r="AC367" s="67"/>
      <c r="AD367" s="67"/>
      <c r="AE367" s="67"/>
      <c r="AF367" s="67"/>
      <c r="AG367" s="84"/>
      <c r="AH367" s="84"/>
      <c r="AI367" s="84"/>
      <c r="AJ367" s="84"/>
      <c r="AK367" s="84"/>
      <c r="AL367" s="84"/>
      <c r="AM367" s="84"/>
      <c r="AN367" s="84"/>
      <c r="AO367" s="84"/>
      <c r="AP367" s="84"/>
      <c r="AQ367" s="84"/>
      <c r="AR367" s="84"/>
      <c r="AS367" s="84"/>
      <c r="AT367" s="84"/>
      <c r="AU367" s="84"/>
      <c r="AV367" s="84"/>
      <c r="AW367" s="84"/>
      <c r="AX367" s="84"/>
    </row>
    <row r="368" spans="27:50" x14ac:dyDescent="0.2">
      <c r="AA368" t="s">
        <v>40</v>
      </c>
      <c r="AB368" s="67"/>
      <c r="AC368" s="67"/>
      <c r="AD368" s="67"/>
      <c r="AE368" s="67"/>
      <c r="AF368" s="67"/>
      <c r="AG368" s="84"/>
      <c r="AH368" s="84"/>
      <c r="AI368" s="84"/>
      <c r="AJ368" s="84"/>
      <c r="AK368" s="84"/>
      <c r="AL368" s="84"/>
      <c r="AM368" s="84"/>
      <c r="AN368" s="84"/>
      <c r="AO368" s="84"/>
      <c r="AP368" s="84"/>
      <c r="AQ368" s="84"/>
      <c r="AR368" s="84"/>
      <c r="AS368" s="84"/>
      <c r="AT368" s="84"/>
      <c r="AU368" s="84"/>
      <c r="AV368" s="84"/>
      <c r="AW368" s="84"/>
      <c r="AX368" s="84"/>
    </row>
    <row r="369" spans="27:50" x14ac:dyDescent="0.2">
      <c r="AA369" t="s">
        <v>204</v>
      </c>
      <c r="AB369" s="67"/>
      <c r="AC369" s="67"/>
      <c r="AD369" s="67"/>
      <c r="AE369" s="67"/>
      <c r="AF369" s="67"/>
      <c r="AG369" s="84"/>
      <c r="AH369" s="84"/>
      <c r="AI369" s="84"/>
      <c r="AJ369" s="84"/>
      <c r="AK369" s="84"/>
      <c r="AL369" s="84"/>
      <c r="AM369" s="84"/>
      <c r="AN369" s="84"/>
      <c r="AO369" s="84"/>
      <c r="AP369" s="84"/>
      <c r="AQ369" s="84"/>
      <c r="AR369" s="84"/>
      <c r="AS369" s="84"/>
      <c r="AT369" s="84"/>
      <c r="AU369" s="84"/>
      <c r="AV369" s="84"/>
      <c r="AW369" s="84"/>
      <c r="AX369" s="84"/>
    </row>
    <row r="370" spans="27:50" x14ac:dyDescent="0.2">
      <c r="AA370" t="s">
        <v>205</v>
      </c>
      <c r="AB370" s="67"/>
      <c r="AC370" s="67"/>
      <c r="AD370" s="67"/>
      <c r="AE370" s="67"/>
      <c r="AF370" s="67"/>
      <c r="AG370" s="84"/>
      <c r="AH370" s="84"/>
      <c r="AI370" s="84"/>
      <c r="AJ370" s="84"/>
      <c r="AK370" s="84"/>
      <c r="AL370" s="84"/>
      <c r="AM370" s="84"/>
      <c r="AN370" s="84"/>
      <c r="AO370" s="84"/>
      <c r="AP370" s="84"/>
      <c r="AQ370" s="84"/>
      <c r="AR370" s="84"/>
      <c r="AS370" s="84"/>
      <c r="AT370" s="84"/>
      <c r="AU370" s="84"/>
      <c r="AV370" s="84"/>
      <c r="AW370" s="84"/>
      <c r="AX370" s="84"/>
    </row>
    <row r="371" spans="27:50" x14ac:dyDescent="0.2">
      <c r="AA371" t="s">
        <v>39</v>
      </c>
      <c r="AB371" s="67"/>
      <c r="AC371" s="67"/>
      <c r="AD371" s="67"/>
      <c r="AE371" s="67"/>
      <c r="AF371" s="67"/>
      <c r="AG371" s="84"/>
      <c r="AH371" s="84"/>
      <c r="AI371" s="84"/>
      <c r="AJ371" s="84"/>
      <c r="AK371" s="84"/>
      <c r="AL371" s="84"/>
      <c r="AM371" s="84"/>
      <c r="AN371" s="84"/>
      <c r="AO371" s="84"/>
      <c r="AP371" s="84"/>
      <c r="AQ371" s="84"/>
      <c r="AR371" s="84"/>
      <c r="AS371" s="84"/>
      <c r="AT371" s="84"/>
      <c r="AU371" s="84"/>
      <c r="AV371" s="84"/>
      <c r="AW371" s="84"/>
      <c r="AX371" s="84"/>
    </row>
    <row r="372" spans="27:50" hidden="1" x14ac:dyDescent="0.2">
      <c r="AA372" t="s">
        <v>42</v>
      </c>
      <c r="AB372" s="67"/>
      <c r="AC372" s="67"/>
      <c r="AD372" s="67"/>
      <c r="AE372" s="67"/>
      <c r="AF372" s="67"/>
      <c r="AG372" s="84"/>
      <c r="AH372" s="84"/>
      <c r="AI372" s="84"/>
      <c r="AJ372" s="84"/>
      <c r="AK372" s="84"/>
      <c r="AL372" s="84"/>
      <c r="AM372" s="84"/>
      <c r="AN372" s="84"/>
      <c r="AO372" s="84"/>
      <c r="AP372" s="84"/>
      <c r="AQ372" s="84"/>
      <c r="AR372" s="84"/>
      <c r="AS372" s="84"/>
      <c r="AT372" s="84"/>
      <c r="AU372" s="84"/>
      <c r="AV372" s="84"/>
      <c r="AW372" s="84"/>
      <c r="AX372" s="84"/>
    </row>
    <row r="373" spans="27:50" x14ac:dyDescent="0.2">
      <c r="AA373" t="s">
        <v>41</v>
      </c>
      <c r="AB373" s="68">
        <v>-0.8</v>
      </c>
      <c r="AC373" s="68"/>
      <c r="AD373" s="68">
        <v>11.6</v>
      </c>
      <c r="AE373" s="68">
        <v>-1</v>
      </c>
      <c r="AF373" s="68">
        <v>3.3</v>
      </c>
      <c r="AG373" s="83">
        <v>-8</v>
      </c>
      <c r="AH373" s="83">
        <v>-13</v>
      </c>
      <c r="AI373" s="83">
        <v>-8.1999999999999993</v>
      </c>
      <c r="AJ373" s="83">
        <v>-0.4</v>
      </c>
      <c r="AK373" s="83">
        <v>2.4</v>
      </c>
      <c r="AL373" s="83">
        <v>0</v>
      </c>
      <c r="AM373" s="83">
        <v>-1.2</v>
      </c>
      <c r="AN373" s="83"/>
      <c r="AO373" s="83"/>
      <c r="AP373" s="83"/>
      <c r="AQ373" s="83"/>
      <c r="AR373" s="83"/>
      <c r="AS373" s="83"/>
      <c r="AT373" s="83"/>
      <c r="AU373" s="83"/>
      <c r="AV373" s="83"/>
      <c r="AW373" s="83"/>
      <c r="AX373" s="83"/>
    </row>
    <row r="374" spans="27:50" x14ac:dyDescent="0.2">
      <c r="AB374" s="67">
        <f t="shared" ref="AB374:AX374" si="26">SUM(AB356:AB373)</f>
        <v>-0.8</v>
      </c>
      <c r="AC374" s="67">
        <f t="shared" si="26"/>
        <v>3</v>
      </c>
      <c r="AD374" s="67">
        <f t="shared" si="26"/>
        <v>13.4</v>
      </c>
      <c r="AE374" s="67">
        <f t="shared" si="26"/>
        <v>-0.80000000000000027</v>
      </c>
      <c r="AF374" s="67">
        <f t="shared" si="26"/>
        <v>-2.4000000000000004</v>
      </c>
      <c r="AG374" s="67">
        <f t="shared" si="26"/>
        <v>-3.5999999999999996</v>
      </c>
      <c r="AH374" s="67">
        <f t="shared" si="26"/>
        <v>-13</v>
      </c>
      <c r="AI374" s="67">
        <f t="shared" si="26"/>
        <v>-8.1999999999999993</v>
      </c>
      <c r="AJ374" s="67">
        <f t="shared" si="26"/>
        <v>1.6</v>
      </c>
      <c r="AK374" s="67">
        <f t="shared" si="26"/>
        <v>2.4</v>
      </c>
      <c r="AL374" s="67">
        <f t="shared" si="26"/>
        <v>0</v>
      </c>
      <c r="AM374" s="67">
        <f t="shared" si="26"/>
        <v>-4</v>
      </c>
      <c r="AN374" s="67">
        <f t="shared" si="26"/>
        <v>0</v>
      </c>
      <c r="AO374" s="67">
        <f t="shared" si="26"/>
        <v>1.2</v>
      </c>
      <c r="AP374" s="67">
        <f t="shared" si="26"/>
        <v>0</v>
      </c>
      <c r="AQ374" s="67">
        <f t="shared" si="26"/>
        <v>0</v>
      </c>
      <c r="AR374" s="67">
        <f t="shared" si="26"/>
        <v>-3.4</v>
      </c>
      <c r="AS374" s="67">
        <f t="shared" si="26"/>
        <v>0</v>
      </c>
      <c r="AT374" s="67">
        <f t="shared" si="26"/>
        <v>0</v>
      </c>
      <c r="AU374" s="67">
        <f t="shared" si="26"/>
        <v>0</v>
      </c>
      <c r="AV374" s="67">
        <f t="shared" si="26"/>
        <v>0</v>
      </c>
      <c r="AW374" s="67">
        <f t="shared" si="26"/>
        <v>0</v>
      </c>
      <c r="AX374" s="67">
        <f t="shared" si="26"/>
        <v>0</v>
      </c>
    </row>
    <row r="375" spans="27:50" x14ac:dyDescent="0.2">
      <c r="AB375" s="67"/>
      <c r="AC375" s="67"/>
      <c r="AD375" s="67"/>
      <c r="AE375" s="67"/>
      <c r="AF375" s="67"/>
      <c r="AG375" s="67"/>
      <c r="AH375" s="67"/>
      <c r="AI375" s="67"/>
      <c r="AJ375" s="67"/>
      <c r="AK375" s="67"/>
      <c r="AL375" s="67"/>
      <c r="AM375" s="67"/>
      <c r="AN375" s="67"/>
      <c r="AO375" s="67"/>
      <c r="AP375" s="67"/>
      <c r="AQ375" s="67"/>
      <c r="AR375" s="67"/>
      <c r="AS375" s="67"/>
      <c r="AT375" s="67"/>
      <c r="AU375" s="67"/>
      <c r="AV375" s="67"/>
      <c r="AW375" s="67"/>
      <c r="AX375" s="67"/>
    </row>
    <row r="376" spans="27:50" x14ac:dyDescent="0.2">
      <c r="AB376" s="67"/>
      <c r="AC376" s="67"/>
      <c r="AD376" s="67"/>
      <c r="AE376" s="67"/>
      <c r="AF376" s="67"/>
      <c r="AG376" s="67"/>
      <c r="AH376" s="67"/>
      <c r="AI376" s="67"/>
      <c r="AJ376" s="67"/>
      <c r="AK376" s="67"/>
      <c r="AL376" s="67"/>
      <c r="AM376" s="67"/>
      <c r="AN376" s="67"/>
      <c r="AO376" s="67"/>
      <c r="AP376" s="67"/>
      <c r="AQ376" s="67"/>
      <c r="AR376" s="67"/>
      <c r="AS376" s="67"/>
      <c r="AT376" s="67"/>
      <c r="AU376" s="67"/>
      <c r="AV376" s="67"/>
      <c r="AW376" s="67"/>
      <c r="AX376" s="67"/>
    </row>
    <row r="377" spans="27:50" x14ac:dyDescent="0.2">
      <c r="AA377" s="48" t="s">
        <v>213</v>
      </c>
    </row>
    <row r="378" spans="27:50" x14ac:dyDescent="0.2">
      <c r="AB378" s="70">
        <f t="shared" ref="AB378:AX378" si="27">AB$148</f>
        <v>35765</v>
      </c>
      <c r="AC378" s="70">
        <f t="shared" si="27"/>
        <v>35796</v>
      </c>
      <c r="AD378" s="70">
        <f t="shared" si="27"/>
        <v>35827</v>
      </c>
      <c r="AE378" s="70">
        <f t="shared" si="27"/>
        <v>35855</v>
      </c>
      <c r="AF378" s="70">
        <f t="shared" si="27"/>
        <v>35886</v>
      </c>
      <c r="AG378" s="70">
        <f t="shared" si="27"/>
        <v>35916</v>
      </c>
      <c r="AH378" s="70">
        <f t="shared" si="27"/>
        <v>35947</v>
      </c>
      <c r="AI378" s="70">
        <f t="shared" si="27"/>
        <v>35977</v>
      </c>
      <c r="AJ378" s="70">
        <f t="shared" si="27"/>
        <v>36008</v>
      </c>
      <c r="AK378" s="70">
        <f t="shared" si="27"/>
        <v>36039</v>
      </c>
      <c r="AL378" s="70">
        <f t="shared" si="27"/>
        <v>36069</v>
      </c>
      <c r="AM378" s="70">
        <f t="shared" si="27"/>
        <v>36100</v>
      </c>
      <c r="AN378" s="70">
        <f t="shared" si="27"/>
        <v>36130</v>
      </c>
      <c r="AO378" s="70">
        <f t="shared" si="27"/>
        <v>36161</v>
      </c>
      <c r="AP378" s="70">
        <f t="shared" si="27"/>
        <v>36192</v>
      </c>
      <c r="AQ378" s="70">
        <f t="shared" si="27"/>
        <v>36220</v>
      </c>
      <c r="AR378" s="70">
        <f t="shared" si="27"/>
        <v>36251</v>
      </c>
      <c r="AS378" s="70">
        <f t="shared" si="27"/>
        <v>36281</v>
      </c>
      <c r="AT378" s="70">
        <f t="shared" si="27"/>
        <v>36312</v>
      </c>
      <c r="AU378" s="70">
        <f t="shared" si="27"/>
        <v>36342</v>
      </c>
      <c r="AV378" s="70">
        <f t="shared" si="27"/>
        <v>36373</v>
      </c>
      <c r="AW378" s="70">
        <f t="shared" si="27"/>
        <v>36404</v>
      </c>
      <c r="AX378" s="70">
        <f t="shared" si="27"/>
        <v>36434</v>
      </c>
    </row>
    <row r="379" spans="27:50" x14ac:dyDescent="0.2">
      <c r="AA379" t="s">
        <v>206</v>
      </c>
      <c r="AB379" s="67"/>
      <c r="AC379" s="67">
        <v>1.2</v>
      </c>
      <c r="AD379" s="67">
        <v>2.5</v>
      </c>
      <c r="AE379" s="67">
        <v>2.9</v>
      </c>
      <c r="AF379" s="67">
        <v>4.8</v>
      </c>
      <c r="AG379" s="67">
        <f t="shared" ref="AG379:AR379" si="28">AG181</f>
        <v>0</v>
      </c>
      <c r="AH379" s="67">
        <f t="shared" si="28"/>
        <v>0</v>
      </c>
      <c r="AI379" s="67">
        <f t="shared" si="28"/>
        <v>0</v>
      </c>
      <c r="AJ379" s="67">
        <f t="shared" si="28"/>
        <v>0</v>
      </c>
      <c r="AK379" s="67">
        <f t="shared" si="28"/>
        <v>0</v>
      </c>
      <c r="AL379" s="67">
        <f t="shared" si="28"/>
        <v>0</v>
      </c>
      <c r="AM379" s="67">
        <f t="shared" si="28"/>
        <v>0</v>
      </c>
      <c r="AN379" s="67">
        <f t="shared" si="28"/>
        <v>0</v>
      </c>
      <c r="AO379" s="67">
        <f t="shared" si="28"/>
        <v>0</v>
      </c>
      <c r="AP379" s="67">
        <f t="shared" si="28"/>
        <v>0</v>
      </c>
      <c r="AQ379" s="67">
        <f t="shared" si="28"/>
        <v>0</v>
      </c>
      <c r="AR379" s="67">
        <f t="shared" si="28"/>
        <v>0</v>
      </c>
      <c r="AS379" s="67">
        <f>AS181</f>
        <v>0</v>
      </c>
      <c r="AT379" s="197">
        <f>AT159</f>
        <v>0</v>
      </c>
      <c r="AU379" s="197">
        <f>AU159</f>
        <v>0</v>
      </c>
      <c r="AV379" s="197">
        <f>AV159</f>
        <v>0</v>
      </c>
      <c r="AW379" s="197">
        <f>AW159</f>
        <v>0</v>
      </c>
      <c r="AX379" s="197">
        <f>AX159</f>
        <v>0</v>
      </c>
    </row>
    <row r="380" spans="27:50" x14ac:dyDescent="0.2">
      <c r="AA380" t="s">
        <v>36</v>
      </c>
      <c r="AB380" s="67"/>
      <c r="AC380" s="67"/>
      <c r="AD380" s="67"/>
      <c r="AE380" s="67"/>
      <c r="AF380" s="67"/>
      <c r="AG380" s="67">
        <f t="shared" ref="AG380:AR380" si="29">AG204</f>
        <v>0</v>
      </c>
      <c r="AH380" s="67">
        <f t="shared" si="29"/>
        <v>0</v>
      </c>
      <c r="AI380" s="67">
        <f t="shared" si="29"/>
        <v>0</v>
      </c>
      <c r="AJ380" s="67">
        <f t="shared" si="29"/>
        <v>0</v>
      </c>
      <c r="AK380" s="67">
        <f t="shared" si="29"/>
        <v>0</v>
      </c>
      <c r="AL380" s="67">
        <f t="shared" si="29"/>
        <v>0</v>
      </c>
      <c r="AM380" s="67">
        <f t="shared" si="29"/>
        <v>0</v>
      </c>
      <c r="AN380" s="67">
        <f t="shared" si="29"/>
        <v>0</v>
      </c>
      <c r="AO380" s="67">
        <f t="shared" si="29"/>
        <v>0</v>
      </c>
      <c r="AP380" s="67">
        <f t="shared" si="29"/>
        <v>0</v>
      </c>
      <c r="AQ380" s="67">
        <f t="shared" si="29"/>
        <v>0</v>
      </c>
      <c r="AR380" s="67">
        <f t="shared" si="29"/>
        <v>0</v>
      </c>
      <c r="AS380" s="67">
        <f>AS204</f>
        <v>0</v>
      </c>
      <c r="AT380" s="197">
        <f>AT182</f>
        <v>0</v>
      </c>
      <c r="AU380" s="197">
        <f>AU182</f>
        <v>0</v>
      </c>
      <c r="AV380" s="197">
        <f>AV182</f>
        <v>0</v>
      </c>
      <c r="AW380" s="197">
        <f>AW182</f>
        <v>0</v>
      </c>
      <c r="AX380" s="197">
        <f>AX182</f>
        <v>0</v>
      </c>
    </row>
    <row r="381" spans="27:50" x14ac:dyDescent="0.2">
      <c r="AA381" t="s">
        <v>207</v>
      </c>
      <c r="AB381" s="67"/>
      <c r="AC381" s="67"/>
      <c r="AD381" s="67"/>
      <c r="AE381" s="67"/>
      <c r="AF381" s="67"/>
      <c r="AG381" s="67"/>
      <c r="AH381" s="67"/>
      <c r="AI381" s="67"/>
      <c r="AJ381" s="67"/>
      <c r="AK381" s="67"/>
      <c r="AL381" s="67"/>
      <c r="AM381" s="67"/>
      <c r="AN381" s="67"/>
      <c r="AO381" s="67"/>
      <c r="AP381" s="67"/>
      <c r="AQ381" s="67"/>
      <c r="AR381" s="67"/>
      <c r="AS381" s="67"/>
      <c r="AT381" s="197">
        <f>AT205</f>
        <v>0</v>
      </c>
      <c r="AU381" s="197">
        <f>AU205</f>
        <v>0</v>
      </c>
      <c r="AV381" s="197">
        <f>AV205</f>
        <v>0</v>
      </c>
      <c r="AW381" s="197">
        <f>AW205</f>
        <v>0</v>
      </c>
      <c r="AX381" s="197">
        <f>AX205</f>
        <v>0</v>
      </c>
    </row>
    <row r="382" spans="27:50" x14ac:dyDescent="0.2">
      <c r="AA382" t="s">
        <v>208</v>
      </c>
      <c r="AB382" s="67"/>
      <c r="AC382" s="67"/>
      <c r="AD382" s="67"/>
      <c r="AE382" s="67"/>
      <c r="AF382" s="67"/>
      <c r="AG382" s="67"/>
      <c r="AH382" s="67"/>
      <c r="AI382" s="67"/>
      <c r="AJ382" s="67"/>
      <c r="AK382" s="67"/>
      <c r="AL382" s="67"/>
      <c r="AM382" s="67"/>
      <c r="AN382" s="67"/>
      <c r="AO382" s="67"/>
      <c r="AP382" s="67"/>
      <c r="AQ382" s="67"/>
      <c r="AR382" s="67"/>
      <c r="AS382" s="67"/>
      <c r="AT382" s="197">
        <f>AT228</f>
        <v>0</v>
      </c>
      <c r="AU382" s="197">
        <f>AU228</f>
        <v>0</v>
      </c>
      <c r="AV382" s="197">
        <f>AV228</f>
        <v>0</v>
      </c>
      <c r="AW382" s="197">
        <f>AW228</f>
        <v>0</v>
      </c>
      <c r="AX382" s="197">
        <f>AX228</f>
        <v>0</v>
      </c>
    </row>
    <row r="383" spans="27:50" x14ac:dyDescent="0.2">
      <c r="AA383" t="s">
        <v>214</v>
      </c>
      <c r="AB383" s="67"/>
      <c r="AC383" s="67"/>
      <c r="AD383" s="67"/>
      <c r="AE383" s="67"/>
      <c r="AF383" s="67"/>
      <c r="AG383" s="67"/>
      <c r="AH383" s="67"/>
      <c r="AI383" s="67"/>
      <c r="AJ383" s="67"/>
      <c r="AK383" s="67"/>
      <c r="AL383" s="67"/>
      <c r="AM383" s="67"/>
      <c r="AN383" s="67"/>
      <c r="AO383" s="67"/>
      <c r="AP383" s="67"/>
      <c r="AQ383" s="67"/>
      <c r="AR383" s="67"/>
      <c r="AS383" s="67"/>
      <c r="AT383" s="197">
        <f>AT251</f>
        <v>0</v>
      </c>
      <c r="AU383" s="197">
        <f>AU251</f>
        <v>0</v>
      </c>
      <c r="AV383" s="197">
        <f>AV251</f>
        <v>0</v>
      </c>
      <c r="AW383" s="197">
        <f>AW251</f>
        <v>0</v>
      </c>
      <c r="AX383" s="197">
        <f>AX251</f>
        <v>0</v>
      </c>
    </row>
    <row r="384" spans="27:50" x14ac:dyDescent="0.2">
      <c r="AA384" t="s">
        <v>200</v>
      </c>
      <c r="AB384" s="67"/>
      <c r="AC384" s="67"/>
      <c r="AD384" s="67"/>
      <c r="AE384" s="67"/>
      <c r="AF384" s="67"/>
      <c r="AG384" s="67"/>
      <c r="AH384" s="67"/>
      <c r="AI384" s="67"/>
      <c r="AJ384" s="67"/>
      <c r="AK384" s="67"/>
      <c r="AL384" s="67"/>
      <c r="AM384" s="67"/>
      <c r="AN384" s="67"/>
      <c r="AO384" s="67"/>
      <c r="AP384" s="67"/>
      <c r="AQ384" s="67"/>
      <c r="AR384" s="67"/>
      <c r="AS384" s="67"/>
      <c r="AT384" s="197">
        <f>AT274</f>
        <v>0</v>
      </c>
      <c r="AU384" s="197">
        <f>AU274</f>
        <v>0</v>
      </c>
      <c r="AV384" s="197">
        <f>AV274</f>
        <v>0</v>
      </c>
      <c r="AW384" s="197">
        <f>AW274</f>
        <v>0</v>
      </c>
      <c r="AX384" s="197">
        <f>AX274</f>
        <v>0</v>
      </c>
    </row>
    <row r="385" spans="27:50" x14ac:dyDescent="0.2">
      <c r="AA385" t="s">
        <v>193</v>
      </c>
      <c r="AB385" s="67"/>
      <c r="AC385" s="67"/>
      <c r="AD385" s="67"/>
      <c r="AE385" s="67"/>
      <c r="AF385" s="67"/>
      <c r="AG385" s="67"/>
      <c r="AH385" s="67"/>
      <c r="AI385" s="67"/>
      <c r="AJ385" s="67"/>
      <c r="AK385" s="67"/>
      <c r="AL385" s="67"/>
      <c r="AM385" s="67"/>
      <c r="AN385" s="67"/>
      <c r="AO385" s="67"/>
      <c r="AP385" s="67"/>
      <c r="AQ385" s="67"/>
      <c r="AR385" s="67"/>
      <c r="AS385" s="67"/>
      <c r="AT385" s="197">
        <f>AT297</f>
        <v>0</v>
      </c>
      <c r="AU385" s="197">
        <f>AU297</f>
        <v>0</v>
      </c>
      <c r="AV385" s="197">
        <f>AV297</f>
        <v>0</v>
      </c>
      <c r="AW385" s="197">
        <f>AW297</f>
        <v>0</v>
      </c>
      <c r="AX385" s="197">
        <f>AX297</f>
        <v>0</v>
      </c>
    </row>
    <row r="386" spans="27:50" x14ac:dyDescent="0.2">
      <c r="AA386" t="s">
        <v>203</v>
      </c>
      <c r="AB386" s="67"/>
      <c r="AC386" s="67"/>
      <c r="AD386" s="67"/>
      <c r="AE386" s="67"/>
      <c r="AF386" s="67"/>
      <c r="AG386" s="67">
        <f t="shared" ref="AG386:AR386" si="30">AG326</f>
        <v>0</v>
      </c>
      <c r="AH386" s="67">
        <f t="shared" si="30"/>
        <v>0</v>
      </c>
      <c r="AI386" s="67">
        <f t="shared" si="30"/>
        <v>0</v>
      </c>
      <c r="AJ386" s="67">
        <f t="shared" si="30"/>
        <v>0</v>
      </c>
      <c r="AK386" s="67">
        <f t="shared" si="30"/>
        <v>0</v>
      </c>
      <c r="AL386" s="67">
        <f t="shared" si="30"/>
        <v>0</v>
      </c>
      <c r="AM386" s="67">
        <f t="shared" si="30"/>
        <v>0</v>
      </c>
      <c r="AN386" s="67">
        <f t="shared" si="30"/>
        <v>0</v>
      </c>
      <c r="AO386" s="67">
        <f t="shared" si="30"/>
        <v>0</v>
      </c>
      <c r="AP386" s="67">
        <f t="shared" si="30"/>
        <v>0</v>
      </c>
      <c r="AQ386" s="67">
        <f t="shared" si="30"/>
        <v>0</v>
      </c>
      <c r="AR386" s="67">
        <f t="shared" si="30"/>
        <v>0</v>
      </c>
      <c r="AS386" s="67">
        <f>AS326</f>
        <v>0</v>
      </c>
      <c r="AT386" s="197">
        <f>AT320</f>
        <v>0</v>
      </c>
      <c r="AU386" s="197">
        <f>AU320</f>
        <v>0</v>
      </c>
      <c r="AV386" s="197">
        <f>AV320</f>
        <v>0</v>
      </c>
      <c r="AW386" s="197">
        <f>AW320</f>
        <v>0</v>
      </c>
      <c r="AX386" s="197">
        <f>AX320</f>
        <v>0</v>
      </c>
    </row>
    <row r="387" spans="27:50" x14ac:dyDescent="0.2">
      <c r="AA387" t="s">
        <v>37</v>
      </c>
      <c r="AB387" s="67"/>
      <c r="AC387" s="67"/>
      <c r="AD387" s="67"/>
      <c r="AE387" s="67"/>
      <c r="AF387" s="67"/>
      <c r="AG387" s="67">
        <f t="shared" ref="AG387:AL387" si="31">AG365</f>
        <v>0</v>
      </c>
      <c r="AH387" s="67">
        <f t="shared" si="31"/>
        <v>0</v>
      </c>
      <c r="AI387" s="67">
        <f t="shared" si="31"/>
        <v>0</v>
      </c>
      <c r="AJ387" s="67">
        <f t="shared" si="31"/>
        <v>0</v>
      </c>
      <c r="AK387" s="67">
        <f t="shared" si="31"/>
        <v>0</v>
      </c>
      <c r="AL387" s="67">
        <f t="shared" si="31"/>
        <v>0</v>
      </c>
      <c r="AM387" s="67">
        <f>AM365</f>
        <v>-2.8</v>
      </c>
      <c r="AN387" s="67">
        <f>AN365</f>
        <v>0</v>
      </c>
      <c r="AO387" s="67">
        <f>AO365</f>
        <v>1.2</v>
      </c>
      <c r="AP387" s="67"/>
      <c r="AQ387" s="67"/>
      <c r="AR387" s="67"/>
      <c r="AS387" s="67"/>
      <c r="AT387" s="197">
        <f>AT343</f>
        <v>0</v>
      </c>
      <c r="AU387" s="197">
        <f>AU343</f>
        <v>0</v>
      </c>
      <c r="AV387" s="197">
        <f>AV343</f>
        <v>0</v>
      </c>
      <c r="AW387" s="197">
        <f>AW343</f>
        <v>0</v>
      </c>
      <c r="AX387" s="197">
        <f>AX343</f>
        <v>0</v>
      </c>
    </row>
    <row r="388" spans="27:50" x14ac:dyDescent="0.2">
      <c r="AA388" t="s">
        <v>38</v>
      </c>
      <c r="AB388" s="67"/>
      <c r="AC388" s="67">
        <v>1.8</v>
      </c>
      <c r="AD388" s="67">
        <v>-0.7</v>
      </c>
      <c r="AE388" s="67">
        <v>-2.7</v>
      </c>
      <c r="AF388" s="67">
        <v>-10.5</v>
      </c>
      <c r="AG388" s="84"/>
      <c r="AH388" s="84"/>
      <c r="AI388" s="84"/>
      <c r="AJ388" s="84"/>
      <c r="AK388" s="84"/>
      <c r="AL388" s="84"/>
      <c r="AM388" s="84">
        <v>-2.8</v>
      </c>
      <c r="AN388" s="84"/>
      <c r="AO388" s="84">
        <v>1.2</v>
      </c>
      <c r="AP388" s="84"/>
      <c r="AQ388" s="84"/>
      <c r="AR388" s="84">
        <v>-3.4</v>
      </c>
      <c r="AS388" s="84"/>
      <c r="AT388" s="197">
        <f>AT366</f>
        <v>0</v>
      </c>
      <c r="AU388" s="197">
        <f>AU366</f>
        <v>0</v>
      </c>
      <c r="AV388" s="197">
        <f>AV366</f>
        <v>0</v>
      </c>
      <c r="AW388" s="197">
        <f>AW366</f>
        <v>0</v>
      </c>
      <c r="AX388" s="197">
        <f>AX366</f>
        <v>0</v>
      </c>
    </row>
    <row r="389" spans="27:50" x14ac:dyDescent="0.2">
      <c r="AA389" t="s">
        <v>190</v>
      </c>
      <c r="AB389" s="67"/>
      <c r="AC389" s="67"/>
      <c r="AD389" s="67"/>
      <c r="AE389" s="67"/>
      <c r="AF389" s="67"/>
      <c r="AG389" s="84"/>
      <c r="AH389" s="84"/>
      <c r="AI389" s="84"/>
      <c r="AJ389" s="84"/>
      <c r="AK389" s="84"/>
      <c r="AL389" s="84"/>
      <c r="AM389" s="84"/>
      <c r="AN389" s="84"/>
      <c r="AO389" s="84"/>
      <c r="AP389" s="84"/>
      <c r="AQ389" s="84"/>
      <c r="AR389" s="84"/>
      <c r="AS389" s="84"/>
      <c r="AT389" s="84">
        <v>0</v>
      </c>
      <c r="AU389" s="84">
        <f>-2+2.9</f>
        <v>0.89999999999999991</v>
      </c>
      <c r="AV389" s="84">
        <f>1.4-2.7+9.4</f>
        <v>8.1</v>
      </c>
      <c r="AW389" s="84">
        <v>2</v>
      </c>
      <c r="AX389" s="84">
        <v>2</v>
      </c>
    </row>
    <row r="390" spans="27:50" x14ac:dyDescent="0.2">
      <c r="AA390" t="s">
        <v>183</v>
      </c>
      <c r="AB390" s="67"/>
      <c r="AC390" s="67"/>
      <c r="AD390" s="67"/>
      <c r="AE390" s="67"/>
      <c r="AF390" s="67"/>
      <c r="AG390" s="84"/>
      <c r="AH390" s="84"/>
      <c r="AI390" s="84"/>
      <c r="AJ390" s="84"/>
      <c r="AK390" s="84"/>
      <c r="AL390" s="84"/>
      <c r="AM390" s="84"/>
      <c r="AN390" s="84"/>
      <c r="AO390" s="84"/>
      <c r="AP390" s="84"/>
      <c r="AQ390" s="84"/>
      <c r="AR390" s="84"/>
      <c r="AS390" s="84"/>
      <c r="AT390" s="84"/>
      <c r="AU390" s="84"/>
      <c r="AV390" s="84"/>
      <c r="AW390" s="84"/>
      <c r="AX390" s="84"/>
    </row>
    <row r="391" spans="27:50" x14ac:dyDescent="0.2">
      <c r="AA391" t="s">
        <v>40</v>
      </c>
      <c r="AB391" s="67"/>
      <c r="AC391" s="67"/>
      <c r="AD391" s="67"/>
      <c r="AE391" s="67"/>
      <c r="AF391" s="67"/>
      <c r="AG391" s="84"/>
      <c r="AH391" s="84"/>
      <c r="AI391" s="84"/>
      <c r="AJ391" s="84"/>
      <c r="AK391" s="84"/>
      <c r="AL391" s="84"/>
      <c r="AM391" s="84"/>
      <c r="AN391" s="84"/>
      <c r="AO391" s="84"/>
      <c r="AP391" s="84"/>
      <c r="AQ391" s="84"/>
      <c r="AR391" s="84"/>
      <c r="AS391" s="84"/>
      <c r="AT391" s="84"/>
      <c r="AU391" s="84"/>
      <c r="AV391" s="84"/>
      <c r="AW391" s="84"/>
      <c r="AX391" s="84"/>
    </row>
    <row r="392" spans="27:50" x14ac:dyDescent="0.2">
      <c r="AA392" t="s">
        <v>204</v>
      </c>
      <c r="AB392" s="67"/>
      <c r="AC392" s="67"/>
      <c r="AD392" s="67"/>
      <c r="AE392" s="67"/>
      <c r="AF392" s="67"/>
      <c r="AG392" s="84"/>
      <c r="AH392" s="84"/>
      <c r="AI392" s="84"/>
      <c r="AJ392" s="84"/>
      <c r="AK392" s="84"/>
      <c r="AL392" s="84"/>
      <c r="AM392" s="84"/>
      <c r="AN392" s="84"/>
      <c r="AO392" s="84"/>
      <c r="AP392" s="84"/>
      <c r="AQ392" s="84"/>
      <c r="AR392" s="84"/>
      <c r="AS392" s="84"/>
      <c r="AT392" s="84"/>
      <c r="AU392" s="84"/>
      <c r="AV392" s="84"/>
      <c r="AW392" s="84"/>
      <c r="AX392" s="84"/>
    </row>
    <row r="393" spans="27:50" x14ac:dyDescent="0.2">
      <c r="AA393" t="s">
        <v>205</v>
      </c>
      <c r="AB393" s="67"/>
      <c r="AC393" s="67"/>
      <c r="AD393" s="67"/>
      <c r="AE393" s="67"/>
      <c r="AF393" s="67"/>
      <c r="AG393" s="84"/>
      <c r="AH393" s="84"/>
      <c r="AI393" s="84"/>
      <c r="AJ393" s="84"/>
      <c r="AK393" s="84"/>
      <c r="AL393" s="84"/>
      <c r="AM393" s="84"/>
      <c r="AN393" s="84"/>
      <c r="AO393" s="84"/>
      <c r="AP393" s="84"/>
      <c r="AQ393" s="84"/>
      <c r="AR393" s="84"/>
      <c r="AS393" s="84"/>
      <c r="AT393" s="84"/>
      <c r="AU393" s="84"/>
      <c r="AV393" s="84"/>
      <c r="AW393" s="84"/>
      <c r="AX393" s="84"/>
    </row>
    <row r="394" spans="27:50" x14ac:dyDescent="0.2">
      <c r="AA394" t="s">
        <v>39</v>
      </c>
      <c r="AB394" s="67"/>
      <c r="AC394" s="67"/>
      <c r="AD394" s="67"/>
      <c r="AE394" s="67"/>
      <c r="AF394" s="67"/>
      <c r="AG394" s="84"/>
      <c r="AH394" s="84"/>
      <c r="AI394" s="84"/>
      <c r="AJ394" s="84"/>
      <c r="AK394" s="84"/>
      <c r="AL394" s="84"/>
      <c r="AM394" s="84"/>
      <c r="AN394" s="84"/>
      <c r="AO394" s="84"/>
      <c r="AP394" s="84"/>
      <c r="AQ394" s="84"/>
      <c r="AR394" s="84"/>
      <c r="AS394" s="84"/>
      <c r="AT394" s="84"/>
      <c r="AU394" s="84"/>
      <c r="AV394" s="84"/>
      <c r="AW394" s="84"/>
      <c r="AX394" s="84"/>
    </row>
    <row r="395" spans="27:50" hidden="1" x14ac:dyDescent="0.2">
      <c r="AA395" t="s">
        <v>42</v>
      </c>
      <c r="AB395" s="67"/>
      <c r="AC395" s="67"/>
      <c r="AD395" s="67"/>
      <c r="AE395" s="67"/>
      <c r="AF395" s="67"/>
      <c r="AG395" s="84"/>
      <c r="AH395" s="84"/>
      <c r="AI395" s="84"/>
      <c r="AJ395" s="84"/>
      <c r="AK395" s="84"/>
      <c r="AL395" s="84"/>
      <c r="AM395" s="84"/>
      <c r="AN395" s="84"/>
      <c r="AO395" s="84"/>
      <c r="AP395" s="84"/>
      <c r="AQ395" s="84"/>
      <c r="AR395" s="84"/>
      <c r="AS395" s="84"/>
      <c r="AT395" s="84"/>
      <c r="AU395" s="84"/>
      <c r="AV395" s="84">
        <f>5.7-9.4</f>
        <v>-3.7</v>
      </c>
      <c r="AW395" s="84"/>
      <c r="AX395" s="84"/>
    </row>
    <row r="396" spans="27:50" x14ac:dyDescent="0.2">
      <c r="AA396" t="s">
        <v>41</v>
      </c>
      <c r="AB396" s="68">
        <v>-0.8</v>
      </c>
      <c r="AC396" s="68"/>
      <c r="AD396" s="68">
        <v>11.6</v>
      </c>
      <c r="AE396" s="68">
        <v>-1</v>
      </c>
      <c r="AF396" s="68">
        <v>3.3</v>
      </c>
      <c r="AG396" s="83">
        <v>-8</v>
      </c>
      <c r="AH396" s="83">
        <v>-13</v>
      </c>
      <c r="AI396" s="83">
        <v>-8.1999999999999993</v>
      </c>
      <c r="AJ396" s="83">
        <v>-0.4</v>
      </c>
      <c r="AK396" s="83">
        <v>2.4</v>
      </c>
      <c r="AL396" s="83">
        <v>0</v>
      </c>
      <c r="AM396" s="83">
        <v>-1.2</v>
      </c>
      <c r="AN396" s="83"/>
      <c r="AO396" s="83"/>
      <c r="AP396" s="83"/>
      <c r="AQ396" s="83"/>
      <c r="AR396" s="83"/>
      <c r="AS396" s="83"/>
      <c r="AT396" s="83"/>
      <c r="AU396" s="83"/>
      <c r="AV396" s="83"/>
      <c r="AW396" s="83"/>
      <c r="AX396" s="83"/>
    </row>
    <row r="397" spans="27:50" x14ac:dyDescent="0.2">
      <c r="AB397" s="67">
        <f t="shared" ref="AB397:AV397" si="32">SUM(AB379:AB396)</f>
        <v>-0.8</v>
      </c>
      <c r="AC397" s="67">
        <f t="shared" si="32"/>
        <v>3</v>
      </c>
      <c r="AD397" s="67">
        <f t="shared" si="32"/>
        <v>13.4</v>
      </c>
      <c r="AE397" s="67">
        <f t="shared" si="32"/>
        <v>-0.80000000000000027</v>
      </c>
      <c r="AF397" s="67">
        <f t="shared" si="32"/>
        <v>-2.4000000000000004</v>
      </c>
      <c r="AG397" s="67">
        <f t="shared" si="32"/>
        <v>-8</v>
      </c>
      <c r="AH397" s="67">
        <f t="shared" si="32"/>
        <v>-13</v>
      </c>
      <c r="AI397" s="67">
        <f t="shared" si="32"/>
        <v>-8.1999999999999993</v>
      </c>
      <c r="AJ397" s="67">
        <f t="shared" si="32"/>
        <v>-0.4</v>
      </c>
      <c r="AK397" s="67">
        <f t="shared" si="32"/>
        <v>2.4</v>
      </c>
      <c r="AL397" s="67">
        <f t="shared" si="32"/>
        <v>0</v>
      </c>
      <c r="AM397" s="67">
        <f t="shared" si="32"/>
        <v>-6.8</v>
      </c>
      <c r="AN397" s="67">
        <f t="shared" si="32"/>
        <v>0</v>
      </c>
      <c r="AO397" s="67">
        <f t="shared" si="32"/>
        <v>2.4</v>
      </c>
      <c r="AP397" s="67">
        <f t="shared" si="32"/>
        <v>0</v>
      </c>
      <c r="AQ397" s="67">
        <f t="shared" si="32"/>
        <v>0</v>
      </c>
      <c r="AR397" s="67">
        <f t="shared" si="32"/>
        <v>-3.4</v>
      </c>
      <c r="AS397" s="67">
        <f t="shared" si="32"/>
        <v>0</v>
      </c>
      <c r="AT397" s="67">
        <f t="shared" si="32"/>
        <v>0</v>
      </c>
      <c r="AU397" s="67">
        <f t="shared" si="32"/>
        <v>0.89999999999999991</v>
      </c>
      <c r="AV397" s="67">
        <f t="shared" si="32"/>
        <v>4.3999999999999995</v>
      </c>
      <c r="AW397" s="67">
        <f>SUM(AW379:AW396)</f>
        <v>2</v>
      </c>
      <c r="AX397" s="67">
        <f>SUM(AX379:AX396)</f>
        <v>2</v>
      </c>
    </row>
    <row r="398" spans="27:50" x14ac:dyDescent="0.2">
      <c r="AB398" s="67"/>
      <c r="AC398" s="67"/>
      <c r="AD398" s="67"/>
      <c r="AE398" s="67"/>
      <c r="AF398" s="67"/>
      <c r="AG398" s="67"/>
      <c r="AH398" s="67"/>
      <c r="AI398" s="67"/>
      <c r="AJ398" s="67"/>
      <c r="AK398" s="67"/>
      <c r="AL398" s="67"/>
      <c r="AM398" s="67"/>
      <c r="AN398" s="67"/>
      <c r="AO398" s="67"/>
      <c r="AP398" s="67"/>
      <c r="AQ398" s="67"/>
      <c r="AR398" s="67"/>
      <c r="AS398" s="67"/>
      <c r="AT398" s="67"/>
      <c r="AU398" s="67"/>
      <c r="AV398" s="67"/>
      <c r="AW398" s="67"/>
      <c r="AX398" s="67"/>
    </row>
    <row r="399" spans="27:50" x14ac:dyDescent="0.2">
      <c r="AB399" s="67"/>
      <c r="AC399" s="67"/>
      <c r="AD399" s="67"/>
      <c r="AE399" s="67"/>
      <c r="AF399" s="67"/>
      <c r="AG399" s="67"/>
      <c r="AH399" s="67"/>
      <c r="AI399" s="67"/>
      <c r="AJ399" s="67"/>
      <c r="AK399" s="67"/>
      <c r="AL399" s="67"/>
      <c r="AM399" s="67"/>
      <c r="AN399" s="67"/>
      <c r="AO399" s="67"/>
      <c r="AP399" s="67"/>
      <c r="AQ399" s="67"/>
      <c r="AR399" s="67"/>
      <c r="AS399" s="67"/>
      <c r="AT399" s="67"/>
      <c r="AU399" s="67"/>
      <c r="AV399" s="67"/>
      <c r="AW399" s="67"/>
      <c r="AX399" s="67"/>
    </row>
    <row r="400" spans="27:50" x14ac:dyDescent="0.2">
      <c r="AA400" s="48" t="s">
        <v>215</v>
      </c>
    </row>
    <row r="401" spans="27:50" x14ac:dyDescent="0.2">
      <c r="AB401" s="70">
        <f t="shared" ref="AB401:AX401" si="33">AB$148</f>
        <v>35765</v>
      </c>
      <c r="AC401" s="70">
        <f t="shared" si="33"/>
        <v>35796</v>
      </c>
      <c r="AD401" s="70">
        <f t="shared" si="33"/>
        <v>35827</v>
      </c>
      <c r="AE401" s="70">
        <f t="shared" si="33"/>
        <v>35855</v>
      </c>
      <c r="AF401" s="70">
        <f t="shared" si="33"/>
        <v>35886</v>
      </c>
      <c r="AG401" s="70">
        <f t="shared" si="33"/>
        <v>35916</v>
      </c>
      <c r="AH401" s="70">
        <f t="shared" si="33"/>
        <v>35947</v>
      </c>
      <c r="AI401" s="70">
        <f t="shared" si="33"/>
        <v>35977</v>
      </c>
      <c r="AJ401" s="70">
        <f t="shared" si="33"/>
        <v>36008</v>
      </c>
      <c r="AK401" s="70">
        <f t="shared" si="33"/>
        <v>36039</v>
      </c>
      <c r="AL401" s="70">
        <f t="shared" si="33"/>
        <v>36069</v>
      </c>
      <c r="AM401" s="70">
        <f t="shared" si="33"/>
        <v>36100</v>
      </c>
      <c r="AN401" s="70">
        <f t="shared" si="33"/>
        <v>36130</v>
      </c>
      <c r="AO401" s="70">
        <f t="shared" si="33"/>
        <v>36161</v>
      </c>
      <c r="AP401" s="70">
        <f t="shared" si="33"/>
        <v>36192</v>
      </c>
      <c r="AQ401" s="70">
        <f t="shared" si="33"/>
        <v>36220</v>
      </c>
      <c r="AR401" s="70">
        <f t="shared" si="33"/>
        <v>36251</v>
      </c>
      <c r="AS401" s="70">
        <f t="shared" si="33"/>
        <v>36281</v>
      </c>
      <c r="AT401" s="70">
        <f t="shared" si="33"/>
        <v>36312</v>
      </c>
      <c r="AU401" s="70">
        <f t="shared" si="33"/>
        <v>36342</v>
      </c>
      <c r="AV401" s="70">
        <f t="shared" si="33"/>
        <v>36373</v>
      </c>
      <c r="AW401" s="70">
        <f t="shared" si="33"/>
        <v>36404</v>
      </c>
      <c r="AX401" s="70">
        <f t="shared" si="33"/>
        <v>36434</v>
      </c>
    </row>
    <row r="402" spans="27:50" x14ac:dyDescent="0.2">
      <c r="AA402" t="s">
        <v>206</v>
      </c>
      <c r="AB402" s="67"/>
      <c r="AC402" s="67">
        <v>1.2</v>
      </c>
      <c r="AD402" s="67">
        <v>2.5</v>
      </c>
      <c r="AE402" s="67">
        <v>2.9</v>
      </c>
      <c r="AF402" s="67">
        <v>4.8</v>
      </c>
      <c r="AG402" s="67">
        <f t="shared" ref="AG402:AR402" si="34">AG204</f>
        <v>0</v>
      </c>
      <c r="AH402" s="67">
        <f t="shared" si="34"/>
        <v>0</v>
      </c>
      <c r="AI402" s="67">
        <f t="shared" si="34"/>
        <v>0</v>
      </c>
      <c r="AJ402" s="67">
        <f t="shared" si="34"/>
        <v>0</v>
      </c>
      <c r="AK402" s="67">
        <f t="shared" si="34"/>
        <v>0</v>
      </c>
      <c r="AL402" s="67">
        <f t="shared" si="34"/>
        <v>0</v>
      </c>
      <c r="AM402" s="67">
        <f t="shared" si="34"/>
        <v>0</v>
      </c>
      <c r="AN402" s="67">
        <f t="shared" si="34"/>
        <v>0</v>
      </c>
      <c r="AO402" s="67">
        <f t="shared" si="34"/>
        <v>0</v>
      </c>
      <c r="AP402" s="67">
        <f t="shared" si="34"/>
        <v>0</v>
      </c>
      <c r="AQ402" s="67">
        <f t="shared" si="34"/>
        <v>0</v>
      </c>
      <c r="AR402" s="67">
        <f t="shared" si="34"/>
        <v>0</v>
      </c>
      <c r="AS402" s="67">
        <f>AS204</f>
        <v>0</v>
      </c>
      <c r="AT402" s="197">
        <f>AT160</f>
        <v>0</v>
      </c>
      <c r="AU402" s="197">
        <f>AU160</f>
        <v>0</v>
      </c>
      <c r="AV402" s="197">
        <f>AV160</f>
        <v>0</v>
      </c>
      <c r="AW402" s="197">
        <f>AW160</f>
        <v>0</v>
      </c>
      <c r="AX402" s="197">
        <f>AX160</f>
        <v>0</v>
      </c>
    </row>
    <row r="403" spans="27:50" x14ac:dyDescent="0.2">
      <c r="AA403" t="s">
        <v>36</v>
      </c>
      <c r="AB403" s="67"/>
      <c r="AC403" s="67"/>
      <c r="AD403" s="67"/>
      <c r="AE403" s="67"/>
      <c r="AF403" s="67"/>
      <c r="AG403" s="67">
        <f t="shared" ref="AG403:AR403" si="35">AG227</f>
        <v>0</v>
      </c>
      <c r="AH403" s="67">
        <f t="shared" si="35"/>
        <v>0</v>
      </c>
      <c r="AI403" s="67">
        <f t="shared" si="35"/>
        <v>0</v>
      </c>
      <c r="AJ403" s="67">
        <f t="shared" si="35"/>
        <v>0</v>
      </c>
      <c r="AK403" s="67">
        <f t="shared" si="35"/>
        <v>0</v>
      </c>
      <c r="AL403" s="67">
        <f t="shared" si="35"/>
        <v>0</v>
      </c>
      <c r="AM403" s="67">
        <f t="shared" si="35"/>
        <v>0</v>
      </c>
      <c r="AN403" s="67">
        <f t="shared" si="35"/>
        <v>0</v>
      </c>
      <c r="AO403" s="67">
        <f t="shared" si="35"/>
        <v>0</v>
      </c>
      <c r="AP403" s="67">
        <f t="shared" si="35"/>
        <v>0</v>
      </c>
      <c r="AQ403" s="67">
        <f t="shared" si="35"/>
        <v>0</v>
      </c>
      <c r="AR403" s="67">
        <f t="shared" si="35"/>
        <v>0</v>
      </c>
      <c r="AS403" s="67">
        <f>AS227</f>
        <v>0</v>
      </c>
      <c r="AT403" s="197">
        <f>AT183</f>
        <v>0</v>
      </c>
      <c r="AU403" s="197">
        <f>AU183</f>
        <v>0</v>
      </c>
      <c r="AV403" s="197">
        <f>AV183</f>
        <v>0</v>
      </c>
      <c r="AW403" s="197">
        <f>AW183</f>
        <v>0</v>
      </c>
      <c r="AX403" s="197">
        <f>AX183</f>
        <v>1.2</v>
      </c>
    </row>
    <row r="404" spans="27:50" x14ac:dyDescent="0.2">
      <c r="AA404" t="s">
        <v>207</v>
      </c>
      <c r="AB404" s="67"/>
      <c r="AC404" s="67"/>
      <c r="AD404" s="67"/>
      <c r="AE404" s="67"/>
      <c r="AF404" s="67"/>
      <c r="AG404" s="67"/>
      <c r="AH404" s="67"/>
      <c r="AI404" s="67"/>
      <c r="AJ404" s="67"/>
      <c r="AK404" s="67"/>
      <c r="AL404" s="67"/>
      <c r="AM404" s="67"/>
      <c r="AN404" s="67"/>
      <c r="AO404" s="67"/>
      <c r="AP404" s="67"/>
      <c r="AQ404" s="67"/>
      <c r="AR404" s="67"/>
      <c r="AS404" s="67"/>
      <c r="AT404" s="197">
        <f>AT206</f>
        <v>0</v>
      </c>
      <c r="AU404" s="197">
        <f>AU206</f>
        <v>0</v>
      </c>
      <c r="AV404" s="197">
        <f>AV206</f>
        <v>0</v>
      </c>
      <c r="AW404" s="197">
        <f>AW206</f>
        <v>0</v>
      </c>
      <c r="AX404" s="197">
        <f>AX206</f>
        <v>0</v>
      </c>
    </row>
    <row r="405" spans="27:50" x14ac:dyDescent="0.2">
      <c r="AA405" t="s">
        <v>208</v>
      </c>
      <c r="AB405" s="67"/>
      <c r="AC405" s="67"/>
      <c r="AD405" s="67"/>
      <c r="AE405" s="67"/>
      <c r="AF405" s="67"/>
      <c r="AG405" s="67"/>
      <c r="AH405" s="67"/>
      <c r="AI405" s="67"/>
      <c r="AJ405" s="67"/>
      <c r="AK405" s="67"/>
      <c r="AL405" s="67"/>
      <c r="AM405" s="67"/>
      <c r="AN405" s="67"/>
      <c r="AO405" s="67"/>
      <c r="AP405" s="67"/>
      <c r="AQ405" s="67"/>
      <c r="AR405" s="67"/>
      <c r="AS405" s="67"/>
      <c r="AT405" s="197">
        <f>AT229</f>
        <v>0</v>
      </c>
      <c r="AU405" s="197">
        <f>AU229</f>
        <v>0</v>
      </c>
      <c r="AV405" s="197">
        <f>AV229</f>
        <v>0</v>
      </c>
      <c r="AW405" s="197">
        <f>AW229</f>
        <v>0</v>
      </c>
      <c r="AX405" s="197">
        <f>AX229</f>
        <v>0</v>
      </c>
    </row>
    <row r="406" spans="27:50" x14ac:dyDescent="0.2">
      <c r="AA406" t="s">
        <v>214</v>
      </c>
      <c r="AB406" s="67"/>
      <c r="AC406" s="67"/>
      <c r="AD406" s="67"/>
      <c r="AE406" s="67"/>
      <c r="AF406" s="67"/>
      <c r="AG406" s="67"/>
      <c r="AH406" s="67"/>
      <c r="AI406" s="67"/>
      <c r="AJ406" s="67"/>
      <c r="AK406" s="67"/>
      <c r="AL406" s="67"/>
      <c r="AM406" s="67"/>
      <c r="AN406" s="67"/>
      <c r="AO406" s="67"/>
      <c r="AP406" s="67"/>
      <c r="AQ406" s="67"/>
      <c r="AR406" s="67"/>
      <c r="AS406" s="67"/>
      <c r="AT406" s="197">
        <f>AT252</f>
        <v>0</v>
      </c>
      <c r="AU406" s="197">
        <f>AU252</f>
        <v>0</v>
      </c>
      <c r="AV406" s="197">
        <f>AV252</f>
        <v>0</v>
      </c>
      <c r="AW406" s="197">
        <f>AW252</f>
        <v>0</v>
      </c>
      <c r="AX406" s="197">
        <f>AX252</f>
        <v>0</v>
      </c>
    </row>
    <row r="407" spans="27:50" x14ac:dyDescent="0.2">
      <c r="AA407" t="s">
        <v>200</v>
      </c>
      <c r="AB407" s="67"/>
      <c r="AC407" s="67"/>
      <c r="AD407" s="67"/>
      <c r="AE407" s="67"/>
      <c r="AF407" s="67"/>
      <c r="AG407" s="67"/>
      <c r="AH407" s="67"/>
      <c r="AI407" s="67"/>
      <c r="AJ407" s="67"/>
      <c r="AK407" s="67"/>
      <c r="AL407" s="67"/>
      <c r="AM407" s="67"/>
      <c r="AN407" s="67"/>
      <c r="AO407" s="67"/>
      <c r="AP407" s="67"/>
      <c r="AQ407" s="67"/>
      <c r="AR407" s="67"/>
      <c r="AS407" s="67"/>
      <c r="AT407" s="197">
        <f>AT275</f>
        <v>0</v>
      </c>
      <c r="AU407" s="197">
        <f>AU275</f>
        <v>0</v>
      </c>
      <c r="AV407" s="197">
        <f>AV275</f>
        <v>0</v>
      </c>
      <c r="AW407" s="197">
        <f>AW275</f>
        <v>0</v>
      </c>
      <c r="AX407" s="197">
        <f>AX275</f>
        <v>0</v>
      </c>
    </row>
    <row r="408" spans="27:50" x14ac:dyDescent="0.2">
      <c r="AA408" t="s">
        <v>193</v>
      </c>
      <c r="AB408" s="67"/>
      <c r="AC408" s="67"/>
      <c r="AD408" s="67"/>
      <c r="AE408" s="67"/>
      <c r="AF408" s="67"/>
      <c r="AG408" s="67"/>
      <c r="AH408" s="67"/>
      <c r="AI408" s="67"/>
      <c r="AJ408" s="67"/>
      <c r="AK408" s="67"/>
      <c r="AL408" s="67"/>
      <c r="AM408" s="67"/>
      <c r="AN408" s="67"/>
      <c r="AO408" s="67"/>
      <c r="AP408" s="67"/>
      <c r="AQ408" s="67"/>
      <c r="AR408" s="67"/>
      <c r="AS408" s="67"/>
      <c r="AT408" s="197">
        <f>AT298</f>
        <v>0</v>
      </c>
      <c r="AU408" s="197">
        <f>AU298</f>
        <v>0</v>
      </c>
      <c r="AV408" s="197">
        <f>AV298</f>
        <v>0</v>
      </c>
      <c r="AW408" s="197">
        <f>AW298</f>
        <v>0</v>
      </c>
      <c r="AX408" s="197">
        <f>AX298</f>
        <v>0</v>
      </c>
    </row>
    <row r="409" spans="27:50" x14ac:dyDescent="0.2">
      <c r="AA409" t="s">
        <v>203</v>
      </c>
      <c r="AB409" s="67"/>
      <c r="AC409" s="67"/>
      <c r="AD409" s="67"/>
      <c r="AE409" s="67"/>
      <c r="AF409" s="67"/>
      <c r="AG409" s="67">
        <f t="shared" ref="AG409:AR409" si="36">AG349</f>
        <v>0</v>
      </c>
      <c r="AH409" s="67">
        <f t="shared" si="36"/>
        <v>0</v>
      </c>
      <c r="AI409" s="67">
        <f t="shared" si="36"/>
        <v>0</v>
      </c>
      <c r="AJ409" s="67">
        <f t="shared" si="36"/>
        <v>0</v>
      </c>
      <c r="AK409" s="67">
        <f t="shared" si="36"/>
        <v>0</v>
      </c>
      <c r="AL409" s="67">
        <f t="shared" si="36"/>
        <v>0</v>
      </c>
      <c r="AM409" s="67">
        <f t="shared" si="36"/>
        <v>0</v>
      </c>
      <c r="AN409" s="67">
        <f t="shared" si="36"/>
        <v>0</v>
      </c>
      <c r="AO409" s="67">
        <f t="shared" si="36"/>
        <v>0</v>
      </c>
      <c r="AP409" s="67">
        <f t="shared" si="36"/>
        <v>0</v>
      </c>
      <c r="AQ409" s="67">
        <f t="shared" si="36"/>
        <v>0</v>
      </c>
      <c r="AR409" s="67">
        <f t="shared" si="36"/>
        <v>0</v>
      </c>
      <c r="AS409" s="67">
        <f>AS349</f>
        <v>0</v>
      </c>
      <c r="AT409" s="197">
        <f>AT321</f>
        <v>0</v>
      </c>
      <c r="AU409" s="197">
        <f>AU321</f>
        <v>0</v>
      </c>
      <c r="AV409" s="197">
        <f>AV321</f>
        <v>0</v>
      </c>
      <c r="AW409" s="197">
        <f>AW321</f>
        <v>0</v>
      </c>
      <c r="AX409" s="197">
        <f>AX321</f>
        <v>0</v>
      </c>
    </row>
    <row r="410" spans="27:50" x14ac:dyDescent="0.2">
      <c r="AA410" t="s">
        <v>37</v>
      </c>
      <c r="AB410" s="67"/>
      <c r="AC410" s="67"/>
      <c r="AD410" s="67"/>
      <c r="AE410" s="67"/>
      <c r="AF410" s="67"/>
      <c r="AG410" s="67">
        <f t="shared" ref="AG410:AL410" si="37">AG388</f>
        <v>0</v>
      </c>
      <c r="AH410" s="67">
        <f t="shared" si="37"/>
        <v>0</v>
      </c>
      <c r="AI410" s="67">
        <f t="shared" si="37"/>
        <v>0</v>
      </c>
      <c r="AJ410" s="67">
        <f t="shared" si="37"/>
        <v>0</v>
      </c>
      <c r="AK410" s="67">
        <f t="shared" si="37"/>
        <v>0</v>
      </c>
      <c r="AL410" s="67">
        <f t="shared" si="37"/>
        <v>0</v>
      </c>
      <c r="AM410" s="67">
        <f>AM388</f>
        <v>-2.8</v>
      </c>
      <c r="AN410" s="67">
        <f>AN388</f>
        <v>0</v>
      </c>
      <c r="AO410" s="67">
        <f>AO388</f>
        <v>1.2</v>
      </c>
      <c r="AP410" s="67"/>
      <c r="AQ410" s="67"/>
      <c r="AR410" s="67"/>
      <c r="AS410" s="67"/>
      <c r="AT410" s="197">
        <f>AT344</f>
        <v>0</v>
      </c>
      <c r="AU410" s="197">
        <f>AU344</f>
        <v>0</v>
      </c>
      <c r="AV410" s="197">
        <f>AV344</f>
        <v>0</v>
      </c>
      <c r="AW410" s="197">
        <f>AW344</f>
        <v>0</v>
      </c>
      <c r="AX410" s="197">
        <f>AX344</f>
        <v>0</v>
      </c>
    </row>
    <row r="411" spans="27:50" x14ac:dyDescent="0.2">
      <c r="AA411" t="s">
        <v>38</v>
      </c>
      <c r="AB411" s="67"/>
      <c r="AC411" s="67">
        <v>1.8</v>
      </c>
      <c r="AD411" s="67">
        <v>-0.7</v>
      </c>
      <c r="AE411" s="67">
        <v>-2.7</v>
      </c>
      <c r="AF411" s="67">
        <v>-10.5</v>
      </c>
      <c r="AG411" s="84"/>
      <c r="AH411" s="84"/>
      <c r="AI411" s="84"/>
      <c r="AJ411" s="84"/>
      <c r="AK411" s="84"/>
      <c r="AL411" s="84"/>
      <c r="AM411" s="84">
        <v>-2.8</v>
      </c>
      <c r="AN411" s="84"/>
      <c r="AO411" s="84">
        <v>1.2</v>
      </c>
      <c r="AP411" s="84"/>
      <c r="AQ411" s="84"/>
      <c r="AR411" s="84">
        <v>-3.4</v>
      </c>
      <c r="AS411" s="84"/>
      <c r="AT411" s="197">
        <f>AT367</f>
        <v>0</v>
      </c>
      <c r="AU411" s="197">
        <f>AU367</f>
        <v>0</v>
      </c>
      <c r="AV411" s="197">
        <f>AV367</f>
        <v>0</v>
      </c>
      <c r="AW411" s="197">
        <f>AW367</f>
        <v>0</v>
      </c>
      <c r="AX411" s="197">
        <f>AX367</f>
        <v>0</v>
      </c>
    </row>
    <row r="412" spans="27:50" x14ac:dyDescent="0.2">
      <c r="AA412" t="s">
        <v>190</v>
      </c>
      <c r="AB412" s="67"/>
      <c r="AC412" s="67"/>
      <c r="AD412" s="67"/>
      <c r="AE412" s="67"/>
      <c r="AF412" s="67"/>
      <c r="AG412" s="84"/>
      <c r="AH412" s="84"/>
      <c r="AI412" s="84"/>
      <c r="AJ412" s="84"/>
      <c r="AK412" s="84"/>
      <c r="AL412" s="84"/>
      <c r="AM412" s="84"/>
      <c r="AN412" s="84"/>
      <c r="AO412" s="84"/>
      <c r="AP412" s="84"/>
      <c r="AQ412" s="84"/>
      <c r="AR412" s="84"/>
      <c r="AS412" s="84"/>
      <c r="AT412" s="197">
        <f>AT390</f>
        <v>0</v>
      </c>
      <c r="AU412" s="197">
        <f>AU390</f>
        <v>0</v>
      </c>
      <c r="AV412" s="197">
        <f>AV390</f>
        <v>0</v>
      </c>
      <c r="AW412" s="197">
        <f>AW390</f>
        <v>0</v>
      </c>
      <c r="AX412" s="197">
        <f>AX390</f>
        <v>0</v>
      </c>
    </row>
    <row r="413" spans="27:50" x14ac:dyDescent="0.2">
      <c r="AA413" t="s">
        <v>183</v>
      </c>
      <c r="AB413" s="67"/>
      <c r="AC413" s="67"/>
      <c r="AD413" s="67"/>
      <c r="AE413" s="67"/>
      <c r="AF413" s="67"/>
      <c r="AG413" s="84"/>
      <c r="AH413" s="84"/>
      <c r="AI413" s="84"/>
      <c r="AJ413" s="84"/>
      <c r="AK413" s="84"/>
      <c r="AL413" s="84"/>
      <c r="AM413" s="84"/>
      <c r="AN413" s="84"/>
      <c r="AO413" s="84"/>
      <c r="AP413" s="84"/>
      <c r="AQ413" s="84"/>
      <c r="AR413" s="84"/>
      <c r="AS413" s="84"/>
      <c r="AT413" s="84">
        <f>1.7</f>
        <v>1.7</v>
      </c>
      <c r="AU413" s="84"/>
      <c r="AV413" s="84">
        <v>1.7</v>
      </c>
      <c r="AW413" s="84"/>
      <c r="AX413" s="84"/>
    </row>
    <row r="414" spans="27:50" x14ac:dyDescent="0.2">
      <c r="AA414" t="s">
        <v>40</v>
      </c>
      <c r="AB414" s="67"/>
      <c r="AC414" s="67"/>
      <c r="AD414" s="67"/>
      <c r="AE414" s="67"/>
      <c r="AF414" s="67"/>
      <c r="AG414" s="84"/>
      <c r="AH414" s="84"/>
      <c r="AI414" s="84"/>
      <c r="AJ414" s="84"/>
      <c r="AK414" s="84"/>
      <c r="AL414" s="84"/>
      <c r="AM414" s="84"/>
      <c r="AN414" s="84"/>
      <c r="AO414" s="84"/>
      <c r="AP414" s="84"/>
      <c r="AQ414" s="84"/>
      <c r="AR414" s="84"/>
      <c r="AS414" s="84"/>
      <c r="AT414" s="84"/>
      <c r="AU414" s="84"/>
      <c r="AV414" s="84"/>
      <c r="AW414" s="84"/>
      <c r="AX414" s="84"/>
    </row>
    <row r="415" spans="27:50" x14ac:dyDescent="0.2">
      <c r="AA415" t="s">
        <v>204</v>
      </c>
      <c r="AB415" s="67"/>
      <c r="AC415" s="67"/>
      <c r="AD415" s="67"/>
      <c r="AE415" s="67"/>
      <c r="AF415" s="67"/>
      <c r="AG415" s="84"/>
      <c r="AH415" s="84"/>
      <c r="AI415" s="84"/>
      <c r="AJ415" s="84"/>
      <c r="AK415" s="84"/>
      <c r="AL415" s="84"/>
      <c r="AM415" s="84"/>
      <c r="AN415" s="84"/>
      <c r="AO415" s="84"/>
      <c r="AP415" s="84"/>
      <c r="AQ415" s="84"/>
      <c r="AR415" s="84"/>
      <c r="AS415" s="84"/>
      <c r="AT415" s="84"/>
      <c r="AU415" s="84"/>
      <c r="AV415" s="84"/>
      <c r="AW415" s="84"/>
      <c r="AX415" s="84"/>
    </row>
    <row r="416" spans="27:50" x14ac:dyDescent="0.2">
      <c r="AA416" t="s">
        <v>205</v>
      </c>
      <c r="AB416" s="67"/>
      <c r="AC416" s="67"/>
      <c r="AD416" s="67"/>
      <c r="AE416" s="67"/>
      <c r="AF416" s="67"/>
      <c r="AG416" s="84"/>
      <c r="AH416" s="84"/>
      <c r="AI416" s="84"/>
      <c r="AJ416" s="84"/>
      <c r="AK416" s="84"/>
      <c r="AL416" s="84"/>
      <c r="AM416" s="84"/>
      <c r="AN416" s="84"/>
      <c r="AO416" s="84"/>
      <c r="AP416" s="84"/>
      <c r="AQ416" s="84"/>
      <c r="AR416" s="84"/>
      <c r="AS416" s="84"/>
      <c r="AT416" s="84"/>
      <c r="AU416" s="84"/>
      <c r="AV416" s="84"/>
      <c r="AW416" s="84"/>
      <c r="AX416" s="84"/>
    </row>
    <row r="417" spans="27:50" x14ac:dyDescent="0.2">
      <c r="AA417" t="s">
        <v>39</v>
      </c>
      <c r="AB417" s="67"/>
      <c r="AC417" s="67"/>
      <c r="AD417" s="67"/>
      <c r="AE417" s="67"/>
      <c r="AF417" s="67"/>
      <c r="AG417" s="84"/>
      <c r="AH417" s="84"/>
      <c r="AI417" s="84"/>
      <c r="AJ417" s="84"/>
      <c r="AK417" s="84"/>
      <c r="AL417" s="84"/>
      <c r="AM417" s="84"/>
      <c r="AN417" s="84"/>
      <c r="AO417" s="84"/>
      <c r="AP417" s="84"/>
      <c r="AQ417" s="84"/>
      <c r="AR417" s="84"/>
      <c r="AS417" s="84"/>
      <c r="AT417" s="84"/>
      <c r="AU417" s="84"/>
      <c r="AV417" s="84"/>
      <c r="AW417" s="84"/>
      <c r="AX417" s="84"/>
    </row>
    <row r="418" spans="27:50" hidden="1" x14ac:dyDescent="0.2">
      <c r="AA418" t="s">
        <v>42</v>
      </c>
      <c r="AB418" s="67"/>
      <c r="AC418" s="67"/>
      <c r="AD418" s="67"/>
      <c r="AE418" s="67"/>
      <c r="AF418" s="67"/>
      <c r="AG418" s="84"/>
      <c r="AH418" s="84"/>
      <c r="AI418" s="84"/>
      <c r="AJ418" s="84"/>
      <c r="AK418" s="84"/>
      <c r="AL418" s="84"/>
      <c r="AM418" s="84"/>
      <c r="AN418" s="84"/>
      <c r="AO418" s="84"/>
      <c r="AP418" s="84"/>
      <c r="AQ418" s="84"/>
      <c r="AR418" s="84"/>
      <c r="AS418" s="84"/>
      <c r="AT418" s="84"/>
      <c r="AU418" s="84"/>
      <c r="AV418" s="84"/>
      <c r="AW418" s="84"/>
      <c r="AX418" s="84"/>
    </row>
    <row r="419" spans="27:50" x14ac:dyDescent="0.2">
      <c r="AA419" t="s">
        <v>41</v>
      </c>
      <c r="AB419" s="68">
        <v>-0.8</v>
      </c>
      <c r="AC419" s="68"/>
      <c r="AD419" s="68">
        <v>11.6</v>
      </c>
      <c r="AE419" s="68">
        <v>-1</v>
      </c>
      <c r="AF419" s="68">
        <v>3.3</v>
      </c>
      <c r="AG419" s="83">
        <v>-8</v>
      </c>
      <c r="AH419" s="83">
        <v>-13</v>
      </c>
      <c r="AI419" s="83">
        <v>-8.1999999999999993</v>
      </c>
      <c r="AJ419" s="83">
        <v>-0.4</v>
      </c>
      <c r="AK419" s="83">
        <v>2.4</v>
      </c>
      <c r="AL419" s="83">
        <v>0</v>
      </c>
      <c r="AM419" s="83">
        <v>-1.2</v>
      </c>
      <c r="AN419" s="83"/>
      <c r="AO419" s="83"/>
      <c r="AP419" s="83"/>
      <c r="AQ419" s="83"/>
      <c r="AR419" s="83"/>
      <c r="AS419" s="83"/>
      <c r="AT419" s="83"/>
      <c r="AU419" s="83"/>
      <c r="AV419" s="83"/>
      <c r="AW419" s="83"/>
      <c r="AX419" s="83"/>
    </row>
    <row r="420" spans="27:50" x14ac:dyDescent="0.2">
      <c r="AB420" s="67">
        <f t="shared" ref="AB420:AV420" si="38">SUM(AB402:AB419)</f>
        <v>-0.8</v>
      </c>
      <c r="AC420" s="67">
        <f t="shared" si="38"/>
        <v>3</v>
      </c>
      <c r="AD420" s="67">
        <f t="shared" si="38"/>
        <v>13.4</v>
      </c>
      <c r="AE420" s="67">
        <f t="shared" si="38"/>
        <v>-0.80000000000000027</v>
      </c>
      <c r="AF420" s="67">
        <f t="shared" si="38"/>
        <v>-2.4000000000000004</v>
      </c>
      <c r="AG420" s="67">
        <f t="shared" si="38"/>
        <v>-8</v>
      </c>
      <c r="AH420" s="67">
        <f t="shared" si="38"/>
        <v>-13</v>
      </c>
      <c r="AI420" s="67">
        <f t="shared" si="38"/>
        <v>-8.1999999999999993</v>
      </c>
      <c r="AJ420" s="67">
        <f t="shared" si="38"/>
        <v>-0.4</v>
      </c>
      <c r="AK420" s="67">
        <f t="shared" si="38"/>
        <v>2.4</v>
      </c>
      <c r="AL420" s="67">
        <f t="shared" si="38"/>
        <v>0</v>
      </c>
      <c r="AM420" s="67">
        <f t="shared" si="38"/>
        <v>-6.8</v>
      </c>
      <c r="AN420" s="67">
        <f t="shared" si="38"/>
        <v>0</v>
      </c>
      <c r="AO420" s="67">
        <f t="shared" si="38"/>
        <v>2.4</v>
      </c>
      <c r="AP420" s="67">
        <f t="shared" si="38"/>
        <v>0</v>
      </c>
      <c r="AQ420" s="67">
        <f t="shared" si="38"/>
        <v>0</v>
      </c>
      <c r="AR420" s="67">
        <f t="shared" si="38"/>
        <v>-3.4</v>
      </c>
      <c r="AS420" s="67">
        <f t="shared" si="38"/>
        <v>0</v>
      </c>
      <c r="AT420" s="67">
        <f t="shared" si="38"/>
        <v>1.7</v>
      </c>
      <c r="AU420" s="67">
        <f t="shared" si="38"/>
        <v>0</v>
      </c>
      <c r="AV420" s="67">
        <f t="shared" si="38"/>
        <v>1.7</v>
      </c>
      <c r="AW420" s="67">
        <f>SUM(AW402:AW419)</f>
        <v>0</v>
      </c>
      <c r="AX420" s="67">
        <f>SUM(AX402:AX419)</f>
        <v>1.2</v>
      </c>
    </row>
    <row r="421" spans="27:50" x14ac:dyDescent="0.2">
      <c r="AB421" s="67"/>
      <c r="AC421" s="67"/>
      <c r="AD421" s="67"/>
      <c r="AE421" s="67"/>
      <c r="AF421" s="67"/>
      <c r="AG421" s="67"/>
      <c r="AH421" s="67"/>
      <c r="AI421" s="67"/>
      <c r="AJ421" s="67"/>
      <c r="AK421" s="67"/>
      <c r="AL421" s="67"/>
      <c r="AM421" s="67"/>
      <c r="AN421" s="67"/>
      <c r="AO421" s="67"/>
      <c r="AP421" s="67"/>
      <c r="AQ421" s="67"/>
      <c r="AR421" s="67"/>
      <c r="AS421" s="67"/>
      <c r="AT421" s="67"/>
      <c r="AU421" s="67"/>
      <c r="AV421" s="67"/>
      <c r="AW421" s="67"/>
      <c r="AX421" s="67"/>
    </row>
    <row r="422" spans="27:50" x14ac:dyDescent="0.2">
      <c r="AB422" s="67"/>
      <c r="AC422" s="67"/>
      <c r="AD422" s="67"/>
      <c r="AE422" s="67"/>
      <c r="AF422" s="67"/>
      <c r="AG422" s="67"/>
      <c r="AH422" s="67"/>
      <c r="AI422" s="67"/>
      <c r="AJ422" s="67"/>
      <c r="AK422" s="67"/>
      <c r="AL422" s="67"/>
      <c r="AM422" s="67"/>
      <c r="AN422" s="67"/>
      <c r="AO422" s="67"/>
      <c r="AP422" s="67"/>
      <c r="AQ422" s="67"/>
      <c r="AR422" s="67"/>
      <c r="AS422" s="67"/>
      <c r="AT422" s="67"/>
      <c r="AU422" s="67"/>
      <c r="AV422" s="67"/>
      <c r="AW422" s="67"/>
      <c r="AX422" s="67"/>
    </row>
    <row r="423" spans="27:50" x14ac:dyDescent="0.2">
      <c r="AA423" s="48" t="s">
        <v>31</v>
      </c>
    </row>
    <row r="424" spans="27:50" x14ac:dyDescent="0.2">
      <c r="AB424" s="70">
        <f t="shared" ref="AB424:AX424" si="39">AB$148</f>
        <v>35765</v>
      </c>
      <c r="AC424" s="70">
        <f t="shared" si="39"/>
        <v>35796</v>
      </c>
      <c r="AD424" s="70">
        <f t="shared" si="39"/>
        <v>35827</v>
      </c>
      <c r="AE424" s="70">
        <f t="shared" si="39"/>
        <v>35855</v>
      </c>
      <c r="AF424" s="70">
        <f t="shared" si="39"/>
        <v>35886</v>
      </c>
      <c r="AG424" s="70">
        <f t="shared" si="39"/>
        <v>35916</v>
      </c>
      <c r="AH424" s="70">
        <f t="shared" si="39"/>
        <v>35947</v>
      </c>
      <c r="AI424" s="70">
        <f t="shared" si="39"/>
        <v>35977</v>
      </c>
      <c r="AJ424" s="70">
        <f t="shared" si="39"/>
        <v>36008</v>
      </c>
      <c r="AK424" s="70">
        <f t="shared" si="39"/>
        <v>36039</v>
      </c>
      <c r="AL424" s="70">
        <f t="shared" si="39"/>
        <v>36069</v>
      </c>
      <c r="AM424" s="70">
        <f t="shared" si="39"/>
        <v>36100</v>
      </c>
      <c r="AN424" s="70">
        <f t="shared" si="39"/>
        <v>36130</v>
      </c>
      <c r="AO424" s="70">
        <f t="shared" si="39"/>
        <v>36161</v>
      </c>
      <c r="AP424" s="70">
        <f t="shared" si="39"/>
        <v>36192</v>
      </c>
      <c r="AQ424" s="70">
        <f t="shared" si="39"/>
        <v>36220</v>
      </c>
      <c r="AR424" s="70">
        <f t="shared" si="39"/>
        <v>36251</v>
      </c>
      <c r="AS424" s="70">
        <f t="shared" si="39"/>
        <v>36281</v>
      </c>
      <c r="AT424" s="70">
        <f t="shared" si="39"/>
        <v>36312</v>
      </c>
      <c r="AU424" s="70">
        <f t="shared" si="39"/>
        <v>36342</v>
      </c>
      <c r="AV424" s="70">
        <f t="shared" si="39"/>
        <v>36373</v>
      </c>
      <c r="AW424" s="70">
        <f t="shared" si="39"/>
        <v>36404</v>
      </c>
      <c r="AX424" s="70">
        <f t="shared" si="39"/>
        <v>36434</v>
      </c>
    </row>
    <row r="425" spans="27:50" x14ac:dyDescent="0.2">
      <c r="AA425" t="s">
        <v>206</v>
      </c>
      <c r="AB425" s="67">
        <v>-2.2999999999999998</v>
      </c>
      <c r="AC425" s="67">
        <v>-4.0999999999999996</v>
      </c>
      <c r="AD425" s="67"/>
      <c r="AE425" s="67">
        <v>15.4</v>
      </c>
      <c r="AF425" s="67">
        <v>11.6</v>
      </c>
      <c r="AG425" s="67">
        <f t="shared" ref="AG425:AT425" si="40">AG161</f>
        <v>0</v>
      </c>
      <c r="AH425" s="67">
        <f t="shared" si="40"/>
        <v>0</v>
      </c>
      <c r="AI425" s="67">
        <f t="shared" si="40"/>
        <v>0</v>
      </c>
      <c r="AJ425" s="67">
        <f t="shared" si="40"/>
        <v>0</v>
      </c>
      <c r="AK425" s="67">
        <f t="shared" si="40"/>
        <v>0</v>
      </c>
      <c r="AL425" s="67">
        <f t="shared" si="40"/>
        <v>0</v>
      </c>
      <c r="AM425" s="67">
        <f t="shared" si="40"/>
        <v>18.5</v>
      </c>
      <c r="AN425" s="67">
        <f t="shared" si="40"/>
        <v>0</v>
      </c>
      <c r="AO425" s="67">
        <f t="shared" si="40"/>
        <v>16.2</v>
      </c>
      <c r="AP425" s="67">
        <f t="shared" si="40"/>
        <v>33.299999999999997</v>
      </c>
      <c r="AQ425" s="67">
        <f t="shared" si="40"/>
        <v>0</v>
      </c>
      <c r="AR425" s="67">
        <f t="shared" si="40"/>
        <v>0</v>
      </c>
      <c r="AS425" s="67">
        <f t="shared" si="40"/>
        <v>0</v>
      </c>
      <c r="AT425" s="67">
        <f t="shared" si="40"/>
        <v>0</v>
      </c>
      <c r="AU425" s="67">
        <f>AU161</f>
        <v>0</v>
      </c>
      <c r="AV425" s="67">
        <f>AV161</f>
        <v>0</v>
      </c>
      <c r="AW425" s="67">
        <f>AW161</f>
        <v>0</v>
      </c>
      <c r="AX425" s="67">
        <f>AX161</f>
        <v>0</v>
      </c>
    </row>
    <row r="426" spans="27:50" x14ac:dyDescent="0.2">
      <c r="AA426" t="s">
        <v>36</v>
      </c>
      <c r="AB426" s="67"/>
      <c r="AC426" s="67">
        <v>7</v>
      </c>
      <c r="AD426" s="67">
        <v>7</v>
      </c>
      <c r="AE426" s="67"/>
      <c r="AF426" s="67"/>
      <c r="AG426" s="67">
        <f t="shared" ref="AG426:AT426" si="41">AG184</f>
        <v>0</v>
      </c>
      <c r="AH426" s="67">
        <f t="shared" si="41"/>
        <v>0</v>
      </c>
      <c r="AI426" s="67">
        <f t="shared" si="41"/>
        <v>0</v>
      </c>
      <c r="AJ426" s="67">
        <f t="shared" si="41"/>
        <v>0</v>
      </c>
      <c r="AK426" s="67">
        <f t="shared" si="41"/>
        <v>0</v>
      </c>
      <c r="AL426" s="67">
        <f t="shared" si="41"/>
        <v>0</v>
      </c>
      <c r="AM426" s="67">
        <f t="shared" si="41"/>
        <v>0</v>
      </c>
      <c r="AN426" s="67">
        <f t="shared" si="41"/>
        <v>0</v>
      </c>
      <c r="AO426" s="67">
        <f t="shared" si="41"/>
        <v>0</v>
      </c>
      <c r="AP426" s="67">
        <f t="shared" si="41"/>
        <v>0</v>
      </c>
      <c r="AQ426" s="67">
        <f t="shared" si="41"/>
        <v>0</v>
      </c>
      <c r="AR426" s="67">
        <f t="shared" si="41"/>
        <v>0</v>
      </c>
      <c r="AS426" s="67">
        <f t="shared" si="41"/>
        <v>0</v>
      </c>
      <c r="AT426" s="67">
        <f t="shared" si="41"/>
        <v>0</v>
      </c>
      <c r="AU426" s="67">
        <f>AU184</f>
        <v>0</v>
      </c>
      <c r="AV426" s="67">
        <f>AV184</f>
        <v>0</v>
      </c>
      <c r="AW426" s="67">
        <f>AW184</f>
        <v>-2.9</v>
      </c>
      <c r="AX426" s="67">
        <f>AX184</f>
        <v>1.4</v>
      </c>
    </row>
    <row r="427" spans="27:50" x14ac:dyDescent="0.2">
      <c r="AA427" t="s">
        <v>207</v>
      </c>
      <c r="AB427" s="67"/>
      <c r="AC427" s="67"/>
      <c r="AD427" s="67"/>
      <c r="AE427" s="67"/>
      <c r="AF427" s="67"/>
      <c r="AG427" s="67"/>
      <c r="AH427" s="67"/>
      <c r="AI427" s="67"/>
      <c r="AJ427" s="67"/>
      <c r="AK427" s="67"/>
      <c r="AL427" s="67"/>
      <c r="AM427" s="67"/>
      <c r="AN427" s="67"/>
      <c r="AO427" s="67"/>
      <c r="AP427" s="67"/>
      <c r="AQ427" s="67"/>
      <c r="AR427" s="67"/>
      <c r="AS427" s="67"/>
      <c r="AT427" s="67">
        <f>AT207</f>
        <v>0</v>
      </c>
      <c r="AU427" s="67">
        <f>AU207</f>
        <v>0</v>
      </c>
      <c r="AV427" s="67">
        <f>AV207</f>
        <v>0</v>
      </c>
      <c r="AW427" s="67">
        <f>AW207</f>
        <v>0</v>
      </c>
      <c r="AX427" s="67">
        <f>AX207</f>
        <v>0</v>
      </c>
    </row>
    <row r="428" spans="27:50" x14ac:dyDescent="0.2">
      <c r="AA428" t="s">
        <v>208</v>
      </c>
      <c r="AB428" s="67"/>
      <c r="AC428" s="67"/>
      <c r="AD428" s="67"/>
      <c r="AE428" s="67"/>
      <c r="AF428" s="67"/>
      <c r="AG428" s="67"/>
      <c r="AH428" s="67"/>
      <c r="AI428" s="67"/>
      <c r="AJ428" s="67"/>
      <c r="AK428" s="67"/>
      <c r="AL428" s="67"/>
      <c r="AM428" s="67"/>
      <c r="AN428" s="67"/>
      <c r="AO428" s="67"/>
      <c r="AP428" s="67"/>
      <c r="AQ428" s="67"/>
      <c r="AR428" s="67"/>
      <c r="AS428" s="67"/>
      <c r="AT428" s="67">
        <f>AT230</f>
        <v>0</v>
      </c>
      <c r="AU428" s="67">
        <f>AU230</f>
        <v>0</v>
      </c>
      <c r="AV428" s="67">
        <f>AV230</f>
        <v>0</v>
      </c>
      <c r="AW428" s="67">
        <f>AW230</f>
        <v>0</v>
      </c>
      <c r="AX428" s="67">
        <f>AX230</f>
        <v>0</v>
      </c>
    </row>
    <row r="429" spans="27:50" x14ac:dyDescent="0.2">
      <c r="AA429" t="s">
        <v>214</v>
      </c>
      <c r="AB429" s="67"/>
      <c r="AC429" s="67"/>
      <c r="AD429" s="67"/>
      <c r="AE429" s="67"/>
      <c r="AF429" s="67"/>
      <c r="AG429" s="67"/>
      <c r="AH429" s="67"/>
      <c r="AI429" s="67"/>
      <c r="AJ429" s="67"/>
      <c r="AK429" s="67"/>
      <c r="AL429" s="67"/>
      <c r="AM429" s="67"/>
      <c r="AN429" s="67"/>
      <c r="AO429" s="67"/>
      <c r="AP429" s="67"/>
      <c r="AQ429" s="67"/>
      <c r="AR429" s="67"/>
      <c r="AS429" s="67"/>
      <c r="AT429" s="67">
        <f>AT253</f>
        <v>0</v>
      </c>
      <c r="AU429" s="67">
        <f>AU253</f>
        <v>0</v>
      </c>
      <c r="AV429" s="67">
        <f>AV253</f>
        <v>0</v>
      </c>
      <c r="AW429" s="67">
        <f>AW253</f>
        <v>0</v>
      </c>
      <c r="AX429" s="67">
        <f>AX253</f>
        <v>0</v>
      </c>
    </row>
    <row r="430" spans="27:50" x14ac:dyDescent="0.2">
      <c r="AA430" t="s">
        <v>200</v>
      </c>
      <c r="AB430" s="67"/>
      <c r="AC430" s="67"/>
      <c r="AD430" s="67"/>
      <c r="AE430" s="67"/>
      <c r="AF430" s="67"/>
      <c r="AG430" s="67"/>
      <c r="AH430" s="67"/>
      <c r="AI430" s="67"/>
      <c r="AJ430" s="67"/>
      <c r="AK430" s="67"/>
      <c r="AL430" s="67"/>
      <c r="AM430" s="67"/>
      <c r="AN430" s="67"/>
      <c r="AO430" s="67"/>
      <c r="AP430" s="67"/>
      <c r="AQ430" s="67"/>
      <c r="AR430" s="67"/>
      <c r="AS430" s="67"/>
      <c r="AT430" s="67">
        <f>AT276</f>
        <v>0</v>
      </c>
      <c r="AU430" s="67">
        <f>AU276</f>
        <v>0</v>
      </c>
      <c r="AV430" s="67">
        <f>AV276</f>
        <v>0</v>
      </c>
      <c r="AW430" s="67">
        <f>AW276</f>
        <v>0</v>
      </c>
      <c r="AX430" s="67">
        <f>AX276</f>
        <v>0</v>
      </c>
    </row>
    <row r="431" spans="27:50" x14ac:dyDescent="0.2">
      <c r="AA431" t="s">
        <v>193</v>
      </c>
      <c r="AB431" s="67"/>
      <c r="AC431" s="67"/>
      <c r="AD431" s="67"/>
      <c r="AE431" s="67"/>
      <c r="AF431" s="67"/>
      <c r="AG431" s="67"/>
      <c r="AH431" s="67"/>
      <c r="AI431" s="67"/>
      <c r="AJ431" s="67"/>
      <c r="AK431" s="67"/>
      <c r="AL431" s="67"/>
      <c r="AM431" s="67"/>
      <c r="AN431" s="67"/>
      <c r="AO431" s="67"/>
      <c r="AP431" s="67"/>
      <c r="AQ431" s="67"/>
      <c r="AR431" s="67"/>
      <c r="AS431" s="67"/>
      <c r="AT431" s="67">
        <f>AT299</f>
        <v>0</v>
      </c>
      <c r="AU431" s="67">
        <f>AU299</f>
        <v>0</v>
      </c>
      <c r="AV431" s="67">
        <f>AV299</f>
        <v>0</v>
      </c>
      <c r="AW431" s="67">
        <f>AW299</f>
        <v>0</v>
      </c>
      <c r="AX431" s="67">
        <f>AX299</f>
        <v>0</v>
      </c>
    </row>
    <row r="432" spans="27:50" x14ac:dyDescent="0.2">
      <c r="AA432" t="s">
        <v>203</v>
      </c>
      <c r="AB432" s="67"/>
      <c r="AC432" s="67"/>
      <c r="AD432" s="67"/>
      <c r="AE432" s="67"/>
      <c r="AF432" s="67">
        <v>-13.5</v>
      </c>
      <c r="AG432" s="67" t="e">
        <f>#REF!</f>
        <v>#REF!</v>
      </c>
      <c r="AH432" s="67" t="e">
        <f>#REF!</f>
        <v>#REF!</v>
      </c>
      <c r="AI432" s="67" t="e">
        <f>#REF!</f>
        <v>#REF!</v>
      </c>
      <c r="AJ432" s="67" t="e">
        <f>#REF!</f>
        <v>#REF!</v>
      </c>
      <c r="AK432" s="67" t="e">
        <f>#REF!</f>
        <v>#REF!</v>
      </c>
      <c r="AL432" s="67" t="e">
        <f>#REF!</f>
        <v>#REF!</v>
      </c>
      <c r="AM432" s="67" t="e">
        <f>#REF!</f>
        <v>#REF!</v>
      </c>
      <c r="AN432" s="67" t="e">
        <f>#REF!</f>
        <v>#REF!</v>
      </c>
      <c r="AO432" s="67" t="e">
        <f>#REF!</f>
        <v>#REF!</v>
      </c>
      <c r="AP432" s="67" t="e">
        <f>#REF!</f>
        <v>#REF!</v>
      </c>
      <c r="AQ432" s="67" t="e">
        <f>#REF!</f>
        <v>#REF!</v>
      </c>
      <c r="AR432" s="67" t="e">
        <f>#REF!</f>
        <v>#REF!</v>
      </c>
      <c r="AS432" s="67" t="e">
        <f>#REF!</f>
        <v>#REF!</v>
      </c>
      <c r="AT432" s="67">
        <f>AT322</f>
        <v>-8.6</v>
      </c>
      <c r="AU432" s="67">
        <f>AU322</f>
        <v>0</v>
      </c>
      <c r="AV432" s="67">
        <f>AV322</f>
        <v>0</v>
      </c>
      <c r="AW432" s="67">
        <f>AW322</f>
        <v>0</v>
      </c>
      <c r="AX432" s="67">
        <f>AX322</f>
        <v>0</v>
      </c>
    </row>
    <row r="433" spans="27:50" x14ac:dyDescent="0.2">
      <c r="AA433" t="s">
        <v>37</v>
      </c>
      <c r="AB433" s="67"/>
      <c r="AC433" s="67"/>
      <c r="AD433" s="67"/>
      <c r="AE433" s="67"/>
      <c r="AF433" s="67"/>
      <c r="AG433" s="67">
        <f t="shared" ref="AG433:AT433" si="42">AG345</f>
        <v>0</v>
      </c>
      <c r="AH433" s="67">
        <f t="shared" si="42"/>
        <v>0</v>
      </c>
      <c r="AI433" s="67">
        <f t="shared" si="42"/>
        <v>0</v>
      </c>
      <c r="AJ433" s="67">
        <f t="shared" si="42"/>
        <v>0</v>
      </c>
      <c r="AK433" s="67">
        <f t="shared" si="42"/>
        <v>0</v>
      </c>
      <c r="AL433" s="67">
        <f t="shared" si="42"/>
        <v>0</v>
      </c>
      <c r="AM433" s="67">
        <f t="shared" si="42"/>
        <v>0</v>
      </c>
      <c r="AN433" s="67">
        <f t="shared" si="42"/>
        <v>0</v>
      </c>
      <c r="AO433" s="67">
        <f t="shared" si="42"/>
        <v>0</v>
      </c>
      <c r="AP433" s="67">
        <f t="shared" si="42"/>
        <v>0</v>
      </c>
      <c r="AQ433" s="67">
        <f t="shared" si="42"/>
        <v>0</v>
      </c>
      <c r="AR433" s="67">
        <f t="shared" si="42"/>
        <v>0</v>
      </c>
      <c r="AS433" s="67">
        <f t="shared" si="42"/>
        <v>0</v>
      </c>
      <c r="AT433" s="67">
        <f t="shared" si="42"/>
        <v>0</v>
      </c>
      <c r="AU433" s="67">
        <f>AU345</f>
        <v>0</v>
      </c>
      <c r="AV433" s="67">
        <f>AV345</f>
        <v>0</v>
      </c>
      <c r="AW433" s="67">
        <f>AW345</f>
        <v>0</v>
      </c>
      <c r="AX433" s="67">
        <f>AX345</f>
        <v>0</v>
      </c>
    </row>
    <row r="434" spans="27:50" x14ac:dyDescent="0.2">
      <c r="AA434" t="s">
        <v>38</v>
      </c>
      <c r="AB434" s="67"/>
      <c r="AC434" s="67"/>
      <c r="AD434" s="67"/>
      <c r="AE434" s="67"/>
      <c r="AF434" s="67"/>
      <c r="AG434" s="67">
        <f t="shared" ref="AG434:AT434" si="43">AG368</f>
        <v>0</v>
      </c>
      <c r="AH434" s="67">
        <f t="shared" si="43"/>
        <v>0</v>
      </c>
      <c r="AI434" s="67">
        <f t="shared" si="43"/>
        <v>0</v>
      </c>
      <c r="AJ434" s="67">
        <f t="shared" si="43"/>
        <v>0</v>
      </c>
      <c r="AK434" s="67">
        <f t="shared" si="43"/>
        <v>0</v>
      </c>
      <c r="AL434" s="67">
        <f t="shared" si="43"/>
        <v>0</v>
      </c>
      <c r="AM434" s="67">
        <f t="shared" si="43"/>
        <v>0</v>
      </c>
      <c r="AN434" s="67">
        <f t="shared" si="43"/>
        <v>0</v>
      </c>
      <c r="AO434" s="67">
        <f t="shared" si="43"/>
        <v>0</v>
      </c>
      <c r="AP434" s="67">
        <f t="shared" si="43"/>
        <v>0</v>
      </c>
      <c r="AQ434" s="67">
        <f t="shared" si="43"/>
        <v>0</v>
      </c>
      <c r="AR434" s="67">
        <f t="shared" si="43"/>
        <v>0</v>
      </c>
      <c r="AS434" s="67">
        <f t="shared" si="43"/>
        <v>0</v>
      </c>
      <c r="AT434" s="67">
        <f t="shared" si="43"/>
        <v>0</v>
      </c>
      <c r="AU434" s="67">
        <f>AU368</f>
        <v>0</v>
      </c>
      <c r="AV434" s="67">
        <f>AV368</f>
        <v>0</v>
      </c>
      <c r="AW434" s="67">
        <f>AW368</f>
        <v>0</v>
      </c>
      <c r="AX434" s="67">
        <f>AX368</f>
        <v>0</v>
      </c>
    </row>
    <row r="435" spans="27:50" x14ac:dyDescent="0.2">
      <c r="AA435" t="s">
        <v>190</v>
      </c>
      <c r="AB435" s="67"/>
      <c r="AC435" s="67"/>
      <c r="AD435" s="67"/>
      <c r="AE435" s="67"/>
      <c r="AF435" s="67"/>
      <c r="AG435" s="67"/>
      <c r="AH435" s="67"/>
      <c r="AI435" s="67"/>
      <c r="AJ435" s="67"/>
      <c r="AK435" s="67"/>
      <c r="AL435" s="67"/>
      <c r="AM435" s="67"/>
      <c r="AN435" s="67"/>
      <c r="AO435" s="67"/>
      <c r="AP435" s="67"/>
      <c r="AQ435" s="67"/>
      <c r="AR435" s="67"/>
      <c r="AS435" s="67"/>
      <c r="AT435" s="67">
        <f>AT391</f>
        <v>0</v>
      </c>
      <c r="AU435" s="67">
        <f>AU391</f>
        <v>0</v>
      </c>
      <c r="AV435" s="67">
        <f>AV391</f>
        <v>0</v>
      </c>
      <c r="AW435" s="67">
        <f>AW391</f>
        <v>0</v>
      </c>
      <c r="AX435" s="67">
        <f>AX391</f>
        <v>0</v>
      </c>
    </row>
    <row r="436" spans="27:50" x14ac:dyDescent="0.2">
      <c r="AA436" t="s">
        <v>183</v>
      </c>
      <c r="AB436" s="67"/>
      <c r="AC436" s="67"/>
      <c r="AD436" s="67"/>
      <c r="AE436" s="67"/>
      <c r="AF436" s="67"/>
      <c r="AG436" s="67"/>
      <c r="AH436" s="67"/>
      <c r="AI436" s="67"/>
      <c r="AJ436" s="67"/>
      <c r="AK436" s="67"/>
      <c r="AL436" s="67"/>
      <c r="AM436" s="67"/>
      <c r="AN436" s="67"/>
      <c r="AO436" s="67"/>
      <c r="AP436" s="67"/>
      <c r="AQ436" s="67"/>
      <c r="AR436" s="67"/>
      <c r="AS436" s="67"/>
      <c r="AT436" s="67">
        <f>AT414</f>
        <v>0</v>
      </c>
      <c r="AU436" s="67">
        <f>AU414</f>
        <v>0</v>
      </c>
      <c r="AV436" s="67">
        <f>AV414</f>
        <v>0</v>
      </c>
      <c r="AW436" s="67">
        <f>AW414</f>
        <v>0</v>
      </c>
      <c r="AX436" s="67">
        <f>AX414</f>
        <v>0</v>
      </c>
    </row>
    <row r="437" spans="27:50" x14ac:dyDescent="0.2">
      <c r="AA437" t="s">
        <v>40</v>
      </c>
      <c r="AB437" s="67">
        <v>-1.4</v>
      </c>
      <c r="AC437" s="67">
        <v>-1.4</v>
      </c>
      <c r="AD437" s="67">
        <v>-1.4</v>
      </c>
      <c r="AE437" s="67"/>
      <c r="AF437" s="67"/>
      <c r="AG437" s="84"/>
      <c r="AH437" s="84"/>
      <c r="AI437" s="84"/>
      <c r="AJ437" s="84"/>
      <c r="AK437" s="84"/>
      <c r="AL437" s="84"/>
      <c r="AM437" s="84"/>
      <c r="AN437" s="84"/>
      <c r="AO437" s="84"/>
      <c r="AP437" s="84"/>
      <c r="AQ437" s="84"/>
      <c r="AR437" s="84"/>
      <c r="AS437" s="84"/>
      <c r="AT437" s="84"/>
      <c r="AU437" s="84"/>
      <c r="AV437" s="84"/>
      <c r="AW437" s="84">
        <v>-4.8</v>
      </c>
      <c r="AX437" s="84"/>
    </row>
    <row r="438" spans="27:50" x14ac:dyDescent="0.2">
      <c r="AA438" t="s">
        <v>204</v>
      </c>
      <c r="AB438" s="67"/>
      <c r="AC438" s="67"/>
      <c r="AD438" s="67"/>
      <c r="AE438" s="67"/>
      <c r="AF438" s="67"/>
      <c r="AG438" s="67"/>
      <c r="AH438" s="67"/>
      <c r="AI438" s="67"/>
      <c r="AJ438" s="67"/>
      <c r="AK438" s="67"/>
      <c r="AL438" s="67"/>
      <c r="AM438" s="67"/>
      <c r="AN438" s="67"/>
      <c r="AO438" s="67"/>
      <c r="AP438" s="67"/>
      <c r="AQ438" s="67"/>
      <c r="AR438" s="67"/>
      <c r="AS438" s="67"/>
      <c r="AT438" s="84"/>
      <c r="AU438" s="84"/>
      <c r="AV438" s="84"/>
      <c r="AW438" s="84"/>
      <c r="AX438" s="84"/>
    </row>
    <row r="439" spans="27:50" x14ac:dyDescent="0.2">
      <c r="AA439" t="s">
        <v>205</v>
      </c>
      <c r="AB439" s="67"/>
      <c r="AC439" s="67"/>
      <c r="AD439" s="67"/>
      <c r="AE439" s="67"/>
      <c r="AF439" s="67"/>
      <c r="AG439" s="67"/>
      <c r="AH439" s="67"/>
      <c r="AI439" s="67"/>
      <c r="AJ439" s="67"/>
      <c r="AK439" s="67"/>
      <c r="AL439" s="67"/>
      <c r="AM439" s="67"/>
      <c r="AN439" s="67"/>
      <c r="AO439" s="67"/>
      <c r="AP439" s="67"/>
      <c r="AQ439" s="67"/>
      <c r="AR439" s="67"/>
      <c r="AS439" s="67"/>
      <c r="AT439" s="84"/>
      <c r="AU439" s="84"/>
      <c r="AV439" s="84"/>
      <c r="AW439" s="84"/>
      <c r="AX439" s="84"/>
    </row>
    <row r="440" spans="27:50" x14ac:dyDescent="0.2">
      <c r="AA440" t="s">
        <v>39</v>
      </c>
      <c r="AB440" s="67"/>
      <c r="AC440" s="67"/>
      <c r="AD440" s="67"/>
      <c r="AE440" s="67"/>
      <c r="AF440" s="67"/>
      <c r="AG440" s="67">
        <f t="shared" ref="AG440:AS440" si="44">AG506</f>
        <v>0</v>
      </c>
      <c r="AH440" s="67">
        <f t="shared" si="44"/>
        <v>0</v>
      </c>
      <c r="AI440" s="67">
        <f t="shared" si="44"/>
        <v>0</v>
      </c>
      <c r="AJ440" s="67">
        <f t="shared" si="44"/>
        <v>0</v>
      </c>
      <c r="AK440" s="67">
        <f t="shared" si="44"/>
        <v>0</v>
      </c>
      <c r="AL440" s="67">
        <f t="shared" si="44"/>
        <v>0</v>
      </c>
      <c r="AM440" s="67">
        <f t="shared" si="44"/>
        <v>0</v>
      </c>
      <c r="AN440" s="67">
        <f t="shared" si="44"/>
        <v>0</v>
      </c>
      <c r="AO440" s="67">
        <f t="shared" si="44"/>
        <v>0</v>
      </c>
      <c r="AP440" s="67">
        <f t="shared" si="44"/>
        <v>0</v>
      </c>
      <c r="AQ440" s="67">
        <f t="shared" si="44"/>
        <v>0</v>
      </c>
      <c r="AR440" s="67">
        <f t="shared" si="44"/>
        <v>0</v>
      </c>
      <c r="AS440" s="67">
        <f t="shared" si="44"/>
        <v>0</v>
      </c>
      <c r="AT440" s="84"/>
      <c r="AU440" s="84"/>
      <c r="AV440" s="84"/>
      <c r="AW440" s="84"/>
      <c r="AX440" s="84"/>
    </row>
    <row r="441" spans="27:50" hidden="1" x14ac:dyDescent="0.2">
      <c r="AA441" t="s">
        <v>42</v>
      </c>
      <c r="AB441" s="67"/>
      <c r="AC441" s="67"/>
      <c r="AD441" s="67"/>
      <c r="AE441" s="67"/>
      <c r="AF441" s="67"/>
      <c r="AG441" s="67">
        <f t="shared" ref="AG441:AS441" si="45">AG529</f>
        <v>0</v>
      </c>
      <c r="AH441" s="67">
        <f t="shared" si="45"/>
        <v>0</v>
      </c>
      <c r="AI441" s="67">
        <f t="shared" si="45"/>
        <v>0</v>
      </c>
      <c r="AJ441" s="67">
        <f t="shared" si="45"/>
        <v>0</v>
      </c>
      <c r="AK441" s="67">
        <f t="shared" si="45"/>
        <v>0</v>
      </c>
      <c r="AL441" s="67">
        <f t="shared" si="45"/>
        <v>0</v>
      </c>
      <c r="AM441" s="67">
        <f t="shared" si="45"/>
        <v>0</v>
      </c>
      <c r="AN441" s="67">
        <f t="shared" si="45"/>
        <v>0</v>
      </c>
      <c r="AO441" s="67">
        <f t="shared" si="45"/>
        <v>0</v>
      </c>
      <c r="AP441" s="67">
        <f t="shared" si="45"/>
        <v>0</v>
      </c>
      <c r="AQ441" s="67">
        <f t="shared" si="45"/>
        <v>0</v>
      </c>
      <c r="AR441" s="67">
        <f t="shared" si="45"/>
        <v>0</v>
      </c>
      <c r="AS441" s="67">
        <f t="shared" si="45"/>
        <v>0</v>
      </c>
      <c r="AT441" s="84"/>
      <c r="AU441" s="84"/>
      <c r="AV441" s="84"/>
      <c r="AW441" s="84"/>
      <c r="AX441" s="84"/>
    </row>
    <row r="442" spans="27:50" x14ac:dyDescent="0.2">
      <c r="AA442" t="s">
        <v>41</v>
      </c>
      <c r="AB442" s="68"/>
      <c r="AC442" s="68"/>
      <c r="AD442" s="68"/>
      <c r="AE442" s="68"/>
      <c r="AF442" s="68">
        <v>17</v>
      </c>
      <c r="AG442" s="83"/>
      <c r="AH442" s="83"/>
      <c r="AI442" s="83"/>
      <c r="AJ442" s="83"/>
      <c r="AK442" s="83"/>
      <c r="AL442" s="83"/>
      <c r="AM442" s="83"/>
      <c r="AN442" s="83"/>
      <c r="AO442" s="83"/>
      <c r="AP442" s="83"/>
      <c r="AQ442" s="83"/>
      <c r="AR442" s="83"/>
      <c r="AS442" s="83"/>
      <c r="AT442" s="83"/>
      <c r="AU442" s="83"/>
      <c r="AV442" s="83"/>
      <c r="AW442" s="83"/>
      <c r="AX442" s="83"/>
    </row>
    <row r="443" spans="27:50" x14ac:dyDescent="0.2">
      <c r="AB443" s="67">
        <f t="shared" ref="AB443:AX443" si="46">SUM(AB425:AB442)</f>
        <v>-3.6999999999999997</v>
      </c>
      <c r="AC443" s="67">
        <f t="shared" si="46"/>
        <v>1.5000000000000004</v>
      </c>
      <c r="AD443" s="67">
        <f t="shared" si="46"/>
        <v>5.6</v>
      </c>
      <c r="AE443" s="67">
        <f t="shared" si="46"/>
        <v>15.4</v>
      </c>
      <c r="AF443" s="67">
        <f t="shared" si="46"/>
        <v>15.1</v>
      </c>
      <c r="AG443" s="67" t="e">
        <f t="shared" si="46"/>
        <v>#REF!</v>
      </c>
      <c r="AH443" s="67" t="e">
        <f t="shared" si="46"/>
        <v>#REF!</v>
      </c>
      <c r="AI443" s="67" t="e">
        <f t="shared" si="46"/>
        <v>#REF!</v>
      </c>
      <c r="AJ443" s="67" t="e">
        <f t="shared" si="46"/>
        <v>#REF!</v>
      </c>
      <c r="AK443" s="67" t="e">
        <f t="shared" si="46"/>
        <v>#REF!</v>
      </c>
      <c r="AL443" s="67" t="e">
        <f t="shared" si="46"/>
        <v>#REF!</v>
      </c>
      <c r="AM443" s="67" t="e">
        <f t="shared" si="46"/>
        <v>#REF!</v>
      </c>
      <c r="AN443" s="67" t="e">
        <f t="shared" si="46"/>
        <v>#REF!</v>
      </c>
      <c r="AO443" s="67" t="e">
        <f t="shared" si="46"/>
        <v>#REF!</v>
      </c>
      <c r="AP443" s="67" t="e">
        <f t="shared" si="46"/>
        <v>#REF!</v>
      </c>
      <c r="AQ443" s="67" t="e">
        <f t="shared" si="46"/>
        <v>#REF!</v>
      </c>
      <c r="AR443" s="67" t="e">
        <f t="shared" si="46"/>
        <v>#REF!</v>
      </c>
      <c r="AS443" s="67" t="e">
        <f t="shared" si="46"/>
        <v>#REF!</v>
      </c>
      <c r="AT443" s="67">
        <f t="shared" si="46"/>
        <v>-8.6</v>
      </c>
      <c r="AU443" s="67">
        <f t="shared" si="46"/>
        <v>0</v>
      </c>
      <c r="AV443" s="67">
        <f t="shared" si="46"/>
        <v>0</v>
      </c>
      <c r="AW443" s="67">
        <f t="shared" si="46"/>
        <v>-7.6999999999999993</v>
      </c>
      <c r="AX443" s="67">
        <f t="shared" si="46"/>
        <v>1.4</v>
      </c>
    </row>
    <row r="444" spans="27:50" x14ac:dyDescent="0.2">
      <c r="AB444" s="67"/>
      <c r="AC444" s="67"/>
      <c r="AD444" s="67"/>
      <c r="AE444" s="67"/>
      <c r="AF444" s="67"/>
      <c r="AG444" s="67"/>
      <c r="AH444" s="67"/>
      <c r="AI444" s="67"/>
      <c r="AJ444" s="67"/>
      <c r="AK444" s="67"/>
      <c r="AL444" s="67"/>
      <c r="AM444" s="67"/>
      <c r="AN444" s="67"/>
      <c r="AO444" s="67"/>
      <c r="AP444" s="67"/>
      <c r="AQ444" s="67"/>
      <c r="AR444" s="67"/>
      <c r="AS444" s="67"/>
      <c r="AT444" s="67"/>
      <c r="AU444" s="67"/>
      <c r="AV444" s="67"/>
      <c r="AW444" s="67"/>
      <c r="AX444" s="67"/>
    </row>
    <row r="445" spans="27:50" x14ac:dyDescent="0.2">
      <c r="AB445" s="67"/>
      <c r="AC445" s="67"/>
      <c r="AD445" s="67"/>
      <c r="AE445" s="67"/>
      <c r="AF445" s="67"/>
      <c r="AG445" s="67"/>
      <c r="AH445" s="67"/>
      <c r="AI445" s="67"/>
      <c r="AJ445" s="67"/>
      <c r="AK445" s="67"/>
      <c r="AL445" s="67"/>
      <c r="AM445" s="67"/>
      <c r="AN445" s="67"/>
      <c r="AO445" s="67"/>
      <c r="AP445" s="67"/>
      <c r="AQ445" s="67"/>
      <c r="AR445" s="67"/>
      <c r="AS445" s="67"/>
      <c r="AT445" s="67"/>
      <c r="AU445" s="67"/>
      <c r="AV445" s="67"/>
      <c r="AW445" s="67"/>
      <c r="AX445" s="67"/>
    </row>
    <row r="446" spans="27:50" x14ac:dyDescent="0.2">
      <c r="AA446" s="48" t="s">
        <v>184</v>
      </c>
    </row>
    <row r="447" spans="27:50" x14ac:dyDescent="0.2">
      <c r="AB447" s="70">
        <f t="shared" ref="AB447:AX447" si="47">AB$148</f>
        <v>35765</v>
      </c>
      <c r="AC447" s="70">
        <f t="shared" si="47"/>
        <v>35796</v>
      </c>
      <c r="AD447" s="70">
        <f t="shared" si="47"/>
        <v>35827</v>
      </c>
      <c r="AE447" s="70">
        <f t="shared" si="47"/>
        <v>35855</v>
      </c>
      <c r="AF447" s="70">
        <f t="shared" si="47"/>
        <v>35886</v>
      </c>
      <c r="AG447" s="70">
        <f t="shared" si="47"/>
        <v>35916</v>
      </c>
      <c r="AH447" s="70">
        <f t="shared" si="47"/>
        <v>35947</v>
      </c>
      <c r="AI447" s="70">
        <f t="shared" si="47"/>
        <v>35977</v>
      </c>
      <c r="AJ447" s="70">
        <f t="shared" si="47"/>
        <v>36008</v>
      </c>
      <c r="AK447" s="70">
        <f t="shared" si="47"/>
        <v>36039</v>
      </c>
      <c r="AL447" s="70">
        <f t="shared" si="47"/>
        <v>36069</v>
      </c>
      <c r="AM447" s="70">
        <f t="shared" si="47"/>
        <v>36100</v>
      </c>
      <c r="AN447" s="70">
        <f t="shared" si="47"/>
        <v>36130</v>
      </c>
      <c r="AO447" s="70">
        <f t="shared" si="47"/>
        <v>36161</v>
      </c>
      <c r="AP447" s="70">
        <f t="shared" si="47"/>
        <v>36192</v>
      </c>
      <c r="AQ447" s="70">
        <f t="shared" si="47"/>
        <v>36220</v>
      </c>
      <c r="AR447" s="70">
        <f t="shared" si="47"/>
        <v>36251</v>
      </c>
      <c r="AS447" s="70">
        <f t="shared" si="47"/>
        <v>36281</v>
      </c>
      <c r="AT447" s="70">
        <f t="shared" si="47"/>
        <v>36312</v>
      </c>
      <c r="AU447" s="70">
        <f t="shared" si="47"/>
        <v>36342</v>
      </c>
      <c r="AV447" s="70">
        <f t="shared" si="47"/>
        <v>36373</v>
      </c>
      <c r="AW447" s="70">
        <f t="shared" si="47"/>
        <v>36404</v>
      </c>
      <c r="AX447" s="70">
        <f t="shared" si="47"/>
        <v>36434</v>
      </c>
    </row>
    <row r="448" spans="27:50" x14ac:dyDescent="0.2">
      <c r="AA448" t="s">
        <v>206</v>
      </c>
      <c r="AB448" s="67">
        <v>-2.2999999999999998</v>
      </c>
      <c r="AC448" s="67">
        <v>-4.0999999999999996</v>
      </c>
      <c r="AD448" s="67"/>
      <c r="AE448" s="67">
        <v>15.4</v>
      </c>
      <c r="AF448" s="67">
        <v>11.6</v>
      </c>
      <c r="AG448" s="67">
        <f t="shared" ref="AG448:AS448" si="48">AG184</f>
        <v>0</v>
      </c>
      <c r="AH448" s="67">
        <f t="shared" si="48"/>
        <v>0</v>
      </c>
      <c r="AI448" s="67">
        <f t="shared" si="48"/>
        <v>0</v>
      </c>
      <c r="AJ448" s="67">
        <f t="shared" si="48"/>
        <v>0</v>
      </c>
      <c r="AK448" s="67">
        <f t="shared" si="48"/>
        <v>0</v>
      </c>
      <c r="AL448" s="67">
        <f t="shared" si="48"/>
        <v>0</v>
      </c>
      <c r="AM448" s="67">
        <f t="shared" si="48"/>
        <v>0</v>
      </c>
      <c r="AN448" s="67">
        <f t="shared" si="48"/>
        <v>0</v>
      </c>
      <c r="AO448" s="67">
        <f t="shared" si="48"/>
        <v>0</v>
      </c>
      <c r="AP448" s="67">
        <f t="shared" si="48"/>
        <v>0</v>
      </c>
      <c r="AQ448" s="67">
        <f t="shared" si="48"/>
        <v>0</v>
      </c>
      <c r="AR448" s="67">
        <f t="shared" si="48"/>
        <v>0</v>
      </c>
      <c r="AS448" s="67">
        <f t="shared" si="48"/>
        <v>0</v>
      </c>
      <c r="AT448" s="197">
        <f>AT162</f>
        <v>0</v>
      </c>
      <c r="AU448" s="197">
        <f>AU162</f>
        <v>0</v>
      </c>
      <c r="AV448" s="197">
        <f>AV162</f>
        <v>0</v>
      </c>
      <c r="AW448" s="197">
        <f>AW162</f>
        <v>0</v>
      </c>
      <c r="AX448" s="197">
        <f>AX162</f>
        <v>0</v>
      </c>
    </row>
    <row r="449" spans="27:50" x14ac:dyDescent="0.2">
      <c r="AA449" t="s">
        <v>36</v>
      </c>
      <c r="AB449" s="67"/>
      <c r="AC449" s="67">
        <v>7</v>
      </c>
      <c r="AD449" s="67">
        <v>7</v>
      </c>
      <c r="AE449" s="67"/>
      <c r="AF449" s="67"/>
      <c r="AG449" s="67">
        <f t="shared" ref="AG449:AS449" si="49">AG207</f>
        <v>0</v>
      </c>
      <c r="AH449" s="67">
        <f t="shared" si="49"/>
        <v>0</v>
      </c>
      <c r="AI449" s="67">
        <f t="shared" si="49"/>
        <v>0</v>
      </c>
      <c r="AJ449" s="67">
        <f t="shared" si="49"/>
        <v>0</v>
      </c>
      <c r="AK449" s="67">
        <f t="shared" si="49"/>
        <v>0</v>
      </c>
      <c r="AL449" s="67">
        <f t="shared" si="49"/>
        <v>0</v>
      </c>
      <c r="AM449" s="67">
        <f t="shared" si="49"/>
        <v>0</v>
      </c>
      <c r="AN449" s="67">
        <f t="shared" si="49"/>
        <v>0</v>
      </c>
      <c r="AO449" s="67">
        <f t="shared" si="49"/>
        <v>0</v>
      </c>
      <c r="AP449" s="67">
        <f t="shared" si="49"/>
        <v>0</v>
      </c>
      <c r="AQ449" s="67">
        <f t="shared" si="49"/>
        <v>0</v>
      </c>
      <c r="AR449" s="67">
        <f t="shared" si="49"/>
        <v>0</v>
      </c>
      <c r="AS449" s="67">
        <f t="shared" si="49"/>
        <v>0</v>
      </c>
      <c r="AT449" s="197">
        <f>AT185</f>
        <v>0</v>
      </c>
      <c r="AU449" s="197">
        <f>AU185</f>
        <v>0</v>
      </c>
      <c r="AV449" s="197">
        <f>AV185</f>
        <v>0</v>
      </c>
      <c r="AW449" s="197">
        <f>AW185</f>
        <v>0</v>
      </c>
      <c r="AX449" s="197">
        <f>AX185</f>
        <v>0</v>
      </c>
    </row>
    <row r="450" spans="27:50" x14ac:dyDescent="0.2">
      <c r="AA450" t="s">
        <v>207</v>
      </c>
      <c r="AB450" s="67"/>
      <c r="AC450" s="67"/>
      <c r="AD450" s="67"/>
      <c r="AE450" s="67"/>
      <c r="AF450" s="67"/>
      <c r="AG450" s="67"/>
      <c r="AH450" s="67"/>
      <c r="AI450" s="67"/>
      <c r="AJ450" s="67"/>
      <c r="AK450" s="67"/>
      <c r="AL450" s="67"/>
      <c r="AM450" s="67"/>
      <c r="AN450" s="67"/>
      <c r="AO450" s="67"/>
      <c r="AP450" s="67"/>
      <c r="AQ450" s="67"/>
      <c r="AR450" s="67"/>
      <c r="AS450" s="67"/>
      <c r="AT450" s="197">
        <f>AT208</f>
        <v>0</v>
      </c>
      <c r="AU450" s="197">
        <f>AU208</f>
        <v>0</v>
      </c>
      <c r="AV450" s="197">
        <f>AV208</f>
        <v>0</v>
      </c>
      <c r="AW450" s="197">
        <f>AW208</f>
        <v>0</v>
      </c>
      <c r="AX450" s="197">
        <f>AX208</f>
        <v>0</v>
      </c>
    </row>
    <row r="451" spans="27:50" x14ac:dyDescent="0.2">
      <c r="AA451" t="s">
        <v>208</v>
      </c>
      <c r="AB451" s="67"/>
      <c r="AC451" s="67"/>
      <c r="AD451" s="67"/>
      <c r="AE451" s="67"/>
      <c r="AF451" s="67"/>
      <c r="AG451" s="67"/>
      <c r="AH451" s="67"/>
      <c r="AI451" s="67"/>
      <c r="AJ451" s="67"/>
      <c r="AK451" s="67"/>
      <c r="AL451" s="67"/>
      <c r="AM451" s="67"/>
      <c r="AN451" s="67"/>
      <c r="AO451" s="67"/>
      <c r="AP451" s="67"/>
      <c r="AQ451" s="67"/>
      <c r="AR451" s="67"/>
      <c r="AS451" s="67"/>
      <c r="AT451" s="197">
        <f>AT231</f>
        <v>0</v>
      </c>
      <c r="AU451" s="197">
        <f>AU231</f>
        <v>0</v>
      </c>
      <c r="AV451" s="197">
        <f>AV231</f>
        <v>0</v>
      </c>
      <c r="AW451" s="197">
        <f>AW231</f>
        <v>0</v>
      </c>
      <c r="AX451" s="197">
        <f>AX231</f>
        <v>0</v>
      </c>
    </row>
    <row r="452" spans="27:50" x14ac:dyDescent="0.2">
      <c r="AA452" t="s">
        <v>214</v>
      </c>
      <c r="AB452" s="67"/>
      <c r="AC452" s="67"/>
      <c r="AD452" s="67"/>
      <c r="AE452" s="67"/>
      <c r="AF452" s="67"/>
      <c r="AG452" s="67"/>
      <c r="AH452" s="67"/>
      <c r="AI452" s="67"/>
      <c r="AJ452" s="67"/>
      <c r="AK452" s="67"/>
      <c r="AL452" s="67"/>
      <c r="AM452" s="67"/>
      <c r="AN452" s="67"/>
      <c r="AO452" s="67"/>
      <c r="AP452" s="67"/>
      <c r="AQ452" s="67"/>
      <c r="AR452" s="67"/>
      <c r="AS452" s="67"/>
      <c r="AT452" s="197">
        <f>AT254</f>
        <v>0</v>
      </c>
      <c r="AU452" s="197">
        <f>AU254</f>
        <v>0</v>
      </c>
      <c r="AV452" s="197">
        <f>AV254</f>
        <v>0</v>
      </c>
      <c r="AW452" s="197">
        <f>AW254</f>
        <v>0</v>
      </c>
      <c r="AX452" s="197">
        <f>AX254</f>
        <v>0</v>
      </c>
    </row>
    <row r="453" spans="27:50" x14ac:dyDescent="0.2">
      <c r="AA453" t="s">
        <v>200</v>
      </c>
      <c r="AB453" s="67"/>
      <c r="AC453" s="67"/>
      <c r="AD453" s="67"/>
      <c r="AE453" s="67"/>
      <c r="AF453" s="67"/>
      <c r="AG453" s="67"/>
      <c r="AH453" s="67"/>
      <c r="AI453" s="67"/>
      <c r="AJ453" s="67"/>
      <c r="AK453" s="67"/>
      <c r="AL453" s="67"/>
      <c r="AM453" s="67"/>
      <c r="AN453" s="67"/>
      <c r="AO453" s="67"/>
      <c r="AP453" s="67"/>
      <c r="AQ453" s="67"/>
      <c r="AR453" s="67"/>
      <c r="AS453" s="67"/>
      <c r="AT453" s="197">
        <f>AT277</f>
        <v>0</v>
      </c>
      <c r="AU453" s="197">
        <f>AU277</f>
        <v>0</v>
      </c>
      <c r="AV453" s="197">
        <f>AV277</f>
        <v>0</v>
      </c>
      <c r="AW453" s="197">
        <f>AW277</f>
        <v>0</v>
      </c>
      <c r="AX453" s="197">
        <f>AX277</f>
        <v>0</v>
      </c>
    </row>
    <row r="454" spans="27:50" x14ac:dyDescent="0.2">
      <c r="AA454" t="s">
        <v>193</v>
      </c>
      <c r="AB454" s="67"/>
      <c r="AC454" s="67"/>
      <c r="AD454" s="67"/>
      <c r="AE454" s="67"/>
      <c r="AF454" s="67"/>
      <c r="AG454" s="67"/>
      <c r="AH454" s="67"/>
      <c r="AI454" s="67"/>
      <c r="AJ454" s="67"/>
      <c r="AK454" s="67"/>
      <c r="AL454" s="67"/>
      <c r="AM454" s="67"/>
      <c r="AN454" s="67"/>
      <c r="AO454" s="67"/>
      <c r="AP454" s="67"/>
      <c r="AQ454" s="67"/>
      <c r="AR454" s="67"/>
      <c r="AS454" s="67"/>
      <c r="AT454" s="197">
        <f>AT300</f>
        <v>0</v>
      </c>
      <c r="AU454" s="197">
        <f>AU300</f>
        <v>0</v>
      </c>
      <c r="AV454" s="197">
        <f>AV300</f>
        <v>0</v>
      </c>
      <c r="AW454" s="197">
        <f>AW300</f>
        <v>0</v>
      </c>
      <c r="AX454" s="197">
        <f>AX300</f>
        <v>0</v>
      </c>
    </row>
    <row r="455" spans="27:50" x14ac:dyDescent="0.2">
      <c r="AA455" t="s">
        <v>203</v>
      </c>
      <c r="AB455" s="67"/>
      <c r="AC455" s="67"/>
      <c r="AD455" s="67"/>
      <c r="AE455" s="67"/>
      <c r="AF455" s="67">
        <v>-13.5</v>
      </c>
      <c r="AG455" s="67" t="e">
        <f>#REF!</f>
        <v>#REF!</v>
      </c>
      <c r="AH455" s="67" t="e">
        <f>#REF!</f>
        <v>#REF!</v>
      </c>
      <c r="AI455" s="67" t="e">
        <f>#REF!</f>
        <v>#REF!</v>
      </c>
      <c r="AJ455" s="67" t="e">
        <f>#REF!</f>
        <v>#REF!</v>
      </c>
      <c r="AK455" s="67" t="e">
        <f>#REF!</f>
        <v>#REF!</v>
      </c>
      <c r="AL455" s="67" t="e">
        <f>#REF!</f>
        <v>#REF!</v>
      </c>
      <c r="AM455" s="67" t="e">
        <f>#REF!</f>
        <v>#REF!</v>
      </c>
      <c r="AN455" s="67" t="e">
        <f>#REF!</f>
        <v>#REF!</v>
      </c>
      <c r="AO455" s="67" t="e">
        <f>#REF!</f>
        <v>#REF!</v>
      </c>
      <c r="AP455" s="67" t="e">
        <f>#REF!</f>
        <v>#REF!</v>
      </c>
      <c r="AQ455" s="67" t="e">
        <f>#REF!</f>
        <v>#REF!</v>
      </c>
      <c r="AR455" s="67" t="e">
        <f>#REF!</f>
        <v>#REF!</v>
      </c>
      <c r="AS455" s="67" t="e">
        <f>#REF!</f>
        <v>#REF!</v>
      </c>
      <c r="AT455" s="197">
        <f>AT323</f>
        <v>0</v>
      </c>
      <c r="AU455" s="197">
        <f>AU323</f>
        <v>0</v>
      </c>
      <c r="AV455" s="197">
        <f>AV323</f>
        <v>0</v>
      </c>
      <c r="AW455" s="197">
        <f>AW323</f>
        <v>0</v>
      </c>
      <c r="AX455" s="197">
        <f>AX323</f>
        <v>0</v>
      </c>
    </row>
    <row r="456" spans="27:50" x14ac:dyDescent="0.2">
      <c r="AA456" t="s">
        <v>37</v>
      </c>
      <c r="AB456" s="67"/>
      <c r="AC456" s="67"/>
      <c r="AD456" s="67"/>
      <c r="AE456" s="67"/>
      <c r="AF456" s="67"/>
      <c r="AG456" s="67">
        <f t="shared" ref="AG456:AS456" si="50">AG368</f>
        <v>0</v>
      </c>
      <c r="AH456" s="67">
        <f t="shared" si="50"/>
        <v>0</v>
      </c>
      <c r="AI456" s="67">
        <f t="shared" si="50"/>
        <v>0</v>
      </c>
      <c r="AJ456" s="67">
        <f t="shared" si="50"/>
        <v>0</v>
      </c>
      <c r="AK456" s="67">
        <f t="shared" si="50"/>
        <v>0</v>
      </c>
      <c r="AL456" s="67">
        <f t="shared" si="50"/>
        <v>0</v>
      </c>
      <c r="AM456" s="67">
        <f t="shared" si="50"/>
        <v>0</v>
      </c>
      <c r="AN456" s="67">
        <f t="shared" si="50"/>
        <v>0</v>
      </c>
      <c r="AO456" s="67">
        <f t="shared" si="50"/>
        <v>0</v>
      </c>
      <c r="AP456" s="67">
        <f t="shared" si="50"/>
        <v>0</v>
      </c>
      <c r="AQ456" s="67">
        <f t="shared" si="50"/>
        <v>0</v>
      </c>
      <c r="AR456" s="67">
        <f t="shared" si="50"/>
        <v>0</v>
      </c>
      <c r="AS456" s="67">
        <f t="shared" si="50"/>
        <v>0</v>
      </c>
      <c r="AT456" s="197">
        <f>AT346</f>
        <v>0</v>
      </c>
      <c r="AU456" s="197">
        <f>AU346</f>
        <v>0</v>
      </c>
      <c r="AV456" s="197">
        <f>AV346</f>
        <v>0</v>
      </c>
      <c r="AW456" s="197">
        <f>AW346</f>
        <v>0</v>
      </c>
      <c r="AX456" s="197">
        <f>AX346</f>
        <v>0</v>
      </c>
    </row>
    <row r="457" spans="27:50" x14ac:dyDescent="0.2">
      <c r="AA457" t="s">
        <v>38</v>
      </c>
      <c r="AB457" s="67"/>
      <c r="AC457" s="67"/>
      <c r="AD457" s="67"/>
      <c r="AE457" s="67"/>
      <c r="AF457" s="67"/>
      <c r="AG457" s="67">
        <f t="shared" ref="AG457:AS457" si="51">AG391</f>
        <v>0</v>
      </c>
      <c r="AH457" s="67">
        <f t="shared" si="51"/>
        <v>0</v>
      </c>
      <c r="AI457" s="67">
        <f t="shared" si="51"/>
        <v>0</v>
      </c>
      <c r="AJ457" s="67">
        <f t="shared" si="51"/>
        <v>0</v>
      </c>
      <c r="AK457" s="67">
        <f t="shared" si="51"/>
        <v>0</v>
      </c>
      <c r="AL457" s="67">
        <f t="shared" si="51"/>
        <v>0</v>
      </c>
      <c r="AM457" s="67">
        <f t="shared" si="51"/>
        <v>0</v>
      </c>
      <c r="AN457" s="67">
        <f t="shared" si="51"/>
        <v>0</v>
      </c>
      <c r="AO457" s="67">
        <f t="shared" si="51"/>
        <v>0</v>
      </c>
      <c r="AP457" s="67">
        <f t="shared" si="51"/>
        <v>0</v>
      </c>
      <c r="AQ457" s="67">
        <f t="shared" si="51"/>
        <v>0</v>
      </c>
      <c r="AR457" s="67">
        <f t="shared" si="51"/>
        <v>0</v>
      </c>
      <c r="AS457" s="67">
        <f t="shared" si="51"/>
        <v>0</v>
      </c>
      <c r="AT457" s="197">
        <f>AT369</f>
        <v>0</v>
      </c>
      <c r="AU457" s="197">
        <f>AU369</f>
        <v>0</v>
      </c>
      <c r="AV457" s="197">
        <f>AV369</f>
        <v>0</v>
      </c>
      <c r="AW457" s="197">
        <f>AW369</f>
        <v>0</v>
      </c>
      <c r="AX457" s="197">
        <f>AX369</f>
        <v>0</v>
      </c>
    </row>
    <row r="458" spans="27:50" x14ac:dyDescent="0.2">
      <c r="AA458" t="s">
        <v>190</v>
      </c>
      <c r="AB458" s="67"/>
      <c r="AC458" s="67"/>
      <c r="AD458" s="67"/>
      <c r="AE458" s="67"/>
      <c r="AF458" s="67"/>
      <c r="AG458" s="67"/>
      <c r="AH458" s="67"/>
      <c r="AI458" s="67"/>
      <c r="AJ458" s="67"/>
      <c r="AK458" s="67"/>
      <c r="AL458" s="67"/>
      <c r="AM458" s="67"/>
      <c r="AN458" s="67"/>
      <c r="AO458" s="67"/>
      <c r="AP458" s="67"/>
      <c r="AQ458" s="67"/>
      <c r="AR458" s="67"/>
      <c r="AS458" s="67"/>
      <c r="AT458" s="197">
        <f>AT392</f>
        <v>0</v>
      </c>
      <c r="AU458" s="197">
        <f>AU392</f>
        <v>0</v>
      </c>
      <c r="AV458" s="197">
        <f>AV392</f>
        <v>0</v>
      </c>
      <c r="AW458" s="197">
        <f>AW392</f>
        <v>0</v>
      </c>
      <c r="AX458" s="197">
        <f>AX392</f>
        <v>0</v>
      </c>
    </row>
    <row r="459" spans="27:50" x14ac:dyDescent="0.2">
      <c r="AA459" t="s">
        <v>183</v>
      </c>
      <c r="AB459" s="67"/>
      <c r="AC459" s="67"/>
      <c r="AD459" s="67"/>
      <c r="AE459" s="67"/>
      <c r="AF459" s="67"/>
      <c r="AG459" s="67"/>
      <c r="AH459" s="67"/>
      <c r="AI459" s="67"/>
      <c r="AJ459" s="67"/>
      <c r="AK459" s="67"/>
      <c r="AL459" s="67"/>
      <c r="AM459" s="67"/>
      <c r="AN459" s="67"/>
      <c r="AO459" s="67"/>
      <c r="AP459" s="67"/>
      <c r="AQ459" s="67"/>
      <c r="AR459" s="67"/>
      <c r="AS459" s="67"/>
      <c r="AT459" s="197">
        <f>AT415</f>
        <v>0</v>
      </c>
      <c r="AU459" s="197">
        <f>AU415</f>
        <v>0</v>
      </c>
      <c r="AV459" s="197">
        <f>AV415</f>
        <v>0</v>
      </c>
      <c r="AW459" s="197">
        <f>AW415</f>
        <v>0</v>
      </c>
      <c r="AX459" s="197">
        <f>AX415</f>
        <v>0</v>
      </c>
    </row>
    <row r="460" spans="27:50" x14ac:dyDescent="0.2">
      <c r="AA460" t="s">
        <v>40</v>
      </c>
      <c r="AB460" s="67">
        <v>-1.4</v>
      </c>
      <c r="AC460" s="67">
        <v>-1.4</v>
      </c>
      <c r="AD460" s="67">
        <v>-1.4</v>
      </c>
      <c r="AE460" s="67"/>
      <c r="AF460" s="67"/>
      <c r="AG460" s="84"/>
      <c r="AH460" s="84"/>
      <c r="AI460" s="84"/>
      <c r="AJ460" s="84"/>
      <c r="AK460" s="84"/>
      <c r="AL460" s="84"/>
      <c r="AM460" s="84"/>
      <c r="AN460" s="84"/>
      <c r="AO460" s="84"/>
      <c r="AP460" s="84"/>
      <c r="AQ460" s="84"/>
      <c r="AR460" s="84"/>
      <c r="AS460" s="84"/>
      <c r="AT460" s="197">
        <f>AT438</f>
        <v>0</v>
      </c>
      <c r="AU460" s="197">
        <f>AU438</f>
        <v>0</v>
      </c>
      <c r="AV460" s="197">
        <f>AV438</f>
        <v>0</v>
      </c>
      <c r="AW460" s="197">
        <f>AW438</f>
        <v>0</v>
      </c>
      <c r="AX460" s="197">
        <f>AX438</f>
        <v>0</v>
      </c>
    </row>
    <row r="461" spans="27:50" x14ac:dyDescent="0.2">
      <c r="AA461" t="s">
        <v>204</v>
      </c>
      <c r="AB461" s="67"/>
      <c r="AC461" s="67"/>
      <c r="AD461" s="67"/>
      <c r="AE461" s="67"/>
      <c r="AF461" s="67"/>
      <c r="AG461" s="67"/>
      <c r="AH461" s="67"/>
      <c r="AI461" s="67"/>
      <c r="AJ461" s="67"/>
      <c r="AK461" s="67"/>
      <c r="AL461" s="67"/>
      <c r="AM461" s="67"/>
      <c r="AN461" s="67"/>
      <c r="AO461" s="67"/>
      <c r="AP461" s="67"/>
      <c r="AQ461" s="67"/>
      <c r="AR461" s="67"/>
      <c r="AS461" s="67"/>
      <c r="AT461" s="84"/>
      <c r="AU461" s="84"/>
      <c r="AV461" s="84"/>
      <c r="AW461" s="84"/>
      <c r="AX461" s="84"/>
    </row>
    <row r="462" spans="27:50" x14ac:dyDescent="0.2">
      <c r="AA462" t="s">
        <v>205</v>
      </c>
      <c r="AB462" s="67"/>
      <c r="AC462" s="67"/>
      <c r="AD462" s="67"/>
      <c r="AE462" s="67"/>
      <c r="AF462" s="67"/>
      <c r="AG462" s="67"/>
      <c r="AH462" s="67"/>
      <c r="AI462" s="67"/>
      <c r="AJ462" s="67"/>
      <c r="AK462" s="67"/>
      <c r="AL462" s="67"/>
      <c r="AM462" s="67"/>
      <c r="AN462" s="67"/>
      <c r="AO462" s="67"/>
      <c r="AP462" s="67"/>
      <c r="AQ462" s="67"/>
      <c r="AR462" s="67"/>
      <c r="AS462" s="67"/>
      <c r="AT462" s="84"/>
      <c r="AU462" s="84"/>
      <c r="AV462" s="84"/>
      <c r="AW462" s="84"/>
      <c r="AX462" s="84"/>
    </row>
    <row r="463" spans="27:50" x14ac:dyDescent="0.2">
      <c r="AA463" t="s">
        <v>39</v>
      </c>
      <c r="AB463" s="67"/>
      <c r="AC463" s="67"/>
      <c r="AD463" s="67"/>
      <c r="AE463" s="67"/>
      <c r="AF463" s="67"/>
      <c r="AG463" s="67" t="e">
        <f t="shared" ref="AG463:AS463" si="52">AG547</f>
        <v>#REF!</v>
      </c>
      <c r="AH463" s="67" t="e">
        <f t="shared" si="52"/>
        <v>#REF!</v>
      </c>
      <c r="AI463" s="67" t="e">
        <f t="shared" si="52"/>
        <v>#REF!</v>
      </c>
      <c r="AJ463" s="67" t="e">
        <f t="shared" si="52"/>
        <v>#REF!</v>
      </c>
      <c r="AK463" s="67" t="e">
        <f t="shared" si="52"/>
        <v>#REF!</v>
      </c>
      <c r="AL463" s="67" t="e">
        <f t="shared" si="52"/>
        <v>#REF!</v>
      </c>
      <c r="AM463" s="67" t="e">
        <f t="shared" si="52"/>
        <v>#REF!</v>
      </c>
      <c r="AN463" s="67" t="e">
        <f t="shared" si="52"/>
        <v>#REF!</v>
      </c>
      <c r="AO463" s="67" t="e">
        <f t="shared" si="52"/>
        <v>#REF!</v>
      </c>
      <c r="AP463" s="67" t="e">
        <f t="shared" si="52"/>
        <v>#REF!</v>
      </c>
      <c r="AQ463" s="67" t="e">
        <f t="shared" si="52"/>
        <v>#REF!</v>
      </c>
      <c r="AR463" s="67" t="e">
        <f t="shared" si="52"/>
        <v>#REF!</v>
      </c>
      <c r="AS463" s="67" t="e">
        <f t="shared" si="52"/>
        <v>#REF!</v>
      </c>
      <c r="AT463" s="84"/>
      <c r="AU463" s="84"/>
      <c r="AV463" s="84"/>
      <c r="AW463" s="84"/>
      <c r="AX463" s="84"/>
    </row>
    <row r="464" spans="27:50" hidden="1" x14ac:dyDescent="0.2">
      <c r="AA464" t="s">
        <v>42</v>
      </c>
      <c r="AB464" s="67"/>
      <c r="AC464" s="67"/>
      <c r="AD464" s="67"/>
      <c r="AE464" s="67"/>
      <c r="AF464" s="67"/>
      <c r="AG464" s="67" t="e">
        <f>#REF!</f>
        <v>#REF!</v>
      </c>
      <c r="AH464" s="67" t="e">
        <f>#REF!</f>
        <v>#REF!</v>
      </c>
      <c r="AI464" s="67" t="e">
        <f>#REF!</f>
        <v>#REF!</v>
      </c>
      <c r="AJ464" s="67" t="e">
        <f>#REF!</f>
        <v>#REF!</v>
      </c>
      <c r="AK464" s="67" t="e">
        <f>#REF!</f>
        <v>#REF!</v>
      </c>
      <c r="AL464" s="67" t="e">
        <f>#REF!</f>
        <v>#REF!</v>
      </c>
      <c r="AM464" s="67" t="e">
        <f>#REF!</f>
        <v>#REF!</v>
      </c>
      <c r="AN464" s="67" t="e">
        <f>#REF!</f>
        <v>#REF!</v>
      </c>
      <c r="AO464" s="67" t="e">
        <f>#REF!</f>
        <v>#REF!</v>
      </c>
      <c r="AP464" s="67" t="e">
        <f>#REF!</f>
        <v>#REF!</v>
      </c>
      <c r="AQ464" s="67" t="e">
        <f>#REF!</f>
        <v>#REF!</v>
      </c>
      <c r="AR464" s="67" t="e">
        <f>#REF!</f>
        <v>#REF!</v>
      </c>
      <c r="AS464" s="67" t="e">
        <f>#REF!</f>
        <v>#REF!</v>
      </c>
      <c r="AT464" s="84"/>
      <c r="AU464" s="84"/>
      <c r="AV464" s="84"/>
      <c r="AW464" s="84"/>
      <c r="AX464" s="84"/>
    </row>
    <row r="465" spans="27:50" x14ac:dyDescent="0.2">
      <c r="AA465" t="s">
        <v>41</v>
      </c>
      <c r="AB465" s="68"/>
      <c r="AC465" s="68"/>
      <c r="AD465" s="68"/>
      <c r="AE465" s="68"/>
      <c r="AF465" s="68">
        <v>17</v>
      </c>
      <c r="AG465" s="83"/>
      <c r="AH465" s="83"/>
      <c r="AI465" s="83"/>
      <c r="AJ465" s="83"/>
      <c r="AK465" s="83"/>
      <c r="AL465" s="83"/>
      <c r="AM465" s="83"/>
      <c r="AN465" s="83"/>
      <c r="AO465" s="83"/>
      <c r="AP465" s="83"/>
      <c r="AQ465" s="83"/>
      <c r="AR465" s="83"/>
      <c r="AS465" s="83"/>
      <c r="AT465" s="83"/>
      <c r="AU465" s="83"/>
      <c r="AV465" s="83"/>
      <c r="AW465" s="83"/>
      <c r="AX465" s="83"/>
    </row>
    <row r="466" spans="27:50" x14ac:dyDescent="0.2">
      <c r="AB466" s="67">
        <f t="shared" ref="AB466:AV466" si="53">SUM(AB448:AB465)</f>
        <v>-3.6999999999999997</v>
      </c>
      <c r="AC466" s="67">
        <f t="shared" si="53"/>
        <v>1.5000000000000004</v>
      </c>
      <c r="AD466" s="67">
        <f t="shared" si="53"/>
        <v>5.6</v>
      </c>
      <c r="AE466" s="67">
        <f t="shared" si="53"/>
        <v>15.4</v>
      </c>
      <c r="AF466" s="67">
        <f t="shared" si="53"/>
        <v>15.1</v>
      </c>
      <c r="AG466" s="67" t="e">
        <f t="shared" si="53"/>
        <v>#REF!</v>
      </c>
      <c r="AH466" s="67" t="e">
        <f t="shared" si="53"/>
        <v>#REF!</v>
      </c>
      <c r="AI466" s="67" t="e">
        <f t="shared" si="53"/>
        <v>#REF!</v>
      </c>
      <c r="AJ466" s="67" t="e">
        <f t="shared" si="53"/>
        <v>#REF!</v>
      </c>
      <c r="AK466" s="67" t="e">
        <f t="shared" si="53"/>
        <v>#REF!</v>
      </c>
      <c r="AL466" s="67" t="e">
        <f t="shared" si="53"/>
        <v>#REF!</v>
      </c>
      <c r="AM466" s="67" t="e">
        <f t="shared" si="53"/>
        <v>#REF!</v>
      </c>
      <c r="AN466" s="67" t="e">
        <f t="shared" si="53"/>
        <v>#REF!</v>
      </c>
      <c r="AO466" s="67" t="e">
        <f t="shared" si="53"/>
        <v>#REF!</v>
      </c>
      <c r="AP466" s="67" t="e">
        <f t="shared" si="53"/>
        <v>#REF!</v>
      </c>
      <c r="AQ466" s="67" t="e">
        <f t="shared" si="53"/>
        <v>#REF!</v>
      </c>
      <c r="AR466" s="67" t="e">
        <f t="shared" si="53"/>
        <v>#REF!</v>
      </c>
      <c r="AS466" s="67" t="e">
        <f t="shared" si="53"/>
        <v>#REF!</v>
      </c>
      <c r="AT466" s="67">
        <f t="shared" si="53"/>
        <v>0</v>
      </c>
      <c r="AU466" s="67">
        <f t="shared" si="53"/>
        <v>0</v>
      </c>
      <c r="AV466" s="67">
        <f t="shared" si="53"/>
        <v>0</v>
      </c>
      <c r="AW466" s="67">
        <f>SUM(AW448:AW465)</f>
        <v>0</v>
      </c>
      <c r="AX466" s="67">
        <f>SUM(AX448:AX465)</f>
        <v>0</v>
      </c>
    </row>
    <row r="467" spans="27:50" x14ac:dyDescent="0.2">
      <c r="AB467" s="67"/>
      <c r="AC467" s="67"/>
      <c r="AD467" s="67"/>
      <c r="AE467" s="67"/>
      <c r="AF467" s="67"/>
      <c r="AG467" s="67"/>
      <c r="AH467" s="67"/>
      <c r="AI467" s="67"/>
      <c r="AJ467" s="67"/>
      <c r="AK467" s="67"/>
      <c r="AL467" s="67"/>
      <c r="AM467" s="67"/>
      <c r="AN467" s="67"/>
      <c r="AO467" s="67"/>
      <c r="AP467" s="67"/>
      <c r="AQ467" s="67"/>
      <c r="AR467" s="67"/>
      <c r="AS467" s="67"/>
      <c r="AT467" s="67"/>
      <c r="AU467" s="67"/>
      <c r="AV467" s="67"/>
      <c r="AW467" s="67"/>
      <c r="AX467" s="67"/>
    </row>
    <row r="468" spans="27:50" x14ac:dyDescent="0.2">
      <c r="AB468" s="67"/>
      <c r="AC468" s="67"/>
      <c r="AD468" s="67"/>
      <c r="AE468" s="67"/>
      <c r="AF468" s="67"/>
      <c r="AG468" s="67"/>
      <c r="AH468" s="67"/>
      <c r="AI468" s="67"/>
      <c r="AJ468" s="67"/>
      <c r="AK468" s="67"/>
      <c r="AL468" s="67"/>
      <c r="AM468" s="67"/>
      <c r="AN468" s="67"/>
      <c r="AO468" s="67"/>
      <c r="AP468" s="67"/>
      <c r="AQ468" s="67"/>
      <c r="AR468" s="67"/>
      <c r="AS468" s="67"/>
      <c r="AT468" s="67"/>
      <c r="AU468" s="67"/>
      <c r="AV468" s="67"/>
      <c r="AW468" s="67"/>
      <c r="AX468" s="67"/>
    </row>
    <row r="469" spans="27:50" x14ac:dyDescent="0.2">
      <c r="AA469" s="48" t="s">
        <v>216</v>
      </c>
    </row>
    <row r="470" spans="27:50" x14ac:dyDescent="0.2">
      <c r="AB470" s="70">
        <f t="shared" ref="AB470:AX470" si="54">AB$148</f>
        <v>35765</v>
      </c>
      <c r="AC470" s="70">
        <f t="shared" si="54"/>
        <v>35796</v>
      </c>
      <c r="AD470" s="70">
        <f t="shared" si="54"/>
        <v>35827</v>
      </c>
      <c r="AE470" s="70">
        <f t="shared" si="54"/>
        <v>35855</v>
      </c>
      <c r="AF470" s="70">
        <f t="shared" si="54"/>
        <v>35886</v>
      </c>
      <c r="AG470" s="70">
        <f t="shared" si="54"/>
        <v>35916</v>
      </c>
      <c r="AH470" s="70">
        <f t="shared" si="54"/>
        <v>35947</v>
      </c>
      <c r="AI470" s="70">
        <f t="shared" si="54"/>
        <v>35977</v>
      </c>
      <c r="AJ470" s="70">
        <f t="shared" si="54"/>
        <v>36008</v>
      </c>
      <c r="AK470" s="70">
        <f t="shared" si="54"/>
        <v>36039</v>
      </c>
      <c r="AL470" s="70">
        <f t="shared" si="54"/>
        <v>36069</v>
      </c>
      <c r="AM470" s="70">
        <f t="shared" si="54"/>
        <v>36100</v>
      </c>
      <c r="AN470" s="70">
        <f t="shared" si="54"/>
        <v>36130</v>
      </c>
      <c r="AO470" s="70">
        <f t="shared" si="54"/>
        <v>36161</v>
      </c>
      <c r="AP470" s="70">
        <f t="shared" si="54"/>
        <v>36192</v>
      </c>
      <c r="AQ470" s="70">
        <f t="shared" si="54"/>
        <v>36220</v>
      </c>
      <c r="AR470" s="70">
        <f t="shared" si="54"/>
        <v>36251</v>
      </c>
      <c r="AS470" s="70">
        <f t="shared" si="54"/>
        <v>36281</v>
      </c>
      <c r="AT470" s="70">
        <f t="shared" si="54"/>
        <v>36312</v>
      </c>
      <c r="AU470" s="70">
        <f t="shared" si="54"/>
        <v>36342</v>
      </c>
      <c r="AV470" s="70">
        <f t="shared" si="54"/>
        <v>36373</v>
      </c>
      <c r="AW470" s="70">
        <f t="shared" si="54"/>
        <v>36404</v>
      </c>
      <c r="AX470" s="70">
        <f t="shared" si="54"/>
        <v>36434</v>
      </c>
    </row>
    <row r="471" spans="27:50" x14ac:dyDescent="0.2">
      <c r="AA471" t="s">
        <v>206</v>
      </c>
      <c r="AB471" s="67">
        <v>-2.2999999999999998</v>
      </c>
      <c r="AC471" s="67">
        <v>-4.0999999999999996</v>
      </c>
      <c r="AD471" s="67"/>
      <c r="AE471" s="67">
        <v>15.4</v>
      </c>
      <c r="AF471" s="67">
        <v>11.6</v>
      </c>
      <c r="AG471" s="67">
        <f t="shared" ref="AG471:AS471" si="55">AG207</f>
        <v>0</v>
      </c>
      <c r="AH471" s="67">
        <f t="shared" si="55"/>
        <v>0</v>
      </c>
      <c r="AI471" s="67">
        <f t="shared" si="55"/>
        <v>0</v>
      </c>
      <c r="AJ471" s="67">
        <f t="shared" si="55"/>
        <v>0</v>
      </c>
      <c r="AK471" s="67">
        <f t="shared" si="55"/>
        <v>0</v>
      </c>
      <c r="AL471" s="67">
        <f t="shared" si="55"/>
        <v>0</v>
      </c>
      <c r="AM471" s="67">
        <f t="shared" si="55"/>
        <v>0</v>
      </c>
      <c r="AN471" s="67">
        <f t="shared" si="55"/>
        <v>0</v>
      </c>
      <c r="AO471" s="67">
        <f t="shared" si="55"/>
        <v>0</v>
      </c>
      <c r="AP471" s="67">
        <f t="shared" si="55"/>
        <v>0</v>
      </c>
      <c r="AQ471" s="67">
        <f t="shared" si="55"/>
        <v>0</v>
      </c>
      <c r="AR471" s="67">
        <f t="shared" si="55"/>
        <v>0</v>
      </c>
      <c r="AS471" s="67">
        <f t="shared" si="55"/>
        <v>0</v>
      </c>
      <c r="AT471" s="197">
        <f>AT163</f>
        <v>0</v>
      </c>
      <c r="AU471" s="197">
        <f>AU163</f>
        <v>0</v>
      </c>
      <c r="AV471" s="197">
        <f>AV163</f>
        <v>0</v>
      </c>
      <c r="AW471" s="197">
        <f>AW163</f>
        <v>0</v>
      </c>
      <c r="AX471" s="197">
        <f>AX163</f>
        <v>0</v>
      </c>
    </row>
    <row r="472" spans="27:50" x14ac:dyDescent="0.2">
      <c r="AA472" t="s">
        <v>36</v>
      </c>
      <c r="AB472" s="67"/>
      <c r="AC472" s="67">
        <v>7</v>
      </c>
      <c r="AD472" s="67">
        <v>7</v>
      </c>
      <c r="AE472" s="67"/>
      <c r="AF472" s="67"/>
      <c r="AG472" s="67">
        <f t="shared" ref="AG472:AS472" si="56">AG230</f>
        <v>0</v>
      </c>
      <c r="AH472" s="67">
        <f t="shared" si="56"/>
        <v>0</v>
      </c>
      <c r="AI472" s="67">
        <f t="shared" si="56"/>
        <v>0</v>
      </c>
      <c r="AJ472" s="67">
        <f t="shared" si="56"/>
        <v>0</v>
      </c>
      <c r="AK472" s="67">
        <f t="shared" si="56"/>
        <v>0</v>
      </c>
      <c r="AL472" s="67">
        <f t="shared" si="56"/>
        <v>0</v>
      </c>
      <c r="AM472" s="67">
        <f t="shared" si="56"/>
        <v>0</v>
      </c>
      <c r="AN472" s="67">
        <f t="shared" si="56"/>
        <v>0</v>
      </c>
      <c r="AO472" s="67">
        <f t="shared" si="56"/>
        <v>0</v>
      </c>
      <c r="AP472" s="67">
        <f t="shared" si="56"/>
        <v>0</v>
      </c>
      <c r="AQ472" s="67">
        <f t="shared" si="56"/>
        <v>0</v>
      </c>
      <c r="AR472" s="67">
        <f t="shared" si="56"/>
        <v>0</v>
      </c>
      <c r="AS472" s="67">
        <f t="shared" si="56"/>
        <v>0</v>
      </c>
      <c r="AT472" s="197">
        <f>AT186</f>
        <v>0</v>
      </c>
      <c r="AU472" s="197">
        <f>AU186</f>
        <v>0</v>
      </c>
      <c r="AV472" s="197">
        <f>AV186</f>
        <v>0</v>
      </c>
      <c r="AW472" s="197">
        <f>AW186</f>
        <v>0</v>
      </c>
      <c r="AX472" s="197">
        <f>AX186</f>
        <v>0</v>
      </c>
    </row>
    <row r="473" spans="27:50" x14ac:dyDescent="0.2">
      <c r="AA473" t="s">
        <v>207</v>
      </c>
      <c r="AB473" s="67"/>
      <c r="AC473" s="67"/>
      <c r="AD473" s="67"/>
      <c r="AE473" s="67"/>
      <c r="AF473" s="67"/>
      <c r="AG473" s="67"/>
      <c r="AH473" s="67"/>
      <c r="AI473" s="67"/>
      <c r="AJ473" s="67"/>
      <c r="AK473" s="67"/>
      <c r="AL473" s="67"/>
      <c r="AM473" s="67"/>
      <c r="AN473" s="67"/>
      <c r="AO473" s="67"/>
      <c r="AP473" s="67"/>
      <c r="AQ473" s="67"/>
      <c r="AR473" s="67"/>
      <c r="AS473" s="67"/>
      <c r="AT473" s="197">
        <f>AT209</f>
        <v>0</v>
      </c>
      <c r="AU473" s="197">
        <f>AU209</f>
        <v>0</v>
      </c>
      <c r="AV473" s="197">
        <f>AV209</f>
        <v>0</v>
      </c>
      <c r="AW473" s="197">
        <f>AW209</f>
        <v>0</v>
      </c>
      <c r="AX473" s="197">
        <f>AX209</f>
        <v>0</v>
      </c>
    </row>
    <row r="474" spans="27:50" x14ac:dyDescent="0.2">
      <c r="AA474" t="s">
        <v>208</v>
      </c>
      <c r="AB474" s="67"/>
      <c r="AC474" s="67"/>
      <c r="AD474" s="67"/>
      <c r="AE474" s="67"/>
      <c r="AF474" s="67"/>
      <c r="AG474" s="67"/>
      <c r="AH474" s="67"/>
      <c r="AI474" s="67"/>
      <c r="AJ474" s="67"/>
      <c r="AK474" s="67"/>
      <c r="AL474" s="67"/>
      <c r="AM474" s="67"/>
      <c r="AN474" s="67"/>
      <c r="AO474" s="67"/>
      <c r="AP474" s="67"/>
      <c r="AQ474" s="67"/>
      <c r="AR474" s="67"/>
      <c r="AS474" s="67"/>
      <c r="AT474" s="197">
        <f>AT232</f>
        <v>0</v>
      </c>
      <c r="AU474" s="197">
        <f>AU232</f>
        <v>0</v>
      </c>
      <c r="AV474" s="197">
        <f>AV232</f>
        <v>0</v>
      </c>
      <c r="AW474" s="197">
        <f>AW232</f>
        <v>0</v>
      </c>
      <c r="AX474" s="197">
        <f>AX232</f>
        <v>0</v>
      </c>
    </row>
    <row r="475" spans="27:50" x14ac:dyDescent="0.2">
      <c r="AA475" t="s">
        <v>214</v>
      </c>
      <c r="AB475" s="67"/>
      <c r="AC475" s="67"/>
      <c r="AD475" s="67"/>
      <c r="AE475" s="67"/>
      <c r="AF475" s="67"/>
      <c r="AG475" s="67"/>
      <c r="AH475" s="67"/>
      <c r="AI475" s="67"/>
      <c r="AJ475" s="67"/>
      <c r="AK475" s="67"/>
      <c r="AL475" s="67"/>
      <c r="AM475" s="67"/>
      <c r="AN475" s="67"/>
      <c r="AO475" s="67"/>
      <c r="AP475" s="67"/>
      <c r="AQ475" s="67"/>
      <c r="AR475" s="67"/>
      <c r="AS475" s="67"/>
      <c r="AT475" s="197">
        <f>AT255</f>
        <v>0</v>
      </c>
      <c r="AU475" s="197">
        <f>AU255</f>
        <v>0</v>
      </c>
      <c r="AV475" s="197">
        <f>AV255</f>
        <v>0</v>
      </c>
      <c r="AW475" s="197">
        <f>AW255</f>
        <v>0</v>
      </c>
      <c r="AX475" s="197">
        <f>AX255</f>
        <v>0</v>
      </c>
    </row>
    <row r="476" spans="27:50" x14ac:dyDescent="0.2">
      <c r="AA476" t="s">
        <v>200</v>
      </c>
      <c r="AB476" s="67"/>
      <c r="AC476" s="67"/>
      <c r="AD476" s="67"/>
      <c r="AE476" s="67"/>
      <c r="AF476" s="67"/>
      <c r="AG476" s="67"/>
      <c r="AH476" s="67"/>
      <c r="AI476" s="67"/>
      <c r="AJ476" s="67"/>
      <c r="AK476" s="67"/>
      <c r="AL476" s="67"/>
      <c r="AM476" s="67"/>
      <c r="AN476" s="67"/>
      <c r="AO476" s="67"/>
      <c r="AP476" s="67"/>
      <c r="AQ476" s="67"/>
      <c r="AR476" s="67"/>
      <c r="AS476" s="67"/>
      <c r="AT476" s="197">
        <f>AT278</f>
        <v>0</v>
      </c>
      <c r="AU476" s="197">
        <f>AU278</f>
        <v>0</v>
      </c>
      <c r="AV476" s="197">
        <f>AV278</f>
        <v>0</v>
      </c>
      <c r="AW476" s="197">
        <f>AW278</f>
        <v>0</v>
      </c>
      <c r="AX476" s="197">
        <f>AX278</f>
        <v>0</v>
      </c>
    </row>
    <row r="477" spans="27:50" x14ac:dyDescent="0.2">
      <c r="AA477" t="s">
        <v>193</v>
      </c>
      <c r="AB477" s="67"/>
      <c r="AC477" s="67"/>
      <c r="AD477" s="67"/>
      <c r="AE477" s="67"/>
      <c r="AF477" s="67"/>
      <c r="AG477" s="67"/>
      <c r="AH477" s="67"/>
      <c r="AI477" s="67"/>
      <c r="AJ477" s="67"/>
      <c r="AK477" s="67"/>
      <c r="AL477" s="67"/>
      <c r="AM477" s="67"/>
      <c r="AN477" s="67"/>
      <c r="AO477" s="67"/>
      <c r="AP477" s="67"/>
      <c r="AQ477" s="67"/>
      <c r="AR477" s="67"/>
      <c r="AS477" s="67"/>
      <c r="AT477" s="197">
        <f>AT301</f>
        <v>0</v>
      </c>
      <c r="AU477" s="197">
        <f>AU301</f>
        <v>0</v>
      </c>
      <c r="AV477" s="197">
        <f>AV301</f>
        <v>0</v>
      </c>
      <c r="AW477" s="197">
        <f>AW301</f>
        <v>0</v>
      </c>
      <c r="AX477" s="197">
        <f>AX301</f>
        <v>0</v>
      </c>
    </row>
    <row r="478" spans="27:50" x14ac:dyDescent="0.2">
      <c r="AA478" t="s">
        <v>203</v>
      </c>
      <c r="AB478" s="67"/>
      <c r="AC478" s="67"/>
      <c r="AD478" s="67"/>
      <c r="AE478" s="67"/>
      <c r="AF478" s="67">
        <v>-13.5</v>
      </c>
      <c r="AG478" s="67" t="e">
        <f>#REF!</f>
        <v>#REF!</v>
      </c>
      <c r="AH478" s="67" t="e">
        <f>#REF!</f>
        <v>#REF!</v>
      </c>
      <c r="AI478" s="67" t="e">
        <f>#REF!</f>
        <v>#REF!</v>
      </c>
      <c r="AJ478" s="67" t="e">
        <f>#REF!</f>
        <v>#REF!</v>
      </c>
      <c r="AK478" s="67" t="e">
        <f>#REF!</f>
        <v>#REF!</v>
      </c>
      <c r="AL478" s="67" t="e">
        <f>#REF!</f>
        <v>#REF!</v>
      </c>
      <c r="AM478" s="67" t="e">
        <f>#REF!</f>
        <v>#REF!</v>
      </c>
      <c r="AN478" s="67" t="e">
        <f>#REF!</f>
        <v>#REF!</v>
      </c>
      <c r="AO478" s="67" t="e">
        <f>#REF!</f>
        <v>#REF!</v>
      </c>
      <c r="AP478" s="67" t="e">
        <f>#REF!</f>
        <v>#REF!</v>
      </c>
      <c r="AQ478" s="67" t="e">
        <f>#REF!</f>
        <v>#REF!</v>
      </c>
      <c r="AR478" s="67" t="e">
        <f>#REF!</f>
        <v>#REF!</v>
      </c>
      <c r="AS478" s="67" t="e">
        <f>#REF!</f>
        <v>#REF!</v>
      </c>
      <c r="AT478" s="197">
        <f>AT324</f>
        <v>0</v>
      </c>
      <c r="AU478" s="197">
        <f>AU324</f>
        <v>0</v>
      </c>
      <c r="AV478" s="197">
        <f>AV324</f>
        <v>0</v>
      </c>
      <c r="AW478" s="197">
        <f>AW324</f>
        <v>0</v>
      </c>
      <c r="AX478" s="197">
        <f>AX324</f>
        <v>0</v>
      </c>
    </row>
    <row r="479" spans="27:50" x14ac:dyDescent="0.2">
      <c r="AA479" t="s">
        <v>37</v>
      </c>
      <c r="AB479" s="67"/>
      <c r="AC479" s="67"/>
      <c r="AD479" s="67"/>
      <c r="AE479" s="67"/>
      <c r="AF479" s="67"/>
      <c r="AG479" s="67">
        <f t="shared" ref="AG479:AS479" si="57">AG391</f>
        <v>0</v>
      </c>
      <c r="AH479" s="67">
        <f t="shared" si="57"/>
        <v>0</v>
      </c>
      <c r="AI479" s="67">
        <f t="shared" si="57"/>
        <v>0</v>
      </c>
      <c r="AJ479" s="67">
        <f t="shared" si="57"/>
        <v>0</v>
      </c>
      <c r="AK479" s="67">
        <f t="shared" si="57"/>
        <v>0</v>
      </c>
      <c r="AL479" s="67">
        <f t="shared" si="57"/>
        <v>0</v>
      </c>
      <c r="AM479" s="67">
        <f t="shared" si="57"/>
        <v>0</v>
      </c>
      <c r="AN479" s="67">
        <f t="shared" si="57"/>
        <v>0</v>
      </c>
      <c r="AO479" s="67">
        <f t="shared" si="57"/>
        <v>0</v>
      </c>
      <c r="AP479" s="67">
        <f t="shared" si="57"/>
        <v>0</v>
      </c>
      <c r="AQ479" s="67">
        <f t="shared" si="57"/>
        <v>0</v>
      </c>
      <c r="AR479" s="67">
        <f t="shared" si="57"/>
        <v>0</v>
      </c>
      <c r="AS479" s="67">
        <f t="shared" si="57"/>
        <v>0</v>
      </c>
      <c r="AT479" s="197">
        <f>AT347</f>
        <v>0</v>
      </c>
      <c r="AU479" s="197">
        <f>AU347</f>
        <v>0</v>
      </c>
      <c r="AV479" s="197">
        <f>AV347</f>
        <v>0</v>
      </c>
      <c r="AW479" s="197">
        <f>AW347</f>
        <v>0</v>
      </c>
      <c r="AX479" s="197">
        <f>AX347</f>
        <v>0</v>
      </c>
    </row>
    <row r="480" spans="27:50" x14ac:dyDescent="0.2">
      <c r="AA480" t="s">
        <v>38</v>
      </c>
      <c r="AB480" s="67"/>
      <c r="AC480" s="67"/>
      <c r="AD480" s="67"/>
      <c r="AE480" s="67"/>
      <c r="AF480" s="67"/>
      <c r="AG480" s="67">
        <f t="shared" ref="AG480:AS480" si="58">AG414</f>
        <v>0</v>
      </c>
      <c r="AH480" s="67">
        <f t="shared" si="58"/>
        <v>0</v>
      </c>
      <c r="AI480" s="67">
        <f t="shared" si="58"/>
        <v>0</v>
      </c>
      <c r="AJ480" s="67">
        <f t="shared" si="58"/>
        <v>0</v>
      </c>
      <c r="AK480" s="67">
        <f t="shared" si="58"/>
        <v>0</v>
      </c>
      <c r="AL480" s="67">
        <f t="shared" si="58"/>
        <v>0</v>
      </c>
      <c r="AM480" s="67">
        <f t="shared" si="58"/>
        <v>0</v>
      </c>
      <c r="AN480" s="67">
        <f t="shared" si="58"/>
        <v>0</v>
      </c>
      <c r="AO480" s="67">
        <f t="shared" si="58"/>
        <v>0</v>
      </c>
      <c r="AP480" s="67">
        <f t="shared" si="58"/>
        <v>0</v>
      </c>
      <c r="AQ480" s="67">
        <f t="shared" si="58"/>
        <v>0</v>
      </c>
      <c r="AR480" s="67">
        <f t="shared" si="58"/>
        <v>0</v>
      </c>
      <c r="AS480" s="67">
        <f t="shared" si="58"/>
        <v>0</v>
      </c>
      <c r="AT480" s="197">
        <f>AT370</f>
        <v>0</v>
      </c>
      <c r="AU480" s="197">
        <f>AU370</f>
        <v>0</v>
      </c>
      <c r="AV480" s="197">
        <f>AV370</f>
        <v>0</v>
      </c>
      <c r="AW480" s="197">
        <f>AW370</f>
        <v>0</v>
      </c>
      <c r="AX480" s="197">
        <f>AX370</f>
        <v>0</v>
      </c>
    </row>
    <row r="481" spans="27:50" x14ac:dyDescent="0.2">
      <c r="AA481" t="s">
        <v>190</v>
      </c>
      <c r="AB481" s="67"/>
      <c r="AC481" s="67"/>
      <c r="AD481" s="67"/>
      <c r="AE481" s="67"/>
      <c r="AF481" s="67"/>
      <c r="AG481" s="67"/>
      <c r="AH481" s="67"/>
      <c r="AI481" s="67"/>
      <c r="AJ481" s="67"/>
      <c r="AK481" s="67"/>
      <c r="AL481" s="67"/>
      <c r="AM481" s="67"/>
      <c r="AN481" s="67"/>
      <c r="AO481" s="67"/>
      <c r="AP481" s="67"/>
      <c r="AQ481" s="67"/>
      <c r="AR481" s="67"/>
      <c r="AS481" s="67"/>
      <c r="AT481" s="197">
        <f>AT393</f>
        <v>0</v>
      </c>
      <c r="AU481" s="197">
        <f>AU393</f>
        <v>0</v>
      </c>
      <c r="AV481" s="197">
        <f>AV393</f>
        <v>0</v>
      </c>
      <c r="AW481" s="197">
        <f>AW393</f>
        <v>0</v>
      </c>
      <c r="AX481" s="197">
        <f>AX393</f>
        <v>0</v>
      </c>
    </row>
    <row r="482" spans="27:50" x14ac:dyDescent="0.2">
      <c r="AA482" t="s">
        <v>183</v>
      </c>
      <c r="AB482" s="67"/>
      <c r="AC482" s="67"/>
      <c r="AD482" s="67"/>
      <c r="AE482" s="67"/>
      <c r="AF482" s="67"/>
      <c r="AG482" s="67"/>
      <c r="AH482" s="67"/>
      <c r="AI482" s="67"/>
      <c r="AJ482" s="67"/>
      <c r="AK482" s="67"/>
      <c r="AL482" s="67"/>
      <c r="AM482" s="67"/>
      <c r="AN482" s="67"/>
      <c r="AO482" s="67"/>
      <c r="AP482" s="67"/>
      <c r="AQ482" s="67"/>
      <c r="AR482" s="67"/>
      <c r="AS482" s="67"/>
      <c r="AT482" s="197">
        <f>AT416</f>
        <v>0</v>
      </c>
      <c r="AU482" s="197">
        <f>AU416</f>
        <v>0</v>
      </c>
      <c r="AV482" s="197">
        <f>AV416</f>
        <v>0</v>
      </c>
      <c r="AW482" s="197">
        <f>AW416</f>
        <v>0</v>
      </c>
      <c r="AX482" s="197">
        <f>AX416</f>
        <v>0</v>
      </c>
    </row>
    <row r="483" spans="27:50" x14ac:dyDescent="0.2">
      <c r="AA483" t="s">
        <v>40</v>
      </c>
      <c r="AB483" s="67">
        <v>-1.4</v>
      </c>
      <c r="AC483" s="67">
        <v>-1.4</v>
      </c>
      <c r="AD483" s="67">
        <v>-1.4</v>
      </c>
      <c r="AE483" s="67"/>
      <c r="AF483" s="67"/>
      <c r="AG483" s="84"/>
      <c r="AH483" s="84"/>
      <c r="AI483" s="84"/>
      <c r="AJ483" s="84"/>
      <c r="AK483" s="84"/>
      <c r="AL483" s="84"/>
      <c r="AM483" s="84"/>
      <c r="AN483" s="84"/>
      <c r="AO483" s="84"/>
      <c r="AP483" s="84"/>
      <c r="AQ483" s="84"/>
      <c r="AR483" s="84"/>
      <c r="AS483" s="84"/>
      <c r="AT483" s="197">
        <f>AT439</f>
        <v>0</v>
      </c>
      <c r="AU483" s="197">
        <f>AU439</f>
        <v>0</v>
      </c>
      <c r="AV483" s="197">
        <f>AV439</f>
        <v>0</v>
      </c>
      <c r="AW483" s="197">
        <f>AW439</f>
        <v>0</v>
      </c>
      <c r="AX483" s="197">
        <f>AX439</f>
        <v>0</v>
      </c>
    </row>
    <row r="484" spans="27:50" x14ac:dyDescent="0.2">
      <c r="AA484" t="s">
        <v>204</v>
      </c>
      <c r="AB484" s="67"/>
      <c r="AC484" s="67"/>
      <c r="AD484" s="67"/>
      <c r="AE484" s="67"/>
      <c r="AF484" s="67"/>
      <c r="AG484" s="67"/>
      <c r="AH484" s="67"/>
      <c r="AI484" s="67"/>
      <c r="AJ484" s="67"/>
      <c r="AK484" s="67"/>
      <c r="AL484" s="67"/>
      <c r="AM484" s="67"/>
      <c r="AN484" s="67"/>
      <c r="AO484" s="67"/>
      <c r="AP484" s="67"/>
      <c r="AQ484" s="67"/>
      <c r="AR484" s="67"/>
      <c r="AS484" s="67"/>
      <c r="AT484" s="197">
        <f>AT462</f>
        <v>0</v>
      </c>
      <c r="AU484" s="197">
        <f>AU462</f>
        <v>0</v>
      </c>
      <c r="AV484" s="197">
        <f>AV462</f>
        <v>0</v>
      </c>
      <c r="AW484" s="197">
        <f>AW462</f>
        <v>0</v>
      </c>
      <c r="AX484" s="197">
        <f>AX462</f>
        <v>0</v>
      </c>
    </row>
    <row r="485" spans="27:50" x14ac:dyDescent="0.2">
      <c r="AA485" t="s">
        <v>205</v>
      </c>
      <c r="AB485" s="67"/>
      <c r="AC485" s="67"/>
      <c r="AD485" s="67"/>
      <c r="AE485" s="67"/>
      <c r="AF485" s="67"/>
      <c r="AG485" s="67"/>
      <c r="AH485" s="67"/>
      <c r="AI485" s="67"/>
      <c r="AJ485" s="67"/>
      <c r="AK485" s="67"/>
      <c r="AL485" s="67"/>
      <c r="AM485" s="67"/>
      <c r="AN485" s="67"/>
      <c r="AO485" s="67"/>
      <c r="AP485" s="67"/>
      <c r="AQ485" s="67"/>
      <c r="AR485" s="67"/>
      <c r="AS485" s="67"/>
      <c r="AT485" s="84">
        <v>0</v>
      </c>
      <c r="AU485" s="84"/>
      <c r="AV485" s="84"/>
      <c r="AW485" s="84"/>
      <c r="AX485" s="84"/>
    </row>
    <row r="486" spans="27:50" x14ac:dyDescent="0.2">
      <c r="AA486" t="s">
        <v>39</v>
      </c>
      <c r="AB486" s="67"/>
      <c r="AC486" s="67"/>
      <c r="AD486" s="67"/>
      <c r="AE486" s="67"/>
      <c r="AF486" s="67"/>
      <c r="AG486" s="67" t="e">
        <f t="shared" ref="AG486:AS486" si="59">AG583</f>
        <v>#REF!</v>
      </c>
      <c r="AH486" s="67" t="e">
        <f t="shared" si="59"/>
        <v>#REF!</v>
      </c>
      <c r="AI486" s="67" t="e">
        <f t="shared" si="59"/>
        <v>#REF!</v>
      </c>
      <c r="AJ486" s="67" t="e">
        <f t="shared" si="59"/>
        <v>#REF!</v>
      </c>
      <c r="AK486" s="67" t="e">
        <f t="shared" si="59"/>
        <v>#REF!</v>
      </c>
      <c r="AL486" s="67" t="e">
        <f t="shared" si="59"/>
        <v>#REF!</v>
      </c>
      <c r="AM486" s="67" t="e">
        <f t="shared" si="59"/>
        <v>#REF!</v>
      </c>
      <c r="AN486" s="67" t="e">
        <f t="shared" si="59"/>
        <v>#REF!</v>
      </c>
      <c r="AO486" s="67" t="e">
        <f t="shared" si="59"/>
        <v>#REF!</v>
      </c>
      <c r="AP486" s="67" t="e">
        <f t="shared" si="59"/>
        <v>#REF!</v>
      </c>
      <c r="AQ486" s="67" t="e">
        <f t="shared" si="59"/>
        <v>#REF!</v>
      </c>
      <c r="AR486" s="67" t="e">
        <f t="shared" si="59"/>
        <v>#REF!</v>
      </c>
      <c r="AS486" s="67" t="e">
        <f t="shared" si="59"/>
        <v>#REF!</v>
      </c>
      <c r="AT486" s="84"/>
      <c r="AU486" s="84"/>
      <c r="AV486" s="84"/>
      <c r="AW486" s="84"/>
      <c r="AX486" s="84"/>
    </row>
    <row r="487" spans="27:50" hidden="1" x14ac:dyDescent="0.2">
      <c r="AA487" t="s">
        <v>42</v>
      </c>
      <c r="AB487" s="67"/>
      <c r="AC487" s="67"/>
      <c r="AD487" s="67"/>
      <c r="AE487" s="67"/>
      <c r="AF487" s="67"/>
      <c r="AG487" s="67" t="e">
        <f t="shared" ref="AG487:AS487" si="60">AG560</f>
        <v>#REF!</v>
      </c>
      <c r="AH487" s="67" t="e">
        <f t="shared" si="60"/>
        <v>#REF!</v>
      </c>
      <c r="AI487" s="67" t="e">
        <f t="shared" si="60"/>
        <v>#REF!</v>
      </c>
      <c r="AJ487" s="67" t="e">
        <f t="shared" si="60"/>
        <v>#REF!</v>
      </c>
      <c r="AK487" s="67" t="e">
        <f t="shared" si="60"/>
        <v>#REF!</v>
      </c>
      <c r="AL487" s="67" t="e">
        <f t="shared" si="60"/>
        <v>#REF!</v>
      </c>
      <c r="AM487" s="67" t="e">
        <f t="shared" si="60"/>
        <v>#REF!</v>
      </c>
      <c r="AN487" s="67" t="e">
        <f t="shared" si="60"/>
        <v>#REF!</v>
      </c>
      <c r="AO487" s="67" t="e">
        <f t="shared" si="60"/>
        <v>#REF!</v>
      </c>
      <c r="AP487" s="67" t="e">
        <f t="shared" si="60"/>
        <v>#REF!</v>
      </c>
      <c r="AQ487" s="67" t="e">
        <f t="shared" si="60"/>
        <v>#REF!</v>
      </c>
      <c r="AR487" s="67" t="e">
        <f t="shared" si="60"/>
        <v>#REF!</v>
      </c>
      <c r="AS487" s="67" t="e">
        <f t="shared" si="60"/>
        <v>#REF!</v>
      </c>
      <c r="AT487" s="84"/>
      <c r="AU487" s="84"/>
      <c r="AV487" s="84"/>
      <c r="AW487" s="84"/>
      <c r="AX487" s="84"/>
    </row>
    <row r="488" spans="27:50" x14ac:dyDescent="0.2">
      <c r="AA488" t="s">
        <v>41</v>
      </c>
      <c r="AB488" s="68"/>
      <c r="AC488" s="68"/>
      <c r="AD488" s="68"/>
      <c r="AE488" s="68"/>
      <c r="AF488" s="68">
        <v>17</v>
      </c>
      <c r="AG488" s="83"/>
      <c r="AH488" s="83"/>
      <c r="AI488" s="83"/>
      <c r="AJ488" s="83"/>
      <c r="AK488" s="83"/>
      <c r="AL488" s="83"/>
      <c r="AM488" s="83"/>
      <c r="AN488" s="83"/>
      <c r="AO488" s="83"/>
      <c r="AP488" s="83"/>
      <c r="AQ488" s="83"/>
      <c r="AR488" s="83"/>
      <c r="AS488" s="83"/>
      <c r="AT488" s="83"/>
      <c r="AU488" s="83"/>
      <c r="AV488" s="83"/>
      <c r="AW488" s="83"/>
      <c r="AX488" s="83"/>
    </row>
    <row r="489" spans="27:50" x14ac:dyDescent="0.2">
      <c r="AB489" s="67">
        <f t="shared" ref="AB489:AV489" si="61">SUM(AB471:AB488)</f>
        <v>-3.6999999999999997</v>
      </c>
      <c r="AC489" s="67">
        <f t="shared" si="61"/>
        <v>1.5000000000000004</v>
      </c>
      <c r="AD489" s="67">
        <f t="shared" si="61"/>
        <v>5.6</v>
      </c>
      <c r="AE489" s="67">
        <f t="shared" si="61"/>
        <v>15.4</v>
      </c>
      <c r="AF489" s="67">
        <f t="shared" si="61"/>
        <v>15.1</v>
      </c>
      <c r="AG489" s="67" t="e">
        <f t="shared" si="61"/>
        <v>#REF!</v>
      </c>
      <c r="AH489" s="67" t="e">
        <f t="shared" si="61"/>
        <v>#REF!</v>
      </c>
      <c r="AI489" s="67" t="e">
        <f t="shared" si="61"/>
        <v>#REF!</v>
      </c>
      <c r="AJ489" s="67" t="e">
        <f t="shared" si="61"/>
        <v>#REF!</v>
      </c>
      <c r="AK489" s="67" t="e">
        <f t="shared" si="61"/>
        <v>#REF!</v>
      </c>
      <c r="AL489" s="67" t="e">
        <f t="shared" si="61"/>
        <v>#REF!</v>
      </c>
      <c r="AM489" s="67" t="e">
        <f t="shared" si="61"/>
        <v>#REF!</v>
      </c>
      <c r="AN489" s="67" t="e">
        <f t="shared" si="61"/>
        <v>#REF!</v>
      </c>
      <c r="AO489" s="67" t="e">
        <f t="shared" si="61"/>
        <v>#REF!</v>
      </c>
      <c r="AP489" s="67" t="e">
        <f t="shared" si="61"/>
        <v>#REF!</v>
      </c>
      <c r="AQ489" s="67" t="e">
        <f t="shared" si="61"/>
        <v>#REF!</v>
      </c>
      <c r="AR489" s="67" t="e">
        <f t="shared" si="61"/>
        <v>#REF!</v>
      </c>
      <c r="AS489" s="67" t="e">
        <f t="shared" si="61"/>
        <v>#REF!</v>
      </c>
      <c r="AT489" s="67">
        <f t="shared" si="61"/>
        <v>0</v>
      </c>
      <c r="AU489" s="67">
        <f t="shared" si="61"/>
        <v>0</v>
      </c>
      <c r="AV489" s="67">
        <f t="shared" si="61"/>
        <v>0</v>
      </c>
      <c r="AW489" s="67">
        <f>SUM(AW471:AW488)</f>
        <v>0</v>
      </c>
      <c r="AX489" s="67">
        <f>SUM(AX471:AX488)</f>
        <v>0</v>
      </c>
    </row>
    <row r="490" spans="27:50" x14ac:dyDescent="0.2">
      <c r="AB490" s="67"/>
      <c r="AC490" s="67"/>
      <c r="AD490" s="67"/>
      <c r="AE490" s="67"/>
      <c r="AF490" s="67"/>
      <c r="AG490" s="67"/>
      <c r="AH490" s="67"/>
      <c r="AI490" s="67"/>
      <c r="AJ490" s="67"/>
      <c r="AK490" s="67"/>
      <c r="AL490" s="67"/>
      <c r="AM490" s="67"/>
      <c r="AN490" s="67"/>
      <c r="AO490" s="67"/>
      <c r="AP490" s="67"/>
      <c r="AQ490" s="67"/>
      <c r="AR490" s="67"/>
      <c r="AS490" s="67"/>
      <c r="AT490" s="67"/>
      <c r="AU490" s="67"/>
      <c r="AV490" s="67"/>
      <c r="AW490" s="67"/>
      <c r="AX490" s="67"/>
    </row>
    <row r="491" spans="27:50" x14ac:dyDescent="0.2">
      <c r="AB491" s="67"/>
      <c r="AC491" s="67"/>
      <c r="AD491" s="67"/>
      <c r="AE491" s="67"/>
      <c r="AF491" s="67"/>
      <c r="AG491" s="67"/>
      <c r="AH491" s="67"/>
      <c r="AI491" s="67"/>
      <c r="AJ491" s="67"/>
      <c r="AK491" s="67"/>
      <c r="AL491" s="67"/>
      <c r="AM491" s="67"/>
      <c r="AN491" s="67"/>
      <c r="AO491" s="67"/>
      <c r="AP491" s="67"/>
      <c r="AQ491" s="67"/>
      <c r="AR491" s="67"/>
      <c r="AS491" s="67"/>
      <c r="AT491" s="67"/>
      <c r="AU491" s="67"/>
      <c r="AV491" s="67"/>
      <c r="AW491" s="67"/>
      <c r="AX491" s="67"/>
    </row>
    <row r="492" spans="27:50" x14ac:dyDescent="0.2">
      <c r="AA492" s="48" t="s">
        <v>30</v>
      </c>
    </row>
    <row r="493" spans="27:50" x14ac:dyDescent="0.2">
      <c r="AB493" s="70">
        <f t="shared" ref="AB493:AX493" si="62">AB$148</f>
        <v>35765</v>
      </c>
      <c r="AC493" s="70">
        <f t="shared" si="62"/>
        <v>35796</v>
      </c>
      <c r="AD493" s="70">
        <f t="shared" si="62"/>
        <v>35827</v>
      </c>
      <c r="AE493" s="70">
        <f t="shared" si="62"/>
        <v>35855</v>
      </c>
      <c r="AF493" s="70">
        <f t="shared" si="62"/>
        <v>35886</v>
      </c>
      <c r="AG493" s="70">
        <f t="shared" si="62"/>
        <v>35916</v>
      </c>
      <c r="AH493" s="70">
        <f t="shared" si="62"/>
        <v>35947</v>
      </c>
      <c r="AI493" s="70">
        <f t="shared" si="62"/>
        <v>35977</v>
      </c>
      <c r="AJ493" s="70">
        <f t="shared" si="62"/>
        <v>36008</v>
      </c>
      <c r="AK493" s="70">
        <f t="shared" si="62"/>
        <v>36039</v>
      </c>
      <c r="AL493" s="70">
        <f t="shared" si="62"/>
        <v>36069</v>
      </c>
      <c r="AM493" s="70">
        <f t="shared" si="62"/>
        <v>36100</v>
      </c>
      <c r="AN493" s="70">
        <f t="shared" si="62"/>
        <v>36130</v>
      </c>
      <c r="AO493" s="70">
        <f t="shared" si="62"/>
        <v>36161</v>
      </c>
      <c r="AP493" s="70">
        <f t="shared" si="62"/>
        <v>36192</v>
      </c>
      <c r="AQ493" s="70">
        <f t="shared" si="62"/>
        <v>36220</v>
      </c>
      <c r="AR493" s="70">
        <f t="shared" si="62"/>
        <v>36251</v>
      </c>
      <c r="AS493" s="70">
        <f t="shared" si="62"/>
        <v>36281</v>
      </c>
      <c r="AT493" s="70">
        <f t="shared" si="62"/>
        <v>36312</v>
      </c>
      <c r="AU493" s="70">
        <f t="shared" si="62"/>
        <v>36342</v>
      </c>
      <c r="AV493" s="70">
        <f t="shared" si="62"/>
        <v>36373</v>
      </c>
      <c r="AW493" s="70">
        <f t="shared" si="62"/>
        <v>36404</v>
      </c>
      <c r="AX493" s="70">
        <f t="shared" si="62"/>
        <v>36434</v>
      </c>
    </row>
    <row r="494" spans="27:50" x14ac:dyDescent="0.2">
      <c r="AA494" t="s">
        <v>206</v>
      </c>
      <c r="AB494" s="67"/>
      <c r="AC494" s="67">
        <v>2.1</v>
      </c>
      <c r="AD494" s="67">
        <v>-2.5</v>
      </c>
      <c r="AE494" s="67"/>
      <c r="AF494" s="67">
        <v>1.1000000000000001</v>
      </c>
      <c r="AG494" s="67">
        <f t="shared" ref="AG494:AT494" si="63">AG164</f>
        <v>4.2</v>
      </c>
      <c r="AH494" s="67">
        <f t="shared" si="63"/>
        <v>0</v>
      </c>
      <c r="AI494" s="67">
        <f t="shared" si="63"/>
        <v>1.8</v>
      </c>
      <c r="AJ494" s="67">
        <f t="shared" si="63"/>
        <v>2.2999999999999998</v>
      </c>
      <c r="AK494" s="67">
        <f t="shared" si="63"/>
        <v>-4.5999999999999996</v>
      </c>
      <c r="AL494" s="67">
        <f t="shared" si="63"/>
        <v>-3.4</v>
      </c>
      <c r="AM494" s="67">
        <f t="shared" si="63"/>
        <v>5.6</v>
      </c>
      <c r="AN494" s="67">
        <f t="shared" si="63"/>
        <v>8.3000000000000007</v>
      </c>
      <c r="AO494" s="67">
        <f t="shared" si="63"/>
        <v>7.3</v>
      </c>
      <c r="AP494" s="67">
        <f t="shared" si="63"/>
        <v>10.6</v>
      </c>
      <c r="AQ494" s="67">
        <f t="shared" si="63"/>
        <v>10.5</v>
      </c>
      <c r="AR494" s="67">
        <f t="shared" si="63"/>
        <v>9.4</v>
      </c>
      <c r="AS494" s="67">
        <f t="shared" si="63"/>
        <v>8.1999999999999993</v>
      </c>
      <c r="AT494" s="197">
        <f t="shared" si="63"/>
        <v>9</v>
      </c>
      <c r="AU494" s="197">
        <f>AU164</f>
        <v>9.4</v>
      </c>
      <c r="AV494" s="197">
        <f>AV164</f>
        <v>8.6999999999999993</v>
      </c>
      <c r="AW494" s="197">
        <f>AW164</f>
        <v>10.1</v>
      </c>
      <c r="AX494" s="197">
        <f>AX164</f>
        <v>9.6</v>
      </c>
    </row>
    <row r="495" spans="27:50" x14ac:dyDescent="0.2">
      <c r="AA495" t="s">
        <v>36</v>
      </c>
      <c r="AB495" s="67"/>
      <c r="AC495" s="67"/>
      <c r="AD495" s="67"/>
      <c r="AE495" s="67"/>
      <c r="AF495" s="67"/>
      <c r="AG495" s="67">
        <f t="shared" ref="AG495:AT495" si="64">AG187</f>
        <v>0</v>
      </c>
      <c r="AH495" s="67">
        <f t="shared" si="64"/>
        <v>0</v>
      </c>
      <c r="AI495" s="67">
        <f t="shared" si="64"/>
        <v>0</v>
      </c>
      <c r="AJ495" s="67">
        <f t="shared" si="64"/>
        <v>0</v>
      </c>
      <c r="AK495" s="67">
        <f t="shared" si="64"/>
        <v>0</v>
      </c>
      <c r="AL495" s="67">
        <f t="shared" si="64"/>
        <v>0</v>
      </c>
      <c r="AM495" s="67">
        <f t="shared" si="64"/>
        <v>0</v>
      </c>
      <c r="AN495" s="67">
        <f t="shared" si="64"/>
        <v>0</v>
      </c>
      <c r="AO495" s="67">
        <f t="shared" si="64"/>
        <v>0</v>
      </c>
      <c r="AP495" s="67">
        <f t="shared" si="64"/>
        <v>0</v>
      </c>
      <c r="AQ495" s="67">
        <f t="shared" si="64"/>
        <v>0</v>
      </c>
      <c r="AR495" s="67">
        <f t="shared" si="64"/>
        <v>0</v>
      </c>
      <c r="AS495" s="67">
        <f t="shared" si="64"/>
        <v>0</v>
      </c>
      <c r="AT495" s="197">
        <f t="shared" si="64"/>
        <v>0</v>
      </c>
      <c r="AU495" s="197">
        <f>AU187</f>
        <v>0</v>
      </c>
      <c r="AV495" s="197">
        <f>AV187</f>
        <v>0</v>
      </c>
      <c r="AW495" s="197">
        <f>AW187</f>
        <v>0</v>
      </c>
      <c r="AX495" s="197">
        <f>AX187</f>
        <v>0</v>
      </c>
    </row>
    <row r="496" spans="27:50" x14ac:dyDescent="0.2">
      <c r="AA496" t="s">
        <v>207</v>
      </c>
      <c r="AB496" s="67"/>
      <c r="AC496" s="67"/>
      <c r="AD496" s="67"/>
      <c r="AE496" s="67"/>
      <c r="AF496" s="67"/>
      <c r="AG496" s="67"/>
      <c r="AH496" s="67"/>
      <c r="AI496" s="67"/>
      <c r="AJ496" s="67"/>
      <c r="AK496" s="67"/>
      <c r="AL496" s="67"/>
      <c r="AM496" s="67"/>
      <c r="AN496" s="67"/>
      <c r="AO496" s="67"/>
      <c r="AP496" s="67"/>
      <c r="AQ496" s="67"/>
      <c r="AR496" s="67"/>
      <c r="AS496" s="67"/>
      <c r="AT496" s="197">
        <f>AT210</f>
        <v>0</v>
      </c>
      <c r="AU496" s="197">
        <f>AU210</f>
        <v>0</v>
      </c>
      <c r="AV496" s="197">
        <f>AV210</f>
        <v>0</v>
      </c>
      <c r="AW496" s="197">
        <f>AW210</f>
        <v>0</v>
      </c>
      <c r="AX496" s="197">
        <f>AX210</f>
        <v>0</v>
      </c>
    </row>
    <row r="497" spans="27:50" x14ac:dyDescent="0.2">
      <c r="AA497" t="s">
        <v>208</v>
      </c>
      <c r="AB497" s="67"/>
      <c r="AC497" s="67"/>
      <c r="AD497" s="67"/>
      <c r="AE497" s="67"/>
      <c r="AF497" s="67"/>
      <c r="AG497" s="67"/>
      <c r="AH497" s="67"/>
      <c r="AI497" s="67"/>
      <c r="AJ497" s="67"/>
      <c r="AK497" s="67"/>
      <c r="AL497" s="67"/>
      <c r="AM497" s="67"/>
      <c r="AN497" s="67"/>
      <c r="AO497" s="67"/>
      <c r="AP497" s="67"/>
      <c r="AQ497" s="67"/>
      <c r="AR497" s="67"/>
      <c r="AS497" s="67"/>
      <c r="AT497" s="197">
        <f>AT233</f>
        <v>0</v>
      </c>
      <c r="AU497" s="197">
        <f>AU233</f>
        <v>0</v>
      </c>
      <c r="AV497" s="197">
        <f>AV233</f>
        <v>0</v>
      </c>
      <c r="AW497" s="197">
        <f>AW233</f>
        <v>0</v>
      </c>
      <c r="AX497" s="197">
        <f>AX233</f>
        <v>0</v>
      </c>
    </row>
    <row r="498" spans="27:50" x14ac:dyDescent="0.2">
      <c r="AA498" t="s">
        <v>214</v>
      </c>
      <c r="AB498" s="67"/>
      <c r="AC498" s="67"/>
      <c r="AD498" s="67"/>
      <c r="AE498" s="67"/>
      <c r="AF498" s="67"/>
      <c r="AG498" s="67"/>
      <c r="AH498" s="67"/>
      <c r="AI498" s="67"/>
      <c r="AJ498" s="67"/>
      <c r="AK498" s="67"/>
      <c r="AL498" s="67"/>
      <c r="AM498" s="67"/>
      <c r="AN498" s="67"/>
      <c r="AO498" s="67"/>
      <c r="AP498" s="67"/>
      <c r="AQ498" s="67"/>
      <c r="AR498" s="67"/>
      <c r="AS498" s="67"/>
      <c r="AT498" s="197">
        <f>AT256</f>
        <v>0</v>
      </c>
      <c r="AU498" s="197">
        <f>AU256</f>
        <v>0</v>
      </c>
      <c r="AV498" s="197">
        <f>AV256</f>
        <v>0</v>
      </c>
      <c r="AW498" s="197">
        <f>AW256</f>
        <v>0</v>
      </c>
      <c r="AX498" s="197">
        <f>AX256</f>
        <v>0</v>
      </c>
    </row>
    <row r="499" spans="27:50" x14ac:dyDescent="0.2">
      <c r="AA499" t="s">
        <v>200</v>
      </c>
      <c r="AB499" s="67"/>
      <c r="AC499" s="67"/>
      <c r="AD499" s="67"/>
      <c r="AE499" s="67"/>
      <c r="AF499" s="67"/>
      <c r="AG499" s="67"/>
      <c r="AH499" s="67"/>
      <c r="AI499" s="67"/>
      <c r="AJ499" s="67"/>
      <c r="AK499" s="67"/>
      <c r="AL499" s="67"/>
      <c r="AM499" s="67"/>
      <c r="AN499" s="67"/>
      <c r="AO499" s="67"/>
      <c r="AP499" s="67"/>
      <c r="AQ499" s="67"/>
      <c r="AR499" s="67"/>
      <c r="AS499" s="67"/>
      <c r="AT499" s="197">
        <f>AT279</f>
        <v>0</v>
      </c>
      <c r="AU499" s="197">
        <f>AU279</f>
        <v>0</v>
      </c>
      <c r="AV499" s="197">
        <f>AV279</f>
        <v>0</v>
      </c>
      <c r="AW499" s="197">
        <f>AW279</f>
        <v>0</v>
      </c>
      <c r="AX499" s="197">
        <f>AX279</f>
        <v>0</v>
      </c>
    </row>
    <row r="500" spans="27:50" x14ac:dyDescent="0.2">
      <c r="AA500" t="s">
        <v>193</v>
      </c>
      <c r="AB500" s="67"/>
      <c r="AC500" s="67"/>
      <c r="AD500" s="67"/>
      <c r="AE500" s="67"/>
      <c r="AF500" s="67"/>
      <c r="AG500" s="67"/>
      <c r="AH500" s="67"/>
      <c r="AI500" s="67"/>
      <c r="AJ500" s="67"/>
      <c r="AK500" s="67"/>
      <c r="AL500" s="67"/>
      <c r="AM500" s="67"/>
      <c r="AN500" s="67"/>
      <c r="AO500" s="67"/>
      <c r="AP500" s="67"/>
      <c r="AQ500" s="67"/>
      <c r="AR500" s="67"/>
      <c r="AS500" s="67"/>
      <c r="AT500" s="197">
        <f>AT302</f>
        <v>0</v>
      </c>
      <c r="AU500" s="197">
        <f>AU302</f>
        <v>0</v>
      </c>
      <c r="AV500" s="197">
        <f>AV302</f>
        <v>0</v>
      </c>
      <c r="AW500" s="197">
        <f>AW302</f>
        <v>0</v>
      </c>
      <c r="AX500" s="197">
        <f>AX302</f>
        <v>0</v>
      </c>
    </row>
    <row r="501" spans="27:50" x14ac:dyDescent="0.2">
      <c r="AA501" t="s">
        <v>203</v>
      </c>
      <c r="AB501" s="67"/>
      <c r="AC501" s="67"/>
      <c r="AD501" s="67"/>
      <c r="AE501" s="67"/>
      <c r="AF501" s="67"/>
      <c r="AG501" s="67">
        <f t="shared" ref="AG501:AS501" si="65">AG305</f>
        <v>0</v>
      </c>
      <c r="AH501" s="67">
        <f t="shared" si="65"/>
        <v>0</v>
      </c>
      <c r="AI501" s="67">
        <f t="shared" si="65"/>
        <v>0</v>
      </c>
      <c r="AJ501" s="67">
        <f t="shared" si="65"/>
        <v>0</v>
      </c>
      <c r="AK501" s="67">
        <f t="shared" si="65"/>
        <v>0</v>
      </c>
      <c r="AL501" s="67">
        <f t="shared" si="65"/>
        <v>0</v>
      </c>
      <c r="AM501" s="67">
        <f t="shared" si="65"/>
        <v>0</v>
      </c>
      <c r="AN501" s="67">
        <f t="shared" si="65"/>
        <v>0</v>
      </c>
      <c r="AO501" s="67">
        <f t="shared" si="65"/>
        <v>0</v>
      </c>
      <c r="AP501" s="67">
        <f t="shared" si="65"/>
        <v>0</v>
      </c>
      <c r="AQ501" s="67">
        <f t="shared" si="65"/>
        <v>0</v>
      </c>
      <c r="AR501" s="67">
        <f t="shared" si="65"/>
        <v>0</v>
      </c>
      <c r="AS501" s="67">
        <f t="shared" si="65"/>
        <v>0</v>
      </c>
      <c r="AT501" s="197">
        <f>AT325</f>
        <v>0</v>
      </c>
      <c r="AU501" s="197">
        <f>AU325</f>
        <v>0</v>
      </c>
      <c r="AV501" s="197">
        <f>AV325</f>
        <v>0</v>
      </c>
      <c r="AW501" s="197">
        <f>AW325</f>
        <v>0</v>
      </c>
      <c r="AX501" s="197">
        <f>AX325</f>
        <v>0</v>
      </c>
    </row>
    <row r="502" spans="27:50" x14ac:dyDescent="0.2">
      <c r="AA502" t="s">
        <v>37</v>
      </c>
      <c r="AB502" s="67"/>
      <c r="AC502" s="67"/>
      <c r="AD502" s="67"/>
      <c r="AE502" s="67"/>
      <c r="AF502" s="67"/>
      <c r="AG502" s="67">
        <f t="shared" ref="AG502:AT502" si="66">AG348</f>
        <v>0</v>
      </c>
      <c r="AH502" s="67">
        <f t="shared" si="66"/>
        <v>0</v>
      </c>
      <c r="AI502" s="67">
        <f t="shared" si="66"/>
        <v>0</v>
      </c>
      <c r="AJ502" s="67">
        <f t="shared" si="66"/>
        <v>0</v>
      </c>
      <c r="AK502" s="67">
        <f t="shared" si="66"/>
        <v>0</v>
      </c>
      <c r="AL502" s="67">
        <f t="shared" si="66"/>
        <v>0</v>
      </c>
      <c r="AM502" s="67">
        <f t="shared" si="66"/>
        <v>0</v>
      </c>
      <c r="AN502" s="67">
        <f t="shared" si="66"/>
        <v>0</v>
      </c>
      <c r="AO502" s="67">
        <f t="shared" si="66"/>
        <v>0</v>
      </c>
      <c r="AP502" s="67">
        <f t="shared" si="66"/>
        <v>0</v>
      </c>
      <c r="AQ502" s="67">
        <f t="shared" si="66"/>
        <v>0</v>
      </c>
      <c r="AR502" s="67">
        <f t="shared" si="66"/>
        <v>0</v>
      </c>
      <c r="AS502" s="67">
        <f t="shared" si="66"/>
        <v>0</v>
      </c>
      <c r="AT502" s="197">
        <f t="shared" si="66"/>
        <v>0</v>
      </c>
      <c r="AU502" s="197">
        <f>AU348</f>
        <v>0</v>
      </c>
      <c r="AV502" s="197">
        <f>AV348</f>
        <v>0</v>
      </c>
      <c r="AW502" s="197">
        <f>AW348</f>
        <v>0</v>
      </c>
      <c r="AX502" s="197">
        <f>AX348</f>
        <v>0</v>
      </c>
    </row>
    <row r="503" spans="27:50" x14ac:dyDescent="0.2">
      <c r="AA503" t="s">
        <v>38</v>
      </c>
      <c r="AB503" s="67"/>
      <c r="AC503" s="67"/>
      <c r="AD503" s="67"/>
      <c r="AE503" s="67"/>
      <c r="AF503" s="67"/>
      <c r="AG503" s="67">
        <f t="shared" ref="AG503:AT503" si="67">AG371</f>
        <v>0</v>
      </c>
      <c r="AH503" s="67">
        <f t="shared" si="67"/>
        <v>0</v>
      </c>
      <c r="AI503" s="67">
        <f t="shared" si="67"/>
        <v>0</v>
      </c>
      <c r="AJ503" s="67">
        <f t="shared" si="67"/>
        <v>0</v>
      </c>
      <c r="AK503" s="67">
        <f t="shared" si="67"/>
        <v>0</v>
      </c>
      <c r="AL503" s="67">
        <f t="shared" si="67"/>
        <v>0</v>
      </c>
      <c r="AM503" s="67">
        <f t="shared" si="67"/>
        <v>0</v>
      </c>
      <c r="AN503" s="67">
        <f t="shared" si="67"/>
        <v>0</v>
      </c>
      <c r="AO503" s="67">
        <f t="shared" si="67"/>
        <v>0</v>
      </c>
      <c r="AP503" s="67">
        <f t="shared" si="67"/>
        <v>0</v>
      </c>
      <c r="AQ503" s="67">
        <f t="shared" si="67"/>
        <v>0</v>
      </c>
      <c r="AR503" s="67">
        <f t="shared" si="67"/>
        <v>0</v>
      </c>
      <c r="AS503" s="67">
        <f t="shared" si="67"/>
        <v>0</v>
      </c>
      <c r="AT503" s="197">
        <f t="shared" si="67"/>
        <v>0</v>
      </c>
      <c r="AU503" s="197">
        <f>AU371</f>
        <v>0</v>
      </c>
      <c r="AV503" s="197">
        <f>AV371</f>
        <v>0</v>
      </c>
      <c r="AW503" s="197">
        <f>AW371</f>
        <v>0</v>
      </c>
      <c r="AX503" s="197">
        <f>AX371</f>
        <v>0</v>
      </c>
    </row>
    <row r="504" spans="27:50" x14ac:dyDescent="0.2">
      <c r="AA504" t="s">
        <v>190</v>
      </c>
      <c r="AB504" s="67"/>
      <c r="AC504" s="67"/>
      <c r="AD504" s="67"/>
      <c r="AE504" s="67"/>
      <c r="AF504" s="67"/>
      <c r="AG504" s="67"/>
      <c r="AH504" s="67"/>
      <c r="AI504" s="67"/>
      <c r="AJ504" s="67"/>
      <c r="AK504" s="67"/>
      <c r="AL504" s="67"/>
      <c r="AM504" s="67"/>
      <c r="AN504" s="67"/>
      <c r="AO504" s="67"/>
      <c r="AP504" s="67"/>
      <c r="AQ504" s="67"/>
      <c r="AR504" s="67"/>
      <c r="AS504" s="67"/>
      <c r="AT504" s="197">
        <f>AT394</f>
        <v>0</v>
      </c>
      <c r="AU504" s="197">
        <f>AU394</f>
        <v>0</v>
      </c>
      <c r="AV504" s="197">
        <f>AV394</f>
        <v>0</v>
      </c>
      <c r="AW504" s="197">
        <f>AW394</f>
        <v>0</v>
      </c>
      <c r="AX504" s="197">
        <f>AX394</f>
        <v>0</v>
      </c>
    </row>
    <row r="505" spans="27:50" x14ac:dyDescent="0.2">
      <c r="AA505" t="s">
        <v>183</v>
      </c>
      <c r="AB505" s="67"/>
      <c r="AC505" s="67"/>
      <c r="AD505" s="67"/>
      <c r="AE505" s="67"/>
      <c r="AF505" s="67"/>
      <c r="AG505" s="67"/>
      <c r="AH505" s="67"/>
      <c r="AI505" s="67"/>
      <c r="AJ505" s="67"/>
      <c r="AK505" s="67"/>
      <c r="AL505" s="67"/>
      <c r="AM505" s="67"/>
      <c r="AN505" s="67"/>
      <c r="AO505" s="67"/>
      <c r="AP505" s="67"/>
      <c r="AQ505" s="67"/>
      <c r="AR505" s="67"/>
      <c r="AS505" s="67"/>
      <c r="AT505" s="197">
        <f>AT417</f>
        <v>0</v>
      </c>
      <c r="AU505" s="197">
        <f>AU417</f>
        <v>0</v>
      </c>
      <c r="AV505" s="197">
        <f>AV417</f>
        <v>0</v>
      </c>
      <c r="AW505" s="197">
        <f>AW417</f>
        <v>0</v>
      </c>
      <c r="AX505" s="197">
        <f>AX417</f>
        <v>0</v>
      </c>
    </row>
    <row r="506" spans="27:50" x14ac:dyDescent="0.2">
      <c r="AA506" t="s">
        <v>40</v>
      </c>
      <c r="AB506" s="67"/>
      <c r="AC506" s="67"/>
      <c r="AD506" s="67"/>
      <c r="AE506" s="67"/>
      <c r="AF506" s="67"/>
      <c r="AG506" s="84"/>
      <c r="AH506" s="84"/>
      <c r="AI506" s="84"/>
      <c r="AJ506" s="84"/>
      <c r="AK506" s="84"/>
      <c r="AL506" s="84"/>
      <c r="AM506" s="84"/>
      <c r="AN506" s="84"/>
      <c r="AO506" s="84"/>
      <c r="AP506" s="84"/>
      <c r="AQ506" s="84"/>
      <c r="AR506" s="84"/>
      <c r="AS506" s="84"/>
      <c r="AT506" s="197">
        <f>AT440</f>
        <v>0</v>
      </c>
      <c r="AU506" s="197">
        <f>AU440</f>
        <v>0</v>
      </c>
      <c r="AV506" s="197">
        <f>AV440</f>
        <v>0</v>
      </c>
      <c r="AW506" s="197">
        <f>AW440</f>
        <v>0</v>
      </c>
      <c r="AX506" s="197">
        <f>AX440</f>
        <v>0</v>
      </c>
    </row>
    <row r="507" spans="27:50" x14ac:dyDescent="0.2">
      <c r="AA507" t="s">
        <v>204</v>
      </c>
      <c r="AB507" s="67"/>
      <c r="AC507" s="67"/>
      <c r="AD507" s="67"/>
      <c r="AE507" s="67"/>
      <c r="AF507" s="67"/>
      <c r="AG507" s="67"/>
      <c r="AH507" s="67"/>
      <c r="AI507" s="67"/>
      <c r="AJ507" s="67"/>
      <c r="AK507" s="67"/>
      <c r="AL507" s="67"/>
      <c r="AM507" s="67"/>
      <c r="AN507" s="67"/>
      <c r="AO507" s="67"/>
      <c r="AP507" s="67"/>
      <c r="AQ507" s="67"/>
      <c r="AR507" s="67"/>
      <c r="AS507" s="67"/>
      <c r="AT507" s="197">
        <f>AT463</f>
        <v>0</v>
      </c>
      <c r="AU507" s="197">
        <f>AU463</f>
        <v>0</v>
      </c>
      <c r="AV507" s="197">
        <f>AV463</f>
        <v>0</v>
      </c>
      <c r="AW507" s="197">
        <f>AW463</f>
        <v>0</v>
      </c>
      <c r="AX507" s="197">
        <f>AX463</f>
        <v>0</v>
      </c>
    </row>
    <row r="508" spans="27:50" ht="12.75" customHeight="1" x14ac:dyDescent="0.2">
      <c r="AA508" t="s">
        <v>205</v>
      </c>
      <c r="AB508" s="67"/>
      <c r="AC508" s="67"/>
      <c r="AD508" s="67"/>
      <c r="AE508" s="67"/>
      <c r="AF508" s="67"/>
      <c r="AG508" s="67"/>
      <c r="AH508" s="67"/>
      <c r="AI508" s="67"/>
      <c r="AJ508" s="67"/>
      <c r="AK508" s="67"/>
      <c r="AL508" s="67"/>
      <c r="AM508" s="67"/>
      <c r="AN508" s="67"/>
      <c r="AO508" s="67"/>
      <c r="AP508" s="67"/>
      <c r="AQ508" s="67"/>
      <c r="AR508" s="67"/>
      <c r="AS508" s="67"/>
      <c r="AT508" s="197">
        <f>AT486</f>
        <v>0</v>
      </c>
      <c r="AU508" s="197">
        <f>AU486</f>
        <v>0</v>
      </c>
      <c r="AV508" s="197">
        <f>AV486</f>
        <v>0</v>
      </c>
      <c r="AW508" s="197">
        <f>AW486</f>
        <v>0</v>
      </c>
      <c r="AX508" s="197">
        <f>AX486</f>
        <v>0</v>
      </c>
    </row>
    <row r="509" spans="27:50" ht="12.75" customHeight="1" x14ac:dyDescent="0.2">
      <c r="AA509" t="s">
        <v>39</v>
      </c>
      <c r="AB509" s="67"/>
      <c r="AC509" s="67"/>
      <c r="AD509" s="67">
        <v>2.6</v>
      </c>
      <c r="AE509" s="67"/>
      <c r="AF509" s="67"/>
      <c r="AG509" s="84">
        <v>0</v>
      </c>
      <c r="AH509" s="84"/>
      <c r="AI509" s="84"/>
      <c r="AJ509" s="84"/>
      <c r="AK509" s="84">
        <v>0</v>
      </c>
      <c r="AL509" s="84">
        <v>0</v>
      </c>
      <c r="AM509" s="84">
        <v>6.8</v>
      </c>
      <c r="AN509" s="84"/>
      <c r="AO509" s="84">
        <v>1.2</v>
      </c>
      <c r="AP509" s="84"/>
      <c r="AQ509" s="84">
        <v>-1.8</v>
      </c>
      <c r="AR509" s="84">
        <v>-3.9</v>
      </c>
      <c r="AS509" s="84"/>
      <c r="AT509" s="84">
        <v>0</v>
      </c>
      <c r="AU509" s="84"/>
      <c r="AV509" s="84">
        <v>4.5999999999999996</v>
      </c>
      <c r="AW509" s="84">
        <v>0.9</v>
      </c>
      <c r="AX509" s="84">
        <v>6.4</v>
      </c>
    </row>
    <row r="510" spans="27:50" ht="12.75" hidden="1" customHeight="1" x14ac:dyDescent="0.2">
      <c r="AA510" t="s">
        <v>42</v>
      </c>
      <c r="AB510" s="67"/>
      <c r="AC510" s="67"/>
      <c r="AD510" s="67"/>
      <c r="AE510" s="67"/>
      <c r="AF510" s="67"/>
      <c r="AG510" s="67">
        <f t="shared" ref="AG510:AS510" si="68">AG532</f>
        <v>0</v>
      </c>
      <c r="AH510" s="67">
        <f t="shared" si="68"/>
        <v>0</v>
      </c>
      <c r="AI510" s="67">
        <f t="shared" si="68"/>
        <v>0</v>
      </c>
      <c r="AJ510" s="67">
        <f t="shared" si="68"/>
        <v>0</v>
      </c>
      <c r="AK510" s="67">
        <f t="shared" si="68"/>
        <v>0</v>
      </c>
      <c r="AL510" s="67">
        <f t="shared" si="68"/>
        <v>0</v>
      </c>
      <c r="AM510" s="67">
        <f t="shared" si="68"/>
        <v>0</v>
      </c>
      <c r="AN510" s="67">
        <f t="shared" si="68"/>
        <v>0</v>
      </c>
      <c r="AO510" s="67">
        <f t="shared" si="68"/>
        <v>0</v>
      </c>
      <c r="AP510" s="67">
        <f t="shared" si="68"/>
        <v>0</v>
      </c>
      <c r="AQ510" s="67">
        <f t="shared" si="68"/>
        <v>0</v>
      </c>
      <c r="AR510" s="67">
        <f t="shared" si="68"/>
        <v>0</v>
      </c>
      <c r="AS510" s="67">
        <f t="shared" si="68"/>
        <v>0</v>
      </c>
      <c r="AT510" s="84"/>
      <c r="AU510" s="84"/>
      <c r="AV510" s="84"/>
      <c r="AW510" s="84"/>
      <c r="AX510" s="84"/>
    </row>
    <row r="511" spans="27:50" ht="12.75" customHeight="1" x14ac:dyDescent="0.2">
      <c r="AA511" t="s">
        <v>41</v>
      </c>
      <c r="AB511" s="68">
        <v>1.1000000000000001</v>
      </c>
      <c r="AC511" s="68"/>
      <c r="AD511" s="68">
        <v>1.6</v>
      </c>
      <c r="AE511" s="68">
        <v>-2.5</v>
      </c>
      <c r="AF511" s="68"/>
      <c r="AG511" s="83"/>
      <c r="AH511" s="83"/>
      <c r="AI511" s="83"/>
      <c r="AJ511" s="83"/>
      <c r="AK511" s="83"/>
      <c r="AL511" s="83"/>
      <c r="AM511" s="83">
        <v>0</v>
      </c>
      <c r="AN511" s="83">
        <v>0</v>
      </c>
      <c r="AO511" s="83"/>
      <c r="AP511" s="83"/>
      <c r="AQ511" s="83"/>
      <c r="AR511" s="83"/>
      <c r="AS511" s="83"/>
      <c r="AT511" s="83"/>
      <c r="AU511" s="83"/>
      <c r="AV511" s="83">
        <f>2.9-2.1</f>
        <v>0.79999999999999982</v>
      </c>
      <c r="AW511" s="83"/>
      <c r="AX511" s="83">
        <v>-1.7</v>
      </c>
    </row>
    <row r="512" spans="27:50" x14ac:dyDescent="0.2">
      <c r="AB512" s="67">
        <f t="shared" ref="AB512:AV512" si="69">SUM(AB494:AB511)</f>
        <v>1.1000000000000001</v>
      </c>
      <c r="AC512" s="67">
        <f t="shared" si="69"/>
        <v>2.1</v>
      </c>
      <c r="AD512" s="67">
        <f t="shared" si="69"/>
        <v>1.7000000000000002</v>
      </c>
      <c r="AE512" s="67">
        <f t="shared" si="69"/>
        <v>-2.5</v>
      </c>
      <c r="AF512" s="67">
        <f t="shared" si="69"/>
        <v>1.1000000000000001</v>
      </c>
      <c r="AG512" s="67">
        <f t="shared" si="69"/>
        <v>4.2</v>
      </c>
      <c r="AH512" s="67">
        <f t="shared" si="69"/>
        <v>0</v>
      </c>
      <c r="AI512" s="67">
        <f t="shared" si="69"/>
        <v>1.8</v>
      </c>
      <c r="AJ512" s="67">
        <f t="shared" si="69"/>
        <v>2.2999999999999998</v>
      </c>
      <c r="AK512" s="67">
        <f t="shared" si="69"/>
        <v>-4.5999999999999996</v>
      </c>
      <c r="AL512" s="67">
        <f t="shared" si="69"/>
        <v>-3.4</v>
      </c>
      <c r="AM512" s="67">
        <f t="shared" si="69"/>
        <v>12.399999999999999</v>
      </c>
      <c r="AN512" s="67">
        <f t="shared" si="69"/>
        <v>8.3000000000000007</v>
      </c>
      <c r="AO512" s="67">
        <f t="shared" si="69"/>
        <v>8.5</v>
      </c>
      <c r="AP512" s="67">
        <f t="shared" si="69"/>
        <v>10.6</v>
      </c>
      <c r="AQ512" s="67">
        <f t="shared" si="69"/>
        <v>8.6999999999999993</v>
      </c>
      <c r="AR512" s="67">
        <f t="shared" si="69"/>
        <v>5.5</v>
      </c>
      <c r="AS512" s="67">
        <f t="shared" si="69"/>
        <v>8.1999999999999993</v>
      </c>
      <c r="AT512" s="67">
        <f t="shared" si="69"/>
        <v>9</v>
      </c>
      <c r="AU512" s="67">
        <f t="shared" si="69"/>
        <v>9.4</v>
      </c>
      <c r="AV512" s="67">
        <f t="shared" si="69"/>
        <v>14.099999999999998</v>
      </c>
      <c r="AW512" s="67">
        <f>SUM(AW494:AW511)</f>
        <v>11</v>
      </c>
      <c r="AX512" s="67">
        <f>SUM(AX494:AX511)</f>
        <v>14.3</v>
      </c>
    </row>
    <row r="514" spans="27:50" hidden="1" x14ac:dyDescent="0.2"/>
    <row r="515" spans="27:50" hidden="1" x14ac:dyDescent="0.2">
      <c r="AA515" s="48" t="s">
        <v>29</v>
      </c>
    </row>
    <row r="516" spans="27:50" hidden="1" x14ac:dyDescent="0.2">
      <c r="AB516" s="70">
        <f t="shared" ref="AB516:AX516" si="70">AB$148</f>
        <v>35765</v>
      </c>
      <c r="AC516" s="70">
        <f t="shared" si="70"/>
        <v>35796</v>
      </c>
      <c r="AD516" s="70">
        <f t="shared" si="70"/>
        <v>35827</v>
      </c>
      <c r="AE516" s="70">
        <f t="shared" si="70"/>
        <v>35855</v>
      </c>
      <c r="AF516" s="70">
        <f t="shared" si="70"/>
        <v>35886</v>
      </c>
      <c r="AG516" s="70">
        <f t="shared" si="70"/>
        <v>35916</v>
      </c>
      <c r="AH516" s="70">
        <f t="shared" si="70"/>
        <v>35947</v>
      </c>
      <c r="AI516" s="70">
        <f t="shared" si="70"/>
        <v>35977</v>
      </c>
      <c r="AJ516" s="70">
        <f t="shared" si="70"/>
        <v>36008</v>
      </c>
      <c r="AK516" s="70">
        <f t="shared" si="70"/>
        <v>36039</v>
      </c>
      <c r="AL516" s="70">
        <f t="shared" si="70"/>
        <v>36069</v>
      </c>
      <c r="AM516" s="70">
        <f t="shared" si="70"/>
        <v>36100</v>
      </c>
      <c r="AN516" s="70">
        <f t="shared" si="70"/>
        <v>36130</v>
      </c>
      <c r="AO516" s="70">
        <f t="shared" si="70"/>
        <v>36161</v>
      </c>
      <c r="AP516" s="70">
        <f t="shared" si="70"/>
        <v>36192</v>
      </c>
      <c r="AQ516" s="70">
        <f t="shared" si="70"/>
        <v>36220</v>
      </c>
      <c r="AR516" s="70">
        <f t="shared" si="70"/>
        <v>36251</v>
      </c>
      <c r="AS516" s="70">
        <f t="shared" si="70"/>
        <v>36281</v>
      </c>
      <c r="AT516" s="70">
        <f t="shared" si="70"/>
        <v>36312</v>
      </c>
      <c r="AU516" s="70">
        <f t="shared" si="70"/>
        <v>36342</v>
      </c>
      <c r="AV516" s="70">
        <f t="shared" si="70"/>
        <v>36373</v>
      </c>
      <c r="AW516" s="70">
        <f t="shared" si="70"/>
        <v>36404</v>
      </c>
      <c r="AX516" s="70">
        <f t="shared" si="70"/>
        <v>36434</v>
      </c>
    </row>
    <row r="517" spans="27:50" hidden="1" x14ac:dyDescent="0.2">
      <c r="AA517" t="s">
        <v>206</v>
      </c>
      <c r="AB517" s="67">
        <v>2.1</v>
      </c>
      <c r="AC517" s="67">
        <f>AC165</f>
        <v>-16.7</v>
      </c>
      <c r="AD517" s="67">
        <v>-16.7</v>
      </c>
      <c r="AE517" s="67">
        <v>-28.7</v>
      </c>
      <c r="AF517" s="67">
        <v>-45.6</v>
      </c>
      <c r="AG517" s="67">
        <f t="shared" ref="AG517:AS517" si="71">AG165</f>
        <v>-35.1</v>
      </c>
      <c r="AH517" s="67">
        <f t="shared" si="71"/>
        <v>-42.2</v>
      </c>
      <c r="AI517" s="67">
        <f t="shared" si="71"/>
        <v>-39.299999999999997</v>
      </c>
      <c r="AJ517" s="67">
        <f t="shared" si="71"/>
        <v>-39.1</v>
      </c>
      <c r="AK517" s="67">
        <f t="shared" si="71"/>
        <v>-45.6</v>
      </c>
      <c r="AL517" s="67">
        <f t="shared" si="71"/>
        <v>-52.4</v>
      </c>
      <c r="AM517" s="67">
        <f t="shared" si="71"/>
        <v>-2.2000000000000002</v>
      </c>
      <c r="AN517" s="67">
        <f t="shared" si="71"/>
        <v>2.0999999999999996</v>
      </c>
      <c r="AO517" s="67">
        <f t="shared" si="71"/>
        <v>0.3</v>
      </c>
      <c r="AP517" s="67">
        <f t="shared" si="71"/>
        <v>3.1</v>
      </c>
      <c r="AQ517" s="67">
        <f t="shared" si="71"/>
        <v>1.7</v>
      </c>
      <c r="AR517" s="67">
        <f t="shared" si="71"/>
        <v>0</v>
      </c>
      <c r="AS517" s="67">
        <f t="shared" si="71"/>
        <v>0</v>
      </c>
      <c r="AT517" s="197">
        <f>AT165</f>
        <v>0</v>
      </c>
      <c r="AU517" s="197">
        <f>AU165</f>
        <v>2.7</v>
      </c>
      <c r="AV517" s="197">
        <f>AV165</f>
        <v>0</v>
      </c>
      <c r="AW517" s="197">
        <f>AW165</f>
        <v>0</v>
      </c>
      <c r="AX517" s="197">
        <f>AX165</f>
        <v>0</v>
      </c>
    </row>
    <row r="518" spans="27:50" hidden="1" x14ac:dyDescent="0.2">
      <c r="AA518" t="s">
        <v>36</v>
      </c>
      <c r="AB518" s="67"/>
      <c r="AC518" s="67">
        <v>1.1000000000000001</v>
      </c>
      <c r="AD518" s="67">
        <v>1.1000000000000001</v>
      </c>
      <c r="AE518" s="67"/>
      <c r="AF518" s="67"/>
      <c r="AG518" s="67">
        <f t="shared" ref="AG518:AL518" si="72">AG188</f>
        <v>0</v>
      </c>
      <c r="AH518" s="67">
        <f t="shared" si="72"/>
        <v>0</v>
      </c>
      <c r="AI518" s="67">
        <f t="shared" si="72"/>
        <v>0</v>
      </c>
      <c r="AJ518" s="67">
        <f t="shared" si="72"/>
        <v>0</v>
      </c>
      <c r="AK518" s="67">
        <f t="shared" si="72"/>
        <v>0</v>
      </c>
      <c r="AL518" s="67">
        <f t="shared" si="72"/>
        <v>0</v>
      </c>
      <c r="AM518" s="67">
        <f t="shared" ref="AM518:AR518" si="73">AM188</f>
        <v>0</v>
      </c>
      <c r="AN518" s="67">
        <f t="shared" si="73"/>
        <v>0</v>
      </c>
      <c r="AO518" s="67">
        <f t="shared" si="73"/>
        <v>0</v>
      </c>
      <c r="AP518" s="67">
        <f t="shared" si="73"/>
        <v>0</v>
      </c>
      <c r="AQ518" s="67">
        <f t="shared" si="73"/>
        <v>0</v>
      </c>
      <c r="AR518" s="67">
        <f t="shared" si="73"/>
        <v>0</v>
      </c>
      <c r="AS518" s="67">
        <f t="shared" ref="AS518:AX518" si="74">AS188</f>
        <v>0</v>
      </c>
      <c r="AT518" s="197">
        <f t="shared" si="74"/>
        <v>0</v>
      </c>
      <c r="AU518" s="197">
        <f t="shared" si="74"/>
        <v>0</v>
      </c>
      <c r="AV518" s="197">
        <f t="shared" si="74"/>
        <v>0</v>
      </c>
      <c r="AW518" s="197">
        <f t="shared" si="74"/>
        <v>0</v>
      </c>
      <c r="AX518" s="197">
        <f t="shared" si="74"/>
        <v>0</v>
      </c>
    </row>
    <row r="519" spans="27:50" hidden="1" x14ac:dyDescent="0.2">
      <c r="AA519" t="s">
        <v>207</v>
      </c>
      <c r="AB519" s="67"/>
      <c r="AC519" s="67"/>
      <c r="AD519" s="67"/>
      <c r="AE519" s="67"/>
      <c r="AF519" s="67"/>
      <c r="AG519" s="67"/>
      <c r="AH519" s="67"/>
      <c r="AI519" s="67"/>
      <c r="AJ519" s="67"/>
      <c r="AK519" s="67"/>
      <c r="AL519" s="67"/>
      <c r="AM519" s="67"/>
      <c r="AN519" s="67"/>
      <c r="AO519" s="67"/>
      <c r="AP519" s="67"/>
      <c r="AQ519" s="67"/>
      <c r="AR519" s="67"/>
      <c r="AS519" s="67"/>
      <c r="AT519" s="197">
        <f>AT211</f>
        <v>0</v>
      </c>
      <c r="AU519" s="197">
        <f>AU211</f>
        <v>0</v>
      </c>
      <c r="AV519" s="197">
        <f>AV211</f>
        <v>0</v>
      </c>
      <c r="AW519" s="197">
        <f>AW211</f>
        <v>0</v>
      </c>
      <c r="AX519" s="197">
        <f>AX211</f>
        <v>0</v>
      </c>
    </row>
    <row r="520" spans="27:50" hidden="1" x14ac:dyDescent="0.2">
      <c r="AA520" t="s">
        <v>208</v>
      </c>
      <c r="AB520" s="67"/>
      <c r="AC520" s="67"/>
      <c r="AD520" s="67"/>
      <c r="AE520" s="67"/>
      <c r="AF520" s="67"/>
      <c r="AG520" s="67"/>
      <c r="AH520" s="67"/>
      <c r="AI520" s="67"/>
      <c r="AJ520" s="67"/>
      <c r="AK520" s="67"/>
      <c r="AL520" s="67"/>
      <c r="AM520" s="67"/>
      <c r="AN520" s="67"/>
      <c r="AO520" s="67"/>
      <c r="AP520" s="67"/>
      <c r="AQ520" s="67"/>
      <c r="AR520" s="67"/>
      <c r="AS520" s="67"/>
      <c r="AT520" s="197">
        <f>AT234</f>
        <v>0</v>
      </c>
      <c r="AU520" s="197">
        <f>AU234</f>
        <v>0</v>
      </c>
      <c r="AV520" s="197">
        <f>AV234</f>
        <v>0</v>
      </c>
      <c r="AW520" s="197">
        <f>AW234</f>
        <v>0</v>
      </c>
      <c r="AX520" s="197">
        <f>AX234</f>
        <v>0</v>
      </c>
    </row>
    <row r="521" spans="27:50" hidden="1" x14ac:dyDescent="0.2">
      <c r="AA521" t="s">
        <v>214</v>
      </c>
      <c r="AB521" s="67"/>
      <c r="AC521" s="67"/>
      <c r="AD521" s="67"/>
      <c r="AE521" s="67"/>
      <c r="AF521" s="67"/>
      <c r="AG521" s="67"/>
      <c r="AH521" s="67"/>
      <c r="AI521" s="67"/>
      <c r="AJ521" s="67"/>
      <c r="AK521" s="67"/>
      <c r="AL521" s="67"/>
      <c r="AM521" s="67"/>
      <c r="AN521" s="67"/>
      <c r="AO521" s="67"/>
      <c r="AP521" s="67"/>
      <c r="AQ521" s="67"/>
      <c r="AR521" s="67"/>
      <c r="AS521" s="67"/>
      <c r="AT521" s="197">
        <f>AT257</f>
        <v>0</v>
      </c>
      <c r="AU521" s="197">
        <f>AU257</f>
        <v>0</v>
      </c>
      <c r="AV521" s="197">
        <f>AV257</f>
        <v>0</v>
      </c>
      <c r="AW521" s="197">
        <f>AW257</f>
        <v>0</v>
      </c>
      <c r="AX521" s="197">
        <f>AX257</f>
        <v>0</v>
      </c>
    </row>
    <row r="522" spans="27:50" hidden="1" x14ac:dyDescent="0.2">
      <c r="AA522" t="s">
        <v>200</v>
      </c>
      <c r="AB522" s="67"/>
      <c r="AC522" s="67"/>
      <c r="AD522" s="67"/>
      <c r="AE522" s="67"/>
      <c r="AF522" s="67"/>
      <c r="AG522" s="67"/>
      <c r="AH522" s="67"/>
      <c r="AI522" s="67"/>
      <c r="AJ522" s="67"/>
      <c r="AK522" s="67"/>
      <c r="AL522" s="67"/>
      <c r="AM522" s="67"/>
      <c r="AN522" s="67"/>
      <c r="AO522" s="67"/>
      <c r="AP522" s="67"/>
      <c r="AQ522" s="67"/>
      <c r="AR522" s="67"/>
      <c r="AS522" s="67"/>
      <c r="AT522" s="197">
        <f>AT280</f>
        <v>0</v>
      </c>
      <c r="AU522" s="197">
        <f>AU280</f>
        <v>0</v>
      </c>
      <c r="AV522" s="197">
        <f>AV280</f>
        <v>0</v>
      </c>
      <c r="AW522" s="197">
        <f>AW280</f>
        <v>0</v>
      </c>
      <c r="AX522" s="197">
        <f>AX280</f>
        <v>0</v>
      </c>
    </row>
    <row r="523" spans="27:50" hidden="1" x14ac:dyDescent="0.2">
      <c r="AA523" t="s">
        <v>193</v>
      </c>
      <c r="AB523" s="67"/>
      <c r="AC523" s="67"/>
      <c r="AD523" s="67"/>
      <c r="AE523" s="67"/>
      <c r="AF523" s="67"/>
      <c r="AG523" s="67"/>
      <c r="AH523" s="67"/>
      <c r="AI523" s="67"/>
      <c r="AJ523" s="67"/>
      <c r="AK523" s="67"/>
      <c r="AL523" s="67"/>
      <c r="AM523" s="67"/>
      <c r="AN523" s="67"/>
      <c r="AO523" s="67"/>
      <c r="AP523" s="67"/>
      <c r="AQ523" s="67"/>
      <c r="AR523" s="67"/>
      <c r="AS523" s="67"/>
      <c r="AT523" s="197">
        <f>AT303</f>
        <v>0</v>
      </c>
      <c r="AU523" s="197">
        <f>AU303</f>
        <v>0</v>
      </c>
      <c r="AV523" s="197">
        <f>AV303</f>
        <v>0</v>
      </c>
      <c r="AW523" s="197">
        <f>AW303</f>
        <v>0</v>
      </c>
      <c r="AX523" s="197">
        <f>AX303</f>
        <v>0</v>
      </c>
    </row>
    <row r="524" spans="27:50" hidden="1" x14ac:dyDescent="0.2">
      <c r="AA524" t="s">
        <v>203</v>
      </c>
      <c r="AB524" s="67">
        <v>1.1000000000000001</v>
      </c>
      <c r="AC524" s="67"/>
      <c r="AD524" s="67"/>
      <c r="AE524" s="67"/>
      <c r="AF524" s="67"/>
      <c r="AG524" s="67">
        <f t="shared" ref="AG524:AL524" si="75">AG304</f>
        <v>0</v>
      </c>
      <c r="AH524" s="67">
        <f t="shared" si="75"/>
        <v>0</v>
      </c>
      <c r="AI524" s="67">
        <f t="shared" si="75"/>
        <v>0</v>
      </c>
      <c r="AJ524" s="67">
        <f t="shared" si="75"/>
        <v>0</v>
      </c>
      <c r="AK524" s="67">
        <f t="shared" si="75"/>
        <v>0</v>
      </c>
      <c r="AL524" s="67">
        <f t="shared" si="75"/>
        <v>0</v>
      </c>
      <c r="AM524" s="67">
        <f t="shared" ref="AM524:AR524" si="76">AM304</f>
        <v>0</v>
      </c>
      <c r="AN524" s="67">
        <f t="shared" si="76"/>
        <v>0</v>
      </c>
      <c r="AO524" s="67">
        <f t="shared" si="76"/>
        <v>0</v>
      </c>
      <c r="AP524" s="67">
        <f t="shared" si="76"/>
        <v>0</v>
      </c>
      <c r="AQ524" s="67">
        <f t="shared" si="76"/>
        <v>0</v>
      </c>
      <c r="AR524" s="67">
        <f t="shared" si="76"/>
        <v>0</v>
      </c>
      <c r="AS524" s="67">
        <f>AS304</f>
        <v>0</v>
      </c>
      <c r="AT524" s="197">
        <f>AT326</f>
        <v>0</v>
      </c>
      <c r="AU524" s="197">
        <f>AU326</f>
        <v>0</v>
      </c>
      <c r="AV524" s="197">
        <f>AV326</f>
        <v>0</v>
      </c>
      <c r="AW524" s="197">
        <f>AW326</f>
        <v>0</v>
      </c>
      <c r="AX524" s="197">
        <f>AX326</f>
        <v>0</v>
      </c>
    </row>
    <row r="525" spans="27:50" hidden="1" x14ac:dyDescent="0.2">
      <c r="AA525" t="s">
        <v>37</v>
      </c>
      <c r="AB525" s="67"/>
      <c r="AC525" s="67"/>
      <c r="AD525" s="67"/>
      <c r="AE525" s="67"/>
      <c r="AF525" s="67"/>
      <c r="AG525" s="67">
        <f t="shared" ref="AG525:AS525" si="77">AG349</f>
        <v>0</v>
      </c>
      <c r="AH525" s="67">
        <f t="shared" si="77"/>
        <v>0</v>
      </c>
      <c r="AI525" s="67">
        <f t="shared" si="77"/>
        <v>0</v>
      </c>
      <c r="AJ525" s="67">
        <f t="shared" si="77"/>
        <v>0</v>
      </c>
      <c r="AK525" s="67">
        <f t="shared" si="77"/>
        <v>0</v>
      </c>
      <c r="AL525" s="67">
        <f t="shared" si="77"/>
        <v>0</v>
      </c>
      <c r="AM525" s="67">
        <f t="shared" si="77"/>
        <v>0</v>
      </c>
      <c r="AN525" s="67">
        <f t="shared" si="77"/>
        <v>0</v>
      </c>
      <c r="AO525" s="67">
        <f t="shared" si="77"/>
        <v>0</v>
      </c>
      <c r="AP525" s="67">
        <f t="shared" si="77"/>
        <v>0</v>
      </c>
      <c r="AQ525" s="67">
        <f t="shared" si="77"/>
        <v>0</v>
      </c>
      <c r="AR525" s="67">
        <f t="shared" si="77"/>
        <v>0</v>
      </c>
      <c r="AS525" s="67">
        <f t="shared" si="77"/>
        <v>0</v>
      </c>
      <c r="AT525" s="197">
        <f>AT349</f>
        <v>0</v>
      </c>
      <c r="AU525" s="197">
        <f>AU349</f>
        <v>0</v>
      </c>
      <c r="AV525" s="197">
        <f>AV349</f>
        <v>0</v>
      </c>
      <c r="AW525" s="197">
        <f>AW349</f>
        <v>0</v>
      </c>
      <c r="AX525" s="197">
        <f>AX349</f>
        <v>0</v>
      </c>
    </row>
    <row r="526" spans="27:50" hidden="1" x14ac:dyDescent="0.2">
      <c r="AA526" t="s">
        <v>38</v>
      </c>
      <c r="AB526" s="67"/>
      <c r="AC526" s="67"/>
      <c r="AD526" s="67"/>
      <c r="AE526" s="67"/>
      <c r="AF526" s="67"/>
      <c r="AG526" s="67">
        <f t="shared" ref="AG526:AL526" si="78">AG372</f>
        <v>0</v>
      </c>
      <c r="AH526" s="67">
        <f t="shared" si="78"/>
        <v>0</v>
      </c>
      <c r="AI526" s="67">
        <f t="shared" si="78"/>
        <v>0</v>
      </c>
      <c r="AJ526" s="67">
        <f t="shared" si="78"/>
        <v>0</v>
      </c>
      <c r="AK526" s="67">
        <f t="shared" si="78"/>
        <v>0</v>
      </c>
      <c r="AL526" s="67">
        <f t="shared" si="78"/>
        <v>0</v>
      </c>
      <c r="AM526" s="67">
        <f t="shared" ref="AM526:AR526" si="79">AM372</f>
        <v>0</v>
      </c>
      <c r="AN526" s="67">
        <f t="shared" si="79"/>
        <v>0</v>
      </c>
      <c r="AO526" s="67">
        <f t="shared" si="79"/>
        <v>0</v>
      </c>
      <c r="AP526" s="67">
        <f t="shared" si="79"/>
        <v>0</v>
      </c>
      <c r="AQ526" s="67">
        <f t="shared" si="79"/>
        <v>0</v>
      </c>
      <c r="AR526" s="67">
        <f t="shared" si="79"/>
        <v>0</v>
      </c>
      <c r="AS526" s="67">
        <f t="shared" ref="AS526:AX526" si="80">AS372</f>
        <v>0</v>
      </c>
      <c r="AT526" s="197">
        <f t="shared" si="80"/>
        <v>0</v>
      </c>
      <c r="AU526" s="197">
        <f t="shared" si="80"/>
        <v>0</v>
      </c>
      <c r="AV526" s="197">
        <f t="shared" si="80"/>
        <v>0</v>
      </c>
      <c r="AW526" s="197">
        <f t="shared" si="80"/>
        <v>0</v>
      </c>
      <c r="AX526" s="197">
        <f t="shared" si="80"/>
        <v>0</v>
      </c>
    </row>
    <row r="527" spans="27:50" hidden="1" x14ac:dyDescent="0.2">
      <c r="AA527" t="s">
        <v>190</v>
      </c>
      <c r="AB527" s="67"/>
      <c r="AC527" s="67"/>
      <c r="AD527" s="67"/>
      <c r="AE527" s="67"/>
      <c r="AF527" s="67"/>
      <c r="AG527" s="67"/>
      <c r="AH527" s="67"/>
      <c r="AI527" s="67"/>
      <c r="AJ527" s="67"/>
      <c r="AK527" s="67"/>
      <c r="AL527" s="67"/>
      <c r="AM527" s="67"/>
      <c r="AN527" s="67"/>
      <c r="AO527" s="67"/>
      <c r="AP527" s="67"/>
      <c r="AQ527" s="67"/>
      <c r="AR527" s="67"/>
      <c r="AS527" s="67"/>
      <c r="AT527" s="197">
        <f>AT395</f>
        <v>0</v>
      </c>
      <c r="AU527" s="197">
        <f>AU395</f>
        <v>0</v>
      </c>
      <c r="AV527" s="197">
        <f>AV395</f>
        <v>-3.7</v>
      </c>
      <c r="AW527" s="197">
        <f>AW395</f>
        <v>0</v>
      </c>
      <c r="AX527" s="197">
        <f>AX395</f>
        <v>0</v>
      </c>
    </row>
    <row r="528" spans="27:50" hidden="1" x14ac:dyDescent="0.2">
      <c r="AA528" t="s">
        <v>183</v>
      </c>
      <c r="AB528" s="67"/>
      <c r="AC528" s="67"/>
      <c r="AD528" s="67"/>
      <c r="AE528" s="67"/>
      <c r="AF528" s="67"/>
      <c r="AG528" s="67"/>
      <c r="AH528" s="67"/>
      <c r="AI528" s="67"/>
      <c r="AJ528" s="67"/>
      <c r="AK528" s="67"/>
      <c r="AL528" s="67"/>
      <c r="AM528" s="67"/>
      <c r="AN528" s="67"/>
      <c r="AO528" s="67"/>
      <c r="AP528" s="67"/>
      <c r="AQ528" s="67"/>
      <c r="AR528" s="67"/>
      <c r="AS528" s="67"/>
      <c r="AT528" s="197">
        <f>AT418</f>
        <v>0</v>
      </c>
      <c r="AU528" s="197">
        <f>AU418</f>
        <v>0</v>
      </c>
      <c r="AV528" s="197">
        <f>AV418</f>
        <v>0</v>
      </c>
      <c r="AW528" s="197">
        <f>AW418</f>
        <v>0</v>
      </c>
      <c r="AX528" s="197">
        <f>AX418</f>
        <v>0</v>
      </c>
    </row>
    <row r="529" spans="27:50" hidden="1" x14ac:dyDescent="0.2">
      <c r="AA529" t="s">
        <v>40</v>
      </c>
      <c r="AB529" s="67"/>
      <c r="AC529" s="67"/>
      <c r="AD529" s="67"/>
      <c r="AE529" s="67"/>
      <c r="AF529" s="67"/>
      <c r="AG529" s="84"/>
      <c r="AH529" s="84"/>
      <c r="AI529" s="84"/>
      <c r="AJ529" s="84"/>
      <c r="AK529" s="84"/>
      <c r="AL529" s="84"/>
      <c r="AM529" s="84"/>
      <c r="AN529" s="84"/>
      <c r="AO529" s="84"/>
      <c r="AP529" s="84"/>
      <c r="AQ529" s="84"/>
      <c r="AR529" s="84"/>
      <c r="AS529" s="84"/>
      <c r="AT529" s="197">
        <f>AT441</f>
        <v>0</v>
      </c>
      <c r="AU529" s="197">
        <f>AU441</f>
        <v>0</v>
      </c>
      <c r="AV529" s="197">
        <f>AV441</f>
        <v>0</v>
      </c>
      <c r="AW529" s="197">
        <f>AW441</f>
        <v>0</v>
      </c>
      <c r="AX529" s="197">
        <f>AX441</f>
        <v>0</v>
      </c>
    </row>
    <row r="530" spans="27:50" hidden="1" x14ac:dyDescent="0.2">
      <c r="AA530" t="s">
        <v>204</v>
      </c>
      <c r="AB530" s="67"/>
      <c r="AC530" s="67"/>
      <c r="AD530" s="67"/>
      <c r="AE530" s="67"/>
      <c r="AF530" s="67"/>
      <c r="AG530" s="67"/>
      <c r="AH530" s="67"/>
      <c r="AI530" s="67"/>
      <c r="AJ530" s="67"/>
      <c r="AK530" s="67"/>
      <c r="AL530" s="67"/>
      <c r="AM530" s="67"/>
      <c r="AN530" s="67"/>
      <c r="AO530" s="67"/>
      <c r="AP530" s="67"/>
      <c r="AQ530" s="67"/>
      <c r="AR530" s="67"/>
      <c r="AS530" s="67"/>
      <c r="AT530" s="197">
        <f>AT464</f>
        <v>0</v>
      </c>
      <c r="AU530" s="197">
        <f>AU464</f>
        <v>0</v>
      </c>
      <c r="AV530" s="197">
        <f>AV464</f>
        <v>0</v>
      </c>
      <c r="AW530" s="197">
        <f>AW464</f>
        <v>0</v>
      </c>
      <c r="AX530" s="197">
        <f>AX464</f>
        <v>0</v>
      </c>
    </row>
    <row r="531" spans="27:50" hidden="1" x14ac:dyDescent="0.2">
      <c r="AA531" t="s">
        <v>205</v>
      </c>
      <c r="AB531" s="67"/>
      <c r="AC531" s="67"/>
      <c r="AD531" s="67"/>
      <c r="AE531" s="67"/>
      <c r="AF531" s="67"/>
      <c r="AG531" s="67"/>
      <c r="AH531" s="67"/>
      <c r="AI531" s="67"/>
      <c r="AJ531" s="67"/>
      <c r="AK531" s="67"/>
      <c r="AL531" s="67"/>
      <c r="AM531" s="67"/>
      <c r="AN531" s="67"/>
      <c r="AO531" s="67"/>
      <c r="AP531" s="67"/>
      <c r="AQ531" s="67"/>
      <c r="AR531" s="67"/>
      <c r="AS531" s="67"/>
      <c r="AT531" s="197">
        <f>AT487</f>
        <v>0</v>
      </c>
      <c r="AU531" s="197">
        <f>AU487</f>
        <v>0</v>
      </c>
      <c r="AV531" s="197">
        <f>AV487</f>
        <v>0</v>
      </c>
      <c r="AW531" s="197">
        <f>AW487</f>
        <v>0</v>
      </c>
      <c r="AX531" s="197">
        <f>AX487</f>
        <v>0</v>
      </c>
    </row>
    <row r="532" spans="27:50" hidden="1" x14ac:dyDescent="0.2">
      <c r="AA532" t="s">
        <v>39</v>
      </c>
      <c r="AB532" s="67"/>
      <c r="AC532" s="67"/>
      <c r="AD532" s="67"/>
      <c r="AE532" s="67"/>
      <c r="AF532" s="67"/>
      <c r="AG532" s="84"/>
      <c r="AH532" s="84"/>
      <c r="AI532" s="84"/>
      <c r="AJ532" s="84"/>
      <c r="AK532" s="84"/>
      <c r="AL532" s="84"/>
      <c r="AM532" s="84"/>
      <c r="AN532" s="84"/>
      <c r="AO532" s="84"/>
      <c r="AP532" s="84"/>
      <c r="AQ532" s="84"/>
      <c r="AR532" s="84"/>
      <c r="AS532" s="84"/>
      <c r="AT532" s="197">
        <f>AT510</f>
        <v>0</v>
      </c>
      <c r="AU532" s="197">
        <f>AU510</f>
        <v>0</v>
      </c>
      <c r="AV532" s="197">
        <f>AV510</f>
        <v>0</v>
      </c>
      <c r="AW532" s="197">
        <f>AW510</f>
        <v>0</v>
      </c>
      <c r="AX532" s="197">
        <f>AX510</f>
        <v>0</v>
      </c>
    </row>
    <row r="533" spans="27:50" hidden="1" x14ac:dyDescent="0.2">
      <c r="AA533" t="s">
        <v>42</v>
      </c>
      <c r="AB533" s="67"/>
      <c r="AC533" s="67"/>
      <c r="AD533" s="67"/>
      <c r="AE533" s="67"/>
      <c r="AF533" s="67">
        <v>0</v>
      </c>
      <c r="AG533" s="84">
        <v>0</v>
      </c>
      <c r="AH533" s="84">
        <v>0</v>
      </c>
      <c r="AI533" s="84">
        <v>0</v>
      </c>
      <c r="AJ533" s="84">
        <v>0</v>
      </c>
      <c r="AK533" s="84">
        <v>0</v>
      </c>
      <c r="AL533" s="84">
        <v>0</v>
      </c>
      <c r="AM533" s="84">
        <v>0</v>
      </c>
      <c r="AN533" s="84">
        <v>0</v>
      </c>
      <c r="AO533" s="84">
        <v>0</v>
      </c>
      <c r="AP533" s="84">
        <v>0</v>
      </c>
      <c r="AQ533" s="84">
        <v>0</v>
      </c>
      <c r="AR533" s="84">
        <v>0</v>
      </c>
      <c r="AS533" s="84">
        <v>0</v>
      </c>
      <c r="AT533" s="84">
        <v>0</v>
      </c>
      <c r="AU533" s="84">
        <v>0</v>
      </c>
      <c r="AV533" s="84">
        <f>6.1-6.1-5.7+5.7</f>
        <v>0</v>
      </c>
      <c r="AW533" s="84">
        <f>6.1-6.1-5.7+5.7</f>
        <v>0</v>
      </c>
      <c r="AX533" s="84">
        <f>6.1-6.1-5.7+5.7</f>
        <v>0</v>
      </c>
    </row>
    <row r="534" spans="27:50" hidden="1" x14ac:dyDescent="0.2">
      <c r="AA534" t="s">
        <v>41</v>
      </c>
      <c r="AB534" s="68">
        <v>-2.9</v>
      </c>
      <c r="AC534" s="68"/>
      <c r="AD534" s="68"/>
      <c r="AE534" s="68"/>
      <c r="AF534" s="68"/>
      <c r="AG534" s="83"/>
      <c r="AH534" s="83"/>
      <c r="AI534" s="83">
        <v>-2.2000000000000002</v>
      </c>
      <c r="AJ534" s="83">
        <v>-5.2</v>
      </c>
      <c r="AK534" s="83">
        <v>-6.1</v>
      </c>
      <c r="AL534" s="83">
        <v>-6</v>
      </c>
      <c r="AM534" s="83">
        <v>-6</v>
      </c>
      <c r="AN534" s="83"/>
      <c r="AO534" s="83">
        <v>0</v>
      </c>
      <c r="AP534" s="83">
        <v>0</v>
      </c>
      <c r="AQ534" s="83">
        <v>0</v>
      </c>
      <c r="AR534" s="83">
        <v>0</v>
      </c>
      <c r="AS534" s="83">
        <v>0</v>
      </c>
      <c r="AT534" s="83">
        <v>0</v>
      </c>
      <c r="AU534" s="83">
        <v>0</v>
      </c>
      <c r="AV534" s="83"/>
      <c r="AW534" s="83"/>
      <c r="AX534" s="83"/>
    </row>
    <row r="535" spans="27:50" hidden="1" x14ac:dyDescent="0.2">
      <c r="AB535" s="67">
        <f t="shared" ref="AB535:AX535" si="81">SUM(AB517:AB534)</f>
        <v>0.30000000000000027</v>
      </c>
      <c r="AC535" s="67">
        <f t="shared" si="81"/>
        <v>-15.6</v>
      </c>
      <c r="AD535" s="67">
        <f t="shared" si="81"/>
        <v>-15.6</v>
      </c>
      <c r="AE535" s="67">
        <f t="shared" si="81"/>
        <v>-28.7</v>
      </c>
      <c r="AF535" s="67">
        <f t="shared" si="81"/>
        <v>-45.6</v>
      </c>
      <c r="AG535" s="67">
        <f t="shared" si="81"/>
        <v>-35.1</v>
      </c>
      <c r="AH535" s="67">
        <f t="shared" si="81"/>
        <v>-42.2</v>
      </c>
      <c r="AI535" s="67">
        <f t="shared" si="81"/>
        <v>-41.5</v>
      </c>
      <c r="AJ535" s="67">
        <f t="shared" si="81"/>
        <v>-44.300000000000004</v>
      </c>
      <c r="AK535" s="67">
        <f t="shared" si="81"/>
        <v>-51.7</v>
      </c>
      <c r="AL535" s="67">
        <f t="shared" si="81"/>
        <v>-58.4</v>
      </c>
      <c r="AM535" s="67">
        <f t="shared" si="81"/>
        <v>-8.1999999999999993</v>
      </c>
      <c r="AN535" s="67">
        <f t="shared" si="81"/>
        <v>2.0999999999999996</v>
      </c>
      <c r="AO535" s="67">
        <f t="shared" si="81"/>
        <v>0.3</v>
      </c>
      <c r="AP535" s="67">
        <f t="shared" si="81"/>
        <v>3.1</v>
      </c>
      <c r="AQ535" s="67">
        <f t="shared" si="81"/>
        <v>1.7</v>
      </c>
      <c r="AR535" s="67">
        <f t="shared" si="81"/>
        <v>0</v>
      </c>
      <c r="AS535" s="67">
        <f t="shared" si="81"/>
        <v>0</v>
      </c>
      <c r="AT535" s="67">
        <f t="shared" si="81"/>
        <v>0</v>
      </c>
      <c r="AU535" s="67">
        <f t="shared" si="81"/>
        <v>2.7</v>
      </c>
      <c r="AV535" s="67">
        <f t="shared" si="81"/>
        <v>-3.7</v>
      </c>
      <c r="AW535" s="67">
        <f t="shared" si="81"/>
        <v>0</v>
      </c>
      <c r="AX535" s="67">
        <f t="shared" si="81"/>
        <v>0</v>
      </c>
    </row>
    <row r="536" spans="27:50" hidden="1" x14ac:dyDescent="0.2"/>
    <row r="538" spans="27:50" x14ac:dyDescent="0.2">
      <c r="AA538" s="48" t="s">
        <v>32</v>
      </c>
    </row>
    <row r="539" spans="27:50" x14ac:dyDescent="0.2">
      <c r="AB539" s="70">
        <f t="shared" ref="AB539:AX539" si="82">AB$148</f>
        <v>35765</v>
      </c>
      <c r="AC539" s="70">
        <f t="shared" si="82"/>
        <v>35796</v>
      </c>
      <c r="AD539" s="70">
        <f t="shared" si="82"/>
        <v>35827</v>
      </c>
      <c r="AE539" s="70">
        <f t="shared" si="82"/>
        <v>35855</v>
      </c>
      <c r="AF539" s="70">
        <f t="shared" si="82"/>
        <v>35886</v>
      </c>
      <c r="AG539" s="70">
        <f t="shared" si="82"/>
        <v>35916</v>
      </c>
      <c r="AH539" s="70">
        <f t="shared" si="82"/>
        <v>35947</v>
      </c>
      <c r="AI539" s="70">
        <f t="shared" si="82"/>
        <v>35977</v>
      </c>
      <c r="AJ539" s="70">
        <f t="shared" si="82"/>
        <v>36008</v>
      </c>
      <c r="AK539" s="70">
        <f t="shared" si="82"/>
        <v>36039</v>
      </c>
      <c r="AL539" s="70">
        <f t="shared" si="82"/>
        <v>36069</v>
      </c>
      <c r="AM539" s="70">
        <f t="shared" si="82"/>
        <v>36100</v>
      </c>
      <c r="AN539" s="70">
        <f t="shared" si="82"/>
        <v>36130</v>
      </c>
      <c r="AO539" s="70">
        <f t="shared" si="82"/>
        <v>36161</v>
      </c>
      <c r="AP539" s="70">
        <f t="shared" si="82"/>
        <v>36192</v>
      </c>
      <c r="AQ539" s="70">
        <f t="shared" si="82"/>
        <v>36220</v>
      </c>
      <c r="AR539" s="70">
        <f t="shared" si="82"/>
        <v>36251</v>
      </c>
      <c r="AS539" s="70">
        <f t="shared" si="82"/>
        <v>36281</v>
      </c>
      <c r="AT539" s="70">
        <f t="shared" si="82"/>
        <v>36312</v>
      </c>
      <c r="AU539" s="70">
        <f t="shared" si="82"/>
        <v>36342</v>
      </c>
      <c r="AV539" s="70">
        <f t="shared" si="82"/>
        <v>36373</v>
      </c>
      <c r="AW539" s="70">
        <f t="shared" si="82"/>
        <v>36404</v>
      </c>
      <c r="AX539" s="70">
        <f t="shared" si="82"/>
        <v>36434</v>
      </c>
    </row>
    <row r="540" spans="27:50" x14ac:dyDescent="0.2">
      <c r="AA540" t="s">
        <v>206</v>
      </c>
      <c r="AB540" s="67">
        <v>1.3</v>
      </c>
      <c r="AC540" s="67">
        <f>AC166</f>
        <v>-12.4</v>
      </c>
      <c r="AD540" s="67">
        <v>-13.3</v>
      </c>
      <c r="AE540" s="67">
        <v>14.9</v>
      </c>
      <c r="AF540" s="67">
        <v>3</v>
      </c>
      <c r="AG540" s="67">
        <f t="shared" ref="AG540:AL540" si="83">AG166</f>
        <v>15.2</v>
      </c>
      <c r="AH540" s="67">
        <f t="shared" si="83"/>
        <v>8.3000000000000007</v>
      </c>
      <c r="AI540" s="67">
        <f t="shared" si="83"/>
        <v>15</v>
      </c>
      <c r="AJ540" s="67">
        <f t="shared" si="83"/>
        <v>-2.2000000000000002</v>
      </c>
      <c r="AK540" s="67">
        <f t="shared" si="83"/>
        <v>0</v>
      </c>
      <c r="AL540" s="67">
        <f t="shared" si="83"/>
        <v>0</v>
      </c>
      <c r="AM540" s="67">
        <f t="shared" ref="AM540:AR540" si="84">AM166</f>
        <v>0</v>
      </c>
      <c r="AN540" s="67">
        <f t="shared" si="84"/>
        <v>0</v>
      </c>
      <c r="AO540" s="67">
        <f t="shared" si="84"/>
        <v>-0.4</v>
      </c>
      <c r="AP540" s="67">
        <f t="shared" si="84"/>
        <v>0</v>
      </c>
      <c r="AQ540" s="67">
        <f t="shared" si="84"/>
        <v>0</v>
      </c>
      <c r="AR540" s="67">
        <f t="shared" si="84"/>
        <v>0</v>
      </c>
      <c r="AS540" s="67">
        <f t="shared" ref="AS540:AX540" si="85">AS166</f>
        <v>0</v>
      </c>
      <c r="AT540" s="197">
        <f t="shared" si="85"/>
        <v>0</v>
      </c>
      <c r="AU540" s="197">
        <f t="shared" si="85"/>
        <v>0</v>
      </c>
      <c r="AV540" s="197">
        <f t="shared" si="85"/>
        <v>0</v>
      </c>
      <c r="AW540" s="197">
        <f t="shared" si="85"/>
        <v>0</v>
      </c>
      <c r="AX540" s="197">
        <f t="shared" si="85"/>
        <v>1.5</v>
      </c>
    </row>
    <row r="541" spans="27:50" x14ac:dyDescent="0.2">
      <c r="AA541" t="s">
        <v>36</v>
      </c>
      <c r="AB541" s="67">
        <v>2.2999999999999998</v>
      </c>
      <c r="AC541" s="67">
        <f>AC189</f>
        <v>9.6999999999999993</v>
      </c>
      <c r="AD541" s="67">
        <v>-35.299999999999997</v>
      </c>
      <c r="AE541" s="67">
        <v>8.1999999999999993</v>
      </c>
      <c r="AF541" s="67">
        <v>3.2</v>
      </c>
      <c r="AG541" s="67">
        <f t="shared" ref="AG541:AL541" si="86">AG189</f>
        <v>9.8000000000000007</v>
      </c>
      <c r="AH541" s="67">
        <f t="shared" si="86"/>
        <v>8.9</v>
      </c>
      <c r="AI541" s="67">
        <f t="shared" si="86"/>
        <v>-3.8</v>
      </c>
      <c r="AJ541" s="67">
        <f t="shared" si="86"/>
        <v>-3.7</v>
      </c>
      <c r="AK541" s="67">
        <f t="shared" si="86"/>
        <v>-2.8</v>
      </c>
      <c r="AL541" s="67">
        <f t="shared" si="86"/>
        <v>-1</v>
      </c>
      <c r="AM541" s="67">
        <f t="shared" ref="AM541:AR541" si="87">AM189</f>
        <v>-0.1</v>
      </c>
      <c r="AN541" s="67">
        <f t="shared" si="87"/>
        <v>0</v>
      </c>
      <c r="AO541" s="67">
        <f t="shared" si="87"/>
        <v>6.8</v>
      </c>
      <c r="AP541" s="67">
        <f t="shared" si="87"/>
        <v>0</v>
      </c>
      <c r="AQ541" s="67">
        <f t="shared" si="87"/>
        <v>0</v>
      </c>
      <c r="AR541" s="67">
        <f t="shared" si="87"/>
        <v>0</v>
      </c>
      <c r="AS541" s="67">
        <f t="shared" ref="AS541:AX541" si="88">AS189</f>
        <v>0</v>
      </c>
      <c r="AT541" s="197">
        <f t="shared" si="88"/>
        <v>0</v>
      </c>
      <c r="AU541" s="197">
        <f t="shared" si="88"/>
        <v>0.20000000000000018</v>
      </c>
      <c r="AV541" s="197">
        <f t="shared" si="88"/>
        <v>-6.4</v>
      </c>
      <c r="AW541" s="197">
        <f t="shared" si="88"/>
        <v>0</v>
      </c>
      <c r="AX541" s="197">
        <f t="shared" si="88"/>
        <v>-44.5</v>
      </c>
    </row>
    <row r="542" spans="27:50" x14ac:dyDescent="0.2">
      <c r="AA542" t="s">
        <v>207</v>
      </c>
      <c r="AB542" s="67"/>
      <c r="AC542" s="67"/>
      <c r="AD542" s="67"/>
      <c r="AE542" s="67"/>
      <c r="AF542" s="67"/>
      <c r="AG542" s="67"/>
      <c r="AH542" s="67"/>
      <c r="AI542" s="67"/>
      <c r="AJ542" s="67"/>
      <c r="AK542" s="67"/>
      <c r="AL542" s="67"/>
      <c r="AM542" s="67"/>
      <c r="AN542" s="67"/>
      <c r="AO542" s="67"/>
      <c r="AP542" s="67"/>
      <c r="AQ542" s="67"/>
      <c r="AR542" s="67"/>
      <c r="AS542" s="67"/>
      <c r="AT542" s="197">
        <f>AT212</f>
        <v>0</v>
      </c>
      <c r="AU542" s="197">
        <f>AU212</f>
        <v>0</v>
      </c>
      <c r="AV542" s="197">
        <f>AV212</f>
        <v>0</v>
      </c>
      <c r="AW542" s="197">
        <f>AW212</f>
        <v>0</v>
      </c>
      <c r="AX542" s="197">
        <f>AX212</f>
        <v>0</v>
      </c>
    </row>
    <row r="543" spans="27:50" x14ac:dyDescent="0.2">
      <c r="AA543" t="s">
        <v>208</v>
      </c>
      <c r="AB543" s="67"/>
      <c r="AC543" s="67"/>
      <c r="AD543" s="67"/>
      <c r="AE543" s="67"/>
      <c r="AF543" s="67"/>
      <c r="AG543" s="67"/>
      <c r="AH543" s="67"/>
      <c r="AI543" s="67"/>
      <c r="AJ543" s="67"/>
      <c r="AK543" s="67"/>
      <c r="AL543" s="67"/>
      <c r="AM543" s="67"/>
      <c r="AN543" s="67"/>
      <c r="AO543" s="67"/>
      <c r="AP543" s="67"/>
      <c r="AQ543" s="67"/>
      <c r="AR543" s="67"/>
      <c r="AS543" s="67"/>
      <c r="AT543" s="197">
        <f>AT235</f>
        <v>0</v>
      </c>
      <c r="AU543" s="197">
        <f>AU235</f>
        <v>0</v>
      </c>
      <c r="AV543" s="197">
        <f>AV235</f>
        <v>0</v>
      </c>
      <c r="AW543" s="197">
        <f>AW235</f>
        <v>0</v>
      </c>
      <c r="AX543" s="197">
        <f>AX235</f>
        <v>0</v>
      </c>
    </row>
    <row r="544" spans="27:50" x14ac:dyDescent="0.2">
      <c r="AA544" t="s">
        <v>214</v>
      </c>
      <c r="AB544" s="67"/>
      <c r="AC544" s="67"/>
      <c r="AD544" s="67"/>
      <c r="AE544" s="67"/>
      <c r="AF544" s="67"/>
      <c r="AG544" s="67"/>
      <c r="AH544" s="67"/>
      <c r="AI544" s="67"/>
      <c r="AJ544" s="67"/>
      <c r="AK544" s="67"/>
      <c r="AL544" s="67"/>
      <c r="AM544" s="67"/>
      <c r="AN544" s="67"/>
      <c r="AO544" s="67"/>
      <c r="AP544" s="67"/>
      <c r="AQ544" s="67"/>
      <c r="AR544" s="67"/>
      <c r="AS544" s="67"/>
      <c r="AT544" s="197">
        <f>AT258</f>
        <v>0</v>
      </c>
      <c r="AU544" s="197">
        <f>AU258</f>
        <v>0</v>
      </c>
      <c r="AV544" s="197">
        <f>AV258</f>
        <v>0</v>
      </c>
      <c r="AW544" s="197">
        <f>AW258</f>
        <v>0</v>
      </c>
      <c r="AX544" s="197">
        <f>AX258</f>
        <v>0</v>
      </c>
    </row>
    <row r="545" spans="27:50" x14ac:dyDescent="0.2">
      <c r="AA545" t="s">
        <v>200</v>
      </c>
      <c r="AB545" s="67"/>
      <c r="AC545" s="67"/>
      <c r="AD545" s="67"/>
      <c r="AE545" s="67"/>
      <c r="AF545" s="67"/>
      <c r="AG545" s="67"/>
      <c r="AH545" s="67"/>
      <c r="AI545" s="67"/>
      <c r="AJ545" s="67"/>
      <c r="AK545" s="67"/>
      <c r="AL545" s="67"/>
      <c r="AM545" s="67"/>
      <c r="AN545" s="67"/>
      <c r="AO545" s="67"/>
      <c r="AP545" s="67"/>
      <c r="AQ545" s="67"/>
      <c r="AR545" s="67"/>
      <c r="AS545" s="67"/>
      <c r="AT545" s="197">
        <f>AT281</f>
        <v>0</v>
      </c>
      <c r="AU545" s="197">
        <f>AU281</f>
        <v>1.4</v>
      </c>
      <c r="AV545" s="197">
        <f>AV281</f>
        <v>-2</v>
      </c>
      <c r="AW545" s="197">
        <f>AW281</f>
        <v>0</v>
      </c>
      <c r="AX545" s="197">
        <f>AX281</f>
        <v>0</v>
      </c>
    </row>
    <row r="546" spans="27:50" x14ac:dyDescent="0.2">
      <c r="AA546" t="s">
        <v>193</v>
      </c>
      <c r="AB546" s="67"/>
      <c r="AC546" s="67"/>
      <c r="AD546" s="67"/>
      <c r="AE546" s="67"/>
      <c r="AF546" s="67"/>
      <c r="AG546" s="67"/>
      <c r="AH546" s="67"/>
      <c r="AI546" s="67"/>
      <c r="AJ546" s="67"/>
      <c r="AK546" s="67"/>
      <c r="AL546" s="67"/>
      <c r="AM546" s="67"/>
      <c r="AN546" s="67"/>
      <c r="AO546" s="67"/>
      <c r="AP546" s="67"/>
      <c r="AQ546" s="67"/>
      <c r="AR546" s="67"/>
      <c r="AS546" s="67"/>
      <c r="AT546" s="197">
        <f>AT304</f>
        <v>0</v>
      </c>
      <c r="AU546" s="197">
        <f>AU304</f>
        <v>0</v>
      </c>
      <c r="AV546" s="197">
        <f>AV304</f>
        <v>0</v>
      </c>
      <c r="AW546" s="197">
        <f>AW304</f>
        <v>0</v>
      </c>
      <c r="AX546" s="197">
        <f>AX304</f>
        <v>1.1000000000000001</v>
      </c>
    </row>
    <row r="547" spans="27:50" x14ac:dyDescent="0.2">
      <c r="AA547" t="s">
        <v>203</v>
      </c>
      <c r="AB547" s="67">
        <v>1.3</v>
      </c>
      <c r="AC547" s="67" t="e">
        <f>#REF!</f>
        <v>#REF!</v>
      </c>
      <c r="AD547" s="67">
        <v>-0.6</v>
      </c>
      <c r="AE547" s="67">
        <v>3</v>
      </c>
      <c r="AF547" s="67">
        <v>5.0999999999999996</v>
      </c>
      <c r="AG547" s="67" t="e">
        <f>#REF!</f>
        <v>#REF!</v>
      </c>
      <c r="AH547" s="67" t="e">
        <f>#REF!</f>
        <v>#REF!</v>
      </c>
      <c r="AI547" s="67" t="e">
        <f>#REF!</f>
        <v>#REF!</v>
      </c>
      <c r="AJ547" s="67" t="e">
        <f>#REF!</f>
        <v>#REF!</v>
      </c>
      <c r="AK547" s="67" t="e">
        <f>#REF!</f>
        <v>#REF!</v>
      </c>
      <c r="AL547" s="67" t="e">
        <f>#REF!</f>
        <v>#REF!</v>
      </c>
      <c r="AM547" s="67" t="e">
        <f>#REF!</f>
        <v>#REF!</v>
      </c>
      <c r="AN547" s="67" t="e">
        <f>#REF!</f>
        <v>#REF!</v>
      </c>
      <c r="AO547" s="67" t="e">
        <f>#REF!</f>
        <v>#REF!</v>
      </c>
      <c r="AP547" s="67" t="e">
        <f>#REF!</f>
        <v>#REF!</v>
      </c>
      <c r="AQ547" s="67" t="e">
        <f>#REF!</f>
        <v>#REF!</v>
      </c>
      <c r="AR547" s="67" t="e">
        <f>#REF!</f>
        <v>#REF!</v>
      </c>
      <c r="AS547" s="67" t="e">
        <f>#REF!</f>
        <v>#REF!</v>
      </c>
      <c r="AT547" s="197">
        <f>AT327</f>
        <v>-1.4000000000000001</v>
      </c>
      <c r="AU547" s="197">
        <f>AU327</f>
        <v>9.9999999999999645E-2</v>
      </c>
      <c r="AV547" s="197">
        <f>AV327</f>
        <v>-2.1</v>
      </c>
      <c r="AW547" s="197">
        <f>AW327</f>
        <v>-2.8</v>
      </c>
      <c r="AX547" s="197">
        <f>AX327</f>
        <v>-3.5</v>
      </c>
    </row>
    <row r="548" spans="27:50" x14ac:dyDescent="0.2">
      <c r="AA548" t="s">
        <v>37</v>
      </c>
      <c r="AB548" s="67"/>
      <c r="AC548" s="67">
        <f>AC350</f>
        <v>29.7</v>
      </c>
      <c r="AD548" s="67">
        <v>2.2000000000000002</v>
      </c>
      <c r="AE548" s="67">
        <v>2.2000000000000002</v>
      </c>
      <c r="AF548" s="67">
        <v>-6</v>
      </c>
      <c r="AG548" s="67">
        <f t="shared" ref="AG548:AL548" si="89">AG350</f>
        <v>3.4</v>
      </c>
      <c r="AH548" s="67">
        <f t="shared" si="89"/>
        <v>3.8</v>
      </c>
      <c r="AI548" s="67">
        <f t="shared" si="89"/>
        <v>4</v>
      </c>
      <c r="AJ548" s="67">
        <f t="shared" si="89"/>
        <v>3.8</v>
      </c>
      <c r="AK548" s="67">
        <f t="shared" si="89"/>
        <v>3.8</v>
      </c>
      <c r="AL548" s="67">
        <f t="shared" si="89"/>
        <v>3.5</v>
      </c>
      <c r="AM548" s="67">
        <f t="shared" ref="AM548:AR548" si="90">AM350</f>
        <v>3.3</v>
      </c>
      <c r="AN548" s="67">
        <f t="shared" si="90"/>
        <v>3.6</v>
      </c>
      <c r="AO548" s="67">
        <f t="shared" si="90"/>
        <v>3.2</v>
      </c>
      <c r="AP548" s="67">
        <f t="shared" si="90"/>
        <v>3</v>
      </c>
      <c r="AQ548" s="67">
        <f t="shared" si="90"/>
        <v>3</v>
      </c>
      <c r="AR548" s="67">
        <f t="shared" si="90"/>
        <v>0</v>
      </c>
      <c r="AS548" s="67">
        <f t="shared" ref="AS548:AX548" si="91">AS350</f>
        <v>0</v>
      </c>
      <c r="AT548" s="197">
        <f t="shared" si="91"/>
        <v>0</v>
      </c>
      <c r="AU548" s="197">
        <f t="shared" si="91"/>
        <v>0</v>
      </c>
      <c r="AV548" s="197">
        <f t="shared" si="91"/>
        <v>0</v>
      </c>
      <c r="AW548" s="197">
        <f t="shared" si="91"/>
        <v>0</v>
      </c>
      <c r="AX548" s="197">
        <f t="shared" si="91"/>
        <v>-2.2000000000000002</v>
      </c>
    </row>
    <row r="549" spans="27:50" x14ac:dyDescent="0.2">
      <c r="AA549" t="s">
        <v>38</v>
      </c>
      <c r="AB549" s="67">
        <v>-0.8</v>
      </c>
      <c r="AC549" s="67">
        <f>AC373</f>
        <v>0</v>
      </c>
      <c r="AD549" s="67">
        <v>11.6</v>
      </c>
      <c r="AE549" s="67"/>
      <c r="AF549" s="67">
        <v>3.3</v>
      </c>
      <c r="AG549" s="67">
        <f t="shared" ref="AG549:AL549" si="92">AG373</f>
        <v>-8</v>
      </c>
      <c r="AH549" s="67">
        <f t="shared" si="92"/>
        <v>-13</v>
      </c>
      <c r="AI549" s="67">
        <f t="shared" si="92"/>
        <v>-8.1999999999999993</v>
      </c>
      <c r="AJ549" s="67">
        <f t="shared" si="92"/>
        <v>-0.4</v>
      </c>
      <c r="AK549" s="67">
        <f t="shared" si="92"/>
        <v>2.4</v>
      </c>
      <c r="AL549" s="67">
        <f t="shared" si="92"/>
        <v>0</v>
      </c>
      <c r="AM549" s="67">
        <f t="shared" ref="AM549:AR549" si="93">AM373</f>
        <v>-1.2</v>
      </c>
      <c r="AN549" s="67">
        <f t="shared" si="93"/>
        <v>0</v>
      </c>
      <c r="AO549" s="67">
        <f t="shared" si="93"/>
        <v>0</v>
      </c>
      <c r="AP549" s="67">
        <f t="shared" si="93"/>
        <v>0</v>
      </c>
      <c r="AQ549" s="67">
        <f t="shared" si="93"/>
        <v>0</v>
      </c>
      <c r="AR549" s="67">
        <f t="shared" si="93"/>
        <v>0</v>
      </c>
      <c r="AS549" s="67">
        <f t="shared" ref="AS549:AX549" si="94">AS373</f>
        <v>0</v>
      </c>
      <c r="AT549" s="197">
        <f t="shared" si="94"/>
        <v>0</v>
      </c>
      <c r="AU549" s="197">
        <f t="shared" si="94"/>
        <v>0</v>
      </c>
      <c r="AV549" s="197">
        <f t="shared" si="94"/>
        <v>0</v>
      </c>
      <c r="AW549" s="197">
        <f t="shared" si="94"/>
        <v>0</v>
      </c>
      <c r="AX549" s="197">
        <f t="shared" si="94"/>
        <v>0</v>
      </c>
    </row>
    <row r="550" spans="27:50" x14ac:dyDescent="0.2">
      <c r="AA550" t="s">
        <v>190</v>
      </c>
      <c r="AB550" s="67"/>
      <c r="AC550" s="67"/>
      <c r="AD550" s="67"/>
      <c r="AE550" s="67"/>
      <c r="AF550" s="67"/>
      <c r="AG550" s="67"/>
      <c r="AH550" s="67"/>
      <c r="AI550" s="67"/>
      <c r="AJ550" s="67"/>
      <c r="AK550" s="67"/>
      <c r="AL550" s="67"/>
      <c r="AM550" s="67"/>
      <c r="AN550" s="67"/>
      <c r="AO550" s="67"/>
      <c r="AP550" s="67"/>
      <c r="AQ550" s="67"/>
      <c r="AR550" s="67"/>
      <c r="AS550" s="67"/>
      <c r="AT550" s="197">
        <f>AT396</f>
        <v>0</v>
      </c>
      <c r="AU550" s="197">
        <f>AU396</f>
        <v>0</v>
      </c>
      <c r="AV550" s="197">
        <f>AV396</f>
        <v>0</v>
      </c>
      <c r="AW550" s="197">
        <f>AW396</f>
        <v>0</v>
      </c>
      <c r="AX550" s="197">
        <f>AX396</f>
        <v>0</v>
      </c>
    </row>
    <row r="551" spans="27:50" x14ac:dyDescent="0.2">
      <c r="AA551" t="s">
        <v>183</v>
      </c>
      <c r="AB551" s="67"/>
      <c r="AC551" s="67"/>
      <c r="AD551" s="67"/>
      <c r="AE551" s="67"/>
      <c r="AF551" s="67"/>
      <c r="AG551" s="67"/>
      <c r="AH551" s="67"/>
      <c r="AI551" s="67"/>
      <c r="AJ551" s="67"/>
      <c r="AK551" s="67"/>
      <c r="AL551" s="67"/>
      <c r="AM551" s="67"/>
      <c r="AN551" s="67"/>
      <c r="AO551" s="67"/>
      <c r="AP551" s="67"/>
      <c r="AQ551" s="67"/>
      <c r="AR551" s="67"/>
      <c r="AS551" s="67"/>
      <c r="AT551" s="197">
        <f>AT419</f>
        <v>0</v>
      </c>
      <c r="AU551" s="197">
        <f>AU419</f>
        <v>0</v>
      </c>
      <c r="AV551" s="197">
        <f>AV419</f>
        <v>0</v>
      </c>
      <c r="AW551" s="197">
        <f>AW419</f>
        <v>0</v>
      </c>
      <c r="AX551" s="197">
        <f>AX419</f>
        <v>0</v>
      </c>
    </row>
    <row r="552" spans="27:50" x14ac:dyDescent="0.2">
      <c r="AA552" t="s">
        <v>40</v>
      </c>
      <c r="AB552" s="67"/>
      <c r="AC552" s="67">
        <f>AC442</f>
        <v>0</v>
      </c>
      <c r="AD552" s="67"/>
      <c r="AE552" s="67"/>
      <c r="AF552" s="67">
        <v>17</v>
      </c>
      <c r="AG552" s="67">
        <f t="shared" ref="AG552:AT552" si="95">AG442</f>
        <v>0</v>
      </c>
      <c r="AH552" s="67">
        <f t="shared" si="95"/>
        <v>0</v>
      </c>
      <c r="AI552" s="67">
        <f t="shared" si="95"/>
        <v>0</v>
      </c>
      <c r="AJ552" s="67">
        <f t="shared" si="95"/>
        <v>0</v>
      </c>
      <c r="AK552" s="67">
        <f t="shared" si="95"/>
        <v>0</v>
      </c>
      <c r="AL552" s="67">
        <f t="shared" si="95"/>
        <v>0</v>
      </c>
      <c r="AM552" s="67">
        <f t="shared" si="95"/>
        <v>0</v>
      </c>
      <c r="AN552" s="67">
        <f t="shared" si="95"/>
        <v>0</v>
      </c>
      <c r="AO552" s="67">
        <f t="shared" si="95"/>
        <v>0</v>
      </c>
      <c r="AP552" s="67">
        <f t="shared" si="95"/>
        <v>0</v>
      </c>
      <c r="AQ552" s="67">
        <f t="shared" si="95"/>
        <v>0</v>
      </c>
      <c r="AR552" s="67">
        <f t="shared" si="95"/>
        <v>0</v>
      </c>
      <c r="AS552" s="67">
        <f t="shared" si="95"/>
        <v>0</v>
      </c>
      <c r="AT552" s="197">
        <f t="shared" si="95"/>
        <v>0</v>
      </c>
      <c r="AU552" s="197">
        <f>AU442</f>
        <v>0</v>
      </c>
      <c r="AV552" s="197">
        <f>AV442</f>
        <v>0</v>
      </c>
      <c r="AW552" s="197">
        <f>AW442</f>
        <v>0</v>
      </c>
      <c r="AX552" s="197">
        <f>AX442</f>
        <v>0</v>
      </c>
    </row>
    <row r="553" spans="27:50" x14ac:dyDescent="0.2">
      <c r="AA553" t="s">
        <v>204</v>
      </c>
      <c r="AB553" s="67"/>
      <c r="AC553" s="67"/>
      <c r="AD553" s="67"/>
      <c r="AE553" s="67"/>
      <c r="AF553" s="67"/>
      <c r="AG553" s="67"/>
      <c r="AH553" s="67"/>
      <c r="AI553" s="67"/>
      <c r="AJ553" s="67"/>
      <c r="AK553" s="67"/>
      <c r="AL553" s="67"/>
      <c r="AM553" s="67"/>
      <c r="AN553" s="67"/>
      <c r="AO553" s="67"/>
      <c r="AP553" s="67"/>
      <c r="AQ553" s="67"/>
      <c r="AR553" s="67"/>
      <c r="AS553" s="67"/>
      <c r="AT553" s="197">
        <f>AT465</f>
        <v>0</v>
      </c>
      <c r="AU553" s="197">
        <f>AU465</f>
        <v>0</v>
      </c>
      <c r="AV553" s="197">
        <f>AV465</f>
        <v>0</v>
      </c>
      <c r="AW553" s="197">
        <f>AW465</f>
        <v>0</v>
      </c>
      <c r="AX553" s="197">
        <f>AX465</f>
        <v>0</v>
      </c>
    </row>
    <row r="554" spans="27:50" x14ac:dyDescent="0.2">
      <c r="AA554" t="s">
        <v>205</v>
      </c>
      <c r="AB554" s="67"/>
      <c r="AC554" s="67"/>
      <c r="AD554" s="67"/>
      <c r="AE554" s="67"/>
      <c r="AF554" s="67"/>
      <c r="AG554" s="67"/>
      <c r="AH554" s="67"/>
      <c r="AI554" s="67"/>
      <c r="AJ554" s="67"/>
      <c r="AK554" s="67"/>
      <c r="AL554" s="67"/>
      <c r="AM554" s="67"/>
      <c r="AN554" s="67"/>
      <c r="AO554" s="67"/>
      <c r="AP554" s="67"/>
      <c r="AQ554" s="67"/>
      <c r="AR554" s="67"/>
      <c r="AS554" s="67"/>
      <c r="AT554" s="197">
        <f>AT488</f>
        <v>0</v>
      </c>
      <c r="AU554" s="197">
        <f>AU488</f>
        <v>0</v>
      </c>
      <c r="AV554" s="197">
        <f>AV488</f>
        <v>0</v>
      </c>
      <c r="AW554" s="197">
        <f>AW488</f>
        <v>0</v>
      </c>
      <c r="AX554" s="197">
        <f>AX488</f>
        <v>0</v>
      </c>
    </row>
    <row r="555" spans="27:50" x14ac:dyDescent="0.2">
      <c r="AA555" t="s">
        <v>39</v>
      </c>
      <c r="AB555" s="67">
        <v>1.1000000000000001</v>
      </c>
      <c r="AC555" s="67">
        <f>AC511</f>
        <v>0</v>
      </c>
      <c r="AD555" s="67">
        <v>1.6</v>
      </c>
      <c r="AE555" s="67">
        <v>-2.5</v>
      </c>
      <c r="AF555" s="67"/>
      <c r="AG555" s="67">
        <f t="shared" ref="AG555:AT555" si="96">AG511</f>
        <v>0</v>
      </c>
      <c r="AH555" s="67">
        <f t="shared" si="96"/>
        <v>0</v>
      </c>
      <c r="AI555" s="67">
        <f t="shared" si="96"/>
        <v>0</v>
      </c>
      <c r="AJ555" s="67">
        <f t="shared" si="96"/>
        <v>0</v>
      </c>
      <c r="AK555" s="67">
        <f t="shared" si="96"/>
        <v>0</v>
      </c>
      <c r="AL555" s="67">
        <f t="shared" si="96"/>
        <v>0</v>
      </c>
      <c r="AM555" s="67">
        <f t="shared" si="96"/>
        <v>0</v>
      </c>
      <c r="AN555" s="67">
        <f t="shared" si="96"/>
        <v>0</v>
      </c>
      <c r="AO555" s="67">
        <f t="shared" si="96"/>
        <v>0</v>
      </c>
      <c r="AP555" s="67">
        <f t="shared" si="96"/>
        <v>0</v>
      </c>
      <c r="AQ555" s="67">
        <f t="shared" si="96"/>
        <v>0</v>
      </c>
      <c r="AR555" s="67">
        <f t="shared" si="96"/>
        <v>0</v>
      </c>
      <c r="AS555" s="67">
        <f t="shared" si="96"/>
        <v>0</v>
      </c>
      <c r="AT555" s="197">
        <f t="shared" si="96"/>
        <v>0</v>
      </c>
      <c r="AU555" s="197">
        <f>AU511</f>
        <v>0</v>
      </c>
      <c r="AV555" s="197">
        <f>AV511</f>
        <v>0.79999999999999982</v>
      </c>
      <c r="AW555" s="197">
        <f>AW511</f>
        <v>0</v>
      </c>
      <c r="AX555" s="197">
        <f>AX511</f>
        <v>-1.7</v>
      </c>
    </row>
    <row r="556" spans="27:50" hidden="1" x14ac:dyDescent="0.2">
      <c r="AA556" t="s">
        <v>42</v>
      </c>
      <c r="AB556" s="67">
        <v>-2.9</v>
      </c>
      <c r="AC556" s="67">
        <f>AC534</f>
        <v>0</v>
      </c>
      <c r="AD556" s="67"/>
      <c r="AE556" s="67"/>
      <c r="AF556" s="67"/>
      <c r="AG556" s="67">
        <f t="shared" ref="AG556:AL556" si="97">AG534</f>
        <v>0</v>
      </c>
      <c r="AH556" s="67">
        <f t="shared" si="97"/>
        <v>0</v>
      </c>
      <c r="AI556" s="67">
        <f t="shared" si="97"/>
        <v>-2.2000000000000002</v>
      </c>
      <c r="AJ556" s="67">
        <f t="shared" si="97"/>
        <v>-5.2</v>
      </c>
      <c r="AK556" s="67">
        <f t="shared" si="97"/>
        <v>-6.1</v>
      </c>
      <c r="AL556" s="67">
        <f t="shared" si="97"/>
        <v>-6</v>
      </c>
      <c r="AM556" s="67">
        <f t="shared" ref="AM556:AR556" si="98">AM534</f>
        <v>-6</v>
      </c>
      <c r="AN556" s="67">
        <f t="shared" si="98"/>
        <v>0</v>
      </c>
      <c r="AO556" s="67">
        <f t="shared" si="98"/>
        <v>0</v>
      </c>
      <c r="AP556" s="67">
        <f t="shared" si="98"/>
        <v>0</v>
      </c>
      <c r="AQ556" s="67">
        <f t="shared" si="98"/>
        <v>0</v>
      </c>
      <c r="AR556" s="67">
        <f t="shared" si="98"/>
        <v>0</v>
      </c>
      <c r="AS556" s="67">
        <f t="shared" ref="AS556:AX556" si="99">AS534</f>
        <v>0</v>
      </c>
      <c r="AT556" s="197">
        <f t="shared" si="99"/>
        <v>0</v>
      </c>
      <c r="AU556" s="197">
        <f t="shared" si="99"/>
        <v>0</v>
      </c>
      <c r="AV556" s="197">
        <f t="shared" si="99"/>
        <v>0</v>
      </c>
      <c r="AW556" s="197">
        <f t="shared" si="99"/>
        <v>0</v>
      </c>
      <c r="AX556" s="197">
        <f t="shared" si="99"/>
        <v>0</v>
      </c>
    </row>
    <row r="557" spans="27:50" x14ac:dyDescent="0.2">
      <c r="AA557" t="s">
        <v>41</v>
      </c>
      <c r="AB557" s="68"/>
      <c r="AC557" s="83">
        <v>0</v>
      </c>
      <c r="AD557" s="68"/>
      <c r="AE557" s="68"/>
      <c r="AF557" s="68">
        <v>8.6999999999999993</v>
      </c>
      <c r="AG557" s="83"/>
      <c r="AH557" s="83"/>
      <c r="AI557" s="83"/>
      <c r="AJ557" s="83"/>
      <c r="AK557" s="83"/>
      <c r="AL557" s="83"/>
      <c r="AM557" s="83"/>
      <c r="AN557" s="83"/>
      <c r="AO557" s="83"/>
      <c r="AP557" s="83"/>
      <c r="AQ557" s="83"/>
      <c r="AR557" s="83"/>
      <c r="AS557" s="83"/>
      <c r="AT557" s="83"/>
      <c r="AU557" s="83"/>
      <c r="AV557" s="83"/>
      <c r="AW557" s="83"/>
      <c r="AX557" s="83"/>
    </row>
    <row r="558" spans="27:50" x14ac:dyDescent="0.2">
      <c r="AB558" s="67">
        <f t="shared" ref="AB558:AV558" si="100">SUM(AB540:AB557)</f>
        <v>2.2999999999999994</v>
      </c>
      <c r="AC558" s="67" t="e">
        <f t="shared" si="100"/>
        <v>#REF!</v>
      </c>
      <c r="AD558" s="67">
        <f t="shared" si="100"/>
        <v>-33.79999999999999</v>
      </c>
      <c r="AE558" s="67">
        <f t="shared" si="100"/>
        <v>25.8</v>
      </c>
      <c r="AF558" s="67">
        <f t="shared" si="100"/>
        <v>34.299999999999997</v>
      </c>
      <c r="AG558" s="67" t="e">
        <f t="shared" si="100"/>
        <v>#REF!</v>
      </c>
      <c r="AH558" s="67" t="e">
        <f t="shared" si="100"/>
        <v>#REF!</v>
      </c>
      <c r="AI558" s="67" t="e">
        <f t="shared" si="100"/>
        <v>#REF!</v>
      </c>
      <c r="AJ558" s="67" t="e">
        <f t="shared" si="100"/>
        <v>#REF!</v>
      </c>
      <c r="AK558" s="67" t="e">
        <f t="shared" si="100"/>
        <v>#REF!</v>
      </c>
      <c r="AL558" s="67" t="e">
        <f t="shared" si="100"/>
        <v>#REF!</v>
      </c>
      <c r="AM558" s="67" t="e">
        <f t="shared" si="100"/>
        <v>#REF!</v>
      </c>
      <c r="AN558" s="67" t="e">
        <f t="shared" si="100"/>
        <v>#REF!</v>
      </c>
      <c r="AO558" s="67" t="e">
        <f t="shared" si="100"/>
        <v>#REF!</v>
      </c>
      <c r="AP558" s="67" t="e">
        <f t="shared" si="100"/>
        <v>#REF!</v>
      </c>
      <c r="AQ558" s="67" t="e">
        <f t="shared" si="100"/>
        <v>#REF!</v>
      </c>
      <c r="AR558" s="67" t="e">
        <f t="shared" si="100"/>
        <v>#REF!</v>
      </c>
      <c r="AS558" s="67" t="e">
        <f t="shared" si="100"/>
        <v>#REF!</v>
      </c>
      <c r="AT558" s="67">
        <f t="shared" si="100"/>
        <v>-1.4000000000000001</v>
      </c>
      <c r="AU558" s="67">
        <f t="shared" si="100"/>
        <v>1.6999999999999997</v>
      </c>
      <c r="AV558" s="67">
        <f t="shared" si="100"/>
        <v>-9.6999999999999993</v>
      </c>
      <c r="AW558" s="67">
        <f>SUM(AW540:AW557)</f>
        <v>-2.8</v>
      </c>
      <c r="AX558" s="67">
        <f>SUM(AX540:AX557)</f>
        <v>-49.300000000000004</v>
      </c>
    </row>
    <row r="560" spans="27:50" x14ac:dyDescent="0.2">
      <c r="AA560" t="s">
        <v>43</v>
      </c>
      <c r="AB560" s="46" t="e">
        <f>AB167+AB190+#REF!+AB351+AB374+AB535+AB512+AB443+AB558</f>
        <v>#REF!</v>
      </c>
      <c r="AC560" s="46" t="e">
        <f>AC167+AC190+#REF!+AC351+AC374+AC535+AC512+AC443+AC558</f>
        <v>#REF!</v>
      </c>
      <c r="AD560" s="46" t="e">
        <f>AD167+AD190+#REF!+AD351+AD374+AD535+AD512+AD443+AD558</f>
        <v>#REF!</v>
      </c>
      <c r="AE560" s="46" t="e">
        <f>AE167+AE190+#REF!+AE351+AE374+AE535+AE512+AE443+AE558</f>
        <v>#REF!</v>
      </c>
      <c r="AF560" s="46" t="e">
        <f>AF167+AF190+#REF!+AF351+AF374+AF535+AF512+AF443+AF558</f>
        <v>#REF!</v>
      </c>
      <c r="AG560" s="46" t="e">
        <f>AG167+AG190+#REF!+AG351+AG374+AG535+AG512+AG443+AG558</f>
        <v>#REF!</v>
      </c>
      <c r="AH560" s="46" t="e">
        <f>AH167+AH190+#REF!+AH351+AH374+AH535+AH512+AH443+AH558</f>
        <v>#REF!</v>
      </c>
      <c r="AI560" s="46" t="e">
        <f>AI167+AI190+#REF!+AI351+AI374+AI535+AI512+AI443+AI558</f>
        <v>#REF!</v>
      </c>
      <c r="AJ560" s="46" t="e">
        <f>AJ167+AJ190+#REF!+AJ351+AJ374+AJ535+AJ512+AJ443+AJ558</f>
        <v>#REF!</v>
      </c>
      <c r="AK560" s="46" t="e">
        <f>AK167+AK190+#REF!+AK351+AK374+AK535+AK512+AK443+AK558</f>
        <v>#REF!</v>
      </c>
      <c r="AL560" s="46" t="e">
        <f>AL167+AL190+#REF!+AL351+AL374+AL535+AL512+AL443+AL558</f>
        <v>#REF!</v>
      </c>
      <c r="AM560" s="46" t="e">
        <f>AM167+AM190+#REF!+AM351+AM374+AM535+AM512+AM443+AM558</f>
        <v>#REF!</v>
      </c>
      <c r="AN560" s="46" t="e">
        <f>AN167+AN190+#REF!+AN351+AN374+AN535+AN512+AN443+AN558</f>
        <v>#REF!</v>
      </c>
      <c r="AO560" s="46" t="e">
        <f>AO167+AO190+#REF!+AO351+AO374+AO535+AO512+AO443+AO558</f>
        <v>#REF!</v>
      </c>
      <c r="AP560" s="46" t="e">
        <f>AP167+AP190+#REF!+AP351+AP374+AP535+AP512+AP443+AP558</f>
        <v>#REF!</v>
      </c>
      <c r="AQ560" s="46" t="e">
        <f>AQ167+AQ190+#REF!+AQ351+AQ374+AQ535+AQ512+AQ443+AQ558</f>
        <v>#REF!</v>
      </c>
      <c r="AR560" s="46" t="e">
        <f>AR167+AR190+#REF!+AR351+AR374+AR535+AR512+AR443+AR558</f>
        <v>#REF!</v>
      </c>
      <c r="AS560" s="46" t="e">
        <f>AS167+AS190+#REF!+AS351+AS374+AS535+AS512+AS443+AS558</f>
        <v>#REF!</v>
      </c>
      <c r="AT560" s="46">
        <f>AT167+AT190+AT213+AT236+AT259+AT282+AT305+AT328+AT351+AT374+AT397+AT420+AT443+AT466+AT489+AT512+AT535+AT558</f>
        <v>34.900000000000006</v>
      </c>
      <c r="AU560" s="46">
        <f>AU167+AU190+AU213+AU236+AU259+AU282+AU305+AU328+AU351+AU374+AU397+AU420+AU443+AU466+AU489+AU512+AU535+AU558</f>
        <v>44.300000000000004</v>
      </c>
      <c r="AV560" s="46">
        <f>AV167+AV190+AV213+AV236+AV259+AV282+AV305+AV328+AV351+AV374+AV397+AV420+AV443+AV466+AV489+AV512+AV535+AV558</f>
        <v>57.3</v>
      </c>
      <c r="AW560" s="46">
        <f>AW167+AW190+AW213+AW236+AW259+AW282+AW305+AW328+AW351+AW374+AW397+AW420+AW443+AW466+AW489+AW512+AW535+AW558</f>
        <v>67.599999999999994</v>
      </c>
      <c r="AX560" s="46">
        <f>AX167+AX190+AX213+AX236+AX259+AX282+AX305+AX328+AX351+AX374+AX397+AX420+AX443+AX466+AX489+AX512+AX535+AX558</f>
        <v>-34.199999999999989</v>
      </c>
    </row>
    <row r="561" spans="27:50" x14ac:dyDescent="0.2">
      <c r="AA561" s="47" t="s">
        <v>217</v>
      </c>
    </row>
    <row r="562" spans="27:50" x14ac:dyDescent="0.2">
      <c r="AA562" t="s">
        <v>206</v>
      </c>
      <c r="AB562" s="46">
        <f t="shared" ref="AB562:AH562" si="101">AB149</f>
        <v>-9.3000000000000007</v>
      </c>
      <c r="AC562" s="46">
        <f t="shared" si="101"/>
        <v>-32.9</v>
      </c>
      <c r="AD562" s="46">
        <f t="shared" si="101"/>
        <v>8.1</v>
      </c>
      <c r="AE562" s="46">
        <f t="shared" si="101"/>
        <v>35.700000000000003</v>
      </c>
      <c r="AF562" s="46">
        <f t="shared" si="101"/>
        <v>16.8</v>
      </c>
      <c r="AG562" s="46">
        <f t="shared" si="101"/>
        <v>6.7</v>
      </c>
      <c r="AH562" s="46">
        <f t="shared" si="101"/>
        <v>-5.7</v>
      </c>
      <c r="AI562" s="46">
        <f t="shared" ref="AI562:AN562" si="102">AI149</f>
        <v>-1.2</v>
      </c>
      <c r="AJ562" s="46">
        <f t="shared" si="102"/>
        <v>-6.6</v>
      </c>
      <c r="AK562" s="46">
        <f t="shared" si="102"/>
        <v>3</v>
      </c>
      <c r="AL562" s="46">
        <f t="shared" si="102"/>
        <v>6.9</v>
      </c>
      <c r="AM562" s="46">
        <f t="shared" si="102"/>
        <v>7.7</v>
      </c>
      <c r="AN562" s="46">
        <f t="shared" si="102"/>
        <v>-14.8</v>
      </c>
      <c r="AO562" s="46">
        <f t="shared" ref="AO562:AV562" si="103">AO149</f>
        <v>-32.200000000000003</v>
      </c>
      <c r="AP562" s="46">
        <f t="shared" si="103"/>
        <v>7.6</v>
      </c>
      <c r="AQ562" s="46">
        <f t="shared" si="103"/>
        <v>8.1</v>
      </c>
      <c r="AR562" s="46">
        <f t="shared" si="103"/>
        <v>-2.2000000000000002</v>
      </c>
      <c r="AS562" s="46">
        <f t="shared" si="103"/>
        <v>4.3</v>
      </c>
      <c r="AT562" s="46">
        <f t="shared" si="103"/>
        <v>-3.6</v>
      </c>
      <c r="AU562" s="46">
        <f t="shared" si="103"/>
        <v>6.9</v>
      </c>
      <c r="AV562" s="46">
        <f t="shared" si="103"/>
        <v>7.6</v>
      </c>
      <c r="AW562" s="46">
        <f>AW149</f>
        <v>5.0999999999999996</v>
      </c>
      <c r="AX562" s="46">
        <f>AX149</f>
        <v>1.3</v>
      </c>
    </row>
    <row r="563" spans="27:50" x14ac:dyDescent="0.2">
      <c r="AA563" t="s">
        <v>36</v>
      </c>
      <c r="AB563" s="46">
        <f t="shared" ref="AB563:AH563" si="104">AB173</f>
        <v>7.6</v>
      </c>
      <c r="AC563" s="46">
        <f t="shared" si="104"/>
        <v>11.8</v>
      </c>
      <c r="AD563" s="46">
        <f t="shared" si="104"/>
        <v>10.9</v>
      </c>
      <c r="AE563" s="46">
        <f t="shared" si="104"/>
        <v>5.3</v>
      </c>
      <c r="AF563" s="46">
        <f t="shared" si="104"/>
        <v>28.8</v>
      </c>
      <c r="AG563" s="46">
        <f t="shared" si="104"/>
        <v>12.2</v>
      </c>
      <c r="AH563" s="46">
        <f t="shared" si="104"/>
        <v>2.4</v>
      </c>
      <c r="AI563" s="46">
        <f t="shared" ref="AI563:AN563" si="105">AI173</f>
        <v>-10.4</v>
      </c>
      <c r="AJ563" s="46">
        <f t="shared" si="105"/>
        <v>4.0999999999999996</v>
      </c>
      <c r="AK563" s="46">
        <f t="shared" si="105"/>
        <v>38.4</v>
      </c>
      <c r="AL563" s="46">
        <f t="shared" si="105"/>
        <v>18.2</v>
      </c>
      <c r="AM563" s="46">
        <f t="shared" si="105"/>
        <v>-13.8</v>
      </c>
      <c r="AN563" s="46">
        <f t="shared" si="105"/>
        <v>-7.4</v>
      </c>
      <c r="AO563" s="46">
        <f t="shared" ref="AO563:AV563" si="106">AO173</f>
        <v>-2.6</v>
      </c>
      <c r="AP563" s="46">
        <f t="shared" si="106"/>
        <v>21</v>
      </c>
      <c r="AQ563" s="46">
        <f t="shared" si="106"/>
        <v>0.5</v>
      </c>
      <c r="AR563" s="46">
        <f t="shared" si="106"/>
        <v>0</v>
      </c>
      <c r="AS563" s="46">
        <f t="shared" si="106"/>
        <v>0</v>
      </c>
      <c r="AT563" s="46">
        <f t="shared" si="106"/>
        <v>-5.4</v>
      </c>
      <c r="AU563" s="46">
        <f t="shared" si="106"/>
        <v>-8.6999999999999993</v>
      </c>
      <c r="AV563" s="46">
        <f t="shared" si="106"/>
        <v>0.5</v>
      </c>
      <c r="AW563" s="46">
        <f>AW173</f>
        <v>0</v>
      </c>
      <c r="AX563" s="46">
        <f>AX173</f>
        <v>217.4</v>
      </c>
    </row>
    <row r="564" spans="27:50" x14ac:dyDescent="0.2">
      <c r="AA564" t="s">
        <v>207</v>
      </c>
      <c r="AB564" s="46"/>
      <c r="AC564" s="46"/>
      <c r="AD564" s="46"/>
      <c r="AE564" s="46"/>
      <c r="AF564" s="46"/>
      <c r="AG564" s="46"/>
      <c r="AH564" s="46"/>
      <c r="AI564" s="46"/>
      <c r="AJ564" s="46"/>
      <c r="AK564" s="46"/>
      <c r="AL564" s="46"/>
      <c r="AM564" s="46"/>
      <c r="AN564" s="46"/>
      <c r="AO564" s="46"/>
      <c r="AP564" s="46"/>
      <c r="AQ564" s="46"/>
      <c r="AR564" s="46"/>
      <c r="AS564" s="46"/>
      <c r="AT564" s="46">
        <f>AT197</f>
        <v>0</v>
      </c>
      <c r="AU564" s="46"/>
      <c r="AV564" s="46"/>
      <c r="AW564" s="46">
        <f>AW197</f>
        <v>3.8</v>
      </c>
      <c r="AX564" s="46">
        <f>AX197</f>
        <v>0</v>
      </c>
    </row>
    <row r="565" spans="27:50" x14ac:dyDescent="0.2">
      <c r="AA565" t="s">
        <v>208</v>
      </c>
      <c r="AB565" s="46"/>
      <c r="AC565" s="46"/>
      <c r="AD565" s="46"/>
      <c r="AE565" s="46"/>
      <c r="AF565" s="46"/>
      <c r="AG565" s="46"/>
      <c r="AH565" s="46"/>
      <c r="AI565" s="46"/>
      <c r="AJ565" s="46"/>
      <c r="AK565" s="46"/>
      <c r="AL565" s="46"/>
      <c r="AM565" s="46"/>
      <c r="AN565" s="46"/>
      <c r="AO565" s="46"/>
      <c r="AP565" s="46"/>
      <c r="AQ565" s="46"/>
      <c r="AR565" s="46"/>
      <c r="AS565" s="46"/>
      <c r="AT565" s="46">
        <f>AT221</f>
        <v>0</v>
      </c>
      <c r="AU565" s="46"/>
      <c r="AV565" s="46"/>
      <c r="AW565" s="46">
        <f>AW221</f>
        <v>0</v>
      </c>
      <c r="AX565" s="46">
        <f>AX221</f>
        <v>0</v>
      </c>
    </row>
    <row r="566" spans="27:50" x14ac:dyDescent="0.2">
      <c r="AA566" t="s">
        <v>214</v>
      </c>
      <c r="AB566" s="46"/>
      <c r="AC566" s="46"/>
      <c r="AD566" s="46"/>
      <c r="AE566" s="46"/>
      <c r="AF566" s="46"/>
      <c r="AG566" s="46"/>
      <c r="AH566" s="46"/>
      <c r="AI566" s="46"/>
      <c r="AJ566" s="46"/>
      <c r="AK566" s="46"/>
      <c r="AL566" s="46"/>
      <c r="AM566" s="46"/>
      <c r="AN566" s="46"/>
      <c r="AO566" s="46"/>
      <c r="AP566" s="46"/>
      <c r="AQ566" s="46"/>
      <c r="AR566" s="46"/>
      <c r="AS566" s="46"/>
      <c r="AT566" s="46">
        <f>AT245</f>
        <v>0</v>
      </c>
      <c r="AU566" s="46"/>
      <c r="AV566" s="46"/>
      <c r="AW566" s="46">
        <f>AW245</f>
        <v>1.2</v>
      </c>
      <c r="AX566" s="46">
        <f>AX245</f>
        <v>1.4</v>
      </c>
    </row>
    <row r="567" spans="27:50" x14ac:dyDescent="0.2">
      <c r="AA567" t="s">
        <v>200</v>
      </c>
      <c r="AB567" s="46"/>
      <c r="AC567" s="46"/>
      <c r="AD567" s="46"/>
      <c r="AE567" s="46"/>
      <c r="AF567" s="46"/>
      <c r="AG567" s="46"/>
      <c r="AH567" s="46"/>
      <c r="AI567" s="46"/>
      <c r="AJ567" s="46"/>
      <c r="AK567" s="46"/>
      <c r="AL567" s="46"/>
      <c r="AM567" s="46"/>
      <c r="AN567" s="46"/>
      <c r="AO567" s="46"/>
      <c r="AP567" s="46"/>
      <c r="AQ567" s="46"/>
      <c r="AR567" s="46"/>
      <c r="AS567" s="46"/>
      <c r="AT567" s="46">
        <f>AT269</f>
        <v>0</v>
      </c>
      <c r="AU567" s="46"/>
      <c r="AV567" s="46"/>
      <c r="AW567" s="46">
        <f>AW269</f>
        <v>0</v>
      </c>
      <c r="AX567" s="46">
        <f>AX269</f>
        <v>0</v>
      </c>
    </row>
    <row r="568" spans="27:50" x14ac:dyDescent="0.2">
      <c r="AA568" t="s">
        <v>193</v>
      </c>
      <c r="AB568" s="46"/>
      <c r="AC568" s="46"/>
      <c r="AD568" s="46"/>
      <c r="AE568" s="46"/>
      <c r="AF568" s="46"/>
      <c r="AG568" s="46"/>
      <c r="AH568" s="46"/>
      <c r="AI568" s="46"/>
      <c r="AJ568" s="46"/>
      <c r="AK568" s="46"/>
      <c r="AL568" s="46"/>
      <c r="AM568" s="46"/>
      <c r="AN568" s="46"/>
      <c r="AO568" s="46"/>
      <c r="AP568" s="46"/>
      <c r="AQ568" s="46"/>
      <c r="AR568" s="46"/>
      <c r="AS568" s="46"/>
      <c r="AT568" s="46">
        <f>AT293</f>
        <v>0</v>
      </c>
      <c r="AU568" s="46"/>
      <c r="AV568" s="46"/>
      <c r="AW568" s="46">
        <f>AW293</f>
        <v>0</v>
      </c>
      <c r="AX568" s="46">
        <f>AX293</f>
        <v>-9.9</v>
      </c>
    </row>
    <row r="569" spans="27:50" x14ac:dyDescent="0.2">
      <c r="AA569" t="s">
        <v>203</v>
      </c>
      <c r="AB569" s="46">
        <f t="shared" ref="AB569:AH569" si="107">AB301</f>
        <v>0</v>
      </c>
      <c r="AC569" s="46">
        <f t="shared" si="107"/>
        <v>0</v>
      </c>
      <c r="AD569" s="46">
        <f t="shared" si="107"/>
        <v>0</v>
      </c>
      <c r="AE569" s="46">
        <f t="shared" si="107"/>
        <v>0</v>
      </c>
      <c r="AF569" s="46">
        <f t="shared" si="107"/>
        <v>0</v>
      </c>
      <c r="AG569" s="46">
        <f t="shared" si="107"/>
        <v>0</v>
      </c>
      <c r="AH569" s="46">
        <f t="shared" si="107"/>
        <v>0</v>
      </c>
      <c r="AI569" s="46">
        <f t="shared" ref="AI569:AN569" si="108">AI301</f>
        <v>0</v>
      </c>
      <c r="AJ569" s="46">
        <f t="shared" si="108"/>
        <v>0</v>
      </c>
      <c r="AK569" s="46">
        <f t="shared" si="108"/>
        <v>0</v>
      </c>
      <c r="AL569" s="46">
        <f t="shared" si="108"/>
        <v>0</v>
      </c>
      <c r="AM569" s="46">
        <f t="shared" si="108"/>
        <v>0</v>
      </c>
      <c r="AN569" s="46">
        <f t="shared" si="108"/>
        <v>0</v>
      </c>
      <c r="AO569" s="46">
        <f>AO301</f>
        <v>0</v>
      </c>
      <c r="AP569" s="46">
        <f>AP301</f>
        <v>0</v>
      </c>
      <c r="AQ569" s="46">
        <f>AQ301</f>
        <v>0</v>
      </c>
      <c r="AR569" s="46">
        <f>AR301</f>
        <v>0</v>
      </c>
      <c r="AS569" s="46">
        <f>AS301</f>
        <v>0</v>
      </c>
      <c r="AT569" s="46">
        <f>AT317</f>
        <v>0</v>
      </c>
      <c r="AU569" s="46">
        <f>AU301</f>
        <v>0</v>
      </c>
      <c r="AV569" s="46">
        <f>AV301</f>
        <v>0</v>
      </c>
      <c r="AW569" s="46">
        <f>AW317</f>
        <v>-5</v>
      </c>
      <c r="AX569" s="46">
        <f>AX317</f>
        <v>-2</v>
      </c>
    </row>
    <row r="570" spans="27:50" x14ac:dyDescent="0.2">
      <c r="AA570" t="s">
        <v>37</v>
      </c>
      <c r="AB570" s="46">
        <f t="shared" ref="AB570:AH570" si="109">AB341</f>
        <v>0</v>
      </c>
      <c r="AC570" s="46">
        <f t="shared" si="109"/>
        <v>-28.5</v>
      </c>
      <c r="AD570" s="46">
        <f t="shared" si="109"/>
        <v>0</v>
      </c>
      <c r="AE570" s="46">
        <f t="shared" si="109"/>
        <v>0</v>
      </c>
      <c r="AF570" s="46">
        <f t="shared" si="109"/>
        <v>0</v>
      </c>
      <c r="AG570" s="46">
        <f t="shared" si="109"/>
        <v>0</v>
      </c>
      <c r="AH570" s="46">
        <f t="shared" si="109"/>
        <v>0</v>
      </c>
      <c r="AI570" s="46">
        <f t="shared" ref="AI570:AN570" si="110">AI341</f>
        <v>0</v>
      </c>
      <c r="AJ570" s="46">
        <f t="shared" si="110"/>
        <v>0</v>
      </c>
      <c r="AK570" s="46">
        <f t="shared" si="110"/>
        <v>0</v>
      </c>
      <c r="AL570" s="46">
        <f t="shared" si="110"/>
        <v>0</v>
      </c>
      <c r="AM570" s="46">
        <f t="shared" si="110"/>
        <v>0</v>
      </c>
      <c r="AN570" s="46">
        <f t="shared" si="110"/>
        <v>0</v>
      </c>
      <c r="AO570" s="46">
        <f t="shared" ref="AO570:AV570" si="111">AO341</f>
        <v>0</v>
      </c>
      <c r="AP570" s="46">
        <f t="shared" si="111"/>
        <v>0</v>
      </c>
      <c r="AQ570" s="46">
        <f t="shared" si="111"/>
        <v>0</v>
      </c>
      <c r="AR570" s="46">
        <f t="shared" si="111"/>
        <v>0</v>
      </c>
      <c r="AS570" s="46">
        <f t="shared" si="111"/>
        <v>0</v>
      </c>
      <c r="AT570" s="46">
        <f t="shared" si="111"/>
        <v>0</v>
      </c>
      <c r="AU570" s="46">
        <f t="shared" si="111"/>
        <v>0</v>
      </c>
      <c r="AV570" s="46">
        <f t="shared" si="111"/>
        <v>0</v>
      </c>
      <c r="AW570" s="46">
        <f>AW341</f>
        <v>0</v>
      </c>
      <c r="AX570" s="46">
        <f>AX341</f>
        <v>0</v>
      </c>
    </row>
    <row r="571" spans="27:50" x14ac:dyDescent="0.2">
      <c r="AA571" t="s">
        <v>38</v>
      </c>
      <c r="AB571" s="46">
        <f t="shared" ref="AB571:AH571" si="112">AB365</f>
        <v>0</v>
      </c>
      <c r="AC571" s="46">
        <f t="shared" si="112"/>
        <v>1.8</v>
      </c>
      <c r="AD571" s="46">
        <f t="shared" si="112"/>
        <v>-0.7</v>
      </c>
      <c r="AE571" s="46">
        <f t="shared" si="112"/>
        <v>-2.7</v>
      </c>
      <c r="AF571" s="46">
        <f t="shared" si="112"/>
        <v>-10.5</v>
      </c>
      <c r="AG571" s="46">
        <f t="shared" si="112"/>
        <v>0</v>
      </c>
      <c r="AH571" s="46">
        <f t="shared" si="112"/>
        <v>0</v>
      </c>
      <c r="AI571" s="46">
        <f t="shared" ref="AI571:AN571" si="113">AI365</f>
        <v>0</v>
      </c>
      <c r="AJ571" s="46">
        <f t="shared" si="113"/>
        <v>0</v>
      </c>
      <c r="AK571" s="46">
        <f t="shared" si="113"/>
        <v>0</v>
      </c>
      <c r="AL571" s="46">
        <f t="shared" si="113"/>
        <v>0</v>
      </c>
      <c r="AM571" s="46">
        <f t="shared" si="113"/>
        <v>-2.8</v>
      </c>
      <c r="AN571" s="46">
        <f t="shared" si="113"/>
        <v>0</v>
      </c>
      <c r="AO571" s="46">
        <f t="shared" ref="AO571:AV571" si="114">AO365</f>
        <v>1.2</v>
      </c>
      <c r="AP571" s="46">
        <f t="shared" si="114"/>
        <v>0</v>
      </c>
      <c r="AQ571" s="46">
        <f t="shared" si="114"/>
        <v>0</v>
      </c>
      <c r="AR571" s="46">
        <f t="shared" si="114"/>
        <v>-3.4</v>
      </c>
      <c r="AS571" s="46">
        <f t="shared" si="114"/>
        <v>0</v>
      </c>
      <c r="AT571" s="46">
        <f t="shared" si="114"/>
        <v>0</v>
      </c>
      <c r="AU571" s="46">
        <f t="shared" si="114"/>
        <v>0</v>
      </c>
      <c r="AV571" s="46">
        <f t="shared" si="114"/>
        <v>0</v>
      </c>
      <c r="AW571" s="46">
        <f>AW365</f>
        <v>0</v>
      </c>
      <c r="AX571" s="46">
        <f>AX365</f>
        <v>0</v>
      </c>
    </row>
    <row r="572" spans="27:50" x14ac:dyDescent="0.2">
      <c r="AA572" t="s">
        <v>190</v>
      </c>
      <c r="AB572" s="46"/>
      <c r="AC572" s="46"/>
      <c r="AD572" s="46"/>
      <c r="AE572" s="46"/>
      <c r="AF572" s="46"/>
      <c r="AG572" s="46"/>
      <c r="AH572" s="46"/>
      <c r="AI572" s="46"/>
      <c r="AJ572" s="46"/>
      <c r="AK572" s="46"/>
      <c r="AL572" s="46"/>
      <c r="AM572" s="46"/>
      <c r="AN572" s="46"/>
      <c r="AO572" s="46"/>
      <c r="AP572" s="46"/>
      <c r="AQ572" s="46"/>
      <c r="AR572" s="46"/>
      <c r="AS572" s="46"/>
      <c r="AT572" s="46">
        <f>AT389</f>
        <v>0</v>
      </c>
      <c r="AU572" s="46"/>
      <c r="AV572" s="46"/>
      <c r="AW572" s="46">
        <f>AW389</f>
        <v>2</v>
      </c>
      <c r="AX572" s="46">
        <f>AX389</f>
        <v>2</v>
      </c>
    </row>
    <row r="573" spans="27:50" x14ac:dyDescent="0.2">
      <c r="AA573" t="s">
        <v>183</v>
      </c>
      <c r="AB573" s="46"/>
      <c r="AC573" s="46"/>
      <c r="AD573" s="46"/>
      <c r="AE573" s="46"/>
      <c r="AF573" s="46"/>
      <c r="AG573" s="46"/>
      <c r="AH573" s="46"/>
      <c r="AI573" s="46"/>
      <c r="AJ573" s="46"/>
      <c r="AK573" s="46"/>
      <c r="AL573" s="46"/>
      <c r="AM573" s="46"/>
      <c r="AN573" s="46"/>
      <c r="AO573" s="46"/>
      <c r="AP573" s="46"/>
      <c r="AQ573" s="46"/>
      <c r="AR573" s="46"/>
      <c r="AS573" s="46"/>
      <c r="AT573" s="46">
        <f>AT413</f>
        <v>1.7</v>
      </c>
      <c r="AU573" s="46"/>
      <c r="AV573" s="46"/>
      <c r="AW573" s="46">
        <f>AW413</f>
        <v>0</v>
      </c>
      <c r="AX573" s="46">
        <f>AX413</f>
        <v>0</v>
      </c>
    </row>
    <row r="574" spans="27:50" x14ac:dyDescent="0.2">
      <c r="AA574" t="s">
        <v>40</v>
      </c>
      <c r="AB574" s="46">
        <f t="shared" ref="AB574:AV574" si="115">AB437</f>
        <v>-1.4</v>
      </c>
      <c r="AC574" s="46">
        <f t="shared" si="115"/>
        <v>-1.4</v>
      </c>
      <c r="AD574" s="46">
        <f t="shared" si="115"/>
        <v>-1.4</v>
      </c>
      <c r="AE574" s="46">
        <f t="shared" si="115"/>
        <v>0</v>
      </c>
      <c r="AF574" s="46">
        <f t="shared" si="115"/>
        <v>0</v>
      </c>
      <c r="AG574" s="46">
        <f t="shared" si="115"/>
        <v>0</v>
      </c>
      <c r="AH574" s="46">
        <f t="shared" si="115"/>
        <v>0</v>
      </c>
      <c r="AI574" s="46">
        <f t="shared" si="115"/>
        <v>0</v>
      </c>
      <c r="AJ574" s="46">
        <f t="shared" si="115"/>
        <v>0</v>
      </c>
      <c r="AK574" s="46">
        <f t="shared" si="115"/>
        <v>0</v>
      </c>
      <c r="AL574" s="46">
        <f t="shared" si="115"/>
        <v>0</v>
      </c>
      <c r="AM574" s="46">
        <f t="shared" si="115"/>
        <v>0</v>
      </c>
      <c r="AN574" s="46">
        <f t="shared" si="115"/>
        <v>0</v>
      </c>
      <c r="AO574" s="46">
        <f t="shared" si="115"/>
        <v>0</v>
      </c>
      <c r="AP574" s="46">
        <f t="shared" si="115"/>
        <v>0</v>
      </c>
      <c r="AQ574" s="46">
        <f t="shared" si="115"/>
        <v>0</v>
      </c>
      <c r="AR574" s="46">
        <f t="shared" si="115"/>
        <v>0</v>
      </c>
      <c r="AS574" s="46">
        <f t="shared" si="115"/>
        <v>0</v>
      </c>
      <c r="AT574" s="46">
        <f t="shared" si="115"/>
        <v>0</v>
      </c>
      <c r="AU574" s="46">
        <f t="shared" si="115"/>
        <v>0</v>
      </c>
      <c r="AV574" s="46">
        <f t="shared" si="115"/>
        <v>0</v>
      </c>
      <c r="AW574" s="46">
        <f>AW437</f>
        <v>-4.8</v>
      </c>
      <c r="AX574" s="46">
        <f>AX437</f>
        <v>0</v>
      </c>
    </row>
    <row r="575" spans="27:50" x14ac:dyDescent="0.2">
      <c r="AA575" t="s">
        <v>204</v>
      </c>
      <c r="AB575" s="46"/>
      <c r="AC575" s="46"/>
      <c r="AD575" s="46"/>
      <c r="AE575" s="46"/>
      <c r="AF575" s="46"/>
      <c r="AG575" s="46"/>
      <c r="AH575" s="46"/>
      <c r="AI575" s="46"/>
      <c r="AJ575" s="46"/>
      <c r="AK575" s="46"/>
      <c r="AL575" s="46"/>
      <c r="AM575" s="46"/>
      <c r="AN575" s="46"/>
      <c r="AO575" s="46"/>
      <c r="AP575" s="46"/>
      <c r="AQ575" s="46"/>
      <c r="AR575" s="46"/>
      <c r="AS575" s="46"/>
      <c r="AT575" s="46">
        <f>AT461</f>
        <v>0</v>
      </c>
      <c r="AU575" s="46"/>
      <c r="AV575" s="46"/>
      <c r="AW575" s="46">
        <f>AW461</f>
        <v>0</v>
      </c>
      <c r="AX575" s="46">
        <f>AX461</f>
        <v>0</v>
      </c>
    </row>
    <row r="576" spans="27:50" x14ac:dyDescent="0.2">
      <c r="AA576" t="s">
        <v>205</v>
      </c>
      <c r="AB576" s="46"/>
      <c r="AC576" s="46"/>
      <c r="AD576" s="46"/>
      <c r="AE576" s="46"/>
      <c r="AF576" s="46"/>
      <c r="AG576" s="46"/>
      <c r="AH576" s="46"/>
      <c r="AI576" s="46"/>
      <c r="AJ576" s="46"/>
      <c r="AK576" s="46"/>
      <c r="AL576" s="46"/>
      <c r="AM576" s="46"/>
      <c r="AN576" s="46"/>
      <c r="AO576" s="46"/>
      <c r="AP576" s="46"/>
      <c r="AQ576" s="46"/>
      <c r="AR576" s="46"/>
      <c r="AS576" s="46"/>
      <c r="AT576" s="46">
        <f>AT485</f>
        <v>0</v>
      </c>
      <c r="AU576" s="46"/>
      <c r="AV576" s="46"/>
      <c r="AW576" s="46">
        <f>AW485</f>
        <v>0</v>
      </c>
      <c r="AX576" s="46">
        <f>AX485</f>
        <v>0</v>
      </c>
    </row>
    <row r="577" spans="27:50" x14ac:dyDescent="0.2">
      <c r="AA577" t="s">
        <v>39</v>
      </c>
      <c r="AB577" s="46">
        <f t="shared" ref="AB577:AV577" si="116">AB509</f>
        <v>0</v>
      </c>
      <c r="AC577" s="46">
        <f t="shared" si="116"/>
        <v>0</v>
      </c>
      <c r="AD577" s="46">
        <f t="shared" si="116"/>
        <v>2.6</v>
      </c>
      <c r="AE577" s="46">
        <f t="shared" si="116"/>
        <v>0</v>
      </c>
      <c r="AF577" s="46">
        <f t="shared" si="116"/>
        <v>0</v>
      </c>
      <c r="AG577" s="46">
        <f t="shared" si="116"/>
        <v>0</v>
      </c>
      <c r="AH577" s="46">
        <f t="shared" si="116"/>
        <v>0</v>
      </c>
      <c r="AI577" s="46">
        <f t="shared" si="116"/>
        <v>0</v>
      </c>
      <c r="AJ577" s="46">
        <f t="shared" si="116"/>
        <v>0</v>
      </c>
      <c r="AK577" s="46">
        <f t="shared" si="116"/>
        <v>0</v>
      </c>
      <c r="AL577" s="46">
        <f t="shared" si="116"/>
        <v>0</v>
      </c>
      <c r="AM577" s="46">
        <f t="shared" si="116"/>
        <v>6.8</v>
      </c>
      <c r="AN577" s="46">
        <f t="shared" si="116"/>
        <v>0</v>
      </c>
      <c r="AO577" s="46">
        <f t="shared" si="116"/>
        <v>1.2</v>
      </c>
      <c r="AP577" s="46">
        <f t="shared" si="116"/>
        <v>0</v>
      </c>
      <c r="AQ577" s="46">
        <f t="shared" si="116"/>
        <v>-1.8</v>
      </c>
      <c r="AR577" s="46">
        <f t="shared" si="116"/>
        <v>-3.9</v>
      </c>
      <c r="AS577" s="46">
        <f t="shared" si="116"/>
        <v>0</v>
      </c>
      <c r="AT577" s="46">
        <f t="shared" si="116"/>
        <v>0</v>
      </c>
      <c r="AU577" s="46">
        <f t="shared" si="116"/>
        <v>0</v>
      </c>
      <c r="AV577" s="46">
        <f t="shared" si="116"/>
        <v>4.5999999999999996</v>
      </c>
      <c r="AW577" s="46">
        <f>AW509</f>
        <v>0.9</v>
      </c>
      <c r="AX577" s="46">
        <f>AX509</f>
        <v>6.4</v>
      </c>
    </row>
    <row r="578" spans="27:50" hidden="1" x14ac:dyDescent="0.2">
      <c r="AA578" t="s">
        <v>42</v>
      </c>
      <c r="AB578" s="46">
        <f t="shared" ref="AB578:AH578" si="117">AB533</f>
        <v>0</v>
      </c>
      <c r="AC578" s="46">
        <f t="shared" si="117"/>
        <v>0</v>
      </c>
      <c r="AD578" s="46">
        <f t="shared" si="117"/>
        <v>0</v>
      </c>
      <c r="AE578" s="46">
        <f t="shared" si="117"/>
        <v>0</v>
      </c>
      <c r="AF578" s="46">
        <f t="shared" si="117"/>
        <v>0</v>
      </c>
      <c r="AG578" s="46">
        <f t="shared" si="117"/>
        <v>0</v>
      </c>
      <c r="AH578" s="46">
        <f t="shared" si="117"/>
        <v>0</v>
      </c>
      <c r="AI578" s="46">
        <f t="shared" ref="AI578:AN578" si="118">AI533</f>
        <v>0</v>
      </c>
      <c r="AJ578" s="46">
        <f t="shared" si="118"/>
        <v>0</v>
      </c>
      <c r="AK578" s="46">
        <f t="shared" si="118"/>
        <v>0</v>
      </c>
      <c r="AL578" s="46">
        <f t="shared" si="118"/>
        <v>0</v>
      </c>
      <c r="AM578" s="46">
        <f t="shared" si="118"/>
        <v>0</v>
      </c>
      <c r="AN578" s="46">
        <f t="shared" si="118"/>
        <v>0</v>
      </c>
      <c r="AO578" s="46">
        <f t="shared" ref="AO578:AV578" si="119">AO533</f>
        <v>0</v>
      </c>
      <c r="AP578" s="46">
        <f t="shared" si="119"/>
        <v>0</v>
      </c>
      <c r="AQ578" s="46">
        <f t="shared" si="119"/>
        <v>0</v>
      </c>
      <c r="AR578" s="46">
        <f t="shared" si="119"/>
        <v>0</v>
      </c>
      <c r="AS578" s="46">
        <f t="shared" si="119"/>
        <v>0</v>
      </c>
      <c r="AT578" s="46">
        <f t="shared" si="119"/>
        <v>0</v>
      </c>
      <c r="AU578" s="46">
        <f t="shared" si="119"/>
        <v>0</v>
      </c>
      <c r="AV578" s="46">
        <f t="shared" si="119"/>
        <v>0</v>
      </c>
      <c r="AW578" s="46">
        <f>AW533</f>
        <v>0</v>
      </c>
      <c r="AX578" s="46">
        <f>AX533</f>
        <v>0</v>
      </c>
    </row>
    <row r="579" spans="27:50" x14ac:dyDescent="0.2">
      <c r="AA579" t="s">
        <v>41</v>
      </c>
      <c r="AB579" s="74">
        <f t="shared" ref="AB579:AH579" si="120">AB557</f>
        <v>0</v>
      </c>
      <c r="AC579" s="74">
        <f t="shared" si="120"/>
        <v>0</v>
      </c>
      <c r="AD579" s="74">
        <f t="shared" si="120"/>
        <v>0</v>
      </c>
      <c r="AE579" s="74">
        <f t="shared" si="120"/>
        <v>0</v>
      </c>
      <c r="AF579" s="74">
        <f t="shared" si="120"/>
        <v>8.6999999999999993</v>
      </c>
      <c r="AG579" s="74">
        <f t="shared" si="120"/>
        <v>0</v>
      </c>
      <c r="AH579" s="74">
        <f t="shared" si="120"/>
        <v>0</v>
      </c>
      <c r="AI579" s="74">
        <f t="shared" ref="AI579:AN579" si="121">AI557</f>
        <v>0</v>
      </c>
      <c r="AJ579" s="74">
        <f t="shared" si="121"/>
        <v>0</v>
      </c>
      <c r="AK579" s="74">
        <f t="shared" si="121"/>
        <v>0</v>
      </c>
      <c r="AL579" s="74">
        <f t="shared" si="121"/>
        <v>0</v>
      </c>
      <c r="AM579" s="74">
        <f t="shared" si="121"/>
        <v>0</v>
      </c>
      <c r="AN579" s="74">
        <f t="shared" si="121"/>
        <v>0</v>
      </c>
      <c r="AO579" s="74">
        <f t="shared" ref="AO579:AV579" si="122">AO557</f>
        <v>0</v>
      </c>
      <c r="AP579" s="74">
        <f t="shared" si="122"/>
        <v>0</v>
      </c>
      <c r="AQ579" s="74">
        <f t="shared" si="122"/>
        <v>0</v>
      </c>
      <c r="AR579" s="74">
        <f t="shared" si="122"/>
        <v>0</v>
      </c>
      <c r="AS579" s="74">
        <f t="shared" si="122"/>
        <v>0</v>
      </c>
      <c r="AT579" s="74">
        <f t="shared" si="122"/>
        <v>0</v>
      </c>
      <c r="AU579" s="74">
        <f t="shared" si="122"/>
        <v>0</v>
      </c>
      <c r="AV579" s="74">
        <f t="shared" si="122"/>
        <v>0</v>
      </c>
      <c r="AW579" s="74">
        <f>AW557</f>
        <v>0</v>
      </c>
      <c r="AX579" s="74">
        <f>AX557</f>
        <v>0</v>
      </c>
    </row>
    <row r="580" spans="27:50" x14ac:dyDescent="0.2">
      <c r="AA580" t="s">
        <v>44</v>
      </c>
      <c r="AB580" s="46">
        <f t="shared" ref="AB580:AV580" si="123">SUM(AB562:AB579)</f>
        <v>-3.100000000000001</v>
      </c>
      <c r="AC580" s="46">
        <f t="shared" si="123"/>
        <v>-49.199999999999996</v>
      </c>
      <c r="AD580" s="46">
        <f t="shared" si="123"/>
        <v>19.500000000000004</v>
      </c>
      <c r="AE580" s="46">
        <f t="shared" si="123"/>
        <v>38.299999999999997</v>
      </c>
      <c r="AF580" s="46">
        <f t="shared" si="123"/>
        <v>43.8</v>
      </c>
      <c r="AG580" s="46">
        <f t="shared" si="123"/>
        <v>18.899999999999999</v>
      </c>
      <c r="AH580" s="46">
        <f t="shared" si="123"/>
        <v>-3.3000000000000003</v>
      </c>
      <c r="AI580" s="46">
        <f t="shared" si="123"/>
        <v>-11.6</v>
      </c>
      <c r="AJ580" s="46">
        <f t="shared" si="123"/>
        <v>-2.5</v>
      </c>
      <c r="AK580" s="46">
        <f t="shared" si="123"/>
        <v>41.4</v>
      </c>
      <c r="AL580" s="46">
        <f t="shared" si="123"/>
        <v>25.1</v>
      </c>
      <c r="AM580" s="46">
        <f t="shared" si="123"/>
        <v>-2.1000000000000005</v>
      </c>
      <c r="AN580" s="46">
        <f t="shared" si="123"/>
        <v>-22.200000000000003</v>
      </c>
      <c r="AO580" s="46">
        <f t="shared" si="123"/>
        <v>-32.4</v>
      </c>
      <c r="AP580" s="46">
        <f t="shared" si="123"/>
        <v>28.6</v>
      </c>
      <c r="AQ580" s="46">
        <f t="shared" si="123"/>
        <v>6.8</v>
      </c>
      <c r="AR580" s="46">
        <f t="shared" si="123"/>
        <v>-9.5</v>
      </c>
      <c r="AS580" s="46">
        <f t="shared" si="123"/>
        <v>4.3</v>
      </c>
      <c r="AT580" s="46">
        <f t="shared" si="123"/>
        <v>-7.3</v>
      </c>
      <c r="AU580" s="46">
        <f t="shared" si="123"/>
        <v>-1.7999999999999989</v>
      </c>
      <c r="AV580" s="46">
        <f t="shared" si="123"/>
        <v>12.7</v>
      </c>
      <c r="AW580" s="46">
        <f>SUM(AW562:AW579)</f>
        <v>3.199999999999998</v>
      </c>
      <c r="AX580" s="46">
        <f>SUM(AX562:AX579)</f>
        <v>216.60000000000002</v>
      </c>
    </row>
    <row r="582" spans="27:50" x14ac:dyDescent="0.2">
      <c r="AA582" t="s">
        <v>45</v>
      </c>
      <c r="AB582" s="46" t="e">
        <f t="shared" ref="AB582:AV582" si="124">AB560+AB580</f>
        <v>#REF!</v>
      </c>
      <c r="AC582" s="46" t="e">
        <f t="shared" si="124"/>
        <v>#REF!</v>
      </c>
      <c r="AD582" s="46" t="e">
        <f t="shared" si="124"/>
        <v>#REF!</v>
      </c>
      <c r="AE582" s="46" t="e">
        <f t="shared" si="124"/>
        <v>#REF!</v>
      </c>
      <c r="AF582" s="46" t="e">
        <f t="shared" si="124"/>
        <v>#REF!</v>
      </c>
      <c r="AG582" s="46" t="e">
        <f t="shared" si="124"/>
        <v>#REF!</v>
      </c>
      <c r="AH582" s="46" t="e">
        <f t="shared" si="124"/>
        <v>#REF!</v>
      </c>
      <c r="AI582" s="46" t="e">
        <f t="shared" si="124"/>
        <v>#REF!</v>
      </c>
      <c r="AJ582" s="46" t="e">
        <f t="shared" si="124"/>
        <v>#REF!</v>
      </c>
      <c r="AK582" s="46" t="e">
        <f t="shared" si="124"/>
        <v>#REF!</v>
      </c>
      <c r="AL582" s="46" t="e">
        <f t="shared" si="124"/>
        <v>#REF!</v>
      </c>
      <c r="AM582" s="46" t="e">
        <f t="shared" si="124"/>
        <v>#REF!</v>
      </c>
      <c r="AN582" s="46" t="e">
        <f t="shared" si="124"/>
        <v>#REF!</v>
      </c>
      <c r="AO582" s="46" t="e">
        <f t="shared" si="124"/>
        <v>#REF!</v>
      </c>
      <c r="AP582" s="46" t="e">
        <f t="shared" si="124"/>
        <v>#REF!</v>
      </c>
      <c r="AQ582" s="46" t="e">
        <f t="shared" si="124"/>
        <v>#REF!</v>
      </c>
      <c r="AR582" s="46" t="e">
        <f t="shared" si="124"/>
        <v>#REF!</v>
      </c>
      <c r="AS582" s="46" t="e">
        <f t="shared" si="124"/>
        <v>#REF!</v>
      </c>
      <c r="AT582" s="46">
        <f t="shared" si="124"/>
        <v>27.600000000000005</v>
      </c>
      <c r="AU582" s="46">
        <f t="shared" si="124"/>
        <v>42.500000000000007</v>
      </c>
      <c r="AV582" s="46">
        <f t="shared" si="124"/>
        <v>70</v>
      </c>
      <c r="AW582" s="46">
        <f>AW560+AW580</f>
        <v>70.8</v>
      </c>
      <c r="AX582" s="46">
        <f>AX560+AX580</f>
        <v>182.40000000000003</v>
      </c>
    </row>
    <row r="583" spans="27:50" x14ac:dyDescent="0.2">
      <c r="AA583" t="s">
        <v>46</v>
      </c>
      <c r="AB583" s="46" t="e">
        <f t="shared" ref="AB583:AX583" si="125">ROUND(AB582*50%,1)</f>
        <v>#REF!</v>
      </c>
      <c r="AC583" s="46" t="e">
        <f t="shared" si="125"/>
        <v>#REF!</v>
      </c>
      <c r="AD583" s="46" t="e">
        <f t="shared" si="125"/>
        <v>#REF!</v>
      </c>
      <c r="AE583" s="46" t="e">
        <f t="shared" si="125"/>
        <v>#REF!</v>
      </c>
      <c r="AF583" s="46" t="e">
        <f t="shared" si="125"/>
        <v>#REF!</v>
      </c>
      <c r="AG583" s="46" t="e">
        <f t="shared" si="125"/>
        <v>#REF!</v>
      </c>
      <c r="AH583" s="46" t="e">
        <f t="shared" si="125"/>
        <v>#REF!</v>
      </c>
      <c r="AI583" s="46" t="e">
        <f t="shared" si="125"/>
        <v>#REF!</v>
      </c>
      <c r="AJ583" s="46" t="e">
        <f t="shared" si="125"/>
        <v>#REF!</v>
      </c>
      <c r="AK583" s="46" t="e">
        <f t="shared" si="125"/>
        <v>#REF!</v>
      </c>
      <c r="AL583" s="46" t="e">
        <f t="shared" si="125"/>
        <v>#REF!</v>
      </c>
      <c r="AM583" s="46" t="e">
        <f t="shared" si="125"/>
        <v>#REF!</v>
      </c>
      <c r="AN583" s="46" t="e">
        <f t="shared" si="125"/>
        <v>#REF!</v>
      </c>
      <c r="AO583" s="46" t="e">
        <f t="shared" si="125"/>
        <v>#REF!</v>
      </c>
      <c r="AP583" s="46" t="e">
        <f t="shared" si="125"/>
        <v>#REF!</v>
      </c>
      <c r="AQ583" s="46" t="e">
        <f t="shared" si="125"/>
        <v>#REF!</v>
      </c>
      <c r="AR583" s="46" t="e">
        <f t="shared" si="125"/>
        <v>#REF!</v>
      </c>
      <c r="AS583" s="46" t="e">
        <f t="shared" si="125"/>
        <v>#REF!</v>
      </c>
      <c r="AT583" s="46">
        <f t="shared" si="125"/>
        <v>13.8</v>
      </c>
      <c r="AU583" s="46">
        <f t="shared" si="125"/>
        <v>21.3</v>
      </c>
      <c r="AV583" s="46">
        <f t="shared" si="125"/>
        <v>35</v>
      </c>
      <c r="AW583" s="46">
        <f t="shared" si="125"/>
        <v>35.4</v>
      </c>
      <c r="AX583" s="46">
        <f t="shared" si="125"/>
        <v>91.2</v>
      </c>
    </row>
    <row r="584" spans="27:50" x14ac:dyDescent="0.2">
      <c r="AA584" t="s">
        <v>47</v>
      </c>
      <c r="AB584" s="73">
        <v>9.6</v>
      </c>
      <c r="AC584" s="73">
        <v>-22</v>
      </c>
      <c r="AD584" s="73">
        <v>-29.3</v>
      </c>
      <c r="AE584" s="73">
        <v>55.2</v>
      </c>
      <c r="AF584" s="73">
        <v>52.6</v>
      </c>
      <c r="AG584" s="73">
        <v>42.2</v>
      </c>
      <c r="AH584" s="73">
        <v>-23.5</v>
      </c>
      <c r="AI584" s="73">
        <v>14.4</v>
      </c>
      <c r="AJ584" s="73">
        <v>-22.5</v>
      </c>
      <c r="AK584" s="73">
        <v>18.600000000000001</v>
      </c>
      <c r="AL584" s="73">
        <v>-18.600000000000001</v>
      </c>
      <c r="AM584" s="73">
        <v>-32.9</v>
      </c>
      <c r="AN584" s="73">
        <v>14.6</v>
      </c>
      <c r="AO584" s="73">
        <v>30.1</v>
      </c>
      <c r="AP584" s="73">
        <v>95.5</v>
      </c>
      <c r="AQ584" s="73">
        <v>45</v>
      </c>
      <c r="AR584" s="73">
        <v>8.4</v>
      </c>
      <c r="AS584" s="73">
        <v>23.1</v>
      </c>
      <c r="AT584" s="73">
        <v>13.6</v>
      </c>
      <c r="AU584" s="73">
        <v>20.8</v>
      </c>
      <c r="AV584" s="73">
        <v>34.5</v>
      </c>
      <c r="AW584" s="73">
        <v>35.299999999999997</v>
      </c>
      <c r="AX584" s="73">
        <v>91.2</v>
      </c>
    </row>
    <row r="585" spans="27:50" ht="13.5" thickBot="1" x14ac:dyDescent="0.25">
      <c r="AA585" t="s">
        <v>48</v>
      </c>
      <c r="AB585" s="75" t="e">
        <f t="shared" ref="AB585:AX585" si="126">AB584-AB583</f>
        <v>#REF!</v>
      </c>
      <c r="AC585" s="75" t="e">
        <f t="shared" si="126"/>
        <v>#REF!</v>
      </c>
      <c r="AD585" s="75" t="e">
        <f t="shared" si="126"/>
        <v>#REF!</v>
      </c>
      <c r="AE585" s="75" t="e">
        <f t="shared" si="126"/>
        <v>#REF!</v>
      </c>
      <c r="AF585" s="75" t="e">
        <f t="shared" si="126"/>
        <v>#REF!</v>
      </c>
      <c r="AG585" s="75" t="e">
        <f t="shared" si="126"/>
        <v>#REF!</v>
      </c>
      <c r="AH585" s="75" t="e">
        <f t="shared" si="126"/>
        <v>#REF!</v>
      </c>
      <c r="AI585" s="75" t="e">
        <f t="shared" si="126"/>
        <v>#REF!</v>
      </c>
      <c r="AJ585" s="75" t="e">
        <f t="shared" si="126"/>
        <v>#REF!</v>
      </c>
      <c r="AK585" s="75" t="e">
        <f t="shared" si="126"/>
        <v>#REF!</v>
      </c>
      <c r="AL585" s="75" t="e">
        <f t="shared" si="126"/>
        <v>#REF!</v>
      </c>
      <c r="AM585" s="75" t="e">
        <f t="shared" si="126"/>
        <v>#REF!</v>
      </c>
      <c r="AN585" s="75" t="e">
        <f t="shared" si="126"/>
        <v>#REF!</v>
      </c>
      <c r="AO585" s="75" t="e">
        <f t="shared" si="126"/>
        <v>#REF!</v>
      </c>
      <c r="AP585" s="75" t="e">
        <f t="shared" si="126"/>
        <v>#REF!</v>
      </c>
      <c r="AQ585" s="75" t="e">
        <f t="shared" si="126"/>
        <v>#REF!</v>
      </c>
      <c r="AR585" s="75" t="e">
        <f t="shared" si="126"/>
        <v>#REF!</v>
      </c>
      <c r="AS585" s="75" t="e">
        <f t="shared" si="126"/>
        <v>#REF!</v>
      </c>
      <c r="AT585" s="75">
        <f t="shared" si="126"/>
        <v>-0.20000000000000107</v>
      </c>
      <c r="AU585" s="75">
        <f t="shared" si="126"/>
        <v>-0.5</v>
      </c>
      <c r="AV585" s="75">
        <f t="shared" si="126"/>
        <v>-0.5</v>
      </c>
      <c r="AW585" s="75">
        <f t="shared" si="126"/>
        <v>-0.10000000000000142</v>
      </c>
      <c r="AX585" s="75">
        <f t="shared" si="126"/>
        <v>0</v>
      </c>
    </row>
    <row r="586" spans="27:50" ht="13.5" thickTop="1" x14ac:dyDescent="0.2">
      <c r="AE586" s="166"/>
    </row>
  </sheetData>
  <printOptions horizontalCentered="1" verticalCentered="1"/>
  <pageMargins left="0.5" right="0.5" top="0.5" bottom="0" header="0.5" footer="0.5"/>
  <pageSetup scale="60" orientation="landscape" verticalDpi="300" r:id="rId1"/>
  <headerFooter alignWithMargins="0"/>
  <rowBreaks count="1" manualBreakCount="1">
    <brk id="69" max="22"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18"/>
  <sheetViews>
    <sheetView topLeftCell="A43" workbookViewId="0">
      <selection activeCell="G56" sqref="G56"/>
    </sheetView>
  </sheetViews>
  <sheetFormatPr defaultRowHeight="12.75" x14ac:dyDescent="0.2"/>
  <cols>
    <col min="1" max="1" width="9.140625" style="53"/>
    <col min="2" max="2" width="1.7109375" customWidth="1"/>
    <col min="3" max="3" width="9.140625" style="53"/>
    <col min="4" max="4" width="1.7109375" customWidth="1"/>
    <col min="5" max="5" width="10.28515625" style="67" customWidth="1"/>
    <col min="6" max="6" width="1.7109375" style="67" customWidth="1"/>
    <col min="7" max="7" width="10.28515625" style="67" customWidth="1"/>
    <col min="8" max="8" width="1.7109375" customWidth="1"/>
    <col min="9" max="9" width="100.7109375" customWidth="1"/>
    <col min="10" max="10" width="1.7109375" customWidth="1"/>
    <col min="11" max="11" width="14.7109375" customWidth="1"/>
    <col min="12" max="12" width="1.7109375" customWidth="1"/>
    <col min="13" max="13" width="13.7109375" customWidth="1"/>
    <col min="14" max="14" width="1.7109375" customWidth="1"/>
    <col min="15" max="15" width="13.7109375" customWidth="1"/>
  </cols>
  <sheetData>
    <row r="1" spans="1:15" x14ac:dyDescent="0.2">
      <c r="A1" s="49" t="s">
        <v>0</v>
      </c>
      <c r="B1" s="50"/>
      <c r="C1" s="50"/>
      <c r="D1" s="50"/>
      <c r="E1" s="97"/>
      <c r="F1" s="97"/>
      <c r="G1" s="97"/>
      <c r="H1" s="50"/>
      <c r="I1" s="50"/>
      <c r="J1" s="50"/>
      <c r="K1" s="50"/>
      <c r="L1" s="50"/>
      <c r="M1" s="50"/>
      <c r="N1" s="50"/>
      <c r="O1" s="50"/>
    </row>
    <row r="2" spans="1:15" x14ac:dyDescent="0.2">
      <c r="A2" s="49" t="s">
        <v>1</v>
      </c>
      <c r="B2" s="50"/>
      <c r="C2" s="50"/>
      <c r="D2" s="50"/>
      <c r="E2" s="97"/>
      <c r="F2" s="97"/>
      <c r="G2" s="97"/>
      <c r="H2" s="50"/>
      <c r="I2" s="50"/>
      <c r="J2" s="50"/>
      <c r="K2" s="50"/>
      <c r="L2" s="50"/>
      <c r="M2" s="50"/>
      <c r="N2" s="50"/>
      <c r="O2" s="50"/>
    </row>
    <row r="3" spans="1:15" x14ac:dyDescent="0.2">
      <c r="A3" s="49" t="s">
        <v>49</v>
      </c>
      <c r="B3" s="50"/>
      <c r="C3" s="50"/>
      <c r="D3" s="50"/>
      <c r="E3" s="97"/>
      <c r="F3" s="97"/>
      <c r="G3" s="97"/>
      <c r="H3" s="50"/>
      <c r="I3" s="50"/>
      <c r="J3" s="50"/>
      <c r="K3" s="50"/>
      <c r="L3" s="50"/>
      <c r="M3" s="50"/>
      <c r="N3" s="50"/>
      <c r="O3" s="50"/>
    </row>
    <row r="4" spans="1:15" x14ac:dyDescent="0.2">
      <c r="A4" s="51" t="str">
        <f>Summary!A3</f>
        <v>October 1999</v>
      </c>
      <c r="B4" s="50"/>
      <c r="C4" s="50"/>
      <c r="D4" s="50"/>
      <c r="E4" s="97"/>
      <c r="F4" s="97"/>
      <c r="G4" s="97"/>
      <c r="H4" s="50"/>
      <c r="I4" s="50"/>
      <c r="J4" s="50"/>
      <c r="K4" s="50"/>
      <c r="L4" s="50"/>
      <c r="M4" s="50"/>
      <c r="N4" s="50"/>
      <c r="O4" s="50"/>
    </row>
    <row r="5" spans="1:15" x14ac:dyDescent="0.2">
      <c r="A5" s="217"/>
      <c r="I5" s="155"/>
    </row>
    <row r="6" spans="1:15" s="53" customFormat="1" ht="38.25" x14ac:dyDescent="0.2">
      <c r="A6" s="56" t="s">
        <v>50</v>
      </c>
      <c r="C6" s="56" t="s">
        <v>50</v>
      </c>
      <c r="E6" s="98" t="s">
        <v>51</v>
      </c>
      <c r="F6"/>
      <c r="G6" s="98" t="s">
        <v>146</v>
      </c>
      <c r="I6" s="55" t="s">
        <v>52</v>
      </c>
      <c r="K6" s="54" t="s">
        <v>53</v>
      </c>
      <c r="M6" s="56" t="s">
        <v>54</v>
      </c>
      <c r="O6" s="56" t="s">
        <v>54</v>
      </c>
    </row>
    <row r="8" spans="1:15" x14ac:dyDescent="0.2">
      <c r="A8" s="94" t="s">
        <v>206</v>
      </c>
      <c r="B8" s="95"/>
      <c r="C8" s="94" t="s">
        <v>206</v>
      </c>
      <c r="D8" s="95"/>
      <c r="E8" s="99">
        <v>1.3</v>
      </c>
      <c r="F8" s="99"/>
      <c r="G8" s="99">
        <v>1.3</v>
      </c>
      <c r="I8" s="57"/>
      <c r="K8" s="96">
        <v>36465</v>
      </c>
      <c r="M8" s="95" t="s">
        <v>172</v>
      </c>
      <c r="O8" s="95" t="s">
        <v>172</v>
      </c>
    </row>
    <row r="9" spans="1:15" x14ac:dyDescent="0.2">
      <c r="A9" s="94"/>
      <c r="B9" s="95"/>
      <c r="C9" s="94"/>
      <c r="D9" s="95"/>
      <c r="E9" s="99"/>
      <c r="F9" s="99"/>
      <c r="G9" s="99"/>
      <c r="I9" s="57"/>
      <c r="K9" s="96"/>
      <c r="M9" s="95"/>
      <c r="O9" s="95"/>
    </row>
    <row r="10" spans="1:15" x14ac:dyDescent="0.2">
      <c r="A10" s="94" t="s">
        <v>206</v>
      </c>
      <c r="B10" s="95"/>
      <c r="C10" s="94" t="s">
        <v>36</v>
      </c>
      <c r="D10" s="95"/>
      <c r="E10" s="99">
        <v>-48.9</v>
      </c>
      <c r="F10" s="99"/>
      <c r="G10" s="99">
        <v>3.2</v>
      </c>
      <c r="I10" s="57"/>
      <c r="K10" s="96">
        <v>36465</v>
      </c>
      <c r="M10" s="95" t="s">
        <v>172</v>
      </c>
      <c r="O10" s="95" t="s">
        <v>232</v>
      </c>
    </row>
    <row r="11" spans="1:15" x14ac:dyDescent="0.2">
      <c r="F11" s="99"/>
      <c r="G11" s="99"/>
      <c r="I11" s="57"/>
    </row>
    <row r="12" spans="1:15" x14ac:dyDescent="0.2">
      <c r="A12" s="94"/>
      <c r="B12" s="95"/>
      <c r="C12" s="94"/>
      <c r="D12" s="95"/>
      <c r="E12" s="99"/>
      <c r="F12" s="99"/>
      <c r="G12" s="99"/>
      <c r="I12" s="57"/>
      <c r="K12" s="96"/>
      <c r="M12" s="95"/>
      <c r="O12" s="95"/>
    </row>
    <row r="13" spans="1:15" x14ac:dyDescent="0.2">
      <c r="A13" s="94" t="s">
        <v>206</v>
      </c>
      <c r="B13" s="95"/>
      <c r="C13" s="94" t="s">
        <v>39</v>
      </c>
      <c r="D13" s="95"/>
      <c r="E13" s="99">
        <v>9.6</v>
      </c>
      <c r="F13" s="99"/>
      <c r="G13" s="99">
        <v>9.6</v>
      </c>
      <c r="I13" s="57"/>
      <c r="K13" s="96"/>
      <c r="M13" s="95" t="s">
        <v>172</v>
      </c>
      <c r="O13" s="95" t="s">
        <v>55</v>
      </c>
    </row>
    <row r="14" spans="1:15" x14ac:dyDescent="0.2">
      <c r="F14" s="99"/>
      <c r="G14" s="99"/>
      <c r="I14" s="57"/>
      <c r="K14" s="96"/>
    </row>
    <row r="15" spans="1:15" x14ac:dyDescent="0.2">
      <c r="A15" s="94"/>
      <c r="B15" s="95"/>
      <c r="C15" s="94"/>
      <c r="D15" s="95"/>
      <c r="E15" s="99"/>
      <c r="F15" s="99"/>
      <c r="G15" s="99"/>
      <c r="I15" s="57"/>
      <c r="K15" s="96"/>
      <c r="M15" s="95"/>
      <c r="O15" s="95"/>
    </row>
    <row r="16" spans="1:15" x14ac:dyDescent="0.2">
      <c r="A16" s="94"/>
      <c r="B16" s="95"/>
      <c r="C16" s="94"/>
      <c r="D16" s="95"/>
      <c r="E16" s="99"/>
      <c r="F16" s="99"/>
      <c r="G16" s="99"/>
      <c r="I16" s="57"/>
      <c r="K16" s="96"/>
      <c r="M16" s="95"/>
      <c r="O16" s="95"/>
    </row>
    <row r="17" spans="1:15" x14ac:dyDescent="0.2">
      <c r="A17" s="94" t="s">
        <v>206</v>
      </c>
      <c r="B17" s="95"/>
      <c r="C17" s="94" t="s">
        <v>41</v>
      </c>
      <c r="D17" s="95"/>
      <c r="E17" s="99">
        <v>1.5</v>
      </c>
      <c r="F17" s="99"/>
      <c r="G17" s="99">
        <v>0</v>
      </c>
      <c r="I17" s="57"/>
      <c r="K17" s="96">
        <v>36465</v>
      </c>
      <c r="M17" s="95" t="s">
        <v>172</v>
      </c>
      <c r="O17" s="95" t="s">
        <v>161</v>
      </c>
    </row>
    <row r="18" spans="1:15" x14ac:dyDescent="0.2">
      <c r="F18" s="99"/>
      <c r="G18" s="99"/>
      <c r="I18" s="57"/>
      <c r="K18" s="96"/>
      <c r="M18" s="95"/>
      <c r="O18" s="95"/>
    </row>
    <row r="19" spans="1:15" x14ac:dyDescent="0.2">
      <c r="A19" s="94" t="s">
        <v>36</v>
      </c>
      <c r="B19" s="95"/>
      <c r="C19" s="94" t="s">
        <v>36</v>
      </c>
      <c r="D19" s="95"/>
      <c r="E19" s="99">
        <v>217.4</v>
      </c>
      <c r="F19" s="99"/>
      <c r="G19" s="99">
        <v>0</v>
      </c>
      <c r="I19" s="57"/>
      <c r="K19" s="96">
        <v>36465</v>
      </c>
      <c r="M19" s="95" t="s">
        <v>232</v>
      </c>
      <c r="O19" s="95" t="s">
        <v>232</v>
      </c>
    </row>
    <row r="20" spans="1:15" x14ac:dyDescent="0.2">
      <c r="F20" s="99"/>
      <c r="G20" s="99"/>
      <c r="I20" s="57"/>
      <c r="K20" s="96"/>
      <c r="M20" s="95"/>
      <c r="O20" s="95"/>
    </row>
    <row r="21" spans="1:15" x14ac:dyDescent="0.2">
      <c r="A21" s="94"/>
      <c r="B21" s="95"/>
      <c r="C21" s="94"/>
      <c r="D21" s="95"/>
      <c r="E21" s="99"/>
      <c r="F21" s="99"/>
      <c r="G21" s="99"/>
      <c r="I21" s="57"/>
      <c r="K21" s="96"/>
      <c r="M21" s="95"/>
      <c r="O21" s="95"/>
    </row>
    <row r="22" spans="1:15" x14ac:dyDescent="0.2">
      <c r="A22" s="94"/>
      <c r="B22" s="95"/>
      <c r="C22" s="94"/>
      <c r="D22" s="95"/>
      <c r="E22" s="99"/>
      <c r="F22" s="99"/>
      <c r="G22" s="99"/>
      <c r="I22" s="57"/>
      <c r="K22" s="96"/>
      <c r="M22" s="95"/>
      <c r="O22" s="95"/>
    </row>
    <row r="23" spans="1:15" x14ac:dyDescent="0.2">
      <c r="A23" s="94" t="s">
        <v>36</v>
      </c>
      <c r="B23" s="95"/>
      <c r="C23" s="94" t="s">
        <v>234</v>
      </c>
      <c r="D23" s="95"/>
      <c r="E23" s="99">
        <v>3.8</v>
      </c>
      <c r="F23" s="99"/>
      <c r="G23" s="99">
        <v>0</v>
      </c>
      <c r="I23" s="57"/>
      <c r="K23" s="96">
        <v>36465</v>
      </c>
      <c r="M23" s="154" t="s">
        <v>232</v>
      </c>
      <c r="O23" s="95" t="s">
        <v>233</v>
      </c>
    </row>
    <row r="24" spans="1:15" x14ac:dyDescent="0.2">
      <c r="A24" s="94"/>
      <c r="B24" s="95"/>
      <c r="C24" s="94"/>
      <c r="D24" s="95"/>
      <c r="E24" s="99"/>
      <c r="F24" s="99"/>
      <c r="G24" s="99"/>
      <c r="I24" s="57"/>
      <c r="K24" s="96"/>
      <c r="M24" s="154"/>
      <c r="O24" s="95"/>
    </row>
    <row r="25" spans="1:15" x14ac:dyDescent="0.2">
      <c r="A25" s="94"/>
      <c r="B25" s="95"/>
      <c r="C25" s="94"/>
      <c r="D25" s="95"/>
      <c r="E25" s="99"/>
      <c r="F25" s="99"/>
      <c r="G25" s="99"/>
      <c r="I25" s="57"/>
      <c r="K25" s="96"/>
      <c r="M25" s="154"/>
      <c r="O25" s="95"/>
    </row>
    <row r="26" spans="1:15" x14ac:dyDescent="0.2">
      <c r="A26" s="94" t="s">
        <v>36</v>
      </c>
      <c r="B26" s="95"/>
      <c r="C26" s="94" t="s">
        <v>193</v>
      </c>
      <c r="D26" s="95"/>
      <c r="E26" s="99">
        <v>-7.6</v>
      </c>
      <c r="F26" s="99"/>
      <c r="G26" s="99">
        <v>0</v>
      </c>
      <c r="I26" s="57"/>
      <c r="K26" s="96">
        <v>36465</v>
      </c>
      <c r="M26" s="95" t="s">
        <v>232</v>
      </c>
      <c r="O26" s="95" t="s">
        <v>239</v>
      </c>
    </row>
    <row r="27" spans="1:15" x14ac:dyDescent="0.2">
      <c r="A27" s="94"/>
      <c r="B27" s="95"/>
      <c r="C27" s="94"/>
      <c r="D27" s="95"/>
      <c r="E27" s="99"/>
      <c r="F27" s="99"/>
      <c r="G27" s="99"/>
      <c r="I27" s="57"/>
      <c r="K27" s="96"/>
      <c r="M27" s="95"/>
      <c r="O27" s="95"/>
    </row>
    <row r="28" spans="1:15" x14ac:dyDescent="0.2">
      <c r="A28" s="94"/>
      <c r="B28" s="95"/>
      <c r="C28" s="94"/>
      <c r="D28" s="95"/>
      <c r="E28" s="99"/>
      <c r="F28" s="99"/>
      <c r="G28" s="99"/>
      <c r="I28" s="57"/>
      <c r="K28" s="96"/>
      <c r="M28" s="154"/>
      <c r="O28" s="95"/>
    </row>
    <row r="29" spans="1:15" x14ac:dyDescent="0.2">
      <c r="A29" s="94" t="s">
        <v>36</v>
      </c>
      <c r="B29" s="95"/>
      <c r="C29" s="94" t="s">
        <v>235</v>
      </c>
      <c r="D29" s="95"/>
      <c r="E29" s="99">
        <v>-45.4</v>
      </c>
      <c r="F29" s="99"/>
      <c r="G29" s="99">
        <v>0</v>
      </c>
      <c r="I29" s="57"/>
      <c r="K29" s="96">
        <v>36465</v>
      </c>
      <c r="M29" s="154" t="s">
        <v>232</v>
      </c>
      <c r="O29" s="95" t="s">
        <v>173</v>
      </c>
    </row>
    <row r="30" spans="1:15" x14ac:dyDescent="0.2">
      <c r="A30" s="94"/>
      <c r="B30" s="95"/>
      <c r="C30" s="94"/>
      <c r="D30" s="95"/>
      <c r="E30" s="99"/>
      <c r="F30" s="99"/>
      <c r="G30" s="99"/>
      <c r="I30" s="57"/>
      <c r="K30" s="96"/>
      <c r="M30" s="154"/>
      <c r="O30" s="95"/>
    </row>
    <row r="31" spans="1:15" x14ac:dyDescent="0.2">
      <c r="A31" s="94"/>
      <c r="B31" s="95"/>
      <c r="C31" s="94"/>
      <c r="D31" s="95"/>
      <c r="E31" s="99"/>
      <c r="F31" s="99"/>
      <c r="G31" s="99"/>
      <c r="I31" s="57"/>
      <c r="K31" s="96"/>
      <c r="M31" s="154"/>
      <c r="O31" s="95"/>
    </row>
    <row r="32" spans="1:15" x14ac:dyDescent="0.2">
      <c r="A32" s="94" t="s">
        <v>36</v>
      </c>
      <c r="B32" s="95"/>
      <c r="C32" s="94" t="s">
        <v>37</v>
      </c>
      <c r="D32" s="95"/>
      <c r="E32" s="99">
        <v>-1.2</v>
      </c>
      <c r="F32" s="99"/>
      <c r="G32" s="99">
        <v>0</v>
      </c>
      <c r="I32" s="57"/>
      <c r="K32" s="96">
        <v>36465</v>
      </c>
      <c r="M32" s="95" t="s">
        <v>232</v>
      </c>
      <c r="O32" s="95" t="s">
        <v>312</v>
      </c>
    </row>
    <row r="33" spans="1:15" x14ac:dyDescent="0.2">
      <c r="A33" s="94"/>
      <c r="B33" s="95"/>
      <c r="C33" s="94"/>
      <c r="D33" s="95"/>
      <c r="E33" s="99"/>
      <c r="F33" s="99"/>
      <c r="G33" s="99"/>
      <c r="I33" s="57"/>
      <c r="K33" s="96"/>
      <c r="M33" s="95"/>
      <c r="O33" s="95"/>
    </row>
    <row r="34" spans="1:15" x14ac:dyDescent="0.2">
      <c r="A34" s="94"/>
      <c r="B34" s="95"/>
      <c r="C34" s="94"/>
      <c r="D34" s="95"/>
      <c r="E34" s="99"/>
      <c r="F34" s="99"/>
      <c r="G34" s="99"/>
      <c r="I34" s="57"/>
      <c r="K34" s="96"/>
      <c r="M34" s="154"/>
      <c r="O34" s="95"/>
    </row>
    <row r="35" spans="1:15" x14ac:dyDescent="0.2">
      <c r="A35" s="94" t="s">
        <v>36</v>
      </c>
      <c r="B35" s="95"/>
      <c r="C35" s="94" t="s">
        <v>183</v>
      </c>
      <c r="D35" s="95"/>
      <c r="E35" s="99">
        <v>1.2</v>
      </c>
      <c r="F35" s="99"/>
      <c r="G35" s="99">
        <v>0</v>
      </c>
      <c r="I35" s="57"/>
      <c r="K35" s="96">
        <v>36465</v>
      </c>
      <c r="M35" s="95" t="s">
        <v>232</v>
      </c>
      <c r="O35" s="95" t="s">
        <v>313</v>
      </c>
    </row>
    <row r="36" spans="1:15" x14ac:dyDescent="0.2">
      <c r="A36" s="94"/>
      <c r="B36" s="95"/>
      <c r="C36" s="94"/>
      <c r="D36" s="95"/>
      <c r="E36" s="99"/>
      <c r="F36" s="99"/>
      <c r="G36" s="99"/>
      <c r="I36" s="57"/>
      <c r="K36" s="96"/>
      <c r="M36" s="95"/>
      <c r="O36" s="95"/>
    </row>
    <row r="37" spans="1:15" x14ac:dyDescent="0.2">
      <c r="A37" s="94"/>
      <c r="B37" s="95"/>
      <c r="C37" s="94"/>
      <c r="D37" s="95"/>
      <c r="E37" s="99"/>
      <c r="F37" s="99"/>
      <c r="G37" s="99"/>
      <c r="I37" s="57"/>
      <c r="K37" s="96"/>
      <c r="M37" s="154"/>
      <c r="O37" s="95"/>
    </row>
    <row r="38" spans="1:15" x14ac:dyDescent="0.2">
      <c r="A38" s="94" t="s">
        <v>36</v>
      </c>
      <c r="B38" s="95"/>
      <c r="C38" s="94" t="s">
        <v>40</v>
      </c>
      <c r="D38" s="95"/>
      <c r="E38" s="99">
        <v>1.4</v>
      </c>
      <c r="F38" s="99"/>
      <c r="G38" s="99">
        <v>0</v>
      </c>
      <c r="I38" s="57"/>
      <c r="K38" s="96">
        <v>36465</v>
      </c>
      <c r="M38" s="154" t="s">
        <v>232</v>
      </c>
      <c r="O38" s="95" t="s">
        <v>236</v>
      </c>
    </row>
    <row r="39" spans="1:15" x14ac:dyDescent="0.2">
      <c r="A39" s="94"/>
      <c r="B39" s="95"/>
      <c r="C39" s="94"/>
      <c r="D39" s="95"/>
      <c r="E39" s="99"/>
      <c r="F39" s="99"/>
      <c r="G39" s="99"/>
      <c r="I39" s="57"/>
      <c r="K39" s="96"/>
      <c r="M39" s="95"/>
      <c r="O39" s="95"/>
    </row>
    <row r="40" spans="1:15" x14ac:dyDescent="0.2">
      <c r="A40" s="94" t="s">
        <v>36</v>
      </c>
      <c r="B40" s="95"/>
      <c r="C40" s="94" t="s">
        <v>41</v>
      </c>
      <c r="D40" s="95"/>
      <c r="E40" s="99">
        <v>-44.5</v>
      </c>
      <c r="F40" s="99"/>
      <c r="G40" s="99"/>
      <c r="I40" s="57"/>
      <c r="K40" s="96">
        <v>36465</v>
      </c>
      <c r="M40" s="95" t="s">
        <v>232</v>
      </c>
      <c r="O40" s="95" t="s">
        <v>161</v>
      </c>
    </row>
    <row r="41" spans="1:15" x14ac:dyDescent="0.2">
      <c r="A41" s="94"/>
      <c r="B41" s="95"/>
      <c r="C41" s="94"/>
      <c r="D41" s="95"/>
      <c r="E41" s="99"/>
      <c r="F41" s="99"/>
      <c r="G41" s="99"/>
      <c r="I41" s="57"/>
      <c r="K41" s="96"/>
      <c r="M41" s="95"/>
      <c r="O41" s="95"/>
    </row>
    <row r="42" spans="1:15" x14ac:dyDescent="0.2">
      <c r="A42" s="94"/>
      <c r="B42" s="95"/>
      <c r="C42" s="94"/>
      <c r="D42" s="95"/>
      <c r="E42" s="99"/>
      <c r="F42" s="99"/>
      <c r="G42" s="99"/>
      <c r="I42" s="57"/>
      <c r="K42" s="96"/>
      <c r="M42" s="95"/>
      <c r="O42" s="95"/>
    </row>
    <row r="43" spans="1:15" x14ac:dyDescent="0.2">
      <c r="A43" s="94" t="s">
        <v>237</v>
      </c>
      <c r="B43" s="95"/>
      <c r="C43" s="94" t="s">
        <v>237</v>
      </c>
      <c r="D43" s="95"/>
      <c r="E43" s="67">
        <v>1.4</v>
      </c>
      <c r="G43" s="67">
        <v>1.4</v>
      </c>
      <c r="K43" s="96">
        <v>36465</v>
      </c>
      <c r="M43" s="95" t="s">
        <v>238</v>
      </c>
      <c r="O43" s="95" t="s">
        <v>238</v>
      </c>
    </row>
    <row r="44" spans="1:15" x14ac:dyDescent="0.2">
      <c r="A44" s="94"/>
      <c r="B44" s="95"/>
      <c r="C44" s="94"/>
      <c r="D44" s="95"/>
      <c r="K44" s="96"/>
      <c r="M44" s="95"/>
      <c r="O44" s="95"/>
    </row>
    <row r="45" spans="1:15" x14ac:dyDescent="0.2">
      <c r="A45" s="94" t="s">
        <v>237</v>
      </c>
      <c r="B45" s="95"/>
      <c r="C45" s="94" t="s">
        <v>235</v>
      </c>
      <c r="D45" s="95"/>
      <c r="E45" s="67">
        <v>14.9</v>
      </c>
      <c r="G45" s="67">
        <v>0</v>
      </c>
      <c r="K45" s="96">
        <v>36465</v>
      </c>
      <c r="M45" s="95" t="s">
        <v>238</v>
      </c>
      <c r="O45" s="95" t="s">
        <v>173</v>
      </c>
    </row>
    <row r="46" spans="1:15" x14ac:dyDescent="0.2">
      <c r="A46" s="94"/>
      <c r="B46" s="95"/>
      <c r="C46" s="94"/>
      <c r="D46" s="95"/>
      <c r="K46" s="96"/>
      <c r="M46" s="95"/>
      <c r="O46" s="95"/>
    </row>
    <row r="47" spans="1:15" x14ac:dyDescent="0.2">
      <c r="A47" s="94" t="s">
        <v>234</v>
      </c>
      <c r="B47" s="95"/>
      <c r="C47" s="94" t="s">
        <v>235</v>
      </c>
      <c r="D47" s="95"/>
      <c r="E47" s="67">
        <v>-3.9</v>
      </c>
      <c r="G47" s="67">
        <v>0</v>
      </c>
      <c r="K47" s="96">
        <v>36465</v>
      </c>
      <c r="M47" s="95" t="s">
        <v>233</v>
      </c>
      <c r="O47" s="95" t="s">
        <v>173</v>
      </c>
    </row>
    <row r="48" spans="1:15" x14ac:dyDescent="0.2">
      <c r="A48" s="94"/>
      <c r="B48" s="95"/>
      <c r="C48" s="94"/>
      <c r="D48" s="95"/>
      <c r="K48" s="96"/>
      <c r="M48" s="95"/>
      <c r="O48" s="95"/>
    </row>
    <row r="49" spans="1:15" x14ac:dyDescent="0.2">
      <c r="A49" s="94" t="s">
        <v>193</v>
      </c>
      <c r="B49" s="95"/>
      <c r="C49" s="94" t="s">
        <v>193</v>
      </c>
      <c r="D49" s="95"/>
      <c r="E49" s="67">
        <v>-9.9</v>
      </c>
      <c r="G49" s="67">
        <v>0</v>
      </c>
      <c r="K49" s="96">
        <v>36465</v>
      </c>
      <c r="M49" s="95" t="s">
        <v>239</v>
      </c>
      <c r="O49" s="95" t="s">
        <v>239</v>
      </c>
    </row>
    <row r="50" spans="1:15" x14ac:dyDescent="0.2">
      <c r="A50" s="94"/>
      <c r="B50" s="95"/>
      <c r="C50" s="94"/>
      <c r="D50" s="95"/>
      <c r="K50" s="96"/>
      <c r="M50" s="95"/>
      <c r="O50" s="95"/>
    </row>
    <row r="51" spans="1:15" x14ac:dyDescent="0.2">
      <c r="A51" s="94" t="s">
        <v>193</v>
      </c>
      <c r="B51" s="95"/>
      <c r="C51" s="94" t="s">
        <v>41</v>
      </c>
      <c r="D51" s="95"/>
      <c r="E51" s="67">
        <v>1.1000000000000001</v>
      </c>
      <c r="G51" s="67">
        <v>1.1000000000000001</v>
      </c>
      <c r="K51" s="96">
        <v>36465</v>
      </c>
      <c r="M51" s="154" t="s">
        <v>239</v>
      </c>
      <c r="O51" s="95" t="s">
        <v>161</v>
      </c>
    </row>
    <row r="52" spans="1:15" x14ac:dyDescent="0.2">
      <c r="A52" s="94"/>
      <c r="B52" s="95"/>
      <c r="C52" s="94"/>
      <c r="D52" s="95"/>
      <c r="K52" s="96"/>
      <c r="M52" s="95"/>
      <c r="O52" s="95"/>
    </row>
    <row r="53" spans="1:15" x14ac:dyDescent="0.2">
      <c r="A53" s="94" t="s">
        <v>235</v>
      </c>
      <c r="B53" s="95"/>
      <c r="C53" s="94" t="s">
        <v>235</v>
      </c>
      <c r="D53" s="95"/>
      <c r="E53" s="67">
        <v>-2</v>
      </c>
      <c r="G53" s="67">
        <v>0</v>
      </c>
      <c r="K53" s="96">
        <v>36465</v>
      </c>
      <c r="M53" s="95" t="s">
        <v>173</v>
      </c>
      <c r="O53" s="95" t="s">
        <v>173</v>
      </c>
    </row>
    <row r="54" spans="1:15" x14ac:dyDescent="0.2">
      <c r="A54" s="94"/>
      <c r="B54" s="95"/>
      <c r="C54" s="94"/>
      <c r="D54" s="95"/>
      <c r="K54" s="96"/>
      <c r="M54" s="95"/>
      <c r="O54" s="95"/>
    </row>
    <row r="55" spans="1:15" x14ac:dyDescent="0.2">
      <c r="A55" s="94" t="s">
        <v>235</v>
      </c>
      <c r="B55" s="95"/>
      <c r="C55" s="94" t="s">
        <v>41</v>
      </c>
      <c r="D55" s="95"/>
      <c r="E55" s="67">
        <v>-3.5</v>
      </c>
      <c r="G55" s="67">
        <v>-3.5</v>
      </c>
      <c r="K55" s="96">
        <v>36465</v>
      </c>
      <c r="M55" s="95" t="s">
        <v>173</v>
      </c>
      <c r="O55" s="95" t="s">
        <v>161</v>
      </c>
    </row>
    <row r="56" spans="1:15" x14ac:dyDescent="0.2">
      <c r="A56" s="94"/>
      <c r="B56" s="95"/>
      <c r="C56" s="94"/>
      <c r="D56" s="95"/>
      <c r="K56" s="96"/>
      <c r="M56" s="95"/>
      <c r="O56" s="95"/>
    </row>
    <row r="57" spans="1:15" x14ac:dyDescent="0.2">
      <c r="A57" s="94" t="s">
        <v>37</v>
      </c>
      <c r="B57" s="95"/>
      <c r="C57" s="94" t="s">
        <v>41</v>
      </c>
      <c r="D57" s="95"/>
      <c r="E57" s="67">
        <v>-2.2000000000000002</v>
      </c>
      <c r="G57" s="67">
        <v>0</v>
      </c>
      <c r="K57" s="96">
        <v>36465</v>
      </c>
      <c r="M57" s="95" t="s">
        <v>312</v>
      </c>
      <c r="O57" s="95" t="s">
        <v>161</v>
      </c>
    </row>
    <row r="58" spans="1:15" x14ac:dyDescent="0.2">
      <c r="K58" s="96"/>
      <c r="M58" s="95"/>
      <c r="O58" s="95"/>
    </row>
    <row r="59" spans="1:15" s="109" customFormat="1" x14ac:dyDescent="0.2">
      <c r="A59" s="153" t="s">
        <v>190</v>
      </c>
      <c r="B59" s="154"/>
      <c r="C59" s="153" t="s">
        <v>190</v>
      </c>
      <c r="D59" s="154"/>
      <c r="E59" s="252">
        <v>2</v>
      </c>
      <c r="F59" s="252"/>
      <c r="G59" s="252">
        <v>2</v>
      </c>
      <c r="K59" s="156">
        <v>36495</v>
      </c>
      <c r="M59" s="154" t="s">
        <v>240</v>
      </c>
      <c r="O59" s="154" t="s">
        <v>240</v>
      </c>
    </row>
    <row r="60" spans="1:15" x14ac:dyDescent="0.2">
      <c r="A60" s="94"/>
      <c r="B60" s="95"/>
      <c r="C60" s="94"/>
      <c r="D60" s="95"/>
      <c r="K60" s="96"/>
      <c r="M60" s="95"/>
      <c r="O60" s="95"/>
    </row>
    <row r="61" spans="1:15" x14ac:dyDescent="0.2">
      <c r="A61" s="94"/>
      <c r="B61" s="95"/>
      <c r="C61" s="94"/>
      <c r="D61" s="95"/>
      <c r="K61" s="96"/>
      <c r="M61" s="95"/>
      <c r="O61" s="95"/>
    </row>
    <row r="62" spans="1:15" x14ac:dyDescent="0.2">
      <c r="A62" s="94" t="s">
        <v>39</v>
      </c>
      <c r="B62" s="95"/>
      <c r="C62" s="94" t="s">
        <v>39</v>
      </c>
      <c r="D62" s="95"/>
      <c r="E62" s="67">
        <v>6.4</v>
      </c>
      <c r="G62" s="67">
        <v>0</v>
      </c>
      <c r="K62" s="96">
        <v>36495</v>
      </c>
      <c r="M62" s="95" t="s">
        <v>55</v>
      </c>
      <c r="O62" s="95" t="s">
        <v>55</v>
      </c>
    </row>
    <row r="63" spans="1:15" x14ac:dyDescent="0.2">
      <c r="A63" s="94"/>
      <c r="B63" s="95"/>
      <c r="C63" s="94"/>
      <c r="D63" s="95"/>
      <c r="K63" s="96"/>
      <c r="M63" s="95"/>
      <c r="O63" s="95"/>
    </row>
    <row r="64" spans="1:15" x14ac:dyDescent="0.2">
      <c r="A64" s="94"/>
      <c r="B64" s="95"/>
      <c r="C64" s="94"/>
      <c r="D64" s="95"/>
      <c r="K64" s="96"/>
      <c r="M64" s="95"/>
      <c r="O64" s="95"/>
    </row>
    <row r="65" spans="1:15" x14ac:dyDescent="0.2">
      <c r="A65" s="94" t="s">
        <v>39</v>
      </c>
      <c r="B65" s="95"/>
      <c r="C65" s="94" t="s">
        <v>41</v>
      </c>
      <c r="D65" s="95"/>
      <c r="E65" s="67">
        <v>-1.7</v>
      </c>
      <c r="G65" s="67">
        <v>0</v>
      </c>
      <c r="K65" s="96">
        <v>36465</v>
      </c>
      <c r="M65" s="95" t="s">
        <v>55</v>
      </c>
      <c r="O65" s="95" t="s">
        <v>161</v>
      </c>
    </row>
    <row r="66" spans="1:15" x14ac:dyDescent="0.2">
      <c r="A66" s="94"/>
      <c r="B66" s="95"/>
      <c r="C66" s="94"/>
      <c r="D66" s="95"/>
      <c r="E66" s="99"/>
      <c r="F66" s="99"/>
      <c r="G66" s="99"/>
      <c r="I66" s="57"/>
      <c r="K66" s="96"/>
      <c r="M66" s="95"/>
      <c r="O66" s="95"/>
    </row>
    <row r="67" spans="1:15" ht="13.5" thickBot="1" x14ac:dyDescent="0.25">
      <c r="A67" s="52" t="s">
        <v>45</v>
      </c>
      <c r="E67" s="100">
        <f>SUM(E8:E66)</f>
        <v>91.200000000000017</v>
      </c>
      <c r="F67" s="225"/>
      <c r="G67" s="100">
        <f>SUM(G8:G66)</f>
        <v>15.100000000000001</v>
      </c>
      <c r="M67" s="95"/>
      <c r="O67" s="95"/>
    </row>
    <row r="68" spans="1:15" ht="13.5" thickTop="1" x14ac:dyDescent="0.2">
      <c r="I68" s="57"/>
      <c r="M68" s="95"/>
      <c r="O68" s="95"/>
    </row>
    <row r="69" spans="1:15" x14ac:dyDescent="0.2">
      <c r="A69"/>
      <c r="C69"/>
      <c r="E69"/>
      <c r="F69"/>
      <c r="G69"/>
    </row>
    <row r="70" spans="1:15" x14ac:dyDescent="0.2">
      <c r="I70" s="57"/>
      <c r="M70" s="95"/>
      <c r="O70" s="95"/>
    </row>
    <row r="71" spans="1:15" x14ac:dyDescent="0.2">
      <c r="I71" s="57"/>
    </row>
    <row r="72" spans="1:15" x14ac:dyDescent="0.2">
      <c r="I72" s="57"/>
    </row>
    <row r="73" spans="1:15" x14ac:dyDescent="0.2">
      <c r="I73" s="57"/>
    </row>
    <row r="74" spans="1:15" x14ac:dyDescent="0.2">
      <c r="I74" s="57"/>
    </row>
    <row r="75" spans="1:15" x14ac:dyDescent="0.2">
      <c r="I75" s="57"/>
    </row>
    <row r="76" spans="1:15" x14ac:dyDescent="0.2">
      <c r="I76" s="57"/>
    </row>
    <row r="77" spans="1:15" x14ac:dyDescent="0.2">
      <c r="I77" s="57"/>
    </row>
    <row r="78" spans="1:15" x14ac:dyDescent="0.2">
      <c r="I78" s="57"/>
    </row>
    <row r="79" spans="1:15" x14ac:dyDescent="0.2">
      <c r="I79" s="57"/>
    </row>
    <row r="80" spans="1:15" x14ac:dyDescent="0.2">
      <c r="I80" s="57"/>
    </row>
    <row r="81" spans="9:9" x14ac:dyDescent="0.2">
      <c r="I81" s="57"/>
    </row>
    <row r="82" spans="9:9" x14ac:dyDescent="0.2">
      <c r="I82" s="57"/>
    </row>
    <row r="83" spans="9:9" x14ac:dyDescent="0.2">
      <c r="I83" s="57"/>
    </row>
    <row r="84" spans="9:9" x14ac:dyDescent="0.2">
      <c r="I84" s="57"/>
    </row>
    <row r="85" spans="9:9" x14ac:dyDescent="0.2">
      <c r="I85" s="57"/>
    </row>
    <row r="86" spans="9:9" x14ac:dyDescent="0.2">
      <c r="I86" s="57"/>
    </row>
    <row r="87" spans="9:9" x14ac:dyDescent="0.2">
      <c r="I87" s="57"/>
    </row>
    <row r="88" spans="9:9" x14ac:dyDescent="0.2">
      <c r="I88" s="57"/>
    </row>
    <row r="89" spans="9:9" x14ac:dyDescent="0.2">
      <c r="I89" s="57"/>
    </row>
    <row r="90" spans="9:9" x14ac:dyDescent="0.2">
      <c r="I90" s="57"/>
    </row>
    <row r="91" spans="9:9" x14ac:dyDescent="0.2">
      <c r="I91" s="57"/>
    </row>
    <row r="92" spans="9:9" x14ac:dyDescent="0.2">
      <c r="I92" s="57"/>
    </row>
    <row r="93" spans="9:9" x14ac:dyDescent="0.2">
      <c r="I93" s="57"/>
    </row>
    <row r="94" spans="9:9" x14ac:dyDescent="0.2">
      <c r="I94" s="57"/>
    </row>
    <row r="95" spans="9:9" x14ac:dyDescent="0.2">
      <c r="I95" s="57"/>
    </row>
    <row r="96" spans="9:9" x14ac:dyDescent="0.2">
      <c r="I96" s="57"/>
    </row>
    <row r="97" spans="9:9" x14ac:dyDescent="0.2">
      <c r="I97" s="57"/>
    </row>
    <row r="98" spans="9:9" x14ac:dyDescent="0.2">
      <c r="I98" s="57"/>
    </row>
    <row r="99" spans="9:9" x14ac:dyDescent="0.2">
      <c r="I99" s="57"/>
    </row>
    <row r="100" spans="9:9" x14ac:dyDescent="0.2">
      <c r="I100" s="57"/>
    </row>
    <row r="101" spans="9:9" x14ac:dyDescent="0.2">
      <c r="I101" s="57"/>
    </row>
    <row r="102" spans="9:9" x14ac:dyDescent="0.2">
      <c r="I102" s="57"/>
    </row>
    <row r="103" spans="9:9" x14ac:dyDescent="0.2">
      <c r="I103" s="57"/>
    </row>
    <row r="104" spans="9:9" x14ac:dyDescent="0.2">
      <c r="I104" s="57"/>
    </row>
    <row r="105" spans="9:9" x14ac:dyDescent="0.2">
      <c r="I105" s="57"/>
    </row>
    <row r="106" spans="9:9" x14ac:dyDescent="0.2">
      <c r="I106" s="57"/>
    </row>
    <row r="107" spans="9:9" x14ac:dyDescent="0.2">
      <c r="I107" s="57"/>
    </row>
    <row r="108" spans="9:9" x14ac:dyDescent="0.2">
      <c r="I108" s="57"/>
    </row>
    <row r="109" spans="9:9" x14ac:dyDescent="0.2">
      <c r="I109" s="57"/>
    </row>
    <row r="110" spans="9:9" x14ac:dyDescent="0.2">
      <c r="I110" s="57"/>
    </row>
    <row r="111" spans="9:9" x14ac:dyDescent="0.2">
      <c r="I111" s="57"/>
    </row>
    <row r="112" spans="9:9" x14ac:dyDescent="0.2">
      <c r="I112" s="57"/>
    </row>
    <row r="113" spans="9:9" x14ac:dyDescent="0.2">
      <c r="I113" s="57"/>
    </row>
    <row r="114" spans="9:9" x14ac:dyDescent="0.2">
      <c r="I114" s="57"/>
    </row>
    <row r="115" spans="9:9" x14ac:dyDescent="0.2">
      <c r="I115" s="57"/>
    </row>
    <row r="116" spans="9:9" x14ac:dyDescent="0.2">
      <c r="I116" s="57"/>
    </row>
    <row r="117" spans="9:9" x14ac:dyDescent="0.2">
      <c r="I117" s="57"/>
    </row>
    <row r="118" spans="9:9" x14ac:dyDescent="0.2">
      <c r="I118" s="57"/>
    </row>
    <row r="119" spans="9:9" x14ac:dyDescent="0.2">
      <c r="I119" s="57"/>
    </row>
    <row r="120" spans="9:9" x14ac:dyDescent="0.2">
      <c r="I120" s="57"/>
    </row>
    <row r="121" spans="9:9" x14ac:dyDescent="0.2">
      <c r="I121" s="57"/>
    </row>
    <row r="122" spans="9:9" x14ac:dyDescent="0.2">
      <c r="I122" s="57"/>
    </row>
    <row r="123" spans="9:9" x14ac:dyDescent="0.2">
      <c r="I123" s="57"/>
    </row>
    <row r="124" spans="9:9" x14ac:dyDescent="0.2">
      <c r="I124" s="57"/>
    </row>
    <row r="125" spans="9:9" x14ac:dyDescent="0.2">
      <c r="I125" s="57"/>
    </row>
    <row r="126" spans="9:9" x14ac:dyDescent="0.2">
      <c r="I126" s="57"/>
    </row>
    <row r="127" spans="9:9" x14ac:dyDescent="0.2">
      <c r="I127" s="57"/>
    </row>
    <row r="128" spans="9:9" x14ac:dyDescent="0.2">
      <c r="I128" s="57"/>
    </row>
    <row r="129" spans="9:9" x14ac:dyDescent="0.2">
      <c r="I129" s="57"/>
    </row>
    <row r="130" spans="9:9" x14ac:dyDescent="0.2">
      <c r="I130" s="57"/>
    </row>
    <row r="131" spans="9:9" x14ac:dyDescent="0.2">
      <c r="I131" s="57"/>
    </row>
    <row r="132" spans="9:9" x14ac:dyDescent="0.2">
      <c r="I132" s="57"/>
    </row>
    <row r="133" spans="9:9" x14ac:dyDescent="0.2">
      <c r="I133" s="57"/>
    </row>
    <row r="134" spans="9:9" x14ac:dyDescent="0.2">
      <c r="I134" s="57"/>
    </row>
    <row r="135" spans="9:9" x14ac:dyDescent="0.2">
      <c r="I135" s="57"/>
    </row>
    <row r="136" spans="9:9" x14ac:dyDescent="0.2">
      <c r="I136" s="57"/>
    </row>
    <row r="137" spans="9:9" x14ac:dyDescent="0.2">
      <c r="I137" s="57"/>
    </row>
    <row r="138" spans="9:9" x14ac:dyDescent="0.2">
      <c r="I138" s="57"/>
    </row>
    <row r="139" spans="9:9" x14ac:dyDescent="0.2">
      <c r="I139" s="57"/>
    </row>
    <row r="140" spans="9:9" x14ac:dyDescent="0.2">
      <c r="I140" s="57"/>
    </row>
    <row r="141" spans="9:9" x14ac:dyDescent="0.2">
      <c r="I141" s="57"/>
    </row>
    <row r="142" spans="9:9" x14ac:dyDescent="0.2">
      <c r="I142" s="57"/>
    </row>
    <row r="143" spans="9:9" x14ac:dyDescent="0.2">
      <c r="I143" s="57"/>
    </row>
    <row r="144" spans="9:9" x14ac:dyDescent="0.2">
      <c r="I144" s="57"/>
    </row>
    <row r="145" spans="9:9" x14ac:dyDescent="0.2">
      <c r="I145" s="57"/>
    </row>
    <row r="146" spans="9:9" x14ac:dyDescent="0.2">
      <c r="I146" s="57"/>
    </row>
    <row r="147" spans="9:9" x14ac:dyDescent="0.2">
      <c r="I147" s="57"/>
    </row>
    <row r="148" spans="9:9" x14ac:dyDescent="0.2">
      <c r="I148" s="57"/>
    </row>
    <row r="149" spans="9:9" x14ac:dyDescent="0.2">
      <c r="I149" s="57"/>
    </row>
    <row r="150" spans="9:9" x14ac:dyDescent="0.2">
      <c r="I150" s="57"/>
    </row>
    <row r="151" spans="9:9" x14ac:dyDescent="0.2">
      <c r="I151" s="57"/>
    </row>
    <row r="152" spans="9:9" x14ac:dyDescent="0.2">
      <c r="I152" s="57"/>
    </row>
    <row r="153" spans="9:9" x14ac:dyDescent="0.2">
      <c r="I153" s="57"/>
    </row>
    <row r="154" spans="9:9" x14ac:dyDescent="0.2">
      <c r="I154" s="57"/>
    </row>
    <row r="155" spans="9:9" x14ac:dyDescent="0.2">
      <c r="I155" s="57"/>
    </row>
    <row r="156" spans="9:9" x14ac:dyDescent="0.2">
      <c r="I156" s="57"/>
    </row>
    <row r="157" spans="9:9" x14ac:dyDescent="0.2">
      <c r="I157" s="57"/>
    </row>
    <row r="158" spans="9:9" x14ac:dyDescent="0.2">
      <c r="I158" s="57"/>
    </row>
    <row r="159" spans="9:9" x14ac:dyDescent="0.2">
      <c r="I159" s="57"/>
    </row>
    <row r="160" spans="9:9" x14ac:dyDescent="0.2">
      <c r="I160" s="57"/>
    </row>
    <row r="161" spans="9:9" x14ac:dyDescent="0.2">
      <c r="I161" s="57"/>
    </row>
    <row r="162" spans="9:9" x14ac:dyDescent="0.2">
      <c r="I162" s="57"/>
    </row>
    <row r="163" spans="9:9" x14ac:dyDescent="0.2">
      <c r="I163" s="57"/>
    </row>
    <row r="164" spans="9:9" x14ac:dyDescent="0.2">
      <c r="I164" s="57"/>
    </row>
    <row r="165" spans="9:9" x14ac:dyDescent="0.2">
      <c r="I165" s="57"/>
    </row>
    <row r="166" spans="9:9" x14ac:dyDescent="0.2">
      <c r="I166" s="57"/>
    </row>
    <row r="167" spans="9:9" x14ac:dyDescent="0.2">
      <c r="I167" s="57"/>
    </row>
    <row r="168" spans="9:9" x14ac:dyDescent="0.2">
      <c r="I168" s="57"/>
    </row>
    <row r="169" spans="9:9" x14ac:dyDescent="0.2">
      <c r="I169" s="57"/>
    </row>
    <row r="170" spans="9:9" x14ac:dyDescent="0.2">
      <c r="I170" s="57"/>
    </row>
    <row r="171" spans="9:9" x14ac:dyDescent="0.2">
      <c r="I171" s="57"/>
    </row>
    <row r="172" spans="9:9" x14ac:dyDescent="0.2">
      <c r="I172" s="57"/>
    </row>
    <row r="173" spans="9:9" x14ac:dyDescent="0.2">
      <c r="I173" s="57"/>
    </row>
    <row r="174" spans="9:9" x14ac:dyDescent="0.2">
      <c r="I174" s="57"/>
    </row>
    <row r="175" spans="9:9" x14ac:dyDescent="0.2">
      <c r="I175" s="57"/>
    </row>
    <row r="176" spans="9:9" x14ac:dyDescent="0.2">
      <c r="I176" s="57"/>
    </row>
    <row r="177" spans="9:9" x14ac:dyDescent="0.2">
      <c r="I177" s="57"/>
    </row>
    <row r="178" spans="9:9" x14ac:dyDescent="0.2">
      <c r="I178" s="57"/>
    </row>
    <row r="179" spans="9:9" x14ac:dyDescent="0.2">
      <c r="I179" s="57"/>
    </row>
    <row r="180" spans="9:9" x14ac:dyDescent="0.2">
      <c r="I180" s="57"/>
    </row>
    <row r="181" spans="9:9" x14ac:dyDescent="0.2">
      <c r="I181" s="57"/>
    </row>
    <row r="182" spans="9:9" x14ac:dyDescent="0.2">
      <c r="I182" s="57"/>
    </row>
    <row r="183" spans="9:9" x14ac:dyDescent="0.2">
      <c r="I183" s="57"/>
    </row>
    <row r="184" spans="9:9" x14ac:dyDescent="0.2">
      <c r="I184" s="57"/>
    </row>
    <row r="185" spans="9:9" x14ac:dyDescent="0.2">
      <c r="I185" s="57"/>
    </row>
    <row r="186" spans="9:9" x14ac:dyDescent="0.2">
      <c r="I186" s="57"/>
    </row>
    <row r="187" spans="9:9" x14ac:dyDescent="0.2">
      <c r="I187" s="57"/>
    </row>
    <row r="188" spans="9:9" x14ac:dyDescent="0.2">
      <c r="I188" s="57"/>
    </row>
    <row r="189" spans="9:9" x14ac:dyDescent="0.2">
      <c r="I189" s="57"/>
    </row>
    <row r="190" spans="9:9" x14ac:dyDescent="0.2">
      <c r="I190" s="57"/>
    </row>
    <row r="191" spans="9:9" x14ac:dyDescent="0.2">
      <c r="I191" s="57"/>
    </row>
    <row r="192" spans="9:9" x14ac:dyDescent="0.2">
      <c r="I192" s="57"/>
    </row>
    <row r="193" spans="9:9" x14ac:dyDescent="0.2">
      <c r="I193" s="57"/>
    </row>
    <row r="194" spans="9:9" x14ac:dyDescent="0.2">
      <c r="I194" s="57"/>
    </row>
    <row r="195" spans="9:9" x14ac:dyDescent="0.2">
      <c r="I195" s="57"/>
    </row>
    <row r="196" spans="9:9" x14ac:dyDescent="0.2">
      <c r="I196" s="57"/>
    </row>
    <row r="197" spans="9:9" x14ac:dyDescent="0.2">
      <c r="I197" s="57"/>
    </row>
    <row r="198" spans="9:9" x14ac:dyDescent="0.2">
      <c r="I198" s="57"/>
    </row>
    <row r="199" spans="9:9" x14ac:dyDescent="0.2">
      <c r="I199" s="57"/>
    </row>
    <row r="200" spans="9:9" x14ac:dyDescent="0.2">
      <c r="I200" s="57"/>
    </row>
    <row r="201" spans="9:9" x14ac:dyDescent="0.2">
      <c r="I201" s="57"/>
    </row>
    <row r="202" spans="9:9" x14ac:dyDescent="0.2">
      <c r="I202" s="57"/>
    </row>
    <row r="203" spans="9:9" x14ac:dyDescent="0.2">
      <c r="I203" s="57"/>
    </row>
    <row r="204" spans="9:9" x14ac:dyDescent="0.2">
      <c r="I204" s="57"/>
    </row>
    <row r="205" spans="9:9" x14ac:dyDescent="0.2">
      <c r="I205" s="57"/>
    </row>
    <row r="206" spans="9:9" x14ac:dyDescent="0.2">
      <c r="I206" s="57"/>
    </row>
    <row r="207" spans="9:9" x14ac:dyDescent="0.2">
      <c r="I207" s="57"/>
    </row>
    <row r="208" spans="9:9" x14ac:dyDescent="0.2">
      <c r="I208" s="57"/>
    </row>
    <row r="209" spans="9:9" x14ac:dyDescent="0.2">
      <c r="I209" s="57"/>
    </row>
    <row r="210" spans="9:9" x14ac:dyDescent="0.2">
      <c r="I210" s="57"/>
    </row>
    <row r="211" spans="9:9" x14ac:dyDescent="0.2">
      <c r="I211" s="57"/>
    </row>
    <row r="212" spans="9:9" x14ac:dyDescent="0.2">
      <c r="I212" s="57"/>
    </row>
    <row r="213" spans="9:9" x14ac:dyDescent="0.2">
      <c r="I213" s="57"/>
    </row>
    <row r="214" spans="9:9" x14ac:dyDescent="0.2">
      <c r="I214" s="57"/>
    </row>
    <row r="215" spans="9:9" x14ac:dyDescent="0.2">
      <c r="I215" s="57"/>
    </row>
    <row r="216" spans="9:9" x14ac:dyDescent="0.2">
      <c r="I216" s="57"/>
    </row>
    <row r="217" spans="9:9" x14ac:dyDescent="0.2">
      <c r="I217" s="57"/>
    </row>
    <row r="218" spans="9:9" x14ac:dyDescent="0.2">
      <c r="I218" s="57"/>
    </row>
    <row r="219" spans="9:9" x14ac:dyDescent="0.2">
      <c r="I219" s="57"/>
    </row>
    <row r="220" spans="9:9" x14ac:dyDescent="0.2">
      <c r="I220" s="57"/>
    </row>
    <row r="221" spans="9:9" x14ac:dyDescent="0.2">
      <c r="I221" s="57"/>
    </row>
    <row r="222" spans="9:9" x14ac:dyDescent="0.2">
      <c r="I222" s="57"/>
    </row>
    <row r="223" spans="9:9" x14ac:dyDescent="0.2">
      <c r="I223" s="57"/>
    </row>
    <row r="224" spans="9:9" x14ac:dyDescent="0.2">
      <c r="I224" s="57"/>
    </row>
    <row r="225" spans="9:9" x14ac:dyDescent="0.2">
      <c r="I225" s="57"/>
    </row>
    <row r="226" spans="9:9" x14ac:dyDescent="0.2">
      <c r="I226" s="57"/>
    </row>
    <row r="227" spans="9:9" x14ac:dyDescent="0.2">
      <c r="I227" s="57"/>
    </row>
    <row r="228" spans="9:9" x14ac:dyDescent="0.2">
      <c r="I228" s="57"/>
    </row>
    <row r="229" spans="9:9" x14ac:dyDescent="0.2">
      <c r="I229" s="57"/>
    </row>
    <row r="230" spans="9:9" x14ac:dyDescent="0.2">
      <c r="I230" s="57"/>
    </row>
    <row r="231" spans="9:9" x14ac:dyDescent="0.2">
      <c r="I231" s="57"/>
    </row>
    <row r="232" spans="9:9" x14ac:dyDescent="0.2">
      <c r="I232" s="57"/>
    </row>
    <row r="233" spans="9:9" x14ac:dyDescent="0.2">
      <c r="I233" s="57"/>
    </row>
    <row r="234" spans="9:9" x14ac:dyDescent="0.2">
      <c r="I234" s="57"/>
    </row>
    <row r="235" spans="9:9" x14ac:dyDescent="0.2">
      <c r="I235" s="57"/>
    </row>
    <row r="236" spans="9:9" x14ac:dyDescent="0.2">
      <c r="I236" s="57"/>
    </row>
    <row r="237" spans="9:9" x14ac:dyDescent="0.2">
      <c r="I237" s="57"/>
    </row>
    <row r="238" spans="9:9" x14ac:dyDescent="0.2">
      <c r="I238" s="57"/>
    </row>
    <row r="239" spans="9:9" x14ac:dyDescent="0.2">
      <c r="I239" s="57"/>
    </row>
    <row r="240" spans="9:9" x14ac:dyDescent="0.2">
      <c r="I240" s="57"/>
    </row>
    <row r="241" spans="9:9" x14ac:dyDescent="0.2">
      <c r="I241" s="57"/>
    </row>
    <row r="242" spans="9:9" x14ac:dyDescent="0.2">
      <c r="I242" s="57"/>
    </row>
    <row r="243" spans="9:9" x14ac:dyDescent="0.2">
      <c r="I243" s="57"/>
    </row>
    <row r="244" spans="9:9" x14ac:dyDescent="0.2">
      <c r="I244" s="57"/>
    </row>
    <row r="245" spans="9:9" x14ac:dyDescent="0.2">
      <c r="I245" s="57"/>
    </row>
    <row r="246" spans="9:9" x14ac:dyDescent="0.2">
      <c r="I246" s="57"/>
    </row>
    <row r="247" spans="9:9" x14ac:dyDescent="0.2">
      <c r="I247" s="57"/>
    </row>
    <row r="248" spans="9:9" x14ac:dyDescent="0.2">
      <c r="I248" s="57"/>
    </row>
    <row r="249" spans="9:9" x14ac:dyDescent="0.2">
      <c r="I249" s="57"/>
    </row>
    <row r="250" spans="9:9" x14ac:dyDescent="0.2">
      <c r="I250" s="57"/>
    </row>
    <row r="251" spans="9:9" x14ac:dyDescent="0.2">
      <c r="I251" s="57"/>
    </row>
    <row r="252" spans="9:9" x14ac:dyDescent="0.2">
      <c r="I252" s="57"/>
    </row>
    <row r="253" spans="9:9" x14ac:dyDescent="0.2">
      <c r="I253" s="57"/>
    </row>
    <row r="254" spans="9:9" x14ac:dyDescent="0.2">
      <c r="I254" s="57"/>
    </row>
    <row r="255" spans="9:9" x14ac:dyDescent="0.2">
      <c r="I255" s="57"/>
    </row>
    <row r="256" spans="9:9" x14ac:dyDescent="0.2">
      <c r="I256" s="57"/>
    </row>
    <row r="257" spans="9:9" x14ac:dyDescent="0.2">
      <c r="I257" s="57"/>
    </row>
    <row r="258" spans="9:9" x14ac:dyDescent="0.2">
      <c r="I258" s="57"/>
    </row>
    <row r="259" spans="9:9" x14ac:dyDescent="0.2">
      <c r="I259" s="57"/>
    </row>
    <row r="260" spans="9:9" x14ac:dyDescent="0.2">
      <c r="I260" s="57"/>
    </row>
    <row r="261" spans="9:9" x14ac:dyDescent="0.2">
      <c r="I261" s="57"/>
    </row>
    <row r="262" spans="9:9" x14ac:dyDescent="0.2">
      <c r="I262" s="57"/>
    </row>
    <row r="263" spans="9:9" x14ac:dyDescent="0.2">
      <c r="I263" s="57"/>
    </row>
    <row r="264" spans="9:9" x14ac:dyDescent="0.2">
      <c r="I264" s="57"/>
    </row>
    <row r="265" spans="9:9" x14ac:dyDescent="0.2">
      <c r="I265" s="57"/>
    </row>
    <row r="266" spans="9:9" x14ac:dyDescent="0.2">
      <c r="I266" s="57"/>
    </row>
    <row r="267" spans="9:9" x14ac:dyDescent="0.2">
      <c r="I267" s="57"/>
    </row>
    <row r="268" spans="9:9" x14ac:dyDescent="0.2">
      <c r="I268" s="57"/>
    </row>
    <row r="269" spans="9:9" x14ac:dyDescent="0.2">
      <c r="I269" s="57"/>
    </row>
    <row r="270" spans="9:9" x14ac:dyDescent="0.2">
      <c r="I270" s="57"/>
    </row>
    <row r="271" spans="9:9" x14ac:dyDescent="0.2">
      <c r="I271" s="57"/>
    </row>
    <row r="272" spans="9:9" x14ac:dyDescent="0.2">
      <c r="I272" s="57"/>
    </row>
    <row r="273" spans="9:9" x14ac:dyDescent="0.2">
      <c r="I273" s="57"/>
    </row>
    <row r="274" spans="9:9" x14ac:dyDescent="0.2">
      <c r="I274" s="57"/>
    </row>
    <row r="275" spans="9:9" x14ac:dyDescent="0.2">
      <c r="I275" s="57"/>
    </row>
    <row r="276" spans="9:9" x14ac:dyDescent="0.2">
      <c r="I276" s="57"/>
    </row>
    <row r="277" spans="9:9" x14ac:dyDescent="0.2">
      <c r="I277" s="57"/>
    </row>
    <row r="278" spans="9:9" x14ac:dyDescent="0.2">
      <c r="I278" s="57"/>
    </row>
    <row r="279" spans="9:9" x14ac:dyDescent="0.2">
      <c r="I279" s="57"/>
    </row>
    <row r="280" spans="9:9" x14ac:dyDescent="0.2">
      <c r="I280" s="57"/>
    </row>
    <row r="281" spans="9:9" x14ac:dyDescent="0.2">
      <c r="I281" s="57"/>
    </row>
    <row r="282" spans="9:9" x14ac:dyDescent="0.2">
      <c r="I282" s="57"/>
    </row>
    <row r="283" spans="9:9" x14ac:dyDescent="0.2">
      <c r="I283" s="57"/>
    </row>
    <row r="284" spans="9:9" x14ac:dyDescent="0.2">
      <c r="I284" s="57"/>
    </row>
    <row r="285" spans="9:9" x14ac:dyDescent="0.2">
      <c r="I285" s="57"/>
    </row>
    <row r="286" spans="9:9" x14ac:dyDescent="0.2">
      <c r="I286" s="57"/>
    </row>
    <row r="287" spans="9:9" x14ac:dyDescent="0.2">
      <c r="I287" s="57"/>
    </row>
    <row r="288" spans="9:9" x14ac:dyDescent="0.2">
      <c r="I288" s="57"/>
    </row>
    <row r="289" spans="9:9" x14ac:dyDescent="0.2">
      <c r="I289" s="57"/>
    </row>
    <row r="290" spans="9:9" x14ac:dyDescent="0.2">
      <c r="I290" s="57"/>
    </row>
    <row r="291" spans="9:9" x14ac:dyDescent="0.2">
      <c r="I291" s="57"/>
    </row>
    <row r="292" spans="9:9" x14ac:dyDescent="0.2">
      <c r="I292" s="57"/>
    </row>
    <row r="293" spans="9:9" x14ac:dyDescent="0.2">
      <c r="I293" s="57"/>
    </row>
    <row r="294" spans="9:9" x14ac:dyDescent="0.2">
      <c r="I294" s="57"/>
    </row>
    <row r="295" spans="9:9" x14ac:dyDescent="0.2">
      <c r="I295" s="57"/>
    </row>
    <row r="296" spans="9:9" x14ac:dyDescent="0.2">
      <c r="I296" s="57"/>
    </row>
    <row r="297" spans="9:9" x14ac:dyDescent="0.2">
      <c r="I297" s="57"/>
    </row>
    <row r="298" spans="9:9" x14ac:dyDescent="0.2">
      <c r="I298" s="57"/>
    </row>
    <row r="299" spans="9:9" x14ac:dyDescent="0.2">
      <c r="I299" s="57"/>
    </row>
    <row r="300" spans="9:9" x14ac:dyDescent="0.2">
      <c r="I300" s="57"/>
    </row>
    <row r="301" spans="9:9" x14ac:dyDescent="0.2">
      <c r="I301" s="57"/>
    </row>
    <row r="302" spans="9:9" x14ac:dyDescent="0.2">
      <c r="I302" s="57"/>
    </row>
    <row r="303" spans="9:9" x14ac:dyDescent="0.2">
      <c r="I303" s="57"/>
    </row>
    <row r="304" spans="9:9" x14ac:dyDescent="0.2">
      <c r="I304" s="57"/>
    </row>
    <row r="305" spans="9:9" x14ac:dyDescent="0.2">
      <c r="I305" s="57"/>
    </row>
    <row r="306" spans="9:9" x14ac:dyDescent="0.2">
      <c r="I306" s="57"/>
    </row>
    <row r="307" spans="9:9" x14ac:dyDescent="0.2">
      <c r="I307" s="57"/>
    </row>
    <row r="308" spans="9:9" x14ac:dyDescent="0.2">
      <c r="I308" s="57"/>
    </row>
    <row r="309" spans="9:9" x14ac:dyDescent="0.2">
      <c r="I309" s="57"/>
    </row>
    <row r="310" spans="9:9" x14ac:dyDescent="0.2">
      <c r="I310" s="57"/>
    </row>
    <row r="311" spans="9:9" x14ac:dyDescent="0.2">
      <c r="I311" s="57"/>
    </row>
    <row r="312" spans="9:9" x14ac:dyDescent="0.2">
      <c r="I312" s="57"/>
    </row>
    <row r="313" spans="9:9" x14ac:dyDescent="0.2">
      <c r="I313" s="57"/>
    </row>
    <row r="314" spans="9:9" x14ac:dyDescent="0.2">
      <c r="I314" s="57"/>
    </row>
    <row r="315" spans="9:9" x14ac:dyDescent="0.2">
      <c r="I315" s="57"/>
    </row>
    <row r="316" spans="9:9" x14ac:dyDescent="0.2">
      <c r="I316" s="57"/>
    </row>
    <row r="317" spans="9:9" x14ac:dyDescent="0.2">
      <c r="I317" s="57"/>
    </row>
    <row r="318" spans="9:9" x14ac:dyDescent="0.2">
      <c r="I318" s="57"/>
    </row>
    <row r="319" spans="9:9" x14ac:dyDescent="0.2">
      <c r="I319" s="57"/>
    </row>
    <row r="320" spans="9:9" x14ac:dyDescent="0.2">
      <c r="I320" s="57"/>
    </row>
    <row r="321" spans="9:9" x14ac:dyDescent="0.2">
      <c r="I321" s="57"/>
    </row>
    <row r="322" spans="9:9" x14ac:dyDescent="0.2">
      <c r="I322" s="57"/>
    </row>
    <row r="323" spans="9:9" x14ac:dyDescent="0.2">
      <c r="I323" s="57"/>
    </row>
    <row r="324" spans="9:9" x14ac:dyDescent="0.2">
      <c r="I324" s="57"/>
    </row>
    <row r="325" spans="9:9" x14ac:dyDescent="0.2">
      <c r="I325" s="57"/>
    </row>
    <row r="326" spans="9:9" x14ac:dyDescent="0.2">
      <c r="I326" s="57"/>
    </row>
    <row r="327" spans="9:9" x14ac:dyDescent="0.2">
      <c r="I327" s="57"/>
    </row>
    <row r="328" spans="9:9" x14ac:dyDescent="0.2">
      <c r="I328" s="57"/>
    </row>
    <row r="329" spans="9:9" x14ac:dyDescent="0.2">
      <c r="I329" s="57"/>
    </row>
    <row r="330" spans="9:9" x14ac:dyDescent="0.2">
      <c r="I330" s="57"/>
    </row>
    <row r="331" spans="9:9" x14ac:dyDescent="0.2">
      <c r="I331" s="57"/>
    </row>
    <row r="332" spans="9:9" x14ac:dyDescent="0.2">
      <c r="I332" s="57"/>
    </row>
    <row r="333" spans="9:9" x14ac:dyDescent="0.2">
      <c r="I333" s="57"/>
    </row>
    <row r="334" spans="9:9" x14ac:dyDescent="0.2">
      <c r="I334" s="57"/>
    </row>
    <row r="335" spans="9:9" x14ac:dyDescent="0.2">
      <c r="I335" s="57"/>
    </row>
    <row r="336" spans="9:9" x14ac:dyDescent="0.2">
      <c r="I336" s="57"/>
    </row>
    <row r="337" spans="9:9" x14ac:dyDescent="0.2">
      <c r="I337" s="57"/>
    </row>
    <row r="338" spans="9:9" x14ac:dyDescent="0.2">
      <c r="I338" s="57"/>
    </row>
    <row r="339" spans="9:9" x14ac:dyDescent="0.2">
      <c r="I339" s="57"/>
    </row>
    <row r="340" spans="9:9" x14ac:dyDescent="0.2">
      <c r="I340" s="57"/>
    </row>
    <row r="341" spans="9:9" x14ac:dyDescent="0.2">
      <c r="I341" s="57"/>
    </row>
    <row r="342" spans="9:9" x14ac:dyDescent="0.2">
      <c r="I342" s="57"/>
    </row>
    <row r="343" spans="9:9" x14ac:dyDescent="0.2">
      <c r="I343" s="57"/>
    </row>
    <row r="344" spans="9:9" x14ac:dyDescent="0.2">
      <c r="I344" s="57"/>
    </row>
    <row r="345" spans="9:9" x14ac:dyDescent="0.2">
      <c r="I345" s="57"/>
    </row>
    <row r="346" spans="9:9" x14ac:dyDescent="0.2">
      <c r="I346" s="57"/>
    </row>
    <row r="347" spans="9:9" x14ac:dyDescent="0.2">
      <c r="I347" s="57"/>
    </row>
    <row r="348" spans="9:9" x14ac:dyDescent="0.2">
      <c r="I348" s="57"/>
    </row>
    <row r="349" spans="9:9" x14ac:dyDescent="0.2">
      <c r="I349" s="57"/>
    </row>
    <row r="350" spans="9:9" x14ac:dyDescent="0.2">
      <c r="I350" s="57"/>
    </row>
    <row r="351" spans="9:9" x14ac:dyDescent="0.2">
      <c r="I351" s="57"/>
    </row>
    <row r="352" spans="9:9" x14ac:dyDescent="0.2">
      <c r="I352" s="57"/>
    </row>
    <row r="353" spans="9:9" x14ac:dyDescent="0.2">
      <c r="I353" s="57"/>
    </row>
    <row r="354" spans="9:9" x14ac:dyDescent="0.2">
      <c r="I354" s="57"/>
    </row>
    <row r="355" spans="9:9" x14ac:dyDescent="0.2">
      <c r="I355" s="57"/>
    </row>
    <row r="356" spans="9:9" x14ac:dyDescent="0.2">
      <c r="I356" s="57"/>
    </row>
    <row r="357" spans="9:9" x14ac:dyDescent="0.2">
      <c r="I357" s="57"/>
    </row>
    <row r="358" spans="9:9" x14ac:dyDescent="0.2">
      <c r="I358" s="57"/>
    </row>
    <row r="359" spans="9:9" x14ac:dyDescent="0.2">
      <c r="I359" s="57"/>
    </row>
    <row r="360" spans="9:9" x14ac:dyDescent="0.2">
      <c r="I360" s="57"/>
    </row>
    <row r="361" spans="9:9" x14ac:dyDescent="0.2">
      <c r="I361" s="57"/>
    </row>
    <row r="362" spans="9:9" x14ac:dyDescent="0.2">
      <c r="I362" s="57"/>
    </row>
    <row r="363" spans="9:9" x14ac:dyDescent="0.2">
      <c r="I363" s="57"/>
    </row>
    <row r="364" spans="9:9" x14ac:dyDescent="0.2">
      <c r="I364" s="57"/>
    </row>
    <row r="365" spans="9:9" x14ac:dyDescent="0.2">
      <c r="I365" s="57"/>
    </row>
    <row r="366" spans="9:9" x14ac:dyDescent="0.2">
      <c r="I366" s="57"/>
    </row>
    <row r="367" spans="9:9" x14ac:dyDescent="0.2">
      <c r="I367" s="57"/>
    </row>
    <row r="368" spans="9:9" x14ac:dyDescent="0.2">
      <c r="I368" s="57"/>
    </row>
    <row r="369" spans="9:9" x14ac:dyDescent="0.2">
      <c r="I369" s="57"/>
    </row>
    <row r="370" spans="9:9" x14ac:dyDescent="0.2">
      <c r="I370" s="57"/>
    </row>
    <row r="371" spans="9:9" x14ac:dyDescent="0.2">
      <c r="I371" s="57"/>
    </row>
    <row r="372" spans="9:9" x14ac:dyDescent="0.2">
      <c r="I372" s="57"/>
    </row>
    <row r="373" spans="9:9" x14ac:dyDescent="0.2">
      <c r="I373" s="57"/>
    </row>
    <row r="374" spans="9:9" x14ac:dyDescent="0.2">
      <c r="I374" s="57"/>
    </row>
    <row r="375" spans="9:9" x14ac:dyDescent="0.2">
      <c r="I375" s="57"/>
    </row>
    <row r="376" spans="9:9" x14ac:dyDescent="0.2">
      <c r="I376" s="57"/>
    </row>
    <row r="377" spans="9:9" x14ac:dyDescent="0.2">
      <c r="I377" s="57"/>
    </row>
    <row r="378" spans="9:9" x14ac:dyDescent="0.2">
      <c r="I378" s="57"/>
    </row>
    <row r="379" spans="9:9" x14ac:dyDescent="0.2">
      <c r="I379" s="57"/>
    </row>
    <row r="380" spans="9:9" x14ac:dyDescent="0.2">
      <c r="I380" s="57"/>
    </row>
    <row r="381" spans="9:9" x14ac:dyDescent="0.2">
      <c r="I381" s="57"/>
    </row>
    <row r="382" spans="9:9" x14ac:dyDescent="0.2">
      <c r="I382" s="57"/>
    </row>
    <row r="383" spans="9:9" x14ac:dyDescent="0.2">
      <c r="I383" s="57"/>
    </row>
    <row r="384" spans="9:9" x14ac:dyDescent="0.2">
      <c r="I384" s="57"/>
    </row>
    <row r="385" spans="9:9" x14ac:dyDescent="0.2">
      <c r="I385" s="57"/>
    </row>
    <row r="386" spans="9:9" x14ac:dyDescent="0.2">
      <c r="I386" s="57"/>
    </row>
    <row r="387" spans="9:9" x14ac:dyDescent="0.2">
      <c r="I387" s="57"/>
    </row>
    <row r="388" spans="9:9" x14ac:dyDescent="0.2">
      <c r="I388" s="57"/>
    </row>
    <row r="389" spans="9:9" x14ac:dyDescent="0.2">
      <c r="I389" s="57"/>
    </row>
    <row r="390" spans="9:9" x14ac:dyDescent="0.2">
      <c r="I390" s="57"/>
    </row>
    <row r="391" spans="9:9" x14ac:dyDescent="0.2">
      <c r="I391" s="57"/>
    </row>
    <row r="392" spans="9:9" x14ac:dyDescent="0.2">
      <c r="I392" s="57"/>
    </row>
    <row r="393" spans="9:9" x14ac:dyDescent="0.2">
      <c r="I393" s="57"/>
    </row>
    <row r="394" spans="9:9" x14ac:dyDescent="0.2">
      <c r="I394" s="57"/>
    </row>
    <row r="395" spans="9:9" x14ac:dyDescent="0.2">
      <c r="I395" s="57"/>
    </row>
    <row r="396" spans="9:9" x14ac:dyDescent="0.2">
      <c r="I396" s="57"/>
    </row>
    <row r="397" spans="9:9" x14ac:dyDescent="0.2">
      <c r="I397" s="57"/>
    </row>
    <row r="398" spans="9:9" x14ac:dyDescent="0.2">
      <c r="I398" s="57"/>
    </row>
    <row r="399" spans="9:9" x14ac:dyDescent="0.2">
      <c r="I399" s="57"/>
    </row>
    <row r="400" spans="9:9" x14ac:dyDescent="0.2">
      <c r="I400" s="57"/>
    </row>
    <row r="401" spans="9:9" x14ac:dyDescent="0.2">
      <c r="I401" s="57"/>
    </row>
    <row r="402" spans="9:9" x14ac:dyDescent="0.2">
      <c r="I402" s="57"/>
    </row>
    <row r="403" spans="9:9" x14ac:dyDescent="0.2">
      <c r="I403" s="57"/>
    </row>
    <row r="404" spans="9:9" x14ac:dyDescent="0.2">
      <c r="I404" s="57"/>
    </row>
    <row r="405" spans="9:9" x14ac:dyDescent="0.2">
      <c r="I405" s="57"/>
    </row>
    <row r="406" spans="9:9" x14ac:dyDescent="0.2">
      <c r="I406" s="57"/>
    </row>
    <row r="407" spans="9:9" x14ac:dyDescent="0.2">
      <c r="I407" s="57"/>
    </row>
    <row r="408" spans="9:9" x14ac:dyDescent="0.2">
      <c r="I408" s="57"/>
    </row>
    <row r="409" spans="9:9" x14ac:dyDescent="0.2">
      <c r="I409" s="57"/>
    </row>
    <row r="410" spans="9:9" x14ac:dyDescent="0.2">
      <c r="I410" s="57"/>
    </row>
    <row r="411" spans="9:9" x14ac:dyDescent="0.2">
      <c r="I411" s="57"/>
    </row>
    <row r="412" spans="9:9" x14ac:dyDescent="0.2">
      <c r="I412" s="57"/>
    </row>
    <row r="413" spans="9:9" x14ac:dyDescent="0.2">
      <c r="I413" s="57"/>
    </row>
    <row r="414" spans="9:9" x14ac:dyDescent="0.2">
      <c r="I414" s="57"/>
    </row>
    <row r="415" spans="9:9" x14ac:dyDescent="0.2">
      <c r="I415" s="57"/>
    </row>
    <row r="416" spans="9:9" x14ac:dyDescent="0.2">
      <c r="I416" s="57"/>
    </row>
    <row r="417" spans="9:9" x14ac:dyDescent="0.2">
      <c r="I417" s="57"/>
    </row>
    <row r="418" spans="9:9" x14ac:dyDescent="0.2">
      <c r="I418" s="57"/>
    </row>
    <row r="419" spans="9:9" x14ac:dyDescent="0.2">
      <c r="I419" s="57"/>
    </row>
    <row r="420" spans="9:9" x14ac:dyDescent="0.2">
      <c r="I420" s="57"/>
    </row>
    <row r="421" spans="9:9" x14ac:dyDescent="0.2">
      <c r="I421" s="57"/>
    </row>
    <row r="422" spans="9:9" x14ac:dyDescent="0.2">
      <c r="I422" s="57"/>
    </row>
    <row r="423" spans="9:9" x14ac:dyDescent="0.2">
      <c r="I423" s="57"/>
    </row>
    <row r="424" spans="9:9" x14ac:dyDescent="0.2">
      <c r="I424" s="57"/>
    </row>
    <row r="425" spans="9:9" x14ac:dyDescent="0.2">
      <c r="I425" s="57"/>
    </row>
    <row r="426" spans="9:9" x14ac:dyDescent="0.2">
      <c r="I426" s="57"/>
    </row>
    <row r="427" spans="9:9" x14ac:dyDescent="0.2">
      <c r="I427" s="57"/>
    </row>
    <row r="428" spans="9:9" x14ac:dyDescent="0.2">
      <c r="I428" s="57"/>
    </row>
    <row r="429" spans="9:9" x14ac:dyDescent="0.2">
      <c r="I429" s="57"/>
    </row>
    <row r="430" spans="9:9" x14ac:dyDescent="0.2">
      <c r="I430" s="57"/>
    </row>
    <row r="431" spans="9:9" x14ac:dyDescent="0.2">
      <c r="I431" s="57"/>
    </row>
    <row r="432" spans="9:9" x14ac:dyDescent="0.2">
      <c r="I432" s="57"/>
    </row>
    <row r="433" spans="9:9" x14ac:dyDescent="0.2">
      <c r="I433" s="57"/>
    </row>
    <row r="434" spans="9:9" x14ac:dyDescent="0.2">
      <c r="I434" s="57"/>
    </row>
    <row r="435" spans="9:9" x14ac:dyDescent="0.2">
      <c r="I435" s="57"/>
    </row>
    <row r="436" spans="9:9" x14ac:dyDescent="0.2">
      <c r="I436" s="57"/>
    </row>
    <row r="437" spans="9:9" x14ac:dyDescent="0.2">
      <c r="I437" s="57"/>
    </row>
    <row r="438" spans="9:9" x14ac:dyDescent="0.2">
      <c r="I438" s="57"/>
    </row>
    <row r="439" spans="9:9" x14ac:dyDescent="0.2">
      <c r="I439" s="57"/>
    </row>
    <row r="440" spans="9:9" x14ac:dyDescent="0.2">
      <c r="I440" s="57"/>
    </row>
    <row r="441" spans="9:9" x14ac:dyDescent="0.2">
      <c r="I441" s="57"/>
    </row>
    <row r="442" spans="9:9" x14ac:dyDescent="0.2">
      <c r="I442" s="57"/>
    </row>
    <row r="443" spans="9:9" x14ac:dyDescent="0.2">
      <c r="I443" s="57"/>
    </row>
    <row r="444" spans="9:9" x14ac:dyDescent="0.2">
      <c r="I444" s="57"/>
    </row>
    <row r="445" spans="9:9" x14ac:dyDescent="0.2">
      <c r="I445" s="57"/>
    </row>
    <row r="446" spans="9:9" x14ac:dyDescent="0.2">
      <c r="I446" s="57"/>
    </row>
    <row r="447" spans="9:9" x14ac:dyDescent="0.2">
      <c r="I447" s="57"/>
    </row>
    <row r="448" spans="9:9" x14ac:dyDescent="0.2">
      <c r="I448" s="57"/>
    </row>
    <row r="449" spans="9:9" x14ac:dyDescent="0.2">
      <c r="I449" s="57"/>
    </row>
    <row r="450" spans="9:9" x14ac:dyDescent="0.2">
      <c r="I450" s="57"/>
    </row>
    <row r="451" spans="9:9" x14ac:dyDescent="0.2">
      <c r="I451" s="57"/>
    </row>
    <row r="452" spans="9:9" x14ac:dyDescent="0.2">
      <c r="I452" s="57"/>
    </row>
    <row r="453" spans="9:9" x14ac:dyDescent="0.2">
      <c r="I453" s="57"/>
    </row>
    <row r="454" spans="9:9" x14ac:dyDescent="0.2">
      <c r="I454" s="57"/>
    </row>
    <row r="455" spans="9:9" x14ac:dyDescent="0.2">
      <c r="I455" s="57"/>
    </row>
    <row r="456" spans="9:9" x14ac:dyDescent="0.2">
      <c r="I456" s="57"/>
    </row>
    <row r="457" spans="9:9" x14ac:dyDescent="0.2">
      <c r="I457" s="57"/>
    </row>
    <row r="458" spans="9:9" x14ac:dyDescent="0.2">
      <c r="I458" s="57"/>
    </row>
    <row r="459" spans="9:9" x14ac:dyDescent="0.2">
      <c r="I459" s="57"/>
    </row>
    <row r="460" spans="9:9" x14ac:dyDescent="0.2">
      <c r="I460" s="57"/>
    </row>
    <row r="461" spans="9:9" x14ac:dyDescent="0.2">
      <c r="I461" s="57"/>
    </row>
    <row r="462" spans="9:9" x14ac:dyDescent="0.2">
      <c r="I462" s="57"/>
    </row>
    <row r="463" spans="9:9" x14ac:dyDescent="0.2">
      <c r="I463" s="57"/>
    </row>
    <row r="464" spans="9:9" x14ac:dyDescent="0.2">
      <c r="I464" s="57"/>
    </row>
    <row r="465" spans="9:9" x14ac:dyDescent="0.2">
      <c r="I465" s="57"/>
    </row>
    <row r="466" spans="9:9" x14ac:dyDescent="0.2">
      <c r="I466" s="57"/>
    </row>
    <row r="467" spans="9:9" x14ac:dyDescent="0.2">
      <c r="I467" s="57"/>
    </row>
    <row r="468" spans="9:9" x14ac:dyDescent="0.2">
      <c r="I468" s="57"/>
    </row>
    <row r="469" spans="9:9" x14ac:dyDescent="0.2">
      <c r="I469" s="57"/>
    </row>
    <row r="470" spans="9:9" x14ac:dyDescent="0.2">
      <c r="I470" s="57"/>
    </row>
    <row r="471" spans="9:9" x14ac:dyDescent="0.2">
      <c r="I471" s="57"/>
    </row>
    <row r="472" spans="9:9" x14ac:dyDescent="0.2">
      <c r="I472" s="57"/>
    </row>
    <row r="473" spans="9:9" x14ac:dyDescent="0.2">
      <c r="I473" s="57"/>
    </row>
    <row r="474" spans="9:9" x14ac:dyDescent="0.2">
      <c r="I474" s="57"/>
    </row>
    <row r="475" spans="9:9" x14ac:dyDescent="0.2">
      <c r="I475" s="57"/>
    </row>
    <row r="476" spans="9:9" x14ac:dyDescent="0.2">
      <c r="I476" s="57"/>
    </row>
    <row r="477" spans="9:9" x14ac:dyDescent="0.2">
      <c r="I477" s="57"/>
    </row>
    <row r="478" spans="9:9" x14ac:dyDescent="0.2">
      <c r="I478" s="57"/>
    </row>
    <row r="479" spans="9:9" x14ac:dyDescent="0.2">
      <c r="I479" s="57"/>
    </row>
    <row r="480" spans="9:9" x14ac:dyDescent="0.2">
      <c r="I480" s="57"/>
    </row>
    <row r="481" spans="9:9" x14ac:dyDescent="0.2">
      <c r="I481" s="57"/>
    </row>
    <row r="482" spans="9:9" x14ac:dyDescent="0.2">
      <c r="I482" s="57"/>
    </row>
    <row r="483" spans="9:9" x14ac:dyDescent="0.2">
      <c r="I483" s="57"/>
    </row>
    <row r="484" spans="9:9" x14ac:dyDescent="0.2">
      <c r="I484" s="57"/>
    </row>
    <row r="485" spans="9:9" x14ac:dyDescent="0.2">
      <c r="I485" s="57"/>
    </row>
    <row r="486" spans="9:9" x14ac:dyDescent="0.2">
      <c r="I486" s="57"/>
    </row>
    <row r="487" spans="9:9" x14ac:dyDescent="0.2">
      <c r="I487" s="57"/>
    </row>
    <row r="488" spans="9:9" x14ac:dyDescent="0.2">
      <c r="I488" s="57"/>
    </row>
    <row r="489" spans="9:9" x14ac:dyDescent="0.2">
      <c r="I489" s="57"/>
    </row>
    <row r="490" spans="9:9" x14ac:dyDescent="0.2">
      <c r="I490" s="57"/>
    </row>
    <row r="491" spans="9:9" x14ac:dyDescent="0.2">
      <c r="I491" s="57"/>
    </row>
    <row r="492" spans="9:9" x14ac:dyDescent="0.2">
      <c r="I492" s="57"/>
    </row>
    <row r="493" spans="9:9" x14ac:dyDescent="0.2">
      <c r="I493" s="57"/>
    </row>
    <row r="494" spans="9:9" x14ac:dyDescent="0.2">
      <c r="I494" s="57"/>
    </row>
    <row r="495" spans="9:9" x14ac:dyDescent="0.2">
      <c r="I495" s="57"/>
    </row>
    <row r="496" spans="9:9" x14ac:dyDescent="0.2">
      <c r="I496" s="57"/>
    </row>
    <row r="497" spans="9:9" x14ac:dyDescent="0.2">
      <c r="I497" s="57"/>
    </row>
    <row r="498" spans="9:9" x14ac:dyDescent="0.2">
      <c r="I498" s="57"/>
    </row>
    <row r="499" spans="9:9" x14ac:dyDescent="0.2">
      <c r="I499" s="57"/>
    </row>
    <row r="500" spans="9:9" x14ac:dyDescent="0.2">
      <c r="I500" s="57"/>
    </row>
    <row r="501" spans="9:9" x14ac:dyDescent="0.2">
      <c r="I501" s="57"/>
    </row>
    <row r="502" spans="9:9" x14ac:dyDescent="0.2">
      <c r="I502" s="57"/>
    </row>
    <row r="503" spans="9:9" x14ac:dyDescent="0.2">
      <c r="I503" s="57"/>
    </row>
    <row r="504" spans="9:9" x14ac:dyDescent="0.2">
      <c r="I504" s="57"/>
    </row>
    <row r="505" spans="9:9" x14ac:dyDescent="0.2">
      <c r="I505" s="57"/>
    </row>
    <row r="506" spans="9:9" x14ac:dyDescent="0.2">
      <c r="I506" s="57"/>
    </row>
    <row r="507" spans="9:9" x14ac:dyDescent="0.2">
      <c r="I507" s="57"/>
    </row>
    <row r="508" spans="9:9" x14ac:dyDescent="0.2">
      <c r="I508" s="57"/>
    </row>
    <row r="509" spans="9:9" x14ac:dyDescent="0.2">
      <c r="I509" s="57"/>
    </row>
    <row r="510" spans="9:9" x14ac:dyDescent="0.2">
      <c r="I510" s="57"/>
    </row>
    <row r="511" spans="9:9" x14ac:dyDescent="0.2">
      <c r="I511" s="57"/>
    </row>
    <row r="512" spans="9:9" x14ac:dyDescent="0.2">
      <c r="I512" s="57"/>
    </row>
    <row r="513" spans="9:9" x14ac:dyDescent="0.2">
      <c r="I513" s="57"/>
    </row>
    <row r="514" spans="9:9" x14ac:dyDescent="0.2">
      <c r="I514" s="57"/>
    </row>
    <row r="515" spans="9:9" x14ac:dyDescent="0.2">
      <c r="I515" s="57"/>
    </row>
    <row r="516" spans="9:9" x14ac:dyDescent="0.2">
      <c r="I516" s="57"/>
    </row>
    <row r="517" spans="9:9" x14ac:dyDescent="0.2">
      <c r="I517" s="57"/>
    </row>
    <row r="518" spans="9:9" x14ac:dyDescent="0.2">
      <c r="I518" s="57"/>
    </row>
    <row r="519" spans="9:9" x14ac:dyDescent="0.2">
      <c r="I519" s="57"/>
    </row>
    <row r="520" spans="9:9" x14ac:dyDescent="0.2">
      <c r="I520" s="57"/>
    </row>
    <row r="521" spans="9:9" x14ac:dyDescent="0.2">
      <c r="I521" s="57"/>
    </row>
    <row r="522" spans="9:9" x14ac:dyDescent="0.2">
      <c r="I522" s="57"/>
    </row>
    <row r="523" spans="9:9" x14ac:dyDescent="0.2">
      <c r="I523" s="57"/>
    </row>
    <row r="524" spans="9:9" x14ac:dyDescent="0.2">
      <c r="I524" s="57"/>
    </row>
    <row r="525" spans="9:9" x14ac:dyDescent="0.2">
      <c r="I525" s="57"/>
    </row>
    <row r="526" spans="9:9" x14ac:dyDescent="0.2">
      <c r="I526" s="57"/>
    </row>
    <row r="527" spans="9:9" x14ac:dyDescent="0.2">
      <c r="I527" s="57"/>
    </row>
    <row r="528" spans="9:9" x14ac:dyDescent="0.2">
      <c r="I528" s="57"/>
    </row>
    <row r="529" spans="9:9" x14ac:dyDescent="0.2">
      <c r="I529" s="57"/>
    </row>
    <row r="530" spans="9:9" x14ac:dyDescent="0.2">
      <c r="I530" s="57"/>
    </row>
    <row r="531" spans="9:9" x14ac:dyDescent="0.2">
      <c r="I531" s="57"/>
    </row>
    <row r="532" spans="9:9" x14ac:dyDescent="0.2">
      <c r="I532" s="57"/>
    </row>
    <row r="533" spans="9:9" x14ac:dyDescent="0.2">
      <c r="I533" s="57"/>
    </row>
    <row r="534" spans="9:9" x14ac:dyDescent="0.2">
      <c r="I534" s="57"/>
    </row>
    <row r="535" spans="9:9" x14ac:dyDescent="0.2">
      <c r="I535" s="57"/>
    </row>
    <row r="536" spans="9:9" x14ac:dyDescent="0.2">
      <c r="I536" s="57"/>
    </row>
    <row r="537" spans="9:9" x14ac:dyDescent="0.2">
      <c r="I537" s="57"/>
    </row>
    <row r="538" spans="9:9" x14ac:dyDescent="0.2">
      <c r="I538" s="57"/>
    </row>
    <row r="539" spans="9:9" x14ac:dyDescent="0.2">
      <c r="I539" s="57"/>
    </row>
    <row r="540" spans="9:9" x14ac:dyDescent="0.2">
      <c r="I540" s="57"/>
    </row>
    <row r="541" spans="9:9" x14ac:dyDescent="0.2">
      <c r="I541" s="57"/>
    </row>
    <row r="542" spans="9:9" x14ac:dyDescent="0.2">
      <c r="I542" s="57"/>
    </row>
    <row r="543" spans="9:9" x14ac:dyDescent="0.2">
      <c r="I543" s="57"/>
    </row>
    <row r="544" spans="9:9" x14ac:dyDescent="0.2">
      <c r="I544" s="57"/>
    </row>
    <row r="545" spans="9:9" x14ac:dyDescent="0.2">
      <c r="I545" s="57"/>
    </row>
    <row r="546" spans="9:9" x14ac:dyDescent="0.2">
      <c r="I546" s="57"/>
    </row>
    <row r="547" spans="9:9" x14ac:dyDescent="0.2">
      <c r="I547" s="57"/>
    </row>
    <row r="548" spans="9:9" x14ac:dyDescent="0.2">
      <c r="I548" s="57"/>
    </row>
    <row r="549" spans="9:9" x14ac:dyDescent="0.2">
      <c r="I549" s="57"/>
    </row>
    <row r="550" spans="9:9" x14ac:dyDescent="0.2">
      <c r="I550" s="57"/>
    </row>
    <row r="551" spans="9:9" x14ac:dyDescent="0.2">
      <c r="I551" s="57"/>
    </row>
    <row r="552" spans="9:9" x14ac:dyDescent="0.2">
      <c r="I552" s="57"/>
    </row>
    <row r="553" spans="9:9" x14ac:dyDescent="0.2">
      <c r="I553" s="57"/>
    </row>
    <row r="554" spans="9:9" x14ac:dyDescent="0.2">
      <c r="I554" s="57"/>
    </row>
    <row r="555" spans="9:9" x14ac:dyDescent="0.2">
      <c r="I555" s="57"/>
    </row>
    <row r="556" spans="9:9" x14ac:dyDescent="0.2">
      <c r="I556" s="57"/>
    </row>
    <row r="557" spans="9:9" x14ac:dyDescent="0.2">
      <c r="I557" s="57"/>
    </row>
    <row r="558" spans="9:9" x14ac:dyDescent="0.2">
      <c r="I558" s="57"/>
    </row>
    <row r="559" spans="9:9" x14ac:dyDescent="0.2">
      <c r="I559" s="57"/>
    </row>
    <row r="560" spans="9:9" x14ac:dyDescent="0.2">
      <c r="I560" s="57"/>
    </row>
    <row r="561" spans="9:9" x14ac:dyDescent="0.2">
      <c r="I561" s="57"/>
    </row>
    <row r="562" spans="9:9" x14ac:dyDescent="0.2">
      <c r="I562" s="57"/>
    </row>
    <row r="563" spans="9:9" x14ac:dyDescent="0.2">
      <c r="I563" s="57"/>
    </row>
    <row r="564" spans="9:9" x14ac:dyDescent="0.2">
      <c r="I564" s="57"/>
    </row>
    <row r="565" spans="9:9" x14ac:dyDescent="0.2">
      <c r="I565" s="57"/>
    </row>
    <row r="566" spans="9:9" x14ac:dyDescent="0.2">
      <c r="I566" s="57"/>
    </row>
    <row r="567" spans="9:9" x14ac:dyDescent="0.2">
      <c r="I567" s="57"/>
    </row>
    <row r="568" spans="9:9" x14ac:dyDescent="0.2">
      <c r="I568" s="57"/>
    </row>
    <row r="569" spans="9:9" x14ac:dyDescent="0.2">
      <c r="I569" s="57"/>
    </row>
    <row r="570" spans="9:9" x14ac:dyDescent="0.2">
      <c r="I570" s="57"/>
    </row>
    <row r="571" spans="9:9" x14ac:dyDescent="0.2">
      <c r="I571" s="57"/>
    </row>
    <row r="572" spans="9:9" x14ac:dyDescent="0.2">
      <c r="I572" s="57"/>
    </row>
    <row r="573" spans="9:9" x14ac:dyDescent="0.2">
      <c r="I573" s="57"/>
    </row>
    <row r="574" spans="9:9" x14ac:dyDescent="0.2">
      <c r="I574" s="57"/>
    </row>
    <row r="575" spans="9:9" x14ac:dyDescent="0.2">
      <c r="I575" s="57"/>
    </row>
    <row r="576" spans="9:9" x14ac:dyDescent="0.2">
      <c r="I576" s="57"/>
    </row>
    <row r="577" spans="9:9" x14ac:dyDescent="0.2">
      <c r="I577" s="57"/>
    </row>
    <row r="578" spans="9:9" x14ac:dyDescent="0.2">
      <c r="I578" s="57"/>
    </row>
    <row r="579" spans="9:9" x14ac:dyDescent="0.2">
      <c r="I579" s="57"/>
    </row>
    <row r="580" spans="9:9" x14ac:dyDescent="0.2">
      <c r="I580" s="57"/>
    </row>
    <row r="581" spans="9:9" x14ac:dyDescent="0.2">
      <c r="I581" s="57"/>
    </row>
    <row r="582" spans="9:9" x14ac:dyDescent="0.2">
      <c r="I582" s="57"/>
    </row>
    <row r="583" spans="9:9" x14ac:dyDescent="0.2">
      <c r="I583" s="57"/>
    </row>
    <row r="584" spans="9:9" x14ac:dyDescent="0.2">
      <c r="I584" s="57"/>
    </row>
    <row r="585" spans="9:9" x14ac:dyDescent="0.2">
      <c r="I585" s="57"/>
    </row>
    <row r="586" spans="9:9" x14ac:dyDescent="0.2">
      <c r="I586" s="57"/>
    </row>
    <row r="587" spans="9:9" x14ac:dyDescent="0.2">
      <c r="I587" s="57"/>
    </row>
    <row r="588" spans="9:9" x14ac:dyDescent="0.2">
      <c r="I588" s="57"/>
    </row>
    <row r="589" spans="9:9" x14ac:dyDescent="0.2">
      <c r="I589" s="57"/>
    </row>
    <row r="590" spans="9:9" x14ac:dyDescent="0.2">
      <c r="I590" s="57"/>
    </row>
    <row r="591" spans="9:9" x14ac:dyDescent="0.2">
      <c r="I591" s="57"/>
    </row>
    <row r="592" spans="9:9" x14ac:dyDescent="0.2">
      <c r="I592" s="57"/>
    </row>
    <row r="593" spans="9:9" x14ac:dyDescent="0.2">
      <c r="I593" s="57"/>
    </row>
    <row r="594" spans="9:9" x14ac:dyDescent="0.2">
      <c r="I594" s="57"/>
    </row>
    <row r="595" spans="9:9" x14ac:dyDescent="0.2">
      <c r="I595" s="57"/>
    </row>
    <row r="596" spans="9:9" x14ac:dyDescent="0.2">
      <c r="I596" s="57"/>
    </row>
    <row r="597" spans="9:9" x14ac:dyDescent="0.2">
      <c r="I597" s="57"/>
    </row>
    <row r="598" spans="9:9" x14ac:dyDescent="0.2">
      <c r="I598" s="57"/>
    </row>
    <row r="599" spans="9:9" x14ac:dyDescent="0.2">
      <c r="I599" s="57"/>
    </row>
    <row r="600" spans="9:9" x14ac:dyDescent="0.2">
      <c r="I600" s="57"/>
    </row>
    <row r="601" spans="9:9" x14ac:dyDescent="0.2">
      <c r="I601" s="57"/>
    </row>
    <row r="602" spans="9:9" x14ac:dyDescent="0.2">
      <c r="I602" s="57"/>
    </row>
    <row r="603" spans="9:9" x14ac:dyDescent="0.2">
      <c r="I603" s="57"/>
    </row>
    <row r="604" spans="9:9" x14ac:dyDescent="0.2">
      <c r="I604" s="57"/>
    </row>
    <row r="605" spans="9:9" x14ac:dyDescent="0.2">
      <c r="I605" s="57"/>
    </row>
    <row r="606" spans="9:9" x14ac:dyDescent="0.2">
      <c r="I606" s="57"/>
    </row>
    <row r="607" spans="9:9" x14ac:dyDescent="0.2">
      <c r="I607" s="57"/>
    </row>
    <row r="608" spans="9:9" x14ac:dyDescent="0.2">
      <c r="I608" s="57"/>
    </row>
    <row r="609" spans="9:9" x14ac:dyDescent="0.2">
      <c r="I609" s="57"/>
    </row>
    <row r="610" spans="9:9" x14ac:dyDescent="0.2">
      <c r="I610" s="57"/>
    </row>
    <row r="611" spans="9:9" x14ac:dyDescent="0.2">
      <c r="I611" s="57"/>
    </row>
    <row r="612" spans="9:9" x14ac:dyDescent="0.2">
      <c r="I612" s="57"/>
    </row>
    <row r="613" spans="9:9" x14ac:dyDescent="0.2">
      <c r="I613" s="57"/>
    </row>
    <row r="614" spans="9:9" x14ac:dyDescent="0.2">
      <c r="I614" s="57"/>
    </row>
    <row r="615" spans="9:9" x14ac:dyDescent="0.2">
      <c r="I615" s="57"/>
    </row>
    <row r="616" spans="9:9" x14ac:dyDescent="0.2">
      <c r="I616" s="57"/>
    </row>
    <row r="617" spans="9:9" x14ac:dyDescent="0.2">
      <c r="I617" s="57"/>
    </row>
    <row r="618" spans="9:9" x14ac:dyDescent="0.2">
      <c r="I618" s="57"/>
    </row>
    <row r="619" spans="9:9" x14ac:dyDescent="0.2">
      <c r="I619" s="57"/>
    </row>
    <row r="620" spans="9:9" x14ac:dyDescent="0.2">
      <c r="I620" s="57"/>
    </row>
    <row r="621" spans="9:9" x14ac:dyDescent="0.2">
      <c r="I621" s="57"/>
    </row>
    <row r="622" spans="9:9" x14ac:dyDescent="0.2">
      <c r="I622" s="57"/>
    </row>
    <row r="623" spans="9:9" x14ac:dyDescent="0.2">
      <c r="I623" s="57"/>
    </row>
    <row r="624" spans="9:9" x14ac:dyDescent="0.2">
      <c r="I624" s="57"/>
    </row>
    <row r="625" spans="9:9" x14ac:dyDescent="0.2">
      <c r="I625" s="57"/>
    </row>
    <row r="626" spans="9:9" x14ac:dyDescent="0.2">
      <c r="I626" s="57"/>
    </row>
    <row r="627" spans="9:9" x14ac:dyDescent="0.2">
      <c r="I627" s="57"/>
    </row>
    <row r="628" spans="9:9" x14ac:dyDescent="0.2">
      <c r="I628" s="57"/>
    </row>
    <row r="629" spans="9:9" x14ac:dyDescent="0.2">
      <c r="I629" s="57"/>
    </row>
    <row r="630" spans="9:9" x14ac:dyDescent="0.2">
      <c r="I630" s="57"/>
    </row>
    <row r="631" spans="9:9" x14ac:dyDescent="0.2">
      <c r="I631" s="57"/>
    </row>
    <row r="632" spans="9:9" x14ac:dyDescent="0.2">
      <c r="I632" s="57"/>
    </row>
    <row r="633" spans="9:9" x14ac:dyDescent="0.2">
      <c r="I633" s="57"/>
    </row>
    <row r="634" spans="9:9" x14ac:dyDescent="0.2">
      <c r="I634" s="57"/>
    </row>
    <row r="635" spans="9:9" x14ac:dyDescent="0.2">
      <c r="I635" s="57"/>
    </row>
    <row r="636" spans="9:9" x14ac:dyDescent="0.2">
      <c r="I636" s="57"/>
    </row>
    <row r="637" spans="9:9" x14ac:dyDescent="0.2">
      <c r="I637" s="57"/>
    </row>
    <row r="638" spans="9:9" x14ac:dyDescent="0.2">
      <c r="I638" s="57"/>
    </row>
    <row r="639" spans="9:9" x14ac:dyDescent="0.2">
      <c r="I639" s="57"/>
    </row>
    <row r="640" spans="9:9" x14ac:dyDescent="0.2">
      <c r="I640" s="57"/>
    </row>
    <row r="641" spans="9:9" x14ac:dyDescent="0.2">
      <c r="I641" s="57"/>
    </row>
    <row r="642" spans="9:9" x14ac:dyDescent="0.2">
      <c r="I642" s="57"/>
    </row>
    <row r="643" spans="9:9" x14ac:dyDescent="0.2">
      <c r="I643" s="57"/>
    </row>
    <row r="644" spans="9:9" x14ac:dyDescent="0.2">
      <c r="I644" s="57"/>
    </row>
    <row r="645" spans="9:9" x14ac:dyDescent="0.2">
      <c r="I645" s="57"/>
    </row>
    <row r="646" spans="9:9" x14ac:dyDescent="0.2">
      <c r="I646" s="57"/>
    </row>
    <row r="647" spans="9:9" x14ac:dyDescent="0.2">
      <c r="I647" s="57"/>
    </row>
    <row r="648" spans="9:9" x14ac:dyDescent="0.2">
      <c r="I648" s="57"/>
    </row>
    <row r="649" spans="9:9" x14ac:dyDescent="0.2">
      <c r="I649" s="57"/>
    </row>
    <row r="650" spans="9:9" x14ac:dyDescent="0.2">
      <c r="I650" s="57"/>
    </row>
    <row r="651" spans="9:9" x14ac:dyDescent="0.2">
      <c r="I651" s="57"/>
    </row>
    <row r="652" spans="9:9" x14ac:dyDescent="0.2">
      <c r="I652" s="57"/>
    </row>
    <row r="653" spans="9:9" x14ac:dyDescent="0.2">
      <c r="I653" s="57"/>
    </row>
    <row r="654" spans="9:9" x14ac:dyDescent="0.2">
      <c r="I654" s="57"/>
    </row>
    <row r="655" spans="9:9" x14ac:dyDescent="0.2">
      <c r="I655" s="57"/>
    </row>
    <row r="656" spans="9:9" x14ac:dyDescent="0.2">
      <c r="I656" s="57"/>
    </row>
    <row r="657" spans="9:9" x14ac:dyDescent="0.2">
      <c r="I657" s="57"/>
    </row>
    <row r="658" spans="9:9" x14ac:dyDescent="0.2">
      <c r="I658" s="57"/>
    </row>
    <row r="659" spans="9:9" x14ac:dyDescent="0.2">
      <c r="I659" s="57"/>
    </row>
    <row r="660" spans="9:9" x14ac:dyDescent="0.2">
      <c r="I660" s="57"/>
    </row>
    <row r="661" spans="9:9" x14ac:dyDescent="0.2">
      <c r="I661" s="57"/>
    </row>
    <row r="662" spans="9:9" x14ac:dyDescent="0.2">
      <c r="I662" s="57"/>
    </row>
    <row r="663" spans="9:9" x14ac:dyDescent="0.2">
      <c r="I663" s="57"/>
    </row>
    <row r="664" spans="9:9" x14ac:dyDescent="0.2">
      <c r="I664" s="57"/>
    </row>
    <row r="665" spans="9:9" x14ac:dyDescent="0.2">
      <c r="I665" s="57"/>
    </row>
    <row r="666" spans="9:9" x14ac:dyDescent="0.2">
      <c r="I666" s="57"/>
    </row>
    <row r="667" spans="9:9" x14ac:dyDescent="0.2">
      <c r="I667" s="57"/>
    </row>
    <row r="668" spans="9:9" x14ac:dyDescent="0.2">
      <c r="I668" s="57"/>
    </row>
    <row r="669" spans="9:9" x14ac:dyDescent="0.2">
      <c r="I669" s="57"/>
    </row>
    <row r="670" spans="9:9" x14ac:dyDescent="0.2">
      <c r="I670" s="57"/>
    </row>
    <row r="671" spans="9:9" x14ac:dyDescent="0.2">
      <c r="I671" s="57"/>
    </row>
    <row r="672" spans="9:9" x14ac:dyDescent="0.2">
      <c r="I672" s="57"/>
    </row>
    <row r="673" spans="9:9" x14ac:dyDescent="0.2">
      <c r="I673" s="57"/>
    </row>
    <row r="674" spans="9:9" x14ac:dyDescent="0.2">
      <c r="I674" s="57"/>
    </row>
    <row r="675" spans="9:9" x14ac:dyDescent="0.2">
      <c r="I675" s="57"/>
    </row>
    <row r="676" spans="9:9" x14ac:dyDescent="0.2">
      <c r="I676" s="57"/>
    </row>
    <row r="677" spans="9:9" x14ac:dyDescent="0.2">
      <c r="I677" s="57"/>
    </row>
    <row r="678" spans="9:9" x14ac:dyDescent="0.2">
      <c r="I678" s="57"/>
    </row>
    <row r="679" spans="9:9" x14ac:dyDescent="0.2">
      <c r="I679" s="57"/>
    </row>
    <row r="680" spans="9:9" x14ac:dyDescent="0.2">
      <c r="I680" s="57"/>
    </row>
    <row r="681" spans="9:9" x14ac:dyDescent="0.2">
      <c r="I681" s="57"/>
    </row>
    <row r="682" spans="9:9" x14ac:dyDescent="0.2">
      <c r="I682" s="57"/>
    </row>
    <row r="683" spans="9:9" x14ac:dyDescent="0.2">
      <c r="I683" s="57"/>
    </row>
    <row r="684" spans="9:9" x14ac:dyDescent="0.2">
      <c r="I684" s="57"/>
    </row>
    <row r="685" spans="9:9" x14ac:dyDescent="0.2">
      <c r="I685" s="57"/>
    </row>
    <row r="686" spans="9:9" x14ac:dyDescent="0.2">
      <c r="I686" s="57"/>
    </row>
    <row r="687" spans="9:9" x14ac:dyDescent="0.2">
      <c r="I687" s="57"/>
    </row>
    <row r="688" spans="9:9" x14ac:dyDescent="0.2">
      <c r="I688" s="57"/>
    </row>
    <row r="689" spans="9:9" x14ac:dyDescent="0.2">
      <c r="I689" s="57"/>
    </row>
    <row r="690" spans="9:9" x14ac:dyDescent="0.2">
      <c r="I690" s="57"/>
    </row>
    <row r="691" spans="9:9" x14ac:dyDescent="0.2">
      <c r="I691" s="57"/>
    </row>
    <row r="692" spans="9:9" x14ac:dyDescent="0.2">
      <c r="I692" s="57"/>
    </row>
    <row r="693" spans="9:9" x14ac:dyDescent="0.2">
      <c r="I693" s="57"/>
    </row>
    <row r="694" spans="9:9" x14ac:dyDescent="0.2">
      <c r="I694" s="57"/>
    </row>
    <row r="695" spans="9:9" x14ac:dyDescent="0.2">
      <c r="I695" s="57"/>
    </row>
    <row r="696" spans="9:9" x14ac:dyDescent="0.2">
      <c r="I696" s="57"/>
    </row>
    <row r="697" spans="9:9" x14ac:dyDescent="0.2">
      <c r="I697" s="57"/>
    </row>
    <row r="698" spans="9:9" x14ac:dyDescent="0.2">
      <c r="I698" s="57"/>
    </row>
    <row r="699" spans="9:9" x14ac:dyDescent="0.2">
      <c r="I699" s="57"/>
    </row>
    <row r="700" spans="9:9" x14ac:dyDescent="0.2">
      <c r="I700" s="57"/>
    </row>
    <row r="701" spans="9:9" x14ac:dyDescent="0.2">
      <c r="I701" s="57"/>
    </row>
    <row r="702" spans="9:9" x14ac:dyDescent="0.2">
      <c r="I702" s="57"/>
    </row>
    <row r="703" spans="9:9" x14ac:dyDescent="0.2">
      <c r="I703" s="57"/>
    </row>
    <row r="704" spans="9:9" x14ac:dyDescent="0.2">
      <c r="I704" s="57"/>
    </row>
    <row r="705" spans="9:9" x14ac:dyDescent="0.2">
      <c r="I705" s="57"/>
    </row>
    <row r="706" spans="9:9" x14ac:dyDescent="0.2">
      <c r="I706" s="57"/>
    </row>
    <row r="707" spans="9:9" x14ac:dyDescent="0.2">
      <c r="I707" s="57"/>
    </row>
    <row r="708" spans="9:9" x14ac:dyDescent="0.2">
      <c r="I708" s="57"/>
    </row>
    <row r="709" spans="9:9" x14ac:dyDescent="0.2">
      <c r="I709" s="57"/>
    </row>
    <row r="710" spans="9:9" x14ac:dyDescent="0.2">
      <c r="I710" s="57"/>
    </row>
    <row r="711" spans="9:9" x14ac:dyDescent="0.2">
      <c r="I711" s="57"/>
    </row>
    <row r="712" spans="9:9" x14ac:dyDescent="0.2">
      <c r="I712" s="57"/>
    </row>
    <row r="713" spans="9:9" x14ac:dyDescent="0.2">
      <c r="I713" s="57"/>
    </row>
    <row r="714" spans="9:9" x14ac:dyDescent="0.2">
      <c r="I714" s="57"/>
    </row>
    <row r="715" spans="9:9" x14ac:dyDescent="0.2">
      <c r="I715" s="57"/>
    </row>
    <row r="716" spans="9:9" x14ac:dyDescent="0.2">
      <c r="I716" s="57"/>
    </row>
    <row r="717" spans="9:9" x14ac:dyDescent="0.2">
      <c r="I717" s="57"/>
    </row>
    <row r="718" spans="9:9" x14ac:dyDescent="0.2">
      <c r="I718" s="57"/>
    </row>
    <row r="719" spans="9:9" x14ac:dyDescent="0.2">
      <c r="I719" s="57"/>
    </row>
    <row r="720" spans="9:9" x14ac:dyDescent="0.2">
      <c r="I720" s="57"/>
    </row>
    <row r="721" spans="9:9" x14ac:dyDescent="0.2">
      <c r="I721" s="57"/>
    </row>
    <row r="722" spans="9:9" x14ac:dyDescent="0.2">
      <c r="I722" s="57"/>
    </row>
    <row r="723" spans="9:9" x14ac:dyDescent="0.2">
      <c r="I723" s="57"/>
    </row>
    <row r="724" spans="9:9" x14ac:dyDescent="0.2">
      <c r="I724" s="57"/>
    </row>
    <row r="725" spans="9:9" x14ac:dyDescent="0.2">
      <c r="I725" s="57"/>
    </row>
    <row r="726" spans="9:9" x14ac:dyDescent="0.2">
      <c r="I726" s="57"/>
    </row>
    <row r="727" spans="9:9" x14ac:dyDescent="0.2">
      <c r="I727" s="57"/>
    </row>
    <row r="728" spans="9:9" x14ac:dyDescent="0.2">
      <c r="I728" s="57"/>
    </row>
    <row r="729" spans="9:9" x14ac:dyDescent="0.2">
      <c r="I729" s="57"/>
    </row>
    <row r="730" spans="9:9" x14ac:dyDescent="0.2">
      <c r="I730" s="57"/>
    </row>
    <row r="731" spans="9:9" x14ac:dyDescent="0.2">
      <c r="I731" s="57"/>
    </row>
    <row r="732" spans="9:9" x14ac:dyDescent="0.2">
      <c r="I732" s="57"/>
    </row>
    <row r="733" spans="9:9" x14ac:dyDescent="0.2">
      <c r="I733" s="57"/>
    </row>
    <row r="734" spans="9:9" x14ac:dyDescent="0.2">
      <c r="I734" s="57"/>
    </row>
    <row r="735" spans="9:9" x14ac:dyDescent="0.2">
      <c r="I735" s="57"/>
    </row>
    <row r="736" spans="9:9" x14ac:dyDescent="0.2">
      <c r="I736" s="57"/>
    </row>
    <row r="737" spans="9:9" x14ac:dyDescent="0.2">
      <c r="I737" s="57"/>
    </row>
    <row r="738" spans="9:9" x14ac:dyDescent="0.2">
      <c r="I738" s="57"/>
    </row>
    <row r="739" spans="9:9" x14ac:dyDescent="0.2">
      <c r="I739" s="57"/>
    </row>
    <row r="740" spans="9:9" x14ac:dyDescent="0.2">
      <c r="I740" s="57"/>
    </row>
    <row r="741" spans="9:9" x14ac:dyDescent="0.2">
      <c r="I741" s="57"/>
    </row>
    <row r="742" spans="9:9" x14ac:dyDescent="0.2">
      <c r="I742" s="57"/>
    </row>
    <row r="743" spans="9:9" x14ac:dyDescent="0.2">
      <c r="I743" s="57"/>
    </row>
    <row r="744" spans="9:9" x14ac:dyDescent="0.2">
      <c r="I744" s="57"/>
    </row>
    <row r="745" spans="9:9" x14ac:dyDescent="0.2">
      <c r="I745" s="57"/>
    </row>
    <row r="746" spans="9:9" x14ac:dyDescent="0.2">
      <c r="I746" s="57"/>
    </row>
    <row r="747" spans="9:9" x14ac:dyDescent="0.2">
      <c r="I747" s="57"/>
    </row>
    <row r="748" spans="9:9" x14ac:dyDescent="0.2">
      <c r="I748" s="57"/>
    </row>
    <row r="749" spans="9:9" x14ac:dyDescent="0.2">
      <c r="I749" s="57"/>
    </row>
    <row r="750" spans="9:9" x14ac:dyDescent="0.2">
      <c r="I750" s="57"/>
    </row>
    <row r="751" spans="9:9" x14ac:dyDescent="0.2">
      <c r="I751" s="57"/>
    </row>
    <row r="752" spans="9:9" x14ac:dyDescent="0.2">
      <c r="I752" s="57"/>
    </row>
    <row r="753" spans="9:9" x14ac:dyDescent="0.2">
      <c r="I753" s="57"/>
    </row>
    <row r="754" spans="9:9" x14ac:dyDescent="0.2">
      <c r="I754" s="57"/>
    </row>
    <row r="755" spans="9:9" x14ac:dyDescent="0.2">
      <c r="I755" s="57"/>
    </row>
    <row r="756" spans="9:9" x14ac:dyDescent="0.2">
      <c r="I756" s="57"/>
    </row>
    <row r="757" spans="9:9" x14ac:dyDescent="0.2">
      <c r="I757" s="57"/>
    </row>
    <row r="758" spans="9:9" x14ac:dyDescent="0.2">
      <c r="I758" s="57"/>
    </row>
    <row r="759" spans="9:9" x14ac:dyDescent="0.2">
      <c r="I759" s="57"/>
    </row>
    <row r="760" spans="9:9" x14ac:dyDescent="0.2">
      <c r="I760" s="57"/>
    </row>
    <row r="761" spans="9:9" x14ac:dyDescent="0.2">
      <c r="I761" s="57"/>
    </row>
    <row r="762" spans="9:9" x14ac:dyDescent="0.2">
      <c r="I762" s="57"/>
    </row>
    <row r="763" spans="9:9" x14ac:dyDescent="0.2">
      <c r="I763" s="57"/>
    </row>
    <row r="764" spans="9:9" x14ac:dyDescent="0.2">
      <c r="I764" s="57"/>
    </row>
    <row r="765" spans="9:9" x14ac:dyDescent="0.2">
      <c r="I765" s="57"/>
    </row>
    <row r="766" spans="9:9" x14ac:dyDescent="0.2">
      <c r="I766" s="57"/>
    </row>
    <row r="767" spans="9:9" x14ac:dyDescent="0.2">
      <c r="I767" s="57"/>
    </row>
    <row r="768" spans="9:9" x14ac:dyDescent="0.2">
      <c r="I768" s="57"/>
    </row>
    <row r="769" spans="9:9" x14ac:dyDescent="0.2">
      <c r="I769" s="57"/>
    </row>
    <row r="770" spans="9:9" x14ac:dyDescent="0.2">
      <c r="I770" s="57"/>
    </row>
    <row r="771" spans="9:9" x14ac:dyDescent="0.2">
      <c r="I771" s="57"/>
    </row>
    <row r="772" spans="9:9" x14ac:dyDescent="0.2">
      <c r="I772" s="57"/>
    </row>
    <row r="773" spans="9:9" x14ac:dyDescent="0.2">
      <c r="I773" s="57"/>
    </row>
    <row r="774" spans="9:9" x14ac:dyDescent="0.2">
      <c r="I774" s="57"/>
    </row>
    <row r="775" spans="9:9" x14ac:dyDescent="0.2">
      <c r="I775" s="57"/>
    </row>
    <row r="776" spans="9:9" x14ac:dyDescent="0.2">
      <c r="I776" s="57"/>
    </row>
    <row r="777" spans="9:9" x14ac:dyDescent="0.2">
      <c r="I777" s="57"/>
    </row>
    <row r="778" spans="9:9" x14ac:dyDescent="0.2">
      <c r="I778" s="57"/>
    </row>
    <row r="779" spans="9:9" x14ac:dyDescent="0.2">
      <c r="I779" s="57"/>
    </row>
    <row r="780" spans="9:9" x14ac:dyDescent="0.2">
      <c r="I780" s="57"/>
    </row>
    <row r="781" spans="9:9" x14ac:dyDescent="0.2">
      <c r="I781" s="57"/>
    </row>
    <row r="782" spans="9:9" x14ac:dyDescent="0.2">
      <c r="I782" s="57"/>
    </row>
    <row r="783" spans="9:9" x14ac:dyDescent="0.2">
      <c r="I783" s="57"/>
    </row>
    <row r="784" spans="9:9" x14ac:dyDescent="0.2">
      <c r="I784" s="57"/>
    </row>
    <row r="785" spans="9:9" x14ac:dyDescent="0.2">
      <c r="I785" s="57"/>
    </row>
    <row r="786" spans="9:9" x14ac:dyDescent="0.2">
      <c r="I786" s="57"/>
    </row>
    <row r="787" spans="9:9" x14ac:dyDescent="0.2">
      <c r="I787" s="57"/>
    </row>
    <row r="788" spans="9:9" x14ac:dyDescent="0.2">
      <c r="I788" s="57"/>
    </row>
    <row r="789" spans="9:9" x14ac:dyDescent="0.2">
      <c r="I789" s="57"/>
    </row>
    <row r="790" spans="9:9" x14ac:dyDescent="0.2">
      <c r="I790" s="57"/>
    </row>
    <row r="791" spans="9:9" x14ac:dyDescent="0.2">
      <c r="I791" s="57"/>
    </row>
    <row r="792" spans="9:9" x14ac:dyDescent="0.2">
      <c r="I792" s="57"/>
    </row>
    <row r="793" spans="9:9" x14ac:dyDescent="0.2">
      <c r="I793" s="57"/>
    </row>
    <row r="794" spans="9:9" x14ac:dyDescent="0.2">
      <c r="I794" s="57"/>
    </row>
    <row r="795" spans="9:9" x14ac:dyDescent="0.2">
      <c r="I795" s="57"/>
    </row>
    <row r="796" spans="9:9" x14ac:dyDescent="0.2">
      <c r="I796" s="57"/>
    </row>
    <row r="797" spans="9:9" x14ac:dyDescent="0.2">
      <c r="I797" s="57"/>
    </row>
    <row r="798" spans="9:9" x14ac:dyDescent="0.2">
      <c r="I798" s="57"/>
    </row>
    <row r="799" spans="9:9" x14ac:dyDescent="0.2">
      <c r="I799" s="57"/>
    </row>
    <row r="800" spans="9:9" x14ac:dyDescent="0.2">
      <c r="I800" s="57"/>
    </row>
    <row r="801" spans="9:9" x14ac:dyDescent="0.2">
      <c r="I801" s="57"/>
    </row>
    <row r="802" spans="9:9" x14ac:dyDescent="0.2">
      <c r="I802" s="57"/>
    </row>
    <row r="803" spans="9:9" x14ac:dyDescent="0.2">
      <c r="I803" s="57"/>
    </row>
    <row r="804" spans="9:9" x14ac:dyDescent="0.2">
      <c r="I804" s="57"/>
    </row>
    <row r="805" spans="9:9" x14ac:dyDescent="0.2">
      <c r="I805" s="57"/>
    </row>
    <row r="806" spans="9:9" x14ac:dyDescent="0.2">
      <c r="I806" s="57"/>
    </row>
    <row r="807" spans="9:9" x14ac:dyDescent="0.2">
      <c r="I807" s="57"/>
    </row>
    <row r="808" spans="9:9" x14ac:dyDescent="0.2">
      <c r="I808" s="57"/>
    </row>
    <row r="809" spans="9:9" x14ac:dyDescent="0.2">
      <c r="I809" s="57"/>
    </row>
    <row r="810" spans="9:9" x14ac:dyDescent="0.2">
      <c r="I810" s="57"/>
    </row>
    <row r="811" spans="9:9" x14ac:dyDescent="0.2">
      <c r="I811" s="57"/>
    </row>
    <row r="812" spans="9:9" x14ac:dyDescent="0.2">
      <c r="I812" s="57"/>
    </row>
    <row r="813" spans="9:9" x14ac:dyDescent="0.2">
      <c r="I813" s="57"/>
    </row>
    <row r="814" spans="9:9" x14ac:dyDescent="0.2">
      <c r="I814" s="57"/>
    </row>
    <row r="815" spans="9:9" x14ac:dyDescent="0.2">
      <c r="I815" s="57"/>
    </row>
    <row r="816" spans="9:9" x14ac:dyDescent="0.2">
      <c r="I816" s="57"/>
    </row>
    <row r="817" spans="9:9" x14ac:dyDescent="0.2">
      <c r="I817" s="57"/>
    </row>
    <row r="818" spans="9:9" x14ac:dyDescent="0.2">
      <c r="I818" s="57"/>
    </row>
    <row r="819" spans="9:9" x14ac:dyDescent="0.2">
      <c r="I819" s="57"/>
    </row>
    <row r="820" spans="9:9" x14ac:dyDescent="0.2">
      <c r="I820" s="57"/>
    </row>
    <row r="821" spans="9:9" x14ac:dyDescent="0.2">
      <c r="I821" s="57"/>
    </row>
    <row r="822" spans="9:9" x14ac:dyDescent="0.2">
      <c r="I822" s="57"/>
    </row>
    <row r="823" spans="9:9" x14ac:dyDescent="0.2">
      <c r="I823" s="57"/>
    </row>
    <row r="824" spans="9:9" x14ac:dyDescent="0.2">
      <c r="I824" s="57"/>
    </row>
    <row r="825" spans="9:9" x14ac:dyDescent="0.2">
      <c r="I825" s="57"/>
    </row>
    <row r="826" spans="9:9" x14ac:dyDescent="0.2">
      <c r="I826" s="57"/>
    </row>
    <row r="827" spans="9:9" x14ac:dyDescent="0.2">
      <c r="I827" s="57"/>
    </row>
    <row r="828" spans="9:9" x14ac:dyDescent="0.2">
      <c r="I828" s="57"/>
    </row>
    <row r="829" spans="9:9" x14ac:dyDescent="0.2">
      <c r="I829" s="57"/>
    </row>
    <row r="830" spans="9:9" x14ac:dyDescent="0.2">
      <c r="I830" s="57"/>
    </row>
    <row r="831" spans="9:9" x14ac:dyDescent="0.2">
      <c r="I831" s="57"/>
    </row>
    <row r="832" spans="9:9" x14ac:dyDescent="0.2">
      <c r="I832" s="57"/>
    </row>
    <row r="833" spans="9:9" x14ac:dyDescent="0.2">
      <c r="I833" s="57"/>
    </row>
    <row r="834" spans="9:9" x14ac:dyDescent="0.2">
      <c r="I834" s="57"/>
    </row>
    <row r="835" spans="9:9" x14ac:dyDescent="0.2">
      <c r="I835" s="57"/>
    </row>
    <row r="836" spans="9:9" x14ac:dyDescent="0.2">
      <c r="I836" s="57"/>
    </row>
    <row r="837" spans="9:9" x14ac:dyDescent="0.2">
      <c r="I837" s="57"/>
    </row>
    <row r="838" spans="9:9" x14ac:dyDescent="0.2">
      <c r="I838" s="57"/>
    </row>
    <row r="839" spans="9:9" x14ac:dyDescent="0.2">
      <c r="I839" s="57"/>
    </row>
    <row r="840" spans="9:9" x14ac:dyDescent="0.2">
      <c r="I840" s="57"/>
    </row>
    <row r="841" spans="9:9" x14ac:dyDescent="0.2">
      <c r="I841" s="57"/>
    </row>
    <row r="842" spans="9:9" x14ac:dyDescent="0.2">
      <c r="I842" s="57"/>
    </row>
    <row r="843" spans="9:9" x14ac:dyDescent="0.2">
      <c r="I843" s="57"/>
    </row>
    <row r="844" spans="9:9" x14ac:dyDescent="0.2">
      <c r="I844" s="57"/>
    </row>
    <row r="845" spans="9:9" x14ac:dyDescent="0.2">
      <c r="I845" s="57"/>
    </row>
    <row r="846" spans="9:9" x14ac:dyDescent="0.2">
      <c r="I846" s="57"/>
    </row>
    <row r="847" spans="9:9" x14ac:dyDescent="0.2">
      <c r="I847" s="57"/>
    </row>
    <row r="848" spans="9:9" x14ac:dyDescent="0.2">
      <c r="I848" s="57"/>
    </row>
    <row r="849" spans="9:9" x14ac:dyDescent="0.2">
      <c r="I849" s="57"/>
    </row>
    <row r="850" spans="9:9" x14ac:dyDescent="0.2">
      <c r="I850" s="57"/>
    </row>
    <row r="851" spans="9:9" x14ac:dyDescent="0.2">
      <c r="I851" s="57"/>
    </row>
    <row r="852" spans="9:9" x14ac:dyDescent="0.2">
      <c r="I852" s="57"/>
    </row>
    <row r="853" spans="9:9" x14ac:dyDescent="0.2">
      <c r="I853" s="57"/>
    </row>
    <row r="854" spans="9:9" x14ac:dyDescent="0.2">
      <c r="I854" s="57"/>
    </row>
    <row r="855" spans="9:9" x14ac:dyDescent="0.2">
      <c r="I855" s="57"/>
    </row>
    <row r="856" spans="9:9" x14ac:dyDescent="0.2">
      <c r="I856" s="57"/>
    </row>
    <row r="857" spans="9:9" x14ac:dyDescent="0.2">
      <c r="I857" s="57"/>
    </row>
    <row r="858" spans="9:9" x14ac:dyDescent="0.2">
      <c r="I858" s="57"/>
    </row>
    <row r="859" spans="9:9" x14ac:dyDescent="0.2">
      <c r="I859" s="57"/>
    </row>
    <row r="860" spans="9:9" x14ac:dyDescent="0.2">
      <c r="I860" s="57"/>
    </row>
    <row r="861" spans="9:9" x14ac:dyDescent="0.2">
      <c r="I861" s="57"/>
    </row>
    <row r="862" spans="9:9" x14ac:dyDescent="0.2">
      <c r="I862" s="57"/>
    </row>
    <row r="863" spans="9:9" x14ac:dyDescent="0.2">
      <c r="I863" s="57"/>
    </row>
    <row r="864" spans="9:9" x14ac:dyDescent="0.2">
      <c r="I864" s="57"/>
    </row>
    <row r="865" spans="9:9" x14ac:dyDescent="0.2">
      <c r="I865" s="57"/>
    </row>
    <row r="866" spans="9:9" x14ac:dyDescent="0.2">
      <c r="I866" s="57"/>
    </row>
    <row r="867" spans="9:9" x14ac:dyDescent="0.2">
      <c r="I867" s="57"/>
    </row>
    <row r="868" spans="9:9" x14ac:dyDescent="0.2">
      <c r="I868" s="57"/>
    </row>
    <row r="869" spans="9:9" x14ac:dyDescent="0.2">
      <c r="I869" s="57"/>
    </row>
    <row r="870" spans="9:9" x14ac:dyDescent="0.2">
      <c r="I870" s="57"/>
    </row>
    <row r="871" spans="9:9" x14ac:dyDescent="0.2">
      <c r="I871" s="57"/>
    </row>
    <row r="872" spans="9:9" x14ac:dyDescent="0.2">
      <c r="I872" s="57"/>
    </row>
    <row r="873" spans="9:9" x14ac:dyDescent="0.2">
      <c r="I873" s="57"/>
    </row>
    <row r="874" spans="9:9" x14ac:dyDescent="0.2">
      <c r="I874" s="57"/>
    </row>
    <row r="875" spans="9:9" x14ac:dyDescent="0.2">
      <c r="I875" s="57"/>
    </row>
    <row r="876" spans="9:9" x14ac:dyDescent="0.2">
      <c r="I876" s="57"/>
    </row>
    <row r="877" spans="9:9" x14ac:dyDescent="0.2">
      <c r="I877" s="57"/>
    </row>
    <row r="878" spans="9:9" x14ac:dyDescent="0.2">
      <c r="I878" s="57"/>
    </row>
    <row r="879" spans="9:9" x14ac:dyDescent="0.2">
      <c r="I879" s="57"/>
    </row>
    <row r="880" spans="9:9" x14ac:dyDescent="0.2">
      <c r="I880" s="57"/>
    </row>
    <row r="881" spans="9:9" x14ac:dyDescent="0.2">
      <c r="I881" s="57"/>
    </row>
    <row r="882" spans="9:9" x14ac:dyDescent="0.2">
      <c r="I882" s="57"/>
    </row>
    <row r="883" spans="9:9" x14ac:dyDescent="0.2">
      <c r="I883" s="57"/>
    </row>
    <row r="884" spans="9:9" x14ac:dyDescent="0.2">
      <c r="I884" s="57"/>
    </row>
    <row r="885" spans="9:9" x14ac:dyDescent="0.2">
      <c r="I885" s="57"/>
    </row>
    <row r="886" spans="9:9" x14ac:dyDescent="0.2">
      <c r="I886" s="57"/>
    </row>
    <row r="887" spans="9:9" x14ac:dyDescent="0.2">
      <c r="I887" s="57"/>
    </row>
    <row r="888" spans="9:9" x14ac:dyDescent="0.2">
      <c r="I888" s="57"/>
    </row>
    <row r="889" spans="9:9" x14ac:dyDescent="0.2">
      <c r="I889" s="57"/>
    </row>
    <row r="890" spans="9:9" x14ac:dyDescent="0.2">
      <c r="I890" s="57"/>
    </row>
    <row r="891" spans="9:9" x14ac:dyDescent="0.2">
      <c r="I891" s="57"/>
    </row>
    <row r="892" spans="9:9" x14ac:dyDescent="0.2">
      <c r="I892" s="57"/>
    </row>
    <row r="893" spans="9:9" x14ac:dyDescent="0.2">
      <c r="I893" s="57"/>
    </row>
    <row r="894" spans="9:9" x14ac:dyDescent="0.2">
      <c r="I894" s="57"/>
    </row>
    <row r="895" spans="9:9" x14ac:dyDescent="0.2">
      <c r="I895" s="57"/>
    </row>
    <row r="896" spans="9:9" x14ac:dyDescent="0.2">
      <c r="I896" s="57"/>
    </row>
    <row r="897" spans="9:9" x14ac:dyDescent="0.2">
      <c r="I897" s="57"/>
    </row>
    <row r="898" spans="9:9" x14ac:dyDescent="0.2">
      <c r="I898" s="57"/>
    </row>
    <row r="899" spans="9:9" x14ac:dyDescent="0.2">
      <c r="I899" s="57"/>
    </row>
    <row r="900" spans="9:9" x14ac:dyDescent="0.2">
      <c r="I900" s="57"/>
    </row>
    <row r="901" spans="9:9" x14ac:dyDescent="0.2">
      <c r="I901" s="57"/>
    </row>
    <row r="902" spans="9:9" x14ac:dyDescent="0.2">
      <c r="I902" s="57"/>
    </row>
    <row r="903" spans="9:9" x14ac:dyDescent="0.2">
      <c r="I903" s="57"/>
    </row>
    <row r="904" spans="9:9" x14ac:dyDescent="0.2">
      <c r="I904" s="57"/>
    </row>
    <row r="905" spans="9:9" x14ac:dyDescent="0.2">
      <c r="I905" s="57"/>
    </row>
    <row r="906" spans="9:9" x14ac:dyDescent="0.2">
      <c r="I906" s="57"/>
    </row>
    <row r="907" spans="9:9" x14ac:dyDescent="0.2">
      <c r="I907" s="57"/>
    </row>
    <row r="908" spans="9:9" x14ac:dyDescent="0.2">
      <c r="I908" s="57"/>
    </row>
    <row r="909" spans="9:9" x14ac:dyDescent="0.2">
      <c r="I909" s="57"/>
    </row>
    <row r="910" spans="9:9" x14ac:dyDescent="0.2">
      <c r="I910" s="57"/>
    </row>
    <row r="911" spans="9:9" x14ac:dyDescent="0.2">
      <c r="I911" s="57"/>
    </row>
    <row r="912" spans="9:9" x14ac:dyDescent="0.2">
      <c r="I912" s="57"/>
    </row>
    <row r="913" spans="9:9" x14ac:dyDescent="0.2">
      <c r="I913" s="57"/>
    </row>
    <row r="914" spans="9:9" x14ac:dyDescent="0.2">
      <c r="I914" s="57"/>
    </row>
    <row r="915" spans="9:9" x14ac:dyDescent="0.2">
      <c r="I915" s="57"/>
    </row>
    <row r="916" spans="9:9" x14ac:dyDescent="0.2">
      <c r="I916" s="57"/>
    </row>
    <row r="917" spans="9:9" x14ac:dyDescent="0.2">
      <c r="I917" s="57"/>
    </row>
    <row r="918" spans="9:9" x14ac:dyDescent="0.2">
      <c r="I918" s="57"/>
    </row>
    <row r="919" spans="9:9" x14ac:dyDescent="0.2">
      <c r="I919" s="57"/>
    </row>
    <row r="920" spans="9:9" x14ac:dyDescent="0.2">
      <c r="I920" s="57"/>
    </row>
    <row r="921" spans="9:9" x14ac:dyDescent="0.2">
      <c r="I921" s="57"/>
    </row>
    <row r="922" spans="9:9" x14ac:dyDescent="0.2">
      <c r="I922" s="57"/>
    </row>
    <row r="923" spans="9:9" x14ac:dyDescent="0.2">
      <c r="I923" s="57"/>
    </row>
    <row r="924" spans="9:9" x14ac:dyDescent="0.2">
      <c r="I924" s="57"/>
    </row>
    <row r="925" spans="9:9" x14ac:dyDescent="0.2">
      <c r="I925" s="57"/>
    </row>
    <row r="926" spans="9:9" x14ac:dyDescent="0.2">
      <c r="I926" s="57"/>
    </row>
    <row r="927" spans="9:9" x14ac:dyDescent="0.2">
      <c r="I927" s="57"/>
    </row>
    <row r="928" spans="9:9" x14ac:dyDescent="0.2">
      <c r="I928" s="57"/>
    </row>
    <row r="929" spans="9:9" x14ac:dyDescent="0.2">
      <c r="I929" s="57"/>
    </row>
    <row r="930" spans="9:9" x14ac:dyDescent="0.2">
      <c r="I930" s="57"/>
    </row>
    <row r="931" spans="9:9" x14ac:dyDescent="0.2">
      <c r="I931" s="57"/>
    </row>
    <row r="932" spans="9:9" x14ac:dyDescent="0.2">
      <c r="I932" s="57"/>
    </row>
    <row r="933" spans="9:9" x14ac:dyDescent="0.2">
      <c r="I933" s="57"/>
    </row>
    <row r="934" spans="9:9" x14ac:dyDescent="0.2">
      <c r="I934" s="57"/>
    </row>
    <row r="935" spans="9:9" x14ac:dyDescent="0.2">
      <c r="I935" s="57"/>
    </row>
    <row r="936" spans="9:9" x14ac:dyDescent="0.2">
      <c r="I936" s="57"/>
    </row>
    <row r="937" spans="9:9" x14ac:dyDescent="0.2">
      <c r="I937" s="57"/>
    </row>
    <row r="938" spans="9:9" x14ac:dyDescent="0.2">
      <c r="I938" s="57"/>
    </row>
    <row r="939" spans="9:9" x14ac:dyDescent="0.2">
      <c r="I939" s="57"/>
    </row>
    <row r="940" spans="9:9" x14ac:dyDescent="0.2">
      <c r="I940" s="57"/>
    </row>
    <row r="941" spans="9:9" x14ac:dyDescent="0.2">
      <c r="I941" s="57"/>
    </row>
    <row r="942" spans="9:9" x14ac:dyDescent="0.2">
      <c r="I942" s="57"/>
    </row>
    <row r="943" spans="9:9" x14ac:dyDescent="0.2">
      <c r="I943" s="57"/>
    </row>
    <row r="944" spans="9:9" x14ac:dyDescent="0.2">
      <c r="I944" s="57"/>
    </row>
    <row r="945" spans="9:9" x14ac:dyDescent="0.2">
      <c r="I945" s="57"/>
    </row>
    <row r="946" spans="9:9" x14ac:dyDescent="0.2">
      <c r="I946" s="57"/>
    </row>
    <row r="947" spans="9:9" x14ac:dyDescent="0.2">
      <c r="I947" s="57"/>
    </row>
    <row r="948" spans="9:9" x14ac:dyDescent="0.2">
      <c r="I948" s="57"/>
    </row>
    <row r="949" spans="9:9" x14ac:dyDescent="0.2">
      <c r="I949" s="57"/>
    </row>
    <row r="950" spans="9:9" x14ac:dyDescent="0.2">
      <c r="I950" s="57"/>
    </row>
    <row r="951" spans="9:9" x14ac:dyDescent="0.2">
      <c r="I951" s="57"/>
    </row>
    <row r="952" spans="9:9" x14ac:dyDescent="0.2">
      <c r="I952" s="57"/>
    </row>
    <row r="953" spans="9:9" x14ac:dyDescent="0.2">
      <c r="I953" s="57"/>
    </row>
    <row r="954" spans="9:9" x14ac:dyDescent="0.2">
      <c r="I954" s="57"/>
    </row>
    <row r="955" spans="9:9" x14ac:dyDescent="0.2">
      <c r="I955" s="57"/>
    </row>
    <row r="956" spans="9:9" x14ac:dyDescent="0.2">
      <c r="I956" s="57"/>
    </row>
    <row r="957" spans="9:9" x14ac:dyDescent="0.2">
      <c r="I957" s="57"/>
    </row>
    <row r="958" spans="9:9" x14ac:dyDescent="0.2">
      <c r="I958" s="57"/>
    </row>
    <row r="959" spans="9:9" x14ac:dyDescent="0.2">
      <c r="I959" s="57"/>
    </row>
    <row r="960" spans="9:9" x14ac:dyDescent="0.2">
      <c r="I960" s="57"/>
    </row>
    <row r="961" spans="9:9" x14ac:dyDescent="0.2">
      <c r="I961" s="57"/>
    </row>
    <row r="962" spans="9:9" x14ac:dyDescent="0.2">
      <c r="I962" s="57"/>
    </row>
    <row r="963" spans="9:9" x14ac:dyDescent="0.2">
      <c r="I963" s="57"/>
    </row>
    <row r="964" spans="9:9" x14ac:dyDescent="0.2">
      <c r="I964" s="57"/>
    </row>
    <row r="965" spans="9:9" x14ac:dyDescent="0.2">
      <c r="I965" s="57"/>
    </row>
    <row r="966" spans="9:9" x14ac:dyDescent="0.2">
      <c r="I966" s="57"/>
    </row>
    <row r="967" spans="9:9" x14ac:dyDescent="0.2">
      <c r="I967" s="57"/>
    </row>
    <row r="968" spans="9:9" x14ac:dyDescent="0.2">
      <c r="I968" s="57"/>
    </row>
    <row r="969" spans="9:9" x14ac:dyDescent="0.2">
      <c r="I969" s="57"/>
    </row>
    <row r="970" spans="9:9" x14ac:dyDescent="0.2">
      <c r="I970" s="57"/>
    </row>
    <row r="971" spans="9:9" x14ac:dyDescent="0.2">
      <c r="I971" s="57"/>
    </row>
    <row r="972" spans="9:9" x14ac:dyDescent="0.2">
      <c r="I972" s="57"/>
    </row>
    <row r="973" spans="9:9" x14ac:dyDescent="0.2">
      <c r="I973" s="57"/>
    </row>
    <row r="974" spans="9:9" x14ac:dyDescent="0.2">
      <c r="I974" s="57"/>
    </row>
    <row r="975" spans="9:9" x14ac:dyDescent="0.2">
      <c r="I975" s="57"/>
    </row>
    <row r="976" spans="9:9" x14ac:dyDescent="0.2">
      <c r="I976" s="57"/>
    </row>
    <row r="977" spans="9:9" x14ac:dyDescent="0.2">
      <c r="I977" s="57"/>
    </row>
    <row r="978" spans="9:9" x14ac:dyDescent="0.2">
      <c r="I978" s="57"/>
    </row>
    <row r="979" spans="9:9" x14ac:dyDescent="0.2">
      <c r="I979" s="57"/>
    </row>
    <row r="980" spans="9:9" x14ac:dyDescent="0.2">
      <c r="I980" s="57"/>
    </row>
    <row r="981" spans="9:9" x14ac:dyDescent="0.2">
      <c r="I981" s="57"/>
    </row>
    <row r="982" spans="9:9" x14ac:dyDescent="0.2">
      <c r="I982" s="57"/>
    </row>
    <row r="983" spans="9:9" x14ac:dyDescent="0.2">
      <c r="I983" s="57"/>
    </row>
    <row r="984" spans="9:9" x14ac:dyDescent="0.2">
      <c r="I984" s="57"/>
    </row>
    <row r="985" spans="9:9" x14ac:dyDescent="0.2">
      <c r="I985" s="57"/>
    </row>
    <row r="986" spans="9:9" x14ac:dyDescent="0.2">
      <c r="I986" s="57"/>
    </row>
    <row r="987" spans="9:9" x14ac:dyDescent="0.2">
      <c r="I987" s="57"/>
    </row>
    <row r="988" spans="9:9" x14ac:dyDescent="0.2">
      <c r="I988" s="57"/>
    </row>
    <row r="989" spans="9:9" x14ac:dyDescent="0.2">
      <c r="I989" s="57"/>
    </row>
    <row r="990" spans="9:9" x14ac:dyDescent="0.2">
      <c r="I990" s="57"/>
    </row>
    <row r="991" spans="9:9" x14ac:dyDescent="0.2">
      <c r="I991" s="57"/>
    </row>
    <row r="992" spans="9:9" x14ac:dyDescent="0.2">
      <c r="I992" s="57"/>
    </row>
    <row r="993" spans="9:9" x14ac:dyDescent="0.2">
      <c r="I993" s="57"/>
    </row>
    <row r="994" spans="9:9" x14ac:dyDescent="0.2">
      <c r="I994" s="57"/>
    </row>
    <row r="995" spans="9:9" x14ac:dyDescent="0.2">
      <c r="I995" s="57"/>
    </row>
    <row r="996" spans="9:9" x14ac:dyDescent="0.2">
      <c r="I996" s="57"/>
    </row>
    <row r="997" spans="9:9" x14ac:dyDescent="0.2">
      <c r="I997" s="57"/>
    </row>
    <row r="998" spans="9:9" x14ac:dyDescent="0.2">
      <c r="I998" s="57"/>
    </row>
    <row r="999" spans="9:9" x14ac:dyDescent="0.2">
      <c r="I999" s="57"/>
    </row>
    <row r="1000" spans="9:9" x14ac:dyDescent="0.2">
      <c r="I1000" s="57"/>
    </row>
    <row r="1001" spans="9:9" x14ac:dyDescent="0.2">
      <c r="I1001" s="57"/>
    </row>
    <row r="1002" spans="9:9" x14ac:dyDescent="0.2">
      <c r="I1002" s="57"/>
    </row>
    <row r="1003" spans="9:9" x14ac:dyDescent="0.2">
      <c r="I1003" s="57"/>
    </row>
    <row r="1004" spans="9:9" x14ac:dyDescent="0.2">
      <c r="I1004" s="57"/>
    </row>
    <row r="1005" spans="9:9" x14ac:dyDescent="0.2">
      <c r="I1005" s="57"/>
    </row>
    <row r="1006" spans="9:9" x14ac:dyDescent="0.2">
      <c r="I1006" s="57"/>
    </row>
    <row r="1007" spans="9:9" x14ac:dyDescent="0.2">
      <c r="I1007" s="57"/>
    </row>
    <row r="1008" spans="9:9" x14ac:dyDescent="0.2">
      <c r="I1008" s="57"/>
    </row>
    <row r="1009" spans="9:9" x14ac:dyDescent="0.2">
      <c r="I1009" s="57"/>
    </row>
    <row r="1010" spans="9:9" x14ac:dyDescent="0.2">
      <c r="I1010" s="57"/>
    </row>
    <row r="1011" spans="9:9" x14ac:dyDescent="0.2">
      <c r="I1011" s="57"/>
    </row>
    <row r="1012" spans="9:9" x14ac:dyDescent="0.2">
      <c r="I1012" s="57"/>
    </row>
    <row r="1013" spans="9:9" x14ac:dyDescent="0.2">
      <c r="I1013" s="57"/>
    </row>
    <row r="1014" spans="9:9" x14ac:dyDescent="0.2">
      <c r="I1014" s="57"/>
    </row>
    <row r="1015" spans="9:9" x14ac:dyDescent="0.2">
      <c r="I1015" s="57"/>
    </row>
    <row r="1016" spans="9:9" x14ac:dyDescent="0.2">
      <c r="I1016" s="57"/>
    </row>
    <row r="1017" spans="9:9" x14ac:dyDescent="0.2">
      <c r="I1017" s="57"/>
    </row>
    <row r="1018" spans="9:9" x14ac:dyDescent="0.2">
      <c r="I1018" s="57"/>
    </row>
    <row r="1019" spans="9:9" x14ac:dyDescent="0.2">
      <c r="I1019" s="57"/>
    </row>
    <row r="1020" spans="9:9" x14ac:dyDescent="0.2">
      <c r="I1020" s="57"/>
    </row>
    <row r="1021" spans="9:9" x14ac:dyDescent="0.2">
      <c r="I1021" s="57"/>
    </row>
    <row r="1022" spans="9:9" x14ac:dyDescent="0.2">
      <c r="I1022" s="57"/>
    </row>
    <row r="1023" spans="9:9" x14ac:dyDescent="0.2">
      <c r="I1023" s="57"/>
    </row>
    <row r="1024" spans="9:9" x14ac:dyDescent="0.2">
      <c r="I1024" s="57"/>
    </row>
    <row r="1025" spans="9:9" x14ac:dyDescent="0.2">
      <c r="I1025" s="57"/>
    </row>
    <row r="1026" spans="9:9" x14ac:dyDescent="0.2">
      <c r="I1026" s="57"/>
    </row>
    <row r="1027" spans="9:9" x14ac:dyDescent="0.2">
      <c r="I1027" s="57"/>
    </row>
    <row r="1028" spans="9:9" x14ac:dyDescent="0.2">
      <c r="I1028" s="57"/>
    </row>
    <row r="1029" spans="9:9" x14ac:dyDescent="0.2">
      <c r="I1029" s="57"/>
    </row>
    <row r="1030" spans="9:9" x14ac:dyDescent="0.2">
      <c r="I1030" s="57"/>
    </row>
    <row r="1031" spans="9:9" x14ac:dyDescent="0.2">
      <c r="I1031" s="57"/>
    </row>
    <row r="1032" spans="9:9" x14ac:dyDescent="0.2">
      <c r="I1032" s="57"/>
    </row>
    <row r="1033" spans="9:9" x14ac:dyDescent="0.2">
      <c r="I1033" s="57"/>
    </row>
    <row r="1034" spans="9:9" x14ac:dyDescent="0.2">
      <c r="I1034" s="57"/>
    </row>
    <row r="1035" spans="9:9" x14ac:dyDescent="0.2">
      <c r="I1035" s="57"/>
    </row>
    <row r="1036" spans="9:9" x14ac:dyDescent="0.2">
      <c r="I1036" s="57"/>
    </row>
    <row r="1037" spans="9:9" x14ac:dyDescent="0.2">
      <c r="I1037" s="57"/>
    </row>
    <row r="1038" spans="9:9" x14ac:dyDescent="0.2">
      <c r="I1038" s="57"/>
    </row>
    <row r="1039" spans="9:9" x14ac:dyDescent="0.2">
      <c r="I1039" s="57"/>
    </row>
    <row r="1040" spans="9:9" x14ac:dyDescent="0.2">
      <c r="I1040" s="57"/>
    </row>
    <row r="1041" spans="9:9" x14ac:dyDescent="0.2">
      <c r="I1041" s="57"/>
    </row>
    <row r="1042" spans="9:9" x14ac:dyDescent="0.2">
      <c r="I1042" s="57"/>
    </row>
    <row r="1043" spans="9:9" x14ac:dyDescent="0.2">
      <c r="I1043" s="57"/>
    </row>
    <row r="1044" spans="9:9" x14ac:dyDescent="0.2">
      <c r="I1044" s="57"/>
    </row>
    <row r="1045" spans="9:9" x14ac:dyDescent="0.2">
      <c r="I1045" s="57"/>
    </row>
    <row r="1046" spans="9:9" x14ac:dyDescent="0.2">
      <c r="I1046" s="57"/>
    </row>
    <row r="1047" spans="9:9" x14ac:dyDescent="0.2">
      <c r="I1047" s="57"/>
    </row>
    <row r="1048" spans="9:9" x14ac:dyDescent="0.2">
      <c r="I1048" s="57"/>
    </row>
    <row r="1049" spans="9:9" x14ac:dyDescent="0.2">
      <c r="I1049" s="57"/>
    </row>
    <row r="1050" spans="9:9" x14ac:dyDescent="0.2">
      <c r="I1050" s="57"/>
    </row>
    <row r="1051" spans="9:9" x14ac:dyDescent="0.2">
      <c r="I1051" s="57"/>
    </row>
    <row r="1052" spans="9:9" x14ac:dyDescent="0.2">
      <c r="I1052" s="57"/>
    </row>
    <row r="1053" spans="9:9" x14ac:dyDescent="0.2">
      <c r="I1053" s="57"/>
    </row>
    <row r="1054" spans="9:9" x14ac:dyDescent="0.2">
      <c r="I1054" s="57"/>
    </row>
    <row r="1055" spans="9:9" x14ac:dyDescent="0.2">
      <c r="I1055" s="57"/>
    </row>
    <row r="1056" spans="9:9" x14ac:dyDescent="0.2">
      <c r="I1056" s="57"/>
    </row>
    <row r="1057" spans="9:9" x14ac:dyDescent="0.2">
      <c r="I1057" s="57"/>
    </row>
    <row r="1058" spans="9:9" x14ac:dyDescent="0.2">
      <c r="I1058" s="57"/>
    </row>
    <row r="1059" spans="9:9" x14ac:dyDescent="0.2">
      <c r="I1059" s="57"/>
    </row>
    <row r="1060" spans="9:9" x14ac:dyDescent="0.2">
      <c r="I1060" s="57"/>
    </row>
    <row r="1061" spans="9:9" x14ac:dyDescent="0.2">
      <c r="I1061" s="57"/>
    </row>
    <row r="1062" spans="9:9" x14ac:dyDescent="0.2">
      <c r="I1062" s="57"/>
    </row>
    <row r="1063" spans="9:9" x14ac:dyDescent="0.2">
      <c r="I1063" s="57"/>
    </row>
    <row r="1064" spans="9:9" x14ac:dyDescent="0.2">
      <c r="I1064" s="57"/>
    </row>
    <row r="1065" spans="9:9" x14ac:dyDescent="0.2">
      <c r="I1065" s="57"/>
    </row>
    <row r="1066" spans="9:9" x14ac:dyDescent="0.2">
      <c r="I1066" s="57"/>
    </row>
    <row r="1067" spans="9:9" x14ac:dyDescent="0.2">
      <c r="I1067" s="57"/>
    </row>
    <row r="1068" spans="9:9" x14ac:dyDescent="0.2">
      <c r="I1068" s="57"/>
    </row>
    <row r="1069" spans="9:9" x14ac:dyDescent="0.2">
      <c r="I1069" s="57"/>
    </row>
    <row r="1070" spans="9:9" x14ac:dyDescent="0.2">
      <c r="I1070" s="57"/>
    </row>
    <row r="1071" spans="9:9" x14ac:dyDescent="0.2">
      <c r="I1071" s="57"/>
    </row>
    <row r="1072" spans="9:9" x14ac:dyDescent="0.2">
      <c r="I1072" s="57"/>
    </row>
    <row r="1073" spans="9:9" x14ac:dyDescent="0.2">
      <c r="I1073" s="57"/>
    </row>
    <row r="1074" spans="9:9" x14ac:dyDescent="0.2">
      <c r="I1074" s="57"/>
    </row>
    <row r="1075" spans="9:9" x14ac:dyDescent="0.2">
      <c r="I1075" s="57"/>
    </row>
    <row r="1076" spans="9:9" x14ac:dyDescent="0.2">
      <c r="I1076" s="57"/>
    </row>
    <row r="1077" spans="9:9" x14ac:dyDescent="0.2">
      <c r="I1077" s="57"/>
    </row>
    <row r="1078" spans="9:9" x14ac:dyDescent="0.2">
      <c r="I1078" s="57"/>
    </row>
    <row r="1079" spans="9:9" x14ac:dyDescent="0.2">
      <c r="I1079" s="57"/>
    </row>
    <row r="1080" spans="9:9" x14ac:dyDescent="0.2">
      <c r="I1080" s="57"/>
    </row>
    <row r="1081" spans="9:9" x14ac:dyDescent="0.2">
      <c r="I1081" s="57"/>
    </row>
    <row r="1082" spans="9:9" x14ac:dyDescent="0.2">
      <c r="I1082" s="57"/>
    </row>
    <row r="1083" spans="9:9" x14ac:dyDescent="0.2">
      <c r="I1083" s="57"/>
    </row>
    <row r="1084" spans="9:9" x14ac:dyDescent="0.2">
      <c r="I1084" s="57"/>
    </row>
    <row r="1085" spans="9:9" x14ac:dyDescent="0.2">
      <c r="I1085" s="57"/>
    </row>
    <row r="1086" spans="9:9" x14ac:dyDescent="0.2">
      <c r="I1086" s="57"/>
    </row>
    <row r="1087" spans="9:9" x14ac:dyDescent="0.2">
      <c r="I1087" s="57"/>
    </row>
    <row r="1088" spans="9:9" x14ac:dyDescent="0.2">
      <c r="I1088" s="57"/>
    </row>
    <row r="1089" spans="9:9" x14ac:dyDescent="0.2">
      <c r="I1089" s="57"/>
    </row>
    <row r="1090" spans="9:9" x14ac:dyDescent="0.2">
      <c r="I1090" s="57"/>
    </row>
    <row r="1091" spans="9:9" x14ac:dyDescent="0.2">
      <c r="I1091" s="57"/>
    </row>
    <row r="1092" spans="9:9" x14ac:dyDescent="0.2">
      <c r="I1092" s="57"/>
    </row>
    <row r="1093" spans="9:9" x14ac:dyDescent="0.2">
      <c r="I1093" s="57"/>
    </row>
    <row r="1094" spans="9:9" x14ac:dyDescent="0.2">
      <c r="I1094" s="57"/>
    </row>
    <row r="1095" spans="9:9" x14ac:dyDescent="0.2">
      <c r="I1095" s="57"/>
    </row>
    <row r="1096" spans="9:9" x14ac:dyDescent="0.2">
      <c r="I1096" s="57"/>
    </row>
    <row r="1097" spans="9:9" x14ac:dyDescent="0.2">
      <c r="I1097" s="57"/>
    </row>
    <row r="1098" spans="9:9" x14ac:dyDescent="0.2">
      <c r="I1098" s="57"/>
    </row>
    <row r="1099" spans="9:9" x14ac:dyDescent="0.2">
      <c r="I1099" s="57"/>
    </row>
    <row r="1100" spans="9:9" x14ac:dyDescent="0.2">
      <c r="I1100" s="57"/>
    </row>
    <row r="1101" spans="9:9" x14ac:dyDescent="0.2">
      <c r="I1101" s="57"/>
    </row>
    <row r="1102" spans="9:9" x14ac:dyDescent="0.2">
      <c r="I1102" s="57"/>
    </row>
    <row r="1103" spans="9:9" x14ac:dyDescent="0.2">
      <c r="I1103" s="57"/>
    </row>
    <row r="1104" spans="9:9" x14ac:dyDescent="0.2">
      <c r="I1104" s="57"/>
    </row>
    <row r="1105" spans="9:9" x14ac:dyDescent="0.2">
      <c r="I1105" s="57"/>
    </row>
    <row r="1106" spans="9:9" x14ac:dyDescent="0.2">
      <c r="I1106" s="57"/>
    </row>
    <row r="1107" spans="9:9" x14ac:dyDescent="0.2">
      <c r="I1107" s="57"/>
    </row>
    <row r="1108" spans="9:9" x14ac:dyDescent="0.2">
      <c r="I1108" s="57"/>
    </row>
    <row r="1109" spans="9:9" x14ac:dyDescent="0.2">
      <c r="I1109" s="57"/>
    </row>
    <row r="1110" spans="9:9" x14ac:dyDescent="0.2">
      <c r="I1110" s="57"/>
    </row>
    <row r="1111" spans="9:9" x14ac:dyDescent="0.2">
      <c r="I1111" s="57"/>
    </row>
    <row r="1112" spans="9:9" x14ac:dyDescent="0.2">
      <c r="I1112" s="57"/>
    </row>
    <row r="1113" spans="9:9" x14ac:dyDescent="0.2">
      <c r="I1113" s="57"/>
    </row>
    <row r="1114" spans="9:9" x14ac:dyDescent="0.2">
      <c r="I1114" s="57"/>
    </row>
    <row r="1115" spans="9:9" x14ac:dyDescent="0.2">
      <c r="I1115" s="57"/>
    </row>
    <row r="1116" spans="9:9" x14ac:dyDescent="0.2">
      <c r="I1116" s="57"/>
    </row>
    <row r="1117" spans="9:9" x14ac:dyDescent="0.2">
      <c r="I1117" s="57"/>
    </row>
    <row r="1118" spans="9:9" x14ac:dyDescent="0.2">
      <c r="I1118" s="57"/>
    </row>
    <row r="1119" spans="9:9" x14ac:dyDescent="0.2">
      <c r="I1119" s="57"/>
    </row>
    <row r="1120" spans="9:9" x14ac:dyDescent="0.2">
      <c r="I1120" s="57"/>
    </row>
    <row r="1121" spans="9:9" x14ac:dyDescent="0.2">
      <c r="I1121" s="57"/>
    </row>
    <row r="1122" spans="9:9" x14ac:dyDescent="0.2">
      <c r="I1122" s="57"/>
    </row>
    <row r="1123" spans="9:9" x14ac:dyDescent="0.2">
      <c r="I1123" s="57"/>
    </row>
    <row r="1124" spans="9:9" x14ac:dyDescent="0.2">
      <c r="I1124" s="57"/>
    </row>
    <row r="1125" spans="9:9" x14ac:dyDescent="0.2">
      <c r="I1125" s="57"/>
    </row>
    <row r="1126" spans="9:9" x14ac:dyDescent="0.2">
      <c r="I1126" s="57"/>
    </row>
    <row r="1127" spans="9:9" x14ac:dyDescent="0.2">
      <c r="I1127" s="57"/>
    </row>
    <row r="1128" spans="9:9" x14ac:dyDescent="0.2">
      <c r="I1128" s="57"/>
    </row>
    <row r="1129" spans="9:9" x14ac:dyDescent="0.2">
      <c r="I1129" s="57"/>
    </row>
    <row r="1130" spans="9:9" x14ac:dyDescent="0.2">
      <c r="I1130" s="57"/>
    </row>
    <row r="1131" spans="9:9" x14ac:dyDescent="0.2">
      <c r="I1131" s="57"/>
    </row>
    <row r="1132" spans="9:9" x14ac:dyDescent="0.2">
      <c r="I1132" s="57"/>
    </row>
    <row r="1133" spans="9:9" x14ac:dyDescent="0.2">
      <c r="I1133" s="57"/>
    </row>
    <row r="1134" spans="9:9" x14ac:dyDescent="0.2">
      <c r="I1134" s="57"/>
    </row>
    <row r="1135" spans="9:9" x14ac:dyDescent="0.2">
      <c r="I1135" s="57"/>
    </row>
    <row r="1136" spans="9:9" x14ac:dyDescent="0.2">
      <c r="I1136" s="57"/>
    </row>
    <row r="1137" spans="9:9" x14ac:dyDescent="0.2">
      <c r="I1137" s="57"/>
    </row>
    <row r="1138" spans="9:9" x14ac:dyDescent="0.2">
      <c r="I1138" s="57"/>
    </row>
    <row r="1139" spans="9:9" x14ac:dyDescent="0.2">
      <c r="I1139" s="57"/>
    </row>
    <row r="1140" spans="9:9" x14ac:dyDescent="0.2">
      <c r="I1140" s="57"/>
    </row>
    <row r="1141" spans="9:9" x14ac:dyDescent="0.2">
      <c r="I1141" s="57"/>
    </row>
    <row r="1142" spans="9:9" x14ac:dyDescent="0.2">
      <c r="I1142" s="57"/>
    </row>
    <row r="1143" spans="9:9" x14ac:dyDescent="0.2">
      <c r="I1143" s="57"/>
    </row>
    <row r="1144" spans="9:9" x14ac:dyDescent="0.2">
      <c r="I1144" s="57"/>
    </row>
    <row r="1145" spans="9:9" x14ac:dyDescent="0.2">
      <c r="I1145" s="57"/>
    </row>
    <row r="1146" spans="9:9" x14ac:dyDescent="0.2">
      <c r="I1146" s="57"/>
    </row>
    <row r="1147" spans="9:9" x14ac:dyDescent="0.2">
      <c r="I1147" s="57"/>
    </row>
    <row r="1148" spans="9:9" x14ac:dyDescent="0.2">
      <c r="I1148" s="57"/>
    </row>
    <row r="1149" spans="9:9" x14ac:dyDescent="0.2">
      <c r="I1149" s="57"/>
    </row>
    <row r="1150" spans="9:9" x14ac:dyDescent="0.2">
      <c r="I1150" s="57"/>
    </row>
    <row r="1151" spans="9:9" x14ac:dyDescent="0.2">
      <c r="I1151" s="57"/>
    </row>
    <row r="1152" spans="9:9" x14ac:dyDescent="0.2">
      <c r="I1152" s="57"/>
    </row>
    <row r="1153" spans="9:9" x14ac:dyDescent="0.2">
      <c r="I1153" s="57"/>
    </row>
    <row r="1154" spans="9:9" x14ac:dyDescent="0.2">
      <c r="I1154" s="57"/>
    </row>
    <row r="1155" spans="9:9" x14ac:dyDescent="0.2">
      <c r="I1155" s="57"/>
    </row>
    <row r="1156" spans="9:9" x14ac:dyDescent="0.2">
      <c r="I1156" s="57"/>
    </row>
    <row r="1157" spans="9:9" x14ac:dyDescent="0.2">
      <c r="I1157" s="57"/>
    </row>
    <row r="1158" spans="9:9" x14ac:dyDescent="0.2">
      <c r="I1158" s="57"/>
    </row>
    <row r="1159" spans="9:9" x14ac:dyDescent="0.2">
      <c r="I1159" s="57"/>
    </row>
    <row r="1160" spans="9:9" x14ac:dyDescent="0.2">
      <c r="I1160" s="57"/>
    </row>
    <row r="1161" spans="9:9" x14ac:dyDescent="0.2">
      <c r="I1161" s="57"/>
    </row>
    <row r="1162" spans="9:9" x14ac:dyDescent="0.2">
      <c r="I1162" s="57"/>
    </row>
    <row r="1163" spans="9:9" x14ac:dyDescent="0.2">
      <c r="I1163" s="57"/>
    </row>
    <row r="1164" spans="9:9" x14ac:dyDescent="0.2">
      <c r="I1164" s="57"/>
    </row>
    <row r="1165" spans="9:9" x14ac:dyDescent="0.2">
      <c r="I1165" s="57"/>
    </row>
    <row r="1166" spans="9:9" x14ac:dyDescent="0.2">
      <c r="I1166" s="57"/>
    </row>
    <row r="1167" spans="9:9" x14ac:dyDescent="0.2">
      <c r="I1167" s="57"/>
    </row>
    <row r="1168" spans="9:9" x14ac:dyDescent="0.2">
      <c r="I1168" s="57"/>
    </row>
    <row r="1169" spans="9:9" x14ac:dyDescent="0.2">
      <c r="I1169" s="57"/>
    </row>
    <row r="1170" spans="9:9" x14ac:dyDescent="0.2">
      <c r="I1170" s="57"/>
    </row>
    <row r="1171" spans="9:9" x14ac:dyDescent="0.2">
      <c r="I1171" s="57"/>
    </row>
    <row r="1172" spans="9:9" x14ac:dyDescent="0.2">
      <c r="I1172" s="57"/>
    </row>
    <row r="1173" spans="9:9" x14ac:dyDescent="0.2">
      <c r="I1173" s="57"/>
    </row>
    <row r="1174" spans="9:9" x14ac:dyDescent="0.2">
      <c r="I1174" s="57"/>
    </row>
    <row r="1175" spans="9:9" x14ac:dyDescent="0.2">
      <c r="I1175" s="57"/>
    </row>
    <row r="1176" spans="9:9" x14ac:dyDescent="0.2">
      <c r="I1176" s="57"/>
    </row>
    <row r="1177" spans="9:9" x14ac:dyDescent="0.2">
      <c r="I1177" s="57"/>
    </row>
    <row r="1178" spans="9:9" x14ac:dyDescent="0.2">
      <c r="I1178" s="57"/>
    </row>
    <row r="1179" spans="9:9" x14ac:dyDescent="0.2">
      <c r="I1179" s="57"/>
    </row>
    <row r="1180" spans="9:9" x14ac:dyDescent="0.2">
      <c r="I1180" s="57"/>
    </row>
    <row r="1181" spans="9:9" x14ac:dyDescent="0.2">
      <c r="I1181" s="57"/>
    </row>
    <row r="1182" spans="9:9" x14ac:dyDescent="0.2">
      <c r="I1182" s="57"/>
    </row>
    <row r="1183" spans="9:9" x14ac:dyDescent="0.2">
      <c r="I1183" s="57"/>
    </row>
    <row r="1184" spans="9:9" x14ac:dyDescent="0.2">
      <c r="I1184" s="57"/>
    </row>
    <row r="1185" spans="9:9" x14ac:dyDescent="0.2">
      <c r="I1185" s="57"/>
    </row>
    <row r="1186" spans="9:9" x14ac:dyDescent="0.2">
      <c r="I1186" s="57"/>
    </row>
    <row r="1187" spans="9:9" x14ac:dyDescent="0.2">
      <c r="I1187" s="57"/>
    </row>
    <row r="1188" spans="9:9" x14ac:dyDescent="0.2">
      <c r="I1188" s="57"/>
    </row>
    <row r="1189" spans="9:9" x14ac:dyDescent="0.2">
      <c r="I1189" s="57"/>
    </row>
    <row r="1190" spans="9:9" x14ac:dyDescent="0.2">
      <c r="I1190" s="57"/>
    </row>
    <row r="1191" spans="9:9" x14ac:dyDescent="0.2">
      <c r="I1191" s="57"/>
    </row>
    <row r="1192" spans="9:9" x14ac:dyDescent="0.2">
      <c r="I1192" s="57"/>
    </row>
    <row r="1193" spans="9:9" x14ac:dyDescent="0.2">
      <c r="I1193" s="57"/>
    </row>
    <row r="1194" spans="9:9" x14ac:dyDescent="0.2">
      <c r="I1194" s="57"/>
    </row>
    <row r="1195" spans="9:9" x14ac:dyDescent="0.2">
      <c r="I1195" s="57"/>
    </row>
    <row r="1196" spans="9:9" x14ac:dyDescent="0.2">
      <c r="I1196" s="57"/>
    </row>
    <row r="1197" spans="9:9" x14ac:dyDescent="0.2">
      <c r="I1197" s="57"/>
    </row>
    <row r="1198" spans="9:9" x14ac:dyDescent="0.2">
      <c r="I1198" s="57"/>
    </row>
    <row r="1199" spans="9:9" x14ac:dyDescent="0.2">
      <c r="I1199" s="57"/>
    </row>
    <row r="1200" spans="9:9" x14ac:dyDescent="0.2">
      <c r="I1200" s="57"/>
    </row>
    <row r="1201" spans="9:9" x14ac:dyDescent="0.2">
      <c r="I1201" s="57"/>
    </row>
    <row r="1202" spans="9:9" x14ac:dyDescent="0.2">
      <c r="I1202" s="57"/>
    </row>
    <row r="1203" spans="9:9" x14ac:dyDescent="0.2">
      <c r="I1203" s="57"/>
    </row>
    <row r="1204" spans="9:9" x14ac:dyDescent="0.2">
      <c r="I1204" s="57"/>
    </row>
    <row r="1205" spans="9:9" x14ac:dyDescent="0.2">
      <c r="I1205" s="57"/>
    </row>
    <row r="1206" spans="9:9" x14ac:dyDescent="0.2">
      <c r="I1206" s="57"/>
    </row>
    <row r="1207" spans="9:9" x14ac:dyDescent="0.2">
      <c r="I1207" s="57"/>
    </row>
    <row r="1208" spans="9:9" x14ac:dyDescent="0.2">
      <c r="I1208" s="57"/>
    </row>
    <row r="1209" spans="9:9" x14ac:dyDescent="0.2">
      <c r="I1209" s="57"/>
    </row>
    <row r="1210" spans="9:9" x14ac:dyDescent="0.2">
      <c r="I1210" s="57"/>
    </row>
    <row r="1211" spans="9:9" x14ac:dyDescent="0.2">
      <c r="I1211" s="57"/>
    </row>
    <row r="1212" spans="9:9" x14ac:dyDescent="0.2">
      <c r="I1212" s="57"/>
    </row>
    <row r="1213" spans="9:9" x14ac:dyDescent="0.2">
      <c r="I1213" s="57"/>
    </row>
    <row r="1214" spans="9:9" x14ac:dyDescent="0.2">
      <c r="I1214" s="57"/>
    </row>
    <row r="1215" spans="9:9" x14ac:dyDescent="0.2">
      <c r="I1215" s="57"/>
    </row>
    <row r="1216" spans="9:9" x14ac:dyDescent="0.2">
      <c r="I1216" s="57"/>
    </row>
    <row r="1217" spans="9:9" x14ac:dyDescent="0.2">
      <c r="I1217" s="57"/>
    </row>
    <row r="1218" spans="9:9" x14ac:dyDescent="0.2">
      <c r="I1218" s="57"/>
    </row>
    <row r="1219" spans="9:9" x14ac:dyDescent="0.2">
      <c r="I1219" s="57"/>
    </row>
    <row r="1220" spans="9:9" x14ac:dyDescent="0.2">
      <c r="I1220" s="57"/>
    </row>
    <row r="1221" spans="9:9" x14ac:dyDescent="0.2">
      <c r="I1221" s="57"/>
    </row>
    <row r="1222" spans="9:9" x14ac:dyDescent="0.2">
      <c r="I1222" s="57"/>
    </row>
    <row r="1223" spans="9:9" x14ac:dyDescent="0.2">
      <c r="I1223" s="57"/>
    </row>
    <row r="1224" spans="9:9" x14ac:dyDescent="0.2">
      <c r="I1224" s="57"/>
    </row>
    <row r="1225" spans="9:9" x14ac:dyDescent="0.2">
      <c r="I1225" s="57"/>
    </row>
    <row r="1226" spans="9:9" x14ac:dyDescent="0.2">
      <c r="I1226" s="57"/>
    </row>
    <row r="1227" spans="9:9" x14ac:dyDescent="0.2">
      <c r="I1227" s="57"/>
    </row>
    <row r="1228" spans="9:9" x14ac:dyDescent="0.2">
      <c r="I1228" s="57"/>
    </row>
    <row r="1229" spans="9:9" x14ac:dyDescent="0.2">
      <c r="I1229" s="57"/>
    </row>
    <row r="1230" spans="9:9" x14ac:dyDescent="0.2">
      <c r="I1230" s="57"/>
    </row>
    <row r="1231" spans="9:9" x14ac:dyDescent="0.2">
      <c r="I1231" s="57"/>
    </row>
    <row r="1232" spans="9:9" x14ac:dyDescent="0.2">
      <c r="I1232" s="57"/>
    </row>
    <row r="1233" spans="9:9" x14ac:dyDescent="0.2">
      <c r="I1233" s="57"/>
    </row>
    <row r="1234" spans="9:9" x14ac:dyDescent="0.2">
      <c r="I1234" s="57"/>
    </row>
    <row r="1235" spans="9:9" x14ac:dyDescent="0.2">
      <c r="I1235" s="57"/>
    </row>
    <row r="1236" spans="9:9" x14ac:dyDescent="0.2">
      <c r="I1236" s="57"/>
    </row>
    <row r="1237" spans="9:9" x14ac:dyDescent="0.2">
      <c r="I1237" s="57"/>
    </row>
    <row r="1238" spans="9:9" x14ac:dyDescent="0.2">
      <c r="I1238" s="57"/>
    </row>
    <row r="1239" spans="9:9" x14ac:dyDescent="0.2">
      <c r="I1239" s="57"/>
    </row>
    <row r="1240" spans="9:9" x14ac:dyDescent="0.2">
      <c r="I1240" s="57"/>
    </row>
    <row r="1241" spans="9:9" x14ac:dyDescent="0.2">
      <c r="I1241" s="57"/>
    </row>
    <row r="1242" spans="9:9" x14ac:dyDescent="0.2">
      <c r="I1242" s="57"/>
    </row>
    <row r="1243" spans="9:9" x14ac:dyDescent="0.2">
      <c r="I1243" s="57"/>
    </row>
    <row r="1244" spans="9:9" x14ac:dyDescent="0.2">
      <c r="I1244" s="57"/>
    </row>
    <row r="1245" spans="9:9" x14ac:dyDescent="0.2">
      <c r="I1245" s="57"/>
    </row>
    <row r="1246" spans="9:9" x14ac:dyDescent="0.2">
      <c r="I1246" s="57"/>
    </row>
    <row r="1247" spans="9:9" x14ac:dyDescent="0.2">
      <c r="I1247" s="57"/>
    </row>
    <row r="1248" spans="9:9" x14ac:dyDescent="0.2">
      <c r="I1248" s="57"/>
    </row>
    <row r="1249" spans="9:9" x14ac:dyDescent="0.2">
      <c r="I1249" s="57"/>
    </row>
    <row r="1250" spans="9:9" x14ac:dyDescent="0.2">
      <c r="I1250" s="57"/>
    </row>
    <row r="1251" spans="9:9" x14ac:dyDescent="0.2">
      <c r="I1251" s="57"/>
    </row>
    <row r="1252" spans="9:9" x14ac:dyDescent="0.2">
      <c r="I1252" s="57"/>
    </row>
    <row r="1253" spans="9:9" x14ac:dyDescent="0.2">
      <c r="I1253" s="57"/>
    </row>
    <row r="1254" spans="9:9" x14ac:dyDescent="0.2">
      <c r="I1254" s="57"/>
    </row>
    <row r="1255" spans="9:9" x14ac:dyDescent="0.2">
      <c r="I1255" s="57"/>
    </row>
    <row r="1256" spans="9:9" x14ac:dyDescent="0.2">
      <c r="I1256" s="57"/>
    </row>
    <row r="1257" spans="9:9" x14ac:dyDescent="0.2">
      <c r="I1257" s="57"/>
    </row>
    <row r="1258" spans="9:9" x14ac:dyDescent="0.2">
      <c r="I1258" s="57"/>
    </row>
    <row r="1259" spans="9:9" x14ac:dyDescent="0.2">
      <c r="I1259" s="57"/>
    </row>
    <row r="1260" spans="9:9" x14ac:dyDescent="0.2">
      <c r="I1260" s="57"/>
    </row>
    <row r="1261" spans="9:9" x14ac:dyDescent="0.2">
      <c r="I1261" s="57"/>
    </row>
    <row r="1262" spans="9:9" x14ac:dyDescent="0.2">
      <c r="I1262" s="57"/>
    </row>
    <row r="1263" spans="9:9" x14ac:dyDescent="0.2">
      <c r="I1263" s="57"/>
    </row>
    <row r="1264" spans="9:9" x14ac:dyDescent="0.2">
      <c r="I1264" s="57"/>
    </row>
    <row r="1265" spans="9:9" x14ac:dyDescent="0.2">
      <c r="I1265" s="57"/>
    </row>
    <row r="1266" spans="9:9" x14ac:dyDescent="0.2">
      <c r="I1266" s="57"/>
    </row>
    <row r="1267" spans="9:9" x14ac:dyDescent="0.2">
      <c r="I1267" s="57"/>
    </row>
    <row r="1268" spans="9:9" x14ac:dyDescent="0.2">
      <c r="I1268" s="57"/>
    </row>
    <row r="1269" spans="9:9" x14ac:dyDescent="0.2">
      <c r="I1269" s="57"/>
    </row>
    <row r="1270" spans="9:9" x14ac:dyDescent="0.2">
      <c r="I1270" s="57"/>
    </row>
    <row r="1271" spans="9:9" x14ac:dyDescent="0.2">
      <c r="I1271" s="57"/>
    </row>
    <row r="1272" spans="9:9" x14ac:dyDescent="0.2">
      <c r="I1272" s="57"/>
    </row>
    <row r="1273" spans="9:9" x14ac:dyDescent="0.2">
      <c r="I1273" s="57"/>
    </row>
    <row r="1274" spans="9:9" x14ac:dyDescent="0.2">
      <c r="I1274" s="57"/>
    </row>
    <row r="1275" spans="9:9" x14ac:dyDescent="0.2">
      <c r="I1275" s="57"/>
    </row>
    <row r="1276" spans="9:9" x14ac:dyDescent="0.2">
      <c r="I1276" s="57"/>
    </row>
    <row r="1277" spans="9:9" x14ac:dyDescent="0.2">
      <c r="I1277" s="57"/>
    </row>
    <row r="1278" spans="9:9" x14ac:dyDescent="0.2">
      <c r="I1278" s="57"/>
    </row>
    <row r="1279" spans="9:9" x14ac:dyDescent="0.2">
      <c r="I1279" s="57"/>
    </row>
    <row r="1280" spans="9:9" x14ac:dyDescent="0.2">
      <c r="I1280" s="57"/>
    </row>
    <row r="1281" spans="9:9" x14ac:dyDescent="0.2">
      <c r="I1281" s="57"/>
    </row>
    <row r="1282" spans="9:9" x14ac:dyDescent="0.2">
      <c r="I1282" s="57"/>
    </row>
    <row r="1283" spans="9:9" x14ac:dyDescent="0.2">
      <c r="I1283" s="57"/>
    </row>
    <row r="1284" spans="9:9" x14ac:dyDescent="0.2">
      <c r="I1284" s="57"/>
    </row>
    <row r="1285" spans="9:9" x14ac:dyDescent="0.2">
      <c r="I1285" s="57"/>
    </row>
    <row r="1286" spans="9:9" x14ac:dyDescent="0.2">
      <c r="I1286" s="57"/>
    </row>
    <row r="1287" spans="9:9" x14ac:dyDescent="0.2">
      <c r="I1287" s="57"/>
    </row>
    <row r="1288" spans="9:9" x14ac:dyDescent="0.2">
      <c r="I1288" s="57"/>
    </row>
    <row r="1289" spans="9:9" x14ac:dyDescent="0.2">
      <c r="I1289" s="57"/>
    </row>
    <row r="1290" spans="9:9" x14ac:dyDescent="0.2">
      <c r="I1290" s="57"/>
    </row>
    <row r="1291" spans="9:9" x14ac:dyDescent="0.2">
      <c r="I1291" s="57"/>
    </row>
    <row r="1292" spans="9:9" x14ac:dyDescent="0.2">
      <c r="I1292" s="57"/>
    </row>
    <row r="1293" spans="9:9" x14ac:dyDescent="0.2">
      <c r="I1293" s="57"/>
    </row>
    <row r="1294" spans="9:9" x14ac:dyDescent="0.2">
      <c r="I1294" s="57"/>
    </row>
    <row r="1295" spans="9:9" x14ac:dyDescent="0.2">
      <c r="I1295" s="57"/>
    </row>
    <row r="1296" spans="9:9" x14ac:dyDescent="0.2">
      <c r="I1296" s="57"/>
    </row>
    <row r="1297" spans="9:9" x14ac:dyDescent="0.2">
      <c r="I1297" s="57"/>
    </row>
    <row r="1298" spans="9:9" x14ac:dyDescent="0.2">
      <c r="I1298" s="57"/>
    </row>
    <row r="1299" spans="9:9" x14ac:dyDescent="0.2">
      <c r="I1299" s="57"/>
    </row>
    <row r="1300" spans="9:9" x14ac:dyDescent="0.2">
      <c r="I1300" s="57"/>
    </row>
    <row r="1301" spans="9:9" x14ac:dyDescent="0.2">
      <c r="I1301" s="57"/>
    </row>
    <row r="1302" spans="9:9" x14ac:dyDescent="0.2">
      <c r="I1302" s="57"/>
    </row>
    <row r="1303" spans="9:9" x14ac:dyDescent="0.2">
      <c r="I1303" s="57"/>
    </row>
    <row r="1304" spans="9:9" x14ac:dyDescent="0.2">
      <c r="I1304" s="57"/>
    </row>
    <row r="1305" spans="9:9" x14ac:dyDescent="0.2">
      <c r="I1305" s="57"/>
    </row>
    <row r="1306" spans="9:9" x14ac:dyDescent="0.2">
      <c r="I1306" s="57"/>
    </row>
    <row r="1307" spans="9:9" x14ac:dyDescent="0.2">
      <c r="I1307" s="57"/>
    </row>
    <row r="1308" spans="9:9" x14ac:dyDescent="0.2">
      <c r="I1308" s="57"/>
    </row>
    <row r="1309" spans="9:9" x14ac:dyDescent="0.2">
      <c r="I1309" s="57"/>
    </row>
    <row r="1310" spans="9:9" x14ac:dyDescent="0.2">
      <c r="I1310" s="57"/>
    </row>
    <row r="1311" spans="9:9" x14ac:dyDescent="0.2">
      <c r="I1311" s="57"/>
    </row>
    <row r="1312" spans="9:9" x14ac:dyDescent="0.2">
      <c r="I1312" s="57"/>
    </row>
    <row r="1313" spans="9:9" x14ac:dyDescent="0.2">
      <c r="I1313" s="57"/>
    </row>
    <row r="1314" spans="9:9" x14ac:dyDescent="0.2">
      <c r="I1314" s="57"/>
    </row>
    <row r="1315" spans="9:9" x14ac:dyDescent="0.2">
      <c r="I1315" s="57"/>
    </row>
    <row r="1316" spans="9:9" x14ac:dyDescent="0.2">
      <c r="I1316" s="57"/>
    </row>
    <row r="1317" spans="9:9" x14ac:dyDescent="0.2">
      <c r="I1317" s="57"/>
    </row>
    <row r="1318" spans="9:9" x14ac:dyDescent="0.2">
      <c r="I1318" s="57"/>
    </row>
    <row r="1319" spans="9:9" x14ac:dyDescent="0.2">
      <c r="I1319" s="57"/>
    </row>
    <row r="1320" spans="9:9" x14ac:dyDescent="0.2">
      <c r="I1320" s="57"/>
    </row>
    <row r="1321" spans="9:9" x14ac:dyDescent="0.2">
      <c r="I1321" s="57"/>
    </row>
    <row r="1322" spans="9:9" x14ac:dyDescent="0.2">
      <c r="I1322" s="57"/>
    </row>
    <row r="1323" spans="9:9" x14ac:dyDescent="0.2">
      <c r="I1323" s="57"/>
    </row>
    <row r="1324" spans="9:9" x14ac:dyDescent="0.2">
      <c r="I1324" s="57"/>
    </row>
    <row r="1325" spans="9:9" x14ac:dyDescent="0.2">
      <c r="I1325" s="57"/>
    </row>
    <row r="1326" spans="9:9" x14ac:dyDescent="0.2">
      <c r="I1326" s="57"/>
    </row>
    <row r="1327" spans="9:9" x14ac:dyDescent="0.2">
      <c r="I1327" s="57"/>
    </row>
    <row r="1328" spans="9:9" x14ac:dyDescent="0.2">
      <c r="I1328" s="57"/>
    </row>
    <row r="1329" spans="9:9" x14ac:dyDescent="0.2">
      <c r="I1329" s="57"/>
    </row>
    <row r="1330" spans="9:9" x14ac:dyDescent="0.2">
      <c r="I1330" s="57"/>
    </row>
    <row r="1331" spans="9:9" x14ac:dyDescent="0.2">
      <c r="I1331" s="57"/>
    </row>
    <row r="1332" spans="9:9" x14ac:dyDescent="0.2">
      <c r="I1332" s="57"/>
    </row>
    <row r="1333" spans="9:9" x14ac:dyDescent="0.2">
      <c r="I1333" s="57"/>
    </row>
    <row r="1334" spans="9:9" x14ac:dyDescent="0.2">
      <c r="I1334" s="57"/>
    </row>
    <row r="1335" spans="9:9" x14ac:dyDescent="0.2">
      <c r="I1335" s="57"/>
    </row>
    <row r="1336" spans="9:9" x14ac:dyDescent="0.2">
      <c r="I1336" s="57"/>
    </row>
    <row r="1337" spans="9:9" x14ac:dyDescent="0.2">
      <c r="I1337" s="57"/>
    </row>
    <row r="1338" spans="9:9" x14ac:dyDescent="0.2">
      <c r="I1338" s="57"/>
    </row>
    <row r="1339" spans="9:9" x14ac:dyDescent="0.2">
      <c r="I1339" s="57"/>
    </row>
    <row r="1340" spans="9:9" x14ac:dyDescent="0.2">
      <c r="I1340" s="57"/>
    </row>
    <row r="1341" spans="9:9" x14ac:dyDescent="0.2">
      <c r="I1341" s="57"/>
    </row>
    <row r="1342" spans="9:9" x14ac:dyDescent="0.2">
      <c r="I1342" s="57"/>
    </row>
    <row r="1343" spans="9:9" x14ac:dyDescent="0.2">
      <c r="I1343" s="57"/>
    </row>
    <row r="1344" spans="9:9" x14ac:dyDescent="0.2">
      <c r="I1344" s="57"/>
    </row>
    <row r="1345" spans="9:9" x14ac:dyDescent="0.2">
      <c r="I1345" s="57"/>
    </row>
    <row r="1346" spans="9:9" x14ac:dyDescent="0.2">
      <c r="I1346" s="57"/>
    </row>
    <row r="1347" spans="9:9" x14ac:dyDescent="0.2">
      <c r="I1347" s="57"/>
    </row>
    <row r="1348" spans="9:9" x14ac:dyDescent="0.2">
      <c r="I1348" s="57"/>
    </row>
    <row r="1349" spans="9:9" x14ac:dyDescent="0.2">
      <c r="I1349" s="57"/>
    </row>
    <row r="1350" spans="9:9" x14ac:dyDescent="0.2">
      <c r="I1350" s="57"/>
    </row>
    <row r="1351" spans="9:9" x14ac:dyDescent="0.2">
      <c r="I1351" s="57"/>
    </row>
    <row r="1352" spans="9:9" x14ac:dyDescent="0.2">
      <c r="I1352" s="57"/>
    </row>
    <row r="1353" spans="9:9" x14ac:dyDescent="0.2">
      <c r="I1353" s="57"/>
    </row>
    <row r="1354" spans="9:9" x14ac:dyDescent="0.2">
      <c r="I1354" s="57"/>
    </row>
    <row r="1355" spans="9:9" x14ac:dyDescent="0.2">
      <c r="I1355" s="57"/>
    </row>
    <row r="1356" spans="9:9" x14ac:dyDescent="0.2">
      <c r="I1356" s="57"/>
    </row>
    <row r="1357" spans="9:9" x14ac:dyDescent="0.2">
      <c r="I1357" s="57"/>
    </row>
    <row r="1358" spans="9:9" x14ac:dyDescent="0.2">
      <c r="I1358" s="57"/>
    </row>
    <row r="1359" spans="9:9" x14ac:dyDescent="0.2">
      <c r="I1359" s="57"/>
    </row>
    <row r="1360" spans="9:9" x14ac:dyDescent="0.2">
      <c r="I1360" s="57"/>
    </row>
    <row r="1361" spans="9:9" x14ac:dyDescent="0.2">
      <c r="I1361" s="57"/>
    </row>
    <row r="1362" spans="9:9" x14ac:dyDescent="0.2">
      <c r="I1362" s="57"/>
    </row>
    <row r="1363" spans="9:9" x14ac:dyDescent="0.2">
      <c r="I1363" s="57"/>
    </row>
    <row r="1364" spans="9:9" x14ac:dyDescent="0.2">
      <c r="I1364" s="57"/>
    </row>
    <row r="1365" spans="9:9" x14ac:dyDescent="0.2">
      <c r="I1365" s="57"/>
    </row>
    <row r="1366" spans="9:9" x14ac:dyDescent="0.2">
      <c r="I1366" s="57"/>
    </row>
    <row r="1367" spans="9:9" x14ac:dyDescent="0.2">
      <c r="I1367" s="57"/>
    </row>
    <row r="1368" spans="9:9" x14ac:dyDescent="0.2">
      <c r="I1368" s="57"/>
    </row>
    <row r="1369" spans="9:9" x14ac:dyDescent="0.2">
      <c r="I1369" s="57"/>
    </row>
    <row r="1370" spans="9:9" x14ac:dyDescent="0.2">
      <c r="I1370" s="57"/>
    </row>
    <row r="1371" spans="9:9" x14ac:dyDescent="0.2">
      <c r="I1371" s="57"/>
    </row>
    <row r="1372" spans="9:9" x14ac:dyDescent="0.2">
      <c r="I1372" s="57"/>
    </row>
    <row r="1373" spans="9:9" x14ac:dyDescent="0.2">
      <c r="I1373" s="57"/>
    </row>
    <row r="1374" spans="9:9" x14ac:dyDescent="0.2">
      <c r="I1374" s="57"/>
    </row>
    <row r="1375" spans="9:9" x14ac:dyDescent="0.2">
      <c r="I1375" s="57"/>
    </row>
    <row r="1376" spans="9:9" x14ac:dyDescent="0.2">
      <c r="I1376" s="57"/>
    </row>
    <row r="1377" spans="9:9" x14ac:dyDescent="0.2">
      <c r="I1377" s="57"/>
    </row>
    <row r="1378" spans="9:9" x14ac:dyDescent="0.2">
      <c r="I1378" s="57"/>
    </row>
    <row r="1379" spans="9:9" x14ac:dyDescent="0.2">
      <c r="I1379" s="57"/>
    </row>
    <row r="1380" spans="9:9" x14ac:dyDescent="0.2">
      <c r="I1380" s="57"/>
    </row>
    <row r="1381" spans="9:9" x14ac:dyDescent="0.2">
      <c r="I1381" s="57"/>
    </row>
    <row r="1382" spans="9:9" x14ac:dyDescent="0.2">
      <c r="I1382" s="57"/>
    </row>
    <row r="1383" spans="9:9" x14ac:dyDescent="0.2">
      <c r="I1383" s="57"/>
    </row>
    <row r="1384" spans="9:9" x14ac:dyDescent="0.2">
      <c r="I1384" s="57"/>
    </row>
    <row r="1385" spans="9:9" x14ac:dyDescent="0.2">
      <c r="I1385" s="57"/>
    </row>
    <row r="1386" spans="9:9" x14ac:dyDescent="0.2">
      <c r="I1386" s="57"/>
    </row>
    <row r="1387" spans="9:9" x14ac:dyDescent="0.2">
      <c r="I1387" s="57"/>
    </row>
    <row r="1388" spans="9:9" x14ac:dyDescent="0.2">
      <c r="I1388" s="57"/>
    </row>
    <row r="1389" spans="9:9" x14ac:dyDescent="0.2">
      <c r="I1389" s="57"/>
    </row>
    <row r="1390" spans="9:9" x14ac:dyDescent="0.2">
      <c r="I1390" s="57"/>
    </row>
    <row r="1391" spans="9:9" x14ac:dyDescent="0.2">
      <c r="I1391" s="57"/>
    </row>
    <row r="1392" spans="9:9" x14ac:dyDescent="0.2">
      <c r="I1392" s="57"/>
    </row>
    <row r="1393" spans="9:9" x14ac:dyDescent="0.2">
      <c r="I1393" s="57"/>
    </row>
    <row r="1394" spans="9:9" x14ac:dyDescent="0.2">
      <c r="I1394" s="57"/>
    </row>
    <row r="1395" spans="9:9" x14ac:dyDescent="0.2">
      <c r="I1395" s="57"/>
    </row>
    <row r="1396" spans="9:9" x14ac:dyDescent="0.2">
      <c r="I1396" s="57"/>
    </row>
    <row r="1397" spans="9:9" x14ac:dyDescent="0.2">
      <c r="I1397" s="57"/>
    </row>
    <row r="1398" spans="9:9" x14ac:dyDescent="0.2">
      <c r="I1398" s="57"/>
    </row>
    <row r="1399" spans="9:9" x14ac:dyDescent="0.2">
      <c r="I1399" s="57"/>
    </row>
    <row r="1400" spans="9:9" x14ac:dyDescent="0.2">
      <c r="I1400" s="57"/>
    </row>
    <row r="1401" spans="9:9" x14ac:dyDescent="0.2">
      <c r="I1401" s="57"/>
    </row>
    <row r="1402" spans="9:9" x14ac:dyDescent="0.2">
      <c r="I1402" s="57"/>
    </row>
    <row r="1403" spans="9:9" x14ac:dyDescent="0.2">
      <c r="I1403" s="57"/>
    </row>
    <row r="1404" spans="9:9" x14ac:dyDescent="0.2">
      <c r="I1404" s="57"/>
    </row>
    <row r="1405" spans="9:9" x14ac:dyDescent="0.2">
      <c r="I1405" s="57"/>
    </row>
    <row r="1406" spans="9:9" x14ac:dyDescent="0.2">
      <c r="I1406" s="57"/>
    </row>
    <row r="1407" spans="9:9" x14ac:dyDescent="0.2">
      <c r="I1407" s="57"/>
    </row>
    <row r="1408" spans="9:9" x14ac:dyDescent="0.2">
      <c r="I1408" s="57"/>
    </row>
    <row r="1409" spans="9:9" x14ac:dyDescent="0.2">
      <c r="I1409" s="57"/>
    </row>
    <row r="1410" spans="9:9" x14ac:dyDescent="0.2">
      <c r="I1410" s="57"/>
    </row>
    <row r="1411" spans="9:9" x14ac:dyDescent="0.2">
      <c r="I1411" s="57"/>
    </row>
    <row r="1412" spans="9:9" x14ac:dyDescent="0.2">
      <c r="I1412" s="57"/>
    </row>
    <row r="1413" spans="9:9" x14ac:dyDescent="0.2">
      <c r="I1413" s="57"/>
    </row>
    <row r="1414" spans="9:9" x14ac:dyDescent="0.2">
      <c r="I1414" s="57"/>
    </row>
    <row r="1415" spans="9:9" x14ac:dyDescent="0.2">
      <c r="I1415" s="57"/>
    </row>
    <row r="1416" spans="9:9" x14ac:dyDescent="0.2">
      <c r="I1416" s="57"/>
    </row>
    <row r="1417" spans="9:9" x14ac:dyDescent="0.2">
      <c r="I1417" s="57"/>
    </row>
    <row r="1418" spans="9:9" x14ac:dyDescent="0.2">
      <c r="I1418" s="57"/>
    </row>
    <row r="1419" spans="9:9" x14ac:dyDescent="0.2">
      <c r="I1419" s="57"/>
    </row>
    <row r="1420" spans="9:9" x14ac:dyDescent="0.2">
      <c r="I1420" s="57"/>
    </row>
    <row r="1421" spans="9:9" x14ac:dyDescent="0.2">
      <c r="I1421" s="57"/>
    </row>
    <row r="1422" spans="9:9" x14ac:dyDescent="0.2">
      <c r="I1422" s="57"/>
    </row>
    <row r="1423" spans="9:9" x14ac:dyDescent="0.2">
      <c r="I1423" s="57"/>
    </row>
    <row r="1424" spans="9:9" x14ac:dyDescent="0.2">
      <c r="I1424" s="57"/>
    </row>
    <row r="1425" spans="9:9" x14ac:dyDescent="0.2">
      <c r="I1425" s="57"/>
    </row>
    <row r="1426" spans="9:9" x14ac:dyDescent="0.2">
      <c r="I1426" s="57"/>
    </row>
    <row r="1427" spans="9:9" x14ac:dyDescent="0.2">
      <c r="I1427" s="57"/>
    </row>
    <row r="1428" spans="9:9" x14ac:dyDescent="0.2">
      <c r="I1428" s="57"/>
    </row>
    <row r="1429" spans="9:9" x14ac:dyDescent="0.2">
      <c r="I1429" s="57"/>
    </row>
    <row r="1430" spans="9:9" x14ac:dyDescent="0.2">
      <c r="I1430" s="57"/>
    </row>
    <row r="1431" spans="9:9" x14ac:dyDescent="0.2">
      <c r="I1431" s="57"/>
    </row>
    <row r="1432" spans="9:9" x14ac:dyDescent="0.2">
      <c r="I1432" s="57"/>
    </row>
    <row r="1433" spans="9:9" x14ac:dyDescent="0.2">
      <c r="I1433" s="57"/>
    </row>
    <row r="1434" spans="9:9" x14ac:dyDescent="0.2">
      <c r="I1434" s="57"/>
    </row>
    <row r="1435" spans="9:9" x14ac:dyDescent="0.2">
      <c r="I1435" s="57"/>
    </row>
    <row r="1436" spans="9:9" x14ac:dyDescent="0.2">
      <c r="I1436" s="57"/>
    </row>
    <row r="1437" spans="9:9" x14ac:dyDescent="0.2">
      <c r="I1437" s="57"/>
    </row>
    <row r="1438" spans="9:9" x14ac:dyDescent="0.2">
      <c r="I1438" s="57"/>
    </row>
    <row r="1439" spans="9:9" x14ac:dyDescent="0.2">
      <c r="I1439" s="57"/>
    </row>
    <row r="1440" spans="9:9" x14ac:dyDescent="0.2">
      <c r="I1440" s="57"/>
    </row>
    <row r="1441" spans="9:9" x14ac:dyDescent="0.2">
      <c r="I1441" s="57"/>
    </row>
    <row r="1442" spans="9:9" x14ac:dyDescent="0.2">
      <c r="I1442" s="57"/>
    </row>
    <row r="1443" spans="9:9" x14ac:dyDescent="0.2">
      <c r="I1443" s="57"/>
    </row>
    <row r="1444" spans="9:9" x14ac:dyDescent="0.2">
      <c r="I1444" s="57"/>
    </row>
    <row r="1445" spans="9:9" x14ac:dyDescent="0.2">
      <c r="I1445" s="57"/>
    </row>
    <row r="1446" spans="9:9" x14ac:dyDescent="0.2">
      <c r="I1446" s="57"/>
    </row>
    <row r="1447" spans="9:9" x14ac:dyDescent="0.2">
      <c r="I1447" s="57"/>
    </row>
    <row r="1448" spans="9:9" x14ac:dyDescent="0.2">
      <c r="I1448" s="57"/>
    </row>
    <row r="1449" spans="9:9" x14ac:dyDescent="0.2">
      <c r="I1449" s="57"/>
    </row>
    <row r="1450" spans="9:9" x14ac:dyDescent="0.2">
      <c r="I1450" s="57"/>
    </row>
    <row r="1451" spans="9:9" x14ac:dyDescent="0.2">
      <c r="I1451" s="57"/>
    </row>
    <row r="1452" spans="9:9" x14ac:dyDescent="0.2">
      <c r="I1452" s="57"/>
    </row>
    <row r="1453" spans="9:9" x14ac:dyDescent="0.2">
      <c r="I1453" s="57"/>
    </row>
    <row r="1454" spans="9:9" x14ac:dyDescent="0.2">
      <c r="I1454" s="57"/>
    </row>
    <row r="1455" spans="9:9" x14ac:dyDescent="0.2">
      <c r="I1455" s="57"/>
    </row>
    <row r="1456" spans="9:9" x14ac:dyDescent="0.2">
      <c r="I1456" s="57"/>
    </row>
    <row r="1457" spans="9:9" x14ac:dyDescent="0.2">
      <c r="I1457" s="57"/>
    </row>
    <row r="1458" spans="9:9" x14ac:dyDescent="0.2">
      <c r="I1458" s="57"/>
    </row>
    <row r="1459" spans="9:9" x14ac:dyDescent="0.2">
      <c r="I1459" s="57"/>
    </row>
    <row r="1460" spans="9:9" x14ac:dyDescent="0.2">
      <c r="I1460" s="57"/>
    </row>
    <row r="1461" spans="9:9" x14ac:dyDescent="0.2">
      <c r="I1461" s="57"/>
    </row>
    <row r="1462" spans="9:9" x14ac:dyDescent="0.2">
      <c r="I1462" s="57"/>
    </row>
    <row r="1463" spans="9:9" x14ac:dyDescent="0.2">
      <c r="I1463" s="57"/>
    </row>
    <row r="1464" spans="9:9" x14ac:dyDescent="0.2">
      <c r="I1464" s="57"/>
    </row>
    <row r="1465" spans="9:9" x14ac:dyDescent="0.2">
      <c r="I1465" s="57"/>
    </row>
    <row r="1466" spans="9:9" x14ac:dyDescent="0.2">
      <c r="I1466" s="57"/>
    </row>
    <row r="1467" spans="9:9" x14ac:dyDescent="0.2">
      <c r="I1467" s="57"/>
    </row>
    <row r="1468" spans="9:9" x14ac:dyDescent="0.2">
      <c r="I1468" s="57"/>
    </row>
    <row r="1469" spans="9:9" x14ac:dyDescent="0.2">
      <c r="I1469" s="57"/>
    </row>
    <row r="1470" spans="9:9" x14ac:dyDescent="0.2">
      <c r="I1470" s="57"/>
    </row>
    <row r="1471" spans="9:9" x14ac:dyDescent="0.2">
      <c r="I1471" s="57"/>
    </row>
    <row r="1472" spans="9:9" x14ac:dyDescent="0.2">
      <c r="I1472" s="57"/>
    </row>
    <row r="1473" spans="9:9" x14ac:dyDescent="0.2">
      <c r="I1473" s="57"/>
    </row>
    <row r="1474" spans="9:9" x14ac:dyDescent="0.2">
      <c r="I1474" s="57"/>
    </row>
    <row r="1475" spans="9:9" x14ac:dyDescent="0.2">
      <c r="I1475" s="57"/>
    </row>
    <row r="1476" spans="9:9" x14ac:dyDescent="0.2">
      <c r="I1476" s="57"/>
    </row>
    <row r="1477" spans="9:9" x14ac:dyDescent="0.2">
      <c r="I1477" s="57"/>
    </row>
    <row r="1478" spans="9:9" x14ac:dyDescent="0.2">
      <c r="I1478" s="57"/>
    </row>
    <row r="1479" spans="9:9" x14ac:dyDescent="0.2">
      <c r="I1479" s="57"/>
    </row>
    <row r="1480" spans="9:9" x14ac:dyDescent="0.2">
      <c r="I1480" s="57"/>
    </row>
    <row r="1481" spans="9:9" x14ac:dyDescent="0.2">
      <c r="I1481" s="57"/>
    </row>
    <row r="1482" spans="9:9" x14ac:dyDescent="0.2">
      <c r="I1482" s="57"/>
    </row>
    <row r="1483" spans="9:9" x14ac:dyDescent="0.2">
      <c r="I1483" s="57"/>
    </row>
    <row r="1484" spans="9:9" x14ac:dyDescent="0.2">
      <c r="I1484" s="57"/>
    </row>
    <row r="1485" spans="9:9" x14ac:dyDescent="0.2">
      <c r="I1485" s="57"/>
    </row>
    <row r="1486" spans="9:9" x14ac:dyDescent="0.2">
      <c r="I1486" s="57"/>
    </row>
    <row r="1487" spans="9:9" x14ac:dyDescent="0.2">
      <c r="I1487" s="57"/>
    </row>
    <row r="1488" spans="9:9" x14ac:dyDescent="0.2">
      <c r="I1488" s="57"/>
    </row>
    <row r="1489" spans="9:9" x14ac:dyDescent="0.2">
      <c r="I1489" s="57"/>
    </row>
    <row r="1490" spans="9:9" x14ac:dyDescent="0.2">
      <c r="I1490" s="57"/>
    </row>
    <row r="1491" spans="9:9" x14ac:dyDescent="0.2">
      <c r="I1491" s="57"/>
    </row>
    <row r="1492" spans="9:9" x14ac:dyDescent="0.2">
      <c r="I1492" s="57"/>
    </row>
    <row r="1493" spans="9:9" x14ac:dyDescent="0.2">
      <c r="I1493" s="57"/>
    </row>
    <row r="1494" spans="9:9" x14ac:dyDescent="0.2">
      <c r="I1494" s="57"/>
    </row>
    <row r="1495" spans="9:9" x14ac:dyDescent="0.2">
      <c r="I1495" s="57"/>
    </row>
    <row r="1496" spans="9:9" x14ac:dyDescent="0.2">
      <c r="I1496" s="57"/>
    </row>
    <row r="1497" spans="9:9" x14ac:dyDescent="0.2">
      <c r="I1497" s="57"/>
    </row>
    <row r="1498" spans="9:9" x14ac:dyDescent="0.2">
      <c r="I1498" s="57"/>
    </row>
    <row r="1499" spans="9:9" x14ac:dyDescent="0.2">
      <c r="I1499" s="57"/>
    </row>
    <row r="1500" spans="9:9" x14ac:dyDescent="0.2">
      <c r="I1500" s="57"/>
    </row>
    <row r="1501" spans="9:9" x14ac:dyDescent="0.2">
      <c r="I1501" s="57"/>
    </row>
    <row r="1502" spans="9:9" x14ac:dyDescent="0.2">
      <c r="I1502" s="57"/>
    </row>
    <row r="1503" spans="9:9" x14ac:dyDescent="0.2">
      <c r="I1503" s="57"/>
    </row>
    <row r="1504" spans="9:9" x14ac:dyDescent="0.2">
      <c r="I1504" s="57"/>
    </row>
    <row r="1505" spans="9:9" x14ac:dyDescent="0.2">
      <c r="I1505" s="57"/>
    </row>
    <row r="1506" spans="9:9" x14ac:dyDescent="0.2">
      <c r="I1506" s="57"/>
    </row>
    <row r="1507" spans="9:9" x14ac:dyDescent="0.2">
      <c r="I1507" s="57"/>
    </row>
    <row r="1508" spans="9:9" x14ac:dyDescent="0.2">
      <c r="I1508" s="57"/>
    </row>
    <row r="1509" spans="9:9" x14ac:dyDescent="0.2">
      <c r="I1509" s="57"/>
    </row>
    <row r="1510" spans="9:9" x14ac:dyDescent="0.2">
      <c r="I1510" s="57"/>
    </row>
    <row r="1511" spans="9:9" x14ac:dyDescent="0.2">
      <c r="I1511" s="57"/>
    </row>
    <row r="1512" spans="9:9" x14ac:dyDescent="0.2">
      <c r="I1512" s="57"/>
    </row>
    <row r="1513" spans="9:9" x14ac:dyDescent="0.2">
      <c r="I1513" s="57"/>
    </row>
    <row r="1514" spans="9:9" x14ac:dyDescent="0.2">
      <c r="I1514" s="57"/>
    </row>
    <row r="1515" spans="9:9" x14ac:dyDescent="0.2">
      <c r="I1515" s="57"/>
    </row>
    <row r="1516" spans="9:9" x14ac:dyDescent="0.2">
      <c r="I1516" s="57"/>
    </row>
    <row r="1517" spans="9:9" x14ac:dyDescent="0.2">
      <c r="I1517" s="57"/>
    </row>
    <row r="1518" spans="9:9" x14ac:dyDescent="0.2">
      <c r="I1518" s="57"/>
    </row>
    <row r="1519" spans="9:9" x14ac:dyDescent="0.2">
      <c r="I1519" s="57"/>
    </row>
    <row r="1520" spans="9:9" x14ac:dyDescent="0.2">
      <c r="I1520" s="57"/>
    </row>
    <row r="1521" spans="9:9" x14ac:dyDescent="0.2">
      <c r="I1521" s="57"/>
    </row>
    <row r="1522" spans="9:9" x14ac:dyDescent="0.2">
      <c r="I1522" s="57"/>
    </row>
    <row r="1523" spans="9:9" x14ac:dyDescent="0.2">
      <c r="I1523" s="57"/>
    </row>
    <row r="1524" spans="9:9" x14ac:dyDescent="0.2">
      <c r="I1524" s="57"/>
    </row>
    <row r="1525" spans="9:9" x14ac:dyDescent="0.2">
      <c r="I1525" s="57"/>
    </row>
    <row r="1526" spans="9:9" x14ac:dyDescent="0.2">
      <c r="I1526" s="57"/>
    </row>
    <row r="1527" spans="9:9" x14ac:dyDescent="0.2">
      <c r="I1527" s="57"/>
    </row>
    <row r="1528" spans="9:9" x14ac:dyDescent="0.2">
      <c r="I1528" s="57"/>
    </row>
    <row r="1529" spans="9:9" x14ac:dyDescent="0.2">
      <c r="I1529" s="57"/>
    </row>
    <row r="1530" spans="9:9" x14ac:dyDescent="0.2">
      <c r="I1530" s="57"/>
    </row>
    <row r="1531" spans="9:9" x14ac:dyDescent="0.2">
      <c r="I1531" s="57"/>
    </row>
    <row r="1532" spans="9:9" x14ac:dyDescent="0.2">
      <c r="I1532" s="57"/>
    </row>
    <row r="1533" spans="9:9" x14ac:dyDescent="0.2">
      <c r="I1533" s="57"/>
    </row>
    <row r="1534" spans="9:9" x14ac:dyDescent="0.2">
      <c r="I1534" s="57"/>
    </row>
    <row r="1535" spans="9:9" x14ac:dyDescent="0.2">
      <c r="I1535" s="57"/>
    </row>
    <row r="1536" spans="9:9" x14ac:dyDescent="0.2">
      <c r="I1536" s="57"/>
    </row>
    <row r="1537" spans="9:9" x14ac:dyDescent="0.2">
      <c r="I1537" s="57"/>
    </row>
    <row r="1538" spans="9:9" x14ac:dyDescent="0.2">
      <c r="I1538" s="57"/>
    </row>
    <row r="1539" spans="9:9" x14ac:dyDescent="0.2">
      <c r="I1539" s="57"/>
    </row>
    <row r="1540" spans="9:9" x14ac:dyDescent="0.2">
      <c r="I1540" s="57"/>
    </row>
    <row r="1541" spans="9:9" x14ac:dyDescent="0.2">
      <c r="I1541" s="57"/>
    </row>
    <row r="1542" spans="9:9" x14ac:dyDescent="0.2">
      <c r="I1542" s="57"/>
    </row>
    <row r="1543" spans="9:9" x14ac:dyDescent="0.2">
      <c r="I1543" s="57"/>
    </row>
    <row r="1544" spans="9:9" x14ac:dyDescent="0.2">
      <c r="I1544" s="57"/>
    </row>
    <row r="1545" spans="9:9" x14ac:dyDescent="0.2">
      <c r="I1545" s="57"/>
    </row>
    <row r="1546" spans="9:9" x14ac:dyDescent="0.2">
      <c r="I1546" s="57"/>
    </row>
    <row r="1547" spans="9:9" x14ac:dyDescent="0.2">
      <c r="I1547" s="57"/>
    </row>
    <row r="1548" spans="9:9" x14ac:dyDescent="0.2">
      <c r="I1548" s="57"/>
    </row>
    <row r="1549" spans="9:9" x14ac:dyDescent="0.2">
      <c r="I1549" s="57"/>
    </row>
    <row r="1550" spans="9:9" x14ac:dyDescent="0.2">
      <c r="I1550" s="57"/>
    </row>
    <row r="1551" spans="9:9" x14ac:dyDescent="0.2">
      <c r="I1551" s="57"/>
    </row>
    <row r="1552" spans="9:9" x14ac:dyDescent="0.2">
      <c r="I1552" s="57"/>
    </row>
    <row r="1553" spans="9:9" x14ac:dyDescent="0.2">
      <c r="I1553" s="57"/>
    </row>
    <row r="1554" spans="9:9" x14ac:dyDescent="0.2">
      <c r="I1554" s="57"/>
    </row>
    <row r="1555" spans="9:9" x14ac:dyDescent="0.2">
      <c r="I1555" s="57"/>
    </row>
    <row r="1556" spans="9:9" x14ac:dyDescent="0.2">
      <c r="I1556" s="57"/>
    </row>
    <row r="1557" spans="9:9" x14ac:dyDescent="0.2">
      <c r="I1557" s="57"/>
    </row>
    <row r="1558" spans="9:9" x14ac:dyDescent="0.2">
      <c r="I1558" s="57"/>
    </row>
    <row r="1559" spans="9:9" x14ac:dyDescent="0.2">
      <c r="I1559" s="57"/>
    </row>
    <row r="1560" spans="9:9" x14ac:dyDescent="0.2">
      <c r="I1560" s="57"/>
    </row>
    <row r="1561" spans="9:9" x14ac:dyDescent="0.2">
      <c r="I1561" s="57"/>
    </row>
    <row r="1562" spans="9:9" x14ac:dyDescent="0.2">
      <c r="I1562" s="57"/>
    </row>
    <row r="1563" spans="9:9" x14ac:dyDescent="0.2">
      <c r="I1563" s="57"/>
    </row>
    <row r="1564" spans="9:9" x14ac:dyDescent="0.2">
      <c r="I1564" s="57"/>
    </row>
    <row r="1565" spans="9:9" x14ac:dyDescent="0.2">
      <c r="I1565" s="57"/>
    </row>
    <row r="1566" spans="9:9" x14ac:dyDescent="0.2">
      <c r="I1566" s="57"/>
    </row>
    <row r="1567" spans="9:9" x14ac:dyDescent="0.2">
      <c r="I1567" s="57"/>
    </row>
    <row r="1568" spans="9:9" x14ac:dyDescent="0.2">
      <c r="I1568" s="57"/>
    </row>
    <row r="1569" spans="9:9" x14ac:dyDescent="0.2">
      <c r="I1569" s="57"/>
    </row>
    <row r="1570" spans="9:9" x14ac:dyDescent="0.2">
      <c r="I1570" s="57"/>
    </row>
    <row r="1571" spans="9:9" x14ac:dyDescent="0.2">
      <c r="I1571" s="57"/>
    </row>
    <row r="1572" spans="9:9" x14ac:dyDescent="0.2">
      <c r="I1572" s="57"/>
    </row>
    <row r="1573" spans="9:9" x14ac:dyDescent="0.2">
      <c r="I1573" s="57"/>
    </row>
    <row r="1574" spans="9:9" x14ac:dyDescent="0.2">
      <c r="I1574" s="57"/>
    </row>
    <row r="1575" spans="9:9" x14ac:dyDescent="0.2">
      <c r="I1575" s="57"/>
    </row>
    <row r="1576" spans="9:9" x14ac:dyDescent="0.2">
      <c r="I1576" s="57"/>
    </row>
    <row r="1577" spans="9:9" x14ac:dyDescent="0.2">
      <c r="I1577" s="57"/>
    </row>
    <row r="1578" spans="9:9" x14ac:dyDescent="0.2">
      <c r="I1578" s="57"/>
    </row>
    <row r="1579" spans="9:9" x14ac:dyDescent="0.2">
      <c r="I1579" s="57"/>
    </row>
    <row r="1580" spans="9:9" x14ac:dyDescent="0.2">
      <c r="I1580" s="57"/>
    </row>
    <row r="1581" spans="9:9" x14ac:dyDescent="0.2">
      <c r="I1581" s="57"/>
    </row>
    <row r="1582" spans="9:9" x14ac:dyDescent="0.2">
      <c r="I1582" s="57"/>
    </row>
    <row r="1583" spans="9:9" x14ac:dyDescent="0.2">
      <c r="I1583" s="57"/>
    </row>
    <row r="1584" spans="9:9" x14ac:dyDescent="0.2">
      <c r="I1584" s="57"/>
    </row>
    <row r="1585" spans="9:9" x14ac:dyDescent="0.2">
      <c r="I1585" s="57"/>
    </row>
    <row r="1586" spans="9:9" x14ac:dyDescent="0.2">
      <c r="I1586" s="57"/>
    </row>
    <row r="1587" spans="9:9" x14ac:dyDescent="0.2">
      <c r="I1587" s="57"/>
    </row>
    <row r="1588" spans="9:9" x14ac:dyDescent="0.2">
      <c r="I1588" s="57"/>
    </row>
    <row r="1589" spans="9:9" x14ac:dyDescent="0.2">
      <c r="I1589" s="57"/>
    </row>
    <row r="1590" spans="9:9" x14ac:dyDescent="0.2">
      <c r="I1590" s="57"/>
    </row>
    <row r="1591" spans="9:9" x14ac:dyDescent="0.2">
      <c r="I1591" s="57"/>
    </row>
    <row r="1592" spans="9:9" x14ac:dyDescent="0.2">
      <c r="I1592" s="57"/>
    </row>
    <row r="1593" spans="9:9" x14ac:dyDescent="0.2">
      <c r="I1593" s="57"/>
    </row>
    <row r="1594" spans="9:9" x14ac:dyDescent="0.2">
      <c r="I1594" s="57"/>
    </row>
    <row r="1595" spans="9:9" x14ac:dyDescent="0.2">
      <c r="I1595" s="57"/>
    </row>
    <row r="1596" spans="9:9" x14ac:dyDescent="0.2">
      <c r="I1596" s="57"/>
    </row>
    <row r="1597" spans="9:9" x14ac:dyDescent="0.2">
      <c r="I1597" s="57"/>
    </row>
    <row r="1598" spans="9:9" x14ac:dyDescent="0.2">
      <c r="I1598" s="57"/>
    </row>
    <row r="1599" spans="9:9" x14ac:dyDescent="0.2">
      <c r="I1599" s="57"/>
    </row>
    <row r="1600" spans="9:9" x14ac:dyDescent="0.2">
      <c r="I1600" s="57"/>
    </row>
    <row r="1601" spans="9:9" x14ac:dyDescent="0.2">
      <c r="I1601" s="57"/>
    </row>
    <row r="1602" spans="9:9" x14ac:dyDescent="0.2">
      <c r="I1602" s="57"/>
    </row>
    <row r="1603" spans="9:9" x14ac:dyDescent="0.2">
      <c r="I1603" s="57"/>
    </row>
    <row r="1604" spans="9:9" x14ac:dyDescent="0.2">
      <c r="I1604" s="57"/>
    </row>
    <row r="1605" spans="9:9" x14ac:dyDescent="0.2">
      <c r="I1605" s="57"/>
    </row>
    <row r="1606" spans="9:9" x14ac:dyDescent="0.2">
      <c r="I1606" s="57"/>
    </row>
    <row r="1607" spans="9:9" x14ac:dyDescent="0.2">
      <c r="I1607" s="57"/>
    </row>
    <row r="1608" spans="9:9" x14ac:dyDescent="0.2">
      <c r="I1608" s="57"/>
    </row>
    <row r="1609" spans="9:9" x14ac:dyDescent="0.2">
      <c r="I1609" s="57"/>
    </row>
    <row r="1610" spans="9:9" x14ac:dyDescent="0.2">
      <c r="I1610" s="57"/>
    </row>
    <row r="1611" spans="9:9" x14ac:dyDescent="0.2">
      <c r="I1611" s="57"/>
    </row>
    <row r="1612" spans="9:9" x14ac:dyDescent="0.2">
      <c r="I1612" s="57"/>
    </row>
    <row r="1613" spans="9:9" x14ac:dyDescent="0.2">
      <c r="I1613" s="57"/>
    </row>
    <row r="1614" spans="9:9" x14ac:dyDescent="0.2">
      <c r="I1614" s="57"/>
    </row>
    <row r="1615" spans="9:9" x14ac:dyDescent="0.2">
      <c r="I1615" s="57"/>
    </row>
    <row r="1616" spans="9:9" x14ac:dyDescent="0.2">
      <c r="I1616" s="57"/>
    </row>
    <row r="1617" spans="9:9" x14ac:dyDescent="0.2">
      <c r="I1617" s="57"/>
    </row>
    <row r="1618" spans="9:9" x14ac:dyDescent="0.2">
      <c r="I1618" s="57"/>
    </row>
    <row r="1619" spans="9:9" x14ac:dyDescent="0.2">
      <c r="I1619" s="57"/>
    </row>
    <row r="1620" spans="9:9" x14ac:dyDescent="0.2">
      <c r="I1620" s="57"/>
    </row>
    <row r="1621" spans="9:9" x14ac:dyDescent="0.2">
      <c r="I1621" s="57"/>
    </row>
    <row r="1622" spans="9:9" x14ac:dyDescent="0.2">
      <c r="I1622" s="57"/>
    </row>
    <row r="1623" spans="9:9" x14ac:dyDescent="0.2">
      <c r="I1623" s="57"/>
    </row>
    <row r="1624" spans="9:9" x14ac:dyDescent="0.2">
      <c r="I1624" s="57"/>
    </row>
    <row r="1625" spans="9:9" x14ac:dyDescent="0.2">
      <c r="I1625" s="57"/>
    </row>
    <row r="1626" spans="9:9" x14ac:dyDescent="0.2">
      <c r="I1626" s="57"/>
    </row>
    <row r="1627" spans="9:9" x14ac:dyDescent="0.2">
      <c r="I1627" s="57"/>
    </row>
    <row r="1628" spans="9:9" x14ac:dyDescent="0.2">
      <c r="I1628" s="57"/>
    </row>
    <row r="1629" spans="9:9" x14ac:dyDescent="0.2">
      <c r="I1629" s="57"/>
    </row>
    <row r="1630" spans="9:9" x14ac:dyDescent="0.2">
      <c r="I1630" s="57"/>
    </row>
    <row r="1631" spans="9:9" x14ac:dyDescent="0.2">
      <c r="I1631" s="57"/>
    </row>
    <row r="1632" spans="9:9" x14ac:dyDescent="0.2">
      <c r="I1632" s="57"/>
    </row>
    <row r="1633" spans="9:9" x14ac:dyDescent="0.2">
      <c r="I1633" s="57"/>
    </row>
    <row r="1634" spans="9:9" x14ac:dyDescent="0.2">
      <c r="I1634" s="57"/>
    </row>
    <row r="1635" spans="9:9" x14ac:dyDescent="0.2">
      <c r="I1635" s="57"/>
    </row>
    <row r="1636" spans="9:9" x14ac:dyDescent="0.2">
      <c r="I1636" s="57"/>
    </row>
    <row r="1637" spans="9:9" x14ac:dyDescent="0.2">
      <c r="I1637" s="57"/>
    </row>
    <row r="1638" spans="9:9" x14ac:dyDescent="0.2">
      <c r="I1638" s="57"/>
    </row>
    <row r="1639" spans="9:9" x14ac:dyDescent="0.2">
      <c r="I1639" s="57"/>
    </row>
    <row r="1640" spans="9:9" x14ac:dyDescent="0.2">
      <c r="I1640" s="57"/>
    </row>
    <row r="1641" spans="9:9" x14ac:dyDescent="0.2">
      <c r="I1641" s="57"/>
    </row>
    <row r="1642" spans="9:9" x14ac:dyDescent="0.2">
      <c r="I1642" s="57"/>
    </row>
    <row r="1643" spans="9:9" x14ac:dyDescent="0.2">
      <c r="I1643" s="57"/>
    </row>
    <row r="1644" spans="9:9" x14ac:dyDescent="0.2">
      <c r="I1644" s="57"/>
    </row>
    <row r="1645" spans="9:9" x14ac:dyDescent="0.2">
      <c r="I1645" s="57"/>
    </row>
    <row r="1646" spans="9:9" x14ac:dyDescent="0.2">
      <c r="I1646" s="57"/>
    </row>
    <row r="1647" spans="9:9" x14ac:dyDescent="0.2">
      <c r="I1647" s="57"/>
    </row>
    <row r="1648" spans="9:9" x14ac:dyDescent="0.2">
      <c r="I1648" s="57"/>
    </row>
    <row r="1649" spans="9:9" x14ac:dyDescent="0.2">
      <c r="I1649" s="57"/>
    </row>
    <row r="1650" spans="9:9" x14ac:dyDescent="0.2">
      <c r="I1650" s="57"/>
    </row>
    <row r="1651" spans="9:9" x14ac:dyDescent="0.2">
      <c r="I1651" s="57"/>
    </row>
    <row r="1652" spans="9:9" x14ac:dyDescent="0.2">
      <c r="I1652" s="57"/>
    </row>
    <row r="1653" spans="9:9" x14ac:dyDescent="0.2">
      <c r="I1653" s="57"/>
    </row>
    <row r="1654" spans="9:9" x14ac:dyDescent="0.2">
      <c r="I1654" s="57"/>
    </row>
    <row r="1655" spans="9:9" x14ac:dyDescent="0.2">
      <c r="I1655" s="57"/>
    </row>
    <row r="1656" spans="9:9" x14ac:dyDescent="0.2">
      <c r="I1656" s="57"/>
    </row>
    <row r="1657" spans="9:9" x14ac:dyDescent="0.2">
      <c r="I1657" s="57"/>
    </row>
    <row r="1658" spans="9:9" x14ac:dyDescent="0.2">
      <c r="I1658" s="57"/>
    </row>
    <row r="1659" spans="9:9" x14ac:dyDescent="0.2">
      <c r="I1659" s="57"/>
    </row>
    <row r="1660" spans="9:9" x14ac:dyDescent="0.2">
      <c r="I1660" s="57"/>
    </row>
    <row r="1661" spans="9:9" x14ac:dyDescent="0.2">
      <c r="I1661" s="57"/>
    </row>
    <row r="1662" spans="9:9" x14ac:dyDescent="0.2">
      <c r="I1662" s="57"/>
    </row>
    <row r="1663" spans="9:9" x14ac:dyDescent="0.2">
      <c r="I1663" s="57"/>
    </row>
    <row r="1664" spans="9:9" x14ac:dyDescent="0.2">
      <c r="I1664" s="57"/>
    </row>
    <row r="1665" spans="9:9" x14ac:dyDescent="0.2">
      <c r="I1665" s="57"/>
    </row>
    <row r="1666" spans="9:9" x14ac:dyDescent="0.2">
      <c r="I1666" s="57"/>
    </row>
    <row r="1667" spans="9:9" x14ac:dyDescent="0.2">
      <c r="I1667" s="57"/>
    </row>
    <row r="1668" spans="9:9" x14ac:dyDescent="0.2">
      <c r="I1668" s="57"/>
    </row>
    <row r="1669" spans="9:9" x14ac:dyDescent="0.2">
      <c r="I1669" s="57"/>
    </row>
    <row r="1670" spans="9:9" x14ac:dyDescent="0.2">
      <c r="I1670" s="57"/>
    </row>
    <row r="1671" spans="9:9" x14ac:dyDescent="0.2">
      <c r="I1671" s="57"/>
    </row>
    <row r="1672" spans="9:9" x14ac:dyDescent="0.2">
      <c r="I1672" s="57"/>
    </row>
    <row r="1673" spans="9:9" x14ac:dyDescent="0.2">
      <c r="I1673" s="57"/>
    </row>
    <row r="1674" spans="9:9" x14ac:dyDescent="0.2">
      <c r="I1674" s="57"/>
    </row>
    <row r="1675" spans="9:9" x14ac:dyDescent="0.2">
      <c r="I1675" s="57"/>
    </row>
    <row r="1676" spans="9:9" x14ac:dyDescent="0.2">
      <c r="I1676" s="57"/>
    </row>
    <row r="1677" spans="9:9" x14ac:dyDescent="0.2">
      <c r="I1677" s="57"/>
    </row>
    <row r="1678" spans="9:9" x14ac:dyDescent="0.2">
      <c r="I1678" s="57"/>
    </row>
    <row r="1679" spans="9:9" x14ac:dyDescent="0.2">
      <c r="I1679" s="57"/>
    </row>
    <row r="1680" spans="9:9" x14ac:dyDescent="0.2">
      <c r="I1680" s="57"/>
    </row>
    <row r="1681" spans="9:9" x14ac:dyDescent="0.2">
      <c r="I1681" s="57"/>
    </row>
    <row r="1682" spans="9:9" x14ac:dyDescent="0.2">
      <c r="I1682" s="57"/>
    </row>
    <row r="1683" spans="9:9" x14ac:dyDescent="0.2">
      <c r="I1683" s="57"/>
    </row>
    <row r="1684" spans="9:9" x14ac:dyDescent="0.2">
      <c r="I1684" s="57"/>
    </row>
    <row r="1685" spans="9:9" x14ac:dyDescent="0.2">
      <c r="I1685" s="57"/>
    </row>
    <row r="1686" spans="9:9" x14ac:dyDescent="0.2">
      <c r="I1686" s="57"/>
    </row>
    <row r="1687" spans="9:9" x14ac:dyDescent="0.2">
      <c r="I1687" s="57"/>
    </row>
    <row r="1688" spans="9:9" x14ac:dyDescent="0.2">
      <c r="I1688" s="57"/>
    </row>
    <row r="1689" spans="9:9" x14ac:dyDescent="0.2">
      <c r="I1689" s="57"/>
    </row>
    <row r="1690" spans="9:9" x14ac:dyDescent="0.2">
      <c r="I1690" s="57"/>
    </row>
    <row r="1691" spans="9:9" x14ac:dyDescent="0.2">
      <c r="I1691" s="57"/>
    </row>
    <row r="1692" spans="9:9" x14ac:dyDescent="0.2">
      <c r="I1692" s="57"/>
    </row>
    <row r="1693" spans="9:9" x14ac:dyDescent="0.2">
      <c r="I1693" s="57"/>
    </row>
    <row r="1694" spans="9:9" x14ac:dyDescent="0.2">
      <c r="I1694" s="57"/>
    </row>
    <row r="1695" spans="9:9" x14ac:dyDescent="0.2">
      <c r="I1695" s="57"/>
    </row>
    <row r="1696" spans="9:9" x14ac:dyDescent="0.2">
      <c r="I1696" s="57"/>
    </row>
    <row r="1697" spans="9:9" x14ac:dyDescent="0.2">
      <c r="I1697" s="57"/>
    </row>
    <row r="1698" spans="9:9" x14ac:dyDescent="0.2">
      <c r="I1698" s="57"/>
    </row>
    <row r="1699" spans="9:9" x14ac:dyDescent="0.2">
      <c r="I1699" s="57"/>
    </row>
    <row r="1700" spans="9:9" x14ac:dyDescent="0.2">
      <c r="I1700" s="57"/>
    </row>
    <row r="1701" spans="9:9" x14ac:dyDescent="0.2">
      <c r="I1701" s="57"/>
    </row>
    <row r="1702" spans="9:9" x14ac:dyDescent="0.2">
      <c r="I1702" s="57"/>
    </row>
    <row r="1703" spans="9:9" x14ac:dyDescent="0.2">
      <c r="I1703" s="57"/>
    </row>
    <row r="1704" spans="9:9" x14ac:dyDescent="0.2">
      <c r="I1704" s="57"/>
    </row>
    <row r="1705" spans="9:9" x14ac:dyDescent="0.2">
      <c r="I1705" s="57"/>
    </row>
    <row r="1706" spans="9:9" x14ac:dyDescent="0.2">
      <c r="I1706" s="57"/>
    </row>
    <row r="1707" spans="9:9" x14ac:dyDescent="0.2">
      <c r="I1707" s="57"/>
    </row>
    <row r="1708" spans="9:9" x14ac:dyDescent="0.2">
      <c r="I1708" s="57"/>
    </row>
    <row r="1709" spans="9:9" x14ac:dyDescent="0.2">
      <c r="I1709" s="57"/>
    </row>
    <row r="1710" spans="9:9" x14ac:dyDescent="0.2">
      <c r="I1710" s="57"/>
    </row>
    <row r="1711" spans="9:9" x14ac:dyDescent="0.2">
      <c r="I1711" s="57"/>
    </row>
    <row r="1712" spans="9:9" x14ac:dyDescent="0.2">
      <c r="I1712" s="57"/>
    </row>
    <row r="1713" spans="9:9" x14ac:dyDescent="0.2">
      <c r="I1713" s="57"/>
    </row>
    <row r="1714" spans="9:9" x14ac:dyDescent="0.2">
      <c r="I1714" s="57"/>
    </row>
    <row r="1715" spans="9:9" x14ac:dyDescent="0.2">
      <c r="I1715" s="57"/>
    </row>
    <row r="1716" spans="9:9" x14ac:dyDescent="0.2">
      <c r="I1716" s="57"/>
    </row>
    <row r="1717" spans="9:9" x14ac:dyDescent="0.2">
      <c r="I1717" s="57"/>
    </row>
    <row r="1718" spans="9:9" x14ac:dyDescent="0.2">
      <c r="I1718" s="57"/>
    </row>
    <row r="1719" spans="9:9" x14ac:dyDescent="0.2">
      <c r="I1719" s="57"/>
    </row>
    <row r="1720" spans="9:9" x14ac:dyDescent="0.2">
      <c r="I1720" s="57"/>
    </row>
    <row r="1721" spans="9:9" x14ac:dyDescent="0.2">
      <c r="I1721" s="57"/>
    </row>
    <row r="1722" spans="9:9" x14ac:dyDescent="0.2">
      <c r="I1722" s="57"/>
    </row>
    <row r="1723" spans="9:9" x14ac:dyDescent="0.2">
      <c r="I1723" s="57"/>
    </row>
    <row r="1724" spans="9:9" x14ac:dyDescent="0.2">
      <c r="I1724" s="57"/>
    </row>
    <row r="1725" spans="9:9" x14ac:dyDescent="0.2">
      <c r="I1725" s="57"/>
    </row>
    <row r="1726" spans="9:9" x14ac:dyDescent="0.2">
      <c r="I1726" s="57"/>
    </row>
    <row r="1727" spans="9:9" x14ac:dyDescent="0.2">
      <c r="I1727" s="57"/>
    </row>
    <row r="1728" spans="9:9" x14ac:dyDescent="0.2">
      <c r="I1728" s="57"/>
    </row>
    <row r="1729" spans="9:9" x14ac:dyDescent="0.2">
      <c r="I1729" s="57"/>
    </row>
    <row r="1730" spans="9:9" x14ac:dyDescent="0.2">
      <c r="I1730" s="57"/>
    </row>
    <row r="1731" spans="9:9" x14ac:dyDescent="0.2">
      <c r="I1731" s="57"/>
    </row>
    <row r="1732" spans="9:9" x14ac:dyDescent="0.2">
      <c r="I1732" s="57"/>
    </row>
    <row r="1733" spans="9:9" x14ac:dyDescent="0.2">
      <c r="I1733" s="57"/>
    </row>
    <row r="1734" spans="9:9" x14ac:dyDescent="0.2">
      <c r="I1734" s="57"/>
    </row>
    <row r="1735" spans="9:9" x14ac:dyDescent="0.2">
      <c r="I1735" s="57"/>
    </row>
    <row r="1736" spans="9:9" x14ac:dyDescent="0.2">
      <c r="I1736" s="57"/>
    </row>
    <row r="1737" spans="9:9" x14ac:dyDescent="0.2">
      <c r="I1737" s="57"/>
    </row>
    <row r="1738" spans="9:9" x14ac:dyDescent="0.2">
      <c r="I1738" s="57"/>
    </row>
    <row r="1739" spans="9:9" x14ac:dyDescent="0.2">
      <c r="I1739" s="57"/>
    </row>
    <row r="1740" spans="9:9" x14ac:dyDescent="0.2">
      <c r="I1740" s="57"/>
    </row>
    <row r="1741" spans="9:9" x14ac:dyDescent="0.2">
      <c r="I1741" s="57"/>
    </row>
    <row r="1742" spans="9:9" x14ac:dyDescent="0.2">
      <c r="I1742" s="57"/>
    </row>
    <row r="1743" spans="9:9" x14ac:dyDescent="0.2">
      <c r="I1743" s="57"/>
    </row>
    <row r="1744" spans="9:9" x14ac:dyDescent="0.2">
      <c r="I1744" s="57"/>
    </row>
    <row r="1745" spans="9:9" x14ac:dyDescent="0.2">
      <c r="I1745" s="57"/>
    </row>
    <row r="1746" spans="9:9" x14ac:dyDescent="0.2">
      <c r="I1746" s="57"/>
    </row>
    <row r="1747" spans="9:9" x14ac:dyDescent="0.2">
      <c r="I1747" s="57"/>
    </row>
    <row r="1748" spans="9:9" x14ac:dyDescent="0.2">
      <c r="I1748" s="57"/>
    </row>
    <row r="1749" spans="9:9" x14ac:dyDescent="0.2">
      <c r="I1749" s="57"/>
    </row>
    <row r="1750" spans="9:9" x14ac:dyDescent="0.2">
      <c r="I1750" s="57"/>
    </row>
    <row r="1751" spans="9:9" x14ac:dyDescent="0.2">
      <c r="I1751" s="57"/>
    </row>
    <row r="1752" spans="9:9" x14ac:dyDescent="0.2">
      <c r="I1752" s="57"/>
    </row>
    <row r="1753" spans="9:9" x14ac:dyDescent="0.2">
      <c r="I1753" s="57"/>
    </row>
    <row r="1754" spans="9:9" x14ac:dyDescent="0.2">
      <c r="I1754" s="57"/>
    </row>
    <row r="1755" spans="9:9" x14ac:dyDescent="0.2">
      <c r="I1755" s="57"/>
    </row>
    <row r="1756" spans="9:9" x14ac:dyDescent="0.2">
      <c r="I1756" s="57"/>
    </row>
    <row r="1757" spans="9:9" x14ac:dyDescent="0.2">
      <c r="I1757" s="57"/>
    </row>
    <row r="1758" spans="9:9" x14ac:dyDescent="0.2">
      <c r="I1758" s="57"/>
    </row>
    <row r="1759" spans="9:9" x14ac:dyDescent="0.2">
      <c r="I1759" s="57"/>
    </row>
    <row r="1760" spans="9:9" x14ac:dyDescent="0.2">
      <c r="I1760" s="57"/>
    </row>
    <row r="1761" spans="9:9" x14ac:dyDescent="0.2">
      <c r="I1761" s="57"/>
    </row>
    <row r="1762" spans="9:9" x14ac:dyDescent="0.2">
      <c r="I1762" s="57"/>
    </row>
    <row r="1763" spans="9:9" x14ac:dyDescent="0.2">
      <c r="I1763" s="57"/>
    </row>
    <row r="1764" spans="9:9" x14ac:dyDescent="0.2">
      <c r="I1764" s="57"/>
    </row>
    <row r="1765" spans="9:9" x14ac:dyDescent="0.2">
      <c r="I1765" s="57"/>
    </row>
    <row r="1766" spans="9:9" x14ac:dyDescent="0.2">
      <c r="I1766" s="57"/>
    </row>
    <row r="1767" spans="9:9" x14ac:dyDescent="0.2">
      <c r="I1767" s="57"/>
    </row>
    <row r="1768" spans="9:9" x14ac:dyDescent="0.2">
      <c r="I1768" s="57"/>
    </row>
    <row r="1769" spans="9:9" x14ac:dyDescent="0.2">
      <c r="I1769" s="57"/>
    </row>
    <row r="1770" spans="9:9" x14ac:dyDescent="0.2">
      <c r="I1770" s="57"/>
    </row>
    <row r="1771" spans="9:9" x14ac:dyDescent="0.2">
      <c r="I1771" s="57"/>
    </row>
    <row r="1772" spans="9:9" x14ac:dyDescent="0.2">
      <c r="I1772" s="57"/>
    </row>
    <row r="1773" spans="9:9" x14ac:dyDescent="0.2">
      <c r="I1773" s="57"/>
    </row>
    <row r="1774" spans="9:9" x14ac:dyDescent="0.2">
      <c r="I1774" s="57"/>
    </row>
    <row r="1775" spans="9:9" x14ac:dyDescent="0.2">
      <c r="I1775" s="57"/>
    </row>
    <row r="1776" spans="9:9" x14ac:dyDescent="0.2">
      <c r="I1776" s="57"/>
    </row>
    <row r="1777" spans="9:9" x14ac:dyDescent="0.2">
      <c r="I1777" s="57"/>
    </row>
    <row r="1778" spans="9:9" x14ac:dyDescent="0.2">
      <c r="I1778" s="57"/>
    </row>
    <row r="1779" spans="9:9" x14ac:dyDescent="0.2">
      <c r="I1779" s="57"/>
    </row>
    <row r="1780" spans="9:9" x14ac:dyDescent="0.2">
      <c r="I1780" s="57"/>
    </row>
    <row r="1781" spans="9:9" x14ac:dyDescent="0.2">
      <c r="I1781" s="57"/>
    </row>
    <row r="1782" spans="9:9" x14ac:dyDescent="0.2">
      <c r="I1782" s="57"/>
    </row>
    <row r="1783" spans="9:9" x14ac:dyDescent="0.2">
      <c r="I1783" s="57"/>
    </row>
    <row r="1784" spans="9:9" x14ac:dyDescent="0.2">
      <c r="I1784" s="57"/>
    </row>
    <row r="1785" spans="9:9" x14ac:dyDescent="0.2">
      <c r="I1785" s="57"/>
    </row>
    <row r="1786" spans="9:9" x14ac:dyDescent="0.2">
      <c r="I1786" s="57"/>
    </row>
    <row r="1787" spans="9:9" x14ac:dyDescent="0.2">
      <c r="I1787" s="57"/>
    </row>
    <row r="1788" spans="9:9" x14ac:dyDescent="0.2">
      <c r="I1788" s="57"/>
    </row>
    <row r="1789" spans="9:9" x14ac:dyDescent="0.2">
      <c r="I1789" s="57"/>
    </row>
    <row r="1790" spans="9:9" x14ac:dyDescent="0.2">
      <c r="I1790" s="57"/>
    </row>
    <row r="1791" spans="9:9" x14ac:dyDescent="0.2">
      <c r="I1791" s="57"/>
    </row>
    <row r="1792" spans="9:9" x14ac:dyDescent="0.2">
      <c r="I1792" s="57"/>
    </row>
    <row r="1793" spans="9:9" x14ac:dyDescent="0.2">
      <c r="I1793" s="57"/>
    </row>
    <row r="1794" spans="9:9" x14ac:dyDescent="0.2">
      <c r="I1794" s="57"/>
    </row>
    <row r="1795" spans="9:9" x14ac:dyDescent="0.2">
      <c r="I1795" s="57"/>
    </row>
    <row r="1796" spans="9:9" x14ac:dyDescent="0.2">
      <c r="I1796" s="57"/>
    </row>
    <row r="1797" spans="9:9" x14ac:dyDescent="0.2">
      <c r="I1797" s="57"/>
    </row>
    <row r="1798" spans="9:9" x14ac:dyDescent="0.2">
      <c r="I1798" s="57"/>
    </row>
    <row r="1799" spans="9:9" x14ac:dyDescent="0.2">
      <c r="I1799" s="57"/>
    </row>
    <row r="1800" spans="9:9" x14ac:dyDescent="0.2">
      <c r="I1800" s="57"/>
    </row>
    <row r="1801" spans="9:9" x14ac:dyDescent="0.2">
      <c r="I1801" s="57"/>
    </row>
    <row r="1802" spans="9:9" x14ac:dyDescent="0.2">
      <c r="I1802" s="57"/>
    </row>
    <row r="1803" spans="9:9" x14ac:dyDescent="0.2">
      <c r="I1803" s="57"/>
    </row>
    <row r="1804" spans="9:9" x14ac:dyDescent="0.2">
      <c r="I1804" s="57"/>
    </row>
    <row r="1805" spans="9:9" x14ac:dyDescent="0.2">
      <c r="I1805" s="57"/>
    </row>
    <row r="1806" spans="9:9" x14ac:dyDescent="0.2">
      <c r="I1806" s="57"/>
    </row>
    <row r="1807" spans="9:9" x14ac:dyDescent="0.2">
      <c r="I1807" s="57"/>
    </row>
    <row r="1808" spans="9:9" x14ac:dyDescent="0.2">
      <c r="I1808" s="57"/>
    </row>
    <row r="1809" spans="9:9" x14ac:dyDescent="0.2">
      <c r="I1809" s="57"/>
    </row>
    <row r="1810" spans="9:9" x14ac:dyDescent="0.2">
      <c r="I1810" s="57"/>
    </row>
    <row r="1811" spans="9:9" x14ac:dyDescent="0.2">
      <c r="I1811" s="57"/>
    </row>
    <row r="1812" spans="9:9" x14ac:dyDescent="0.2">
      <c r="I1812" s="57"/>
    </row>
    <row r="1813" spans="9:9" x14ac:dyDescent="0.2">
      <c r="I1813" s="57"/>
    </row>
    <row r="1814" spans="9:9" x14ac:dyDescent="0.2">
      <c r="I1814" s="57"/>
    </row>
    <row r="1815" spans="9:9" x14ac:dyDescent="0.2">
      <c r="I1815" s="57"/>
    </row>
    <row r="1816" spans="9:9" x14ac:dyDescent="0.2">
      <c r="I1816" s="57"/>
    </row>
    <row r="1817" spans="9:9" x14ac:dyDescent="0.2">
      <c r="I1817" s="57"/>
    </row>
    <row r="1818" spans="9:9" x14ac:dyDescent="0.2">
      <c r="I1818" s="57"/>
    </row>
    <row r="1819" spans="9:9" x14ac:dyDescent="0.2">
      <c r="I1819" s="57"/>
    </row>
    <row r="1820" spans="9:9" x14ac:dyDescent="0.2">
      <c r="I1820" s="57"/>
    </row>
    <row r="1821" spans="9:9" x14ac:dyDescent="0.2">
      <c r="I1821" s="57"/>
    </row>
    <row r="1822" spans="9:9" x14ac:dyDescent="0.2">
      <c r="I1822" s="57"/>
    </row>
    <row r="1823" spans="9:9" x14ac:dyDescent="0.2">
      <c r="I1823" s="57"/>
    </row>
    <row r="1824" spans="9:9" x14ac:dyDescent="0.2">
      <c r="I1824" s="57"/>
    </row>
    <row r="1825" spans="9:9" x14ac:dyDescent="0.2">
      <c r="I1825" s="57"/>
    </row>
    <row r="1826" spans="9:9" x14ac:dyDescent="0.2">
      <c r="I1826" s="57"/>
    </row>
    <row r="1827" spans="9:9" x14ac:dyDescent="0.2">
      <c r="I1827" s="57"/>
    </row>
    <row r="1828" spans="9:9" x14ac:dyDescent="0.2">
      <c r="I1828" s="57"/>
    </row>
    <row r="1829" spans="9:9" x14ac:dyDescent="0.2">
      <c r="I1829" s="57"/>
    </row>
    <row r="1830" spans="9:9" x14ac:dyDescent="0.2">
      <c r="I1830" s="57"/>
    </row>
    <row r="1831" spans="9:9" x14ac:dyDescent="0.2">
      <c r="I1831" s="57"/>
    </row>
    <row r="1832" spans="9:9" x14ac:dyDescent="0.2">
      <c r="I1832" s="57"/>
    </row>
    <row r="1833" spans="9:9" x14ac:dyDescent="0.2">
      <c r="I1833" s="57"/>
    </row>
    <row r="1834" spans="9:9" x14ac:dyDescent="0.2">
      <c r="I1834" s="57"/>
    </row>
    <row r="1835" spans="9:9" x14ac:dyDescent="0.2">
      <c r="I1835" s="57"/>
    </row>
    <row r="1836" spans="9:9" x14ac:dyDescent="0.2">
      <c r="I1836" s="57"/>
    </row>
    <row r="1837" spans="9:9" x14ac:dyDescent="0.2">
      <c r="I1837" s="57"/>
    </row>
    <row r="1838" spans="9:9" x14ac:dyDescent="0.2">
      <c r="I1838" s="57"/>
    </row>
    <row r="1839" spans="9:9" x14ac:dyDescent="0.2">
      <c r="I1839" s="57"/>
    </row>
    <row r="1840" spans="9:9" x14ac:dyDescent="0.2">
      <c r="I1840" s="57"/>
    </row>
    <row r="1841" spans="9:9" x14ac:dyDescent="0.2">
      <c r="I1841" s="57"/>
    </row>
    <row r="1842" spans="9:9" x14ac:dyDescent="0.2">
      <c r="I1842" s="57"/>
    </row>
    <row r="1843" spans="9:9" x14ac:dyDescent="0.2">
      <c r="I1843" s="57"/>
    </row>
    <row r="1844" spans="9:9" x14ac:dyDescent="0.2">
      <c r="I1844" s="57"/>
    </row>
    <row r="1845" spans="9:9" x14ac:dyDescent="0.2">
      <c r="I1845" s="57"/>
    </row>
    <row r="1846" spans="9:9" x14ac:dyDescent="0.2">
      <c r="I1846" s="57"/>
    </row>
    <row r="1847" spans="9:9" x14ac:dyDescent="0.2">
      <c r="I1847" s="57"/>
    </row>
    <row r="1848" spans="9:9" x14ac:dyDescent="0.2">
      <c r="I1848" s="57"/>
    </row>
    <row r="1849" spans="9:9" x14ac:dyDescent="0.2">
      <c r="I1849" s="57"/>
    </row>
    <row r="1850" spans="9:9" x14ac:dyDescent="0.2">
      <c r="I1850" s="57"/>
    </row>
    <row r="1851" spans="9:9" x14ac:dyDescent="0.2">
      <c r="I1851" s="57"/>
    </row>
    <row r="1852" spans="9:9" x14ac:dyDescent="0.2">
      <c r="I1852" s="57"/>
    </row>
    <row r="1853" spans="9:9" x14ac:dyDescent="0.2">
      <c r="I1853" s="57"/>
    </row>
    <row r="1854" spans="9:9" x14ac:dyDescent="0.2">
      <c r="I1854" s="57"/>
    </row>
    <row r="1855" spans="9:9" x14ac:dyDescent="0.2">
      <c r="I1855" s="57"/>
    </row>
    <row r="1856" spans="9:9" x14ac:dyDescent="0.2">
      <c r="I1856" s="57"/>
    </row>
    <row r="1857" spans="9:9" x14ac:dyDescent="0.2">
      <c r="I1857" s="57"/>
    </row>
    <row r="1858" spans="9:9" x14ac:dyDescent="0.2">
      <c r="I1858" s="57"/>
    </row>
    <row r="1859" spans="9:9" x14ac:dyDescent="0.2">
      <c r="I1859" s="57"/>
    </row>
    <row r="1860" spans="9:9" x14ac:dyDescent="0.2">
      <c r="I1860" s="57"/>
    </row>
    <row r="1861" spans="9:9" x14ac:dyDescent="0.2">
      <c r="I1861" s="57"/>
    </row>
    <row r="1862" spans="9:9" x14ac:dyDescent="0.2">
      <c r="I1862" s="57"/>
    </row>
    <row r="1863" spans="9:9" x14ac:dyDescent="0.2">
      <c r="I1863" s="57"/>
    </row>
    <row r="1864" spans="9:9" x14ac:dyDescent="0.2">
      <c r="I1864" s="57"/>
    </row>
    <row r="1865" spans="9:9" x14ac:dyDescent="0.2">
      <c r="I1865" s="57"/>
    </row>
    <row r="1866" spans="9:9" x14ac:dyDescent="0.2">
      <c r="I1866" s="57"/>
    </row>
    <row r="1867" spans="9:9" x14ac:dyDescent="0.2">
      <c r="I1867" s="57"/>
    </row>
    <row r="1868" spans="9:9" x14ac:dyDescent="0.2">
      <c r="I1868" s="57"/>
    </row>
    <row r="1869" spans="9:9" x14ac:dyDescent="0.2">
      <c r="I1869" s="57"/>
    </row>
    <row r="1870" spans="9:9" x14ac:dyDescent="0.2">
      <c r="I1870" s="57"/>
    </row>
    <row r="1871" spans="9:9" x14ac:dyDescent="0.2">
      <c r="I1871" s="57"/>
    </row>
    <row r="1872" spans="9:9" x14ac:dyDescent="0.2">
      <c r="I1872" s="57"/>
    </row>
    <row r="1873" spans="9:9" x14ac:dyDescent="0.2">
      <c r="I1873" s="57"/>
    </row>
    <row r="1874" spans="9:9" x14ac:dyDescent="0.2">
      <c r="I1874" s="57"/>
    </row>
    <row r="1875" spans="9:9" x14ac:dyDescent="0.2">
      <c r="I1875" s="57"/>
    </row>
    <row r="1876" spans="9:9" x14ac:dyDescent="0.2">
      <c r="I1876" s="57"/>
    </row>
    <row r="1877" spans="9:9" x14ac:dyDescent="0.2">
      <c r="I1877" s="57"/>
    </row>
    <row r="1878" spans="9:9" x14ac:dyDescent="0.2">
      <c r="I1878" s="57"/>
    </row>
    <row r="1879" spans="9:9" x14ac:dyDescent="0.2">
      <c r="I1879" s="57"/>
    </row>
    <row r="1880" spans="9:9" x14ac:dyDescent="0.2">
      <c r="I1880" s="57"/>
    </row>
    <row r="1881" spans="9:9" x14ac:dyDescent="0.2">
      <c r="I1881" s="57"/>
    </row>
    <row r="1882" spans="9:9" x14ac:dyDescent="0.2">
      <c r="I1882" s="57"/>
    </row>
    <row r="1883" spans="9:9" x14ac:dyDescent="0.2">
      <c r="I1883" s="57"/>
    </row>
    <row r="1884" spans="9:9" x14ac:dyDescent="0.2">
      <c r="I1884" s="57"/>
    </row>
    <row r="1885" spans="9:9" x14ac:dyDescent="0.2">
      <c r="I1885" s="57"/>
    </row>
    <row r="1886" spans="9:9" x14ac:dyDescent="0.2">
      <c r="I1886" s="57"/>
    </row>
    <row r="1887" spans="9:9" x14ac:dyDescent="0.2">
      <c r="I1887" s="57"/>
    </row>
    <row r="1888" spans="9:9" x14ac:dyDescent="0.2">
      <c r="I1888" s="57"/>
    </row>
    <row r="1889" spans="9:9" x14ac:dyDescent="0.2">
      <c r="I1889" s="57"/>
    </row>
    <row r="1890" spans="9:9" x14ac:dyDescent="0.2">
      <c r="I1890" s="57"/>
    </row>
    <row r="1891" spans="9:9" x14ac:dyDescent="0.2">
      <c r="I1891" s="57"/>
    </row>
    <row r="1892" spans="9:9" x14ac:dyDescent="0.2">
      <c r="I1892" s="57"/>
    </row>
    <row r="1893" spans="9:9" x14ac:dyDescent="0.2">
      <c r="I1893" s="57"/>
    </row>
    <row r="1894" spans="9:9" x14ac:dyDescent="0.2">
      <c r="I1894" s="57"/>
    </row>
    <row r="1895" spans="9:9" x14ac:dyDescent="0.2">
      <c r="I1895" s="57"/>
    </row>
    <row r="1896" spans="9:9" x14ac:dyDescent="0.2">
      <c r="I1896" s="57"/>
    </row>
    <row r="1897" spans="9:9" x14ac:dyDescent="0.2">
      <c r="I1897" s="57"/>
    </row>
    <row r="1898" spans="9:9" x14ac:dyDescent="0.2">
      <c r="I1898" s="57"/>
    </row>
    <row r="1899" spans="9:9" x14ac:dyDescent="0.2">
      <c r="I1899" s="57"/>
    </row>
    <row r="1900" spans="9:9" x14ac:dyDescent="0.2">
      <c r="I1900" s="57"/>
    </row>
    <row r="1901" spans="9:9" x14ac:dyDescent="0.2">
      <c r="I1901" s="57"/>
    </row>
    <row r="1902" spans="9:9" x14ac:dyDescent="0.2">
      <c r="I1902" s="57"/>
    </row>
    <row r="1903" spans="9:9" x14ac:dyDescent="0.2">
      <c r="I1903" s="57"/>
    </row>
    <row r="1904" spans="9:9" x14ac:dyDescent="0.2">
      <c r="I1904" s="57"/>
    </row>
    <row r="1905" spans="9:9" x14ac:dyDescent="0.2">
      <c r="I1905" s="57"/>
    </row>
    <row r="1906" spans="9:9" x14ac:dyDescent="0.2">
      <c r="I1906" s="57"/>
    </row>
    <row r="1907" spans="9:9" x14ac:dyDescent="0.2">
      <c r="I1907" s="57"/>
    </row>
    <row r="1908" spans="9:9" x14ac:dyDescent="0.2">
      <c r="I1908" s="57"/>
    </row>
    <row r="1909" spans="9:9" x14ac:dyDescent="0.2">
      <c r="I1909" s="57"/>
    </row>
    <row r="1910" spans="9:9" x14ac:dyDescent="0.2">
      <c r="I1910" s="57"/>
    </row>
    <row r="1911" spans="9:9" x14ac:dyDescent="0.2">
      <c r="I1911" s="57"/>
    </row>
    <row r="1912" spans="9:9" x14ac:dyDescent="0.2">
      <c r="I1912" s="57"/>
    </row>
    <row r="1913" spans="9:9" x14ac:dyDescent="0.2">
      <c r="I1913" s="57"/>
    </row>
    <row r="1914" spans="9:9" x14ac:dyDescent="0.2">
      <c r="I1914" s="57"/>
    </row>
    <row r="1915" spans="9:9" x14ac:dyDescent="0.2">
      <c r="I1915" s="57"/>
    </row>
    <row r="1916" spans="9:9" x14ac:dyDescent="0.2">
      <c r="I1916" s="57"/>
    </row>
    <row r="1917" spans="9:9" x14ac:dyDescent="0.2">
      <c r="I1917" s="57"/>
    </row>
    <row r="1918" spans="9:9" x14ac:dyDescent="0.2">
      <c r="I1918" s="57"/>
    </row>
    <row r="1919" spans="9:9" x14ac:dyDescent="0.2">
      <c r="I1919" s="57"/>
    </row>
    <row r="1920" spans="9:9" x14ac:dyDescent="0.2">
      <c r="I1920" s="57"/>
    </row>
    <row r="1921" spans="9:9" x14ac:dyDescent="0.2">
      <c r="I1921" s="57"/>
    </row>
    <row r="1922" spans="9:9" x14ac:dyDescent="0.2">
      <c r="I1922" s="57"/>
    </row>
    <row r="1923" spans="9:9" x14ac:dyDescent="0.2">
      <c r="I1923" s="57"/>
    </row>
    <row r="1924" spans="9:9" x14ac:dyDescent="0.2">
      <c r="I1924" s="57"/>
    </row>
    <row r="1925" spans="9:9" x14ac:dyDescent="0.2">
      <c r="I1925" s="57"/>
    </row>
    <row r="1926" spans="9:9" x14ac:dyDescent="0.2">
      <c r="I1926" s="57"/>
    </row>
    <row r="1927" spans="9:9" x14ac:dyDescent="0.2">
      <c r="I1927" s="57"/>
    </row>
    <row r="1928" spans="9:9" x14ac:dyDescent="0.2">
      <c r="I1928" s="57"/>
    </row>
    <row r="1929" spans="9:9" x14ac:dyDescent="0.2">
      <c r="I1929" s="57"/>
    </row>
    <row r="1930" spans="9:9" x14ac:dyDescent="0.2">
      <c r="I1930" s="57"/>
    </row>
    <row r="1931" spans="9:9" x14ac:dyDescent="0.2">
      <c r="I1931" s="57"/>
    </row>
    <row r="1932" spans="9:9" x14ac:dyDescent="0.2">
      <c r="I1932" s="57"/>
    </row>
    <row r="1933" spans="9:9" x14ac:dyDescent="0.2">
      <c r="I1933" s="57"/>
    </row>
    <row r="1934" spans="9:9" x14ac:dyDescent="0.2">
      <c r="I1934" s="57"/>
    </row>
    <row r="1935" spans="9:9" x14ac:dyDescent="0.2">
      <c r="I1935" s="57"/>
    </row>
    <row r="1936" spans="9:9" x14ac:dyDescent="0.2">
      <c r="I1936" s="57"/>
    </row>
    <row r="1937" spans="9:9" x14ac:dyDescent="0.2">
      <c r="I1937" s="57"/>
    </row>
    <row r="1938" spans="9:9" x14ac:dyDescent="0.2">
      <c r="I1938" s="57"/>
    </row>
    <row r="1939" spans="9:9" x14ac:dyDescent="0.2">
      <c r="I1939" s="57"/>
    </row>
    <row r="1940" spans="9:9" x14ac:dyDescent="0.2">
      <c r="I1940" s="57"/>
    </row>
    <row r="1941" spans="9:9" x14ac:dyDescent="0.2">
      <c r="I1941" s="57"/>
    </row>
    <row r="1942" spans="9:9" x14ac:dyDescent="0.2">
      <c r="I1942" s="57"/>
    </row>
    <row r="1943" spans="9:9" x14ac:dyDescent="0.2">
      <c r="I1943" s="57"/>
    </row>
    <row r="1944" spans="9:9" x14ac:dyDescent="0.2">
      <c r="I1944" s="57"/>
    </row>
    <row r="1945" spans="9:9" x14ac:dyDescent="0.2">
      <c r="I1945" s="57"/>
    </row>
    <row r="1946" spans="9:9" x14ac:dyDescent="0.2">
      <c r="I1946" s="57"/>
    </row>
    <row r="1947" spans="9:9" x14ac:dyDescent="0.2">
      <c r="I1947" s="57"/>
    </row>
    <row r="1948" spans="9:9" x14ac:dyDescent="0.2">
      <c r="I1948" s="57"/>
    </row>
    <row r="1949" spans="9:9" x14ac:dyDescent="0.2">
      <c r="I1949" s="57"/>
    </row>
    <row r="1950" spans="9:9" x14ac:dyDescent="0.2">
      <c r="I1950" s="57"/>
    </row>
    <row r="1951" spans="9:9" x14ac:dyDescent="0.2">
      <c r="I1951" s="57"/>
    </row>
    <row r="1952" spans="9:9" x14ac:dyDescent="0.2">
      <c r="I1952" s="57"/>
    </row>
    <row r="1953" spans="9:9" x14ac:dyDescent="0.2">
      <c r="I1953" s="57"/>
    </row>
    <row r="1954" spans="9:9" x14ac:dyDescent="0.2">
      <c r="I1954" s="57"/>
    </row>
    <row r="1955" spans="9:9" x14ac:dyDescent="0.2">
      <c r="I1955" s="57"/>
    </row>
    <row r="1956" spans="9:9" x14ac:dyDescent="0.2">
      <c r="I1956" s="57"/>
    </row>
    <row r="1957" spans="9:9" x14ac:dyDescent="0.2">
      <c r="I1957" s="57"/>
    </row>
    <row r="1958" spans="9:9" x14ac:dyDescent="0.2">
      <c r="I1958" s="57"/>
    </row>
    <row r="1959" spans="9:9" x14ac:dyDescent="0.2">
      <c r="I1959" s="57"/>
    </row>
    <row r="1960" spans="9:9" x14ac:dyDescent="0.2">
      <c r="I1960" s="57"/>
    </row>
    <row r="1961" spans="9:9" x14ac:dyDescent="0.2">
      <c r="I1961" s="57"/>
    </row>
    <row r="1962" spans="9:9" x14ac:dyDescent="0.2">
      <c r="I1962" s="57"/>
    </row>
    <row r="1963" spans="9:9" x14ac:dyDescent="0.2">
      <c r="I1963" s="57"/>
    </row>
    <row r="1964" spans="9:9" x14ac:dyDescent="0.2">
      <c r="I1964" s="57"/>
    </row>
    <row r="1965" spans="9:9" x14ac:dyDescent="0.2">
      <c r="I1965" s="57"/>
    </row>
    <row r="1966" spans="9:9" x14ac:dyDescent="0.2">
      <c r="I1966" s="57"/>
    </row>
    <row r="1967" spans="9:9" x14ac:dyDescent="0.2">
      <c r="I1967" s="57"/>
    </row>
    <row r="1968" spans="9:9" x14ac:dyDescent="0.2">
      <c r="I1968" s="57"/>
    </row>
    <row r="1969" spans="9:9" x14ac:dyDescent="0.2">
      <c r="I1969" s="57"/>
    </row>
    <row r="1970" spans="9:9" x14ac:dyDescent="0.2">
      <c r="I1970" s="57"/>
    </row>
    <row r="1971" spans="9:9" x14ac:dyDescent="0.2">
      <c r="I1971" s="57"/>
    </row>
    <row r="1972" spans="9:9" x14ac:dyDescent="0.2">
      <c r="I1972" s="57"/>
    </row>
    <row r="1973" spans="9:9" x14ac:dyDescent="0.2">
      <c r="I1973" s="57"/>
    </row>
    <row r="1974" spans="9:9" x14ac:dyDescent="0.2">
      <c r="I1974" s="57"/>
    </row>
    <row r="1975" spans="9:9" x14ac:dyDescent="0.2">
      <c r="I1975" s="57"/>
    </row>
    <row r="1976" spans="9:9" x14ac:dyDescent="0.2">
      <c r="I1976" s="57"/>
    </row>
    <row r="1977" spans="9:9" x14ac:dyDescent="0.2">
      <c r="I1977" s="57"/>
    </row>
    <row r="1978" spans="9:9" x14ac:dyDescent="0.2">
      <c r="I1978" s="57"/>
    </row>
    <row r="1979" spans="9:9" x14ac:dyDescent="0.2">
      <c r="I1979" s="57"/>
    </row>
    <row r="1980" spans="9:9" x14ac:dyDescent="0.2">
      <c r="I1980" s="57"/>
    </row>
    <row r="1981" spans="9:9" x14ac:dyDescent="0.2">
      <c r="I1981" s="57"/>
    </row>
    <row r="1982" spans="9:9" x14ac:dyDescent="0.2">
      <c r="I1982" s="57"/>
    </row>
    <row r="1983" spans="9:9" x14ac:dyDescent="0.2">
      <c r="I1983" s="57"/>
    </row>
    <row r="1984" spans="9:9" x14ac:dyDescent="0.2">
      <c r="I1984" s="57"/>
    </row>
    <row r="1985" spans="9:9" x14ac:dyDescent="0.2">
      <c r="I1985" s="57"/>
    </row>
    <row r="1986" spans="9:9" x14ac:dyDescent="0.2">
      <c r="I1986" s="57"/>
    </row>
    <row r="1987" spans="9:9" x14ac:dyDescent="0.2">
      <c r="I1987" s="57"/>
    </row>
    <row r="1988" spans="9:9" x14ac:dyDescent="0.2">
      <c r="I1988" s="57"/>
    </row>
    <row r="1989" spans="9:9" x14ac:dyDescent="0.2">
      <c r="I1989" s="57"/>
    </row>
    <row r="1990" spans="9:9" x14ac:dyDescent="0.2">
      <c r="I1990" s="57"/>
    </row>
    <row r="1991" spans="9:9" x14ac:dyDescent="0.2">
      <c r="I1991" s="57"/>
    </row>
    <row r="1992" spans="9:9" x14ac:dyDescent="0.2">
      <c r="I1992" s="57"/>
    </row>
    <row r="1993" spans="9:9" x14ac:dyDescent="0.2">
      <c r="I1993" s="57"/>
    </row>
    <row r="1994" spans="9:9" x14ac:dyDescent="0.2">
      <c r="I1994" s="57"/>
    </row>
    <row r="1995" spans="9:9" x14ac:dyDescent="0.2">
      <c r="I1995" s="57"/>
    </row>
    <row r="1996" spans="9:9" x14ac:dyDescent="0.2">
      <c r="I1996" s="57"/>
    </row>
    <row r="1997" spans="9:9" x14ac:dyDescent="0.2">
      <c r="I1997" s="57"/>
    </row>
    <row r="1998" spans="9:9" x14ac:dyDescent="0.2">
      <c r="I1998" s="57"/>
    </row>
    <row r="1999" spans="9:9" x14ac:dyDescent="0.2">
      <c r="I1999" s="57"/>
    </row>
    <row r="2000" spans="9:9" x14ac:dyDescent="0.2">
      <c r="I2000" s="57"/>
    </row>
    <row r="2001" spans="9:9" x14ac:dyDescent="0.2">
      <c r="I2001" s="57"/>
    </row>
    <row r="2002" spans="9:9" x14ac:dyDescent="0.2">
      <c r="I2002" s="57"/>
    </row>
    <row r="2003" spans="9:9" x14ac:dyDescent="0.2">
      <c r="I2003" s="57"/>
    </row>
    <row r="2004" spans="9:9" x14ac:dyDescent="0.2">
      <c r="I2004" s="57"/>
    </row>
    <row r="2005" spans="9:9" x14ac:dyDescent="0.2">
      <c r="I2005" s="57"/>
    </row>
    <row r="2006" spans="9:9" x14ac:dyDescent="0.2">
      <c r="I2006" s="57"/>
    </row>
    <row r="2007" spans="9:9" x14ac:dyDescent="0.2">
      <c r="I2007" s="57"/>
    </row>
    <row r="2008" spans="9:9" x14ac:dyDescent="0.2">
      <c r="I2008" s="57"/>
    </row>
    <row r="2009" spans="9:9" x14ac:dyDescent="0.2">
      <c r="I2009" s="57"/>
    </row>
    <row r="2010" spans="9:9" x14ac:dyDescent="0.2">
      <c r="I2010" s="57"/>
    </row>
    <row r="2011" spans="9:9" x14ac:dyDescent="0.2">
      <c r="I2011" s="57"/>
    </row>
    <row r="2012" spans="9:9" x14ac:dyDescent="0.2">
      <c r="I2012" s="57"/>
    </row>
    <row r="2013" spans="9:9" x14ac:dyDescent="0.2">
      <c r="I2013" s="57"/>
    </row>
    <row r="2014" spans="9:9" x14ac:dyDescent="0.2">
      <c r="I2014" s="57"/>
    </row>
    <row r="2015" spans="9:9" x14ac:dyDescent="0.2">
      <c r="I2015" s="57"/>
    </row>
    <row r="2016" spans="9:9" x14ac:dyDescent="0.2">
      <c r="I2016" s="57"/>
    </row>
    <row r="2017" spans="9:9" x14ac:dyDescent="0.2">
      <c r="I2017" s="57"/>
    </row>
    <row r="2018" spans="9:9" x14ac:dyDescent="0.2">
      <c r="I2018" s="57"/>
    </row>
    <row r="2019" spans="9:9" x14ac:dyDescent="0.2">
      <c r="I2019" s="57"/>
    </row>
    <row r="2020" spans="9:9" x14ac:dyDescent="0.2">
      <c r="I2020" s="57"/>
    </row>
    <row r="2021" spans="9:9" x14ac:dyDescent="0.2">
      <c r="I2021" s="57"/>
    </row>
    <row r="2022" spans="9:9" x14ac:dyDescent="0.2">
      <c r="I2022" s="57"/>
    </row>
    <row r="2023" spans="9:9" x14ac:dyDescent="0.2">
      <c r="I2023" s="57"/>
    </row>
    <row r="2024" spans="9:9" x14ac:dyDescent="0.2">
      <c r="I2024" s="57"/>
    </row>
    <row r="2025" spans="9:9" x14ac:dyDescent="0.2">
      <c r="I2025" s="57"/>
    </row>
    <row r="2026" spans="9:9" x14ac:dyDescent="0.2">
      <c r="I2026" s="57"/>
    </row>
    <row r="2027" spans="9:9" x14ac:dyDescent="0.2">
      <c r="I2027" s="57"/>
    </row>
    <row r="2028" spans="9:9" x14ac:dyDescent="0.2">
      <c r="I2028" s="57"/>
    </row>
    <row r="2029" spans="9:9" x14ac:dyDescent="0.2">
      <c r="I2029" s="57"/>
    </row>
    <row r="2030" spans="9:9" x14ac:dyDescent="0.2">
      <c r="I2030" s="57"/>
    </row>
    <row r="2031" spans="9:9" x14ac:dyDescent="0.2">
      <c r="I2031" s="57"/>
    </row>
    <row r="2032" spans="9:9" x14ac:dyDescent="0.2">
      <c r="I2032" s="57"/>
    </row>
    <row r="2033" spans="9:9" x14ac:dyDescent="0.2">
      <c r="I2033" s="57"/>
    </row>
    <row r="2034" spans="9:9" x14ac:dyDescent="0.2">
      <c r="I2034" s="57"/>
    </row>
    <row r="2035" spans="9:9" x14ac:dyDescent="0.2">
      <c r="I2035" s="57"/>
    </row>
    <row r="2036" spans="9:9" x14ac:dyDescent="0.2">
      <c r="I2036" s="57"/>
    </row>
    <row r="2037" spans="9:9" x14ac:dyDescent="0.2">
      <c r="I2037" s="57"/>
    </row>
    <row r="2038" spans="9:9" x14ac:dyDescent="0.2">
      <c r="I2038" s="57"/>
    </row>
    <row r="2039" spans="9:9" x14ac:dyDescent="0.2">
      <c r="I2039" s="57"/>
    </row>
    <row r="2040" spans="9:9" x14ac:dyDescent="0.2">
      <c r="I2040" s="57"/>
    </row>
    <row r="2041" spans="9:9" x14ac:dyDescent="0.2">
      <c r="I2041" s="57"/>
    </row>
    <row r="2042" spans="9:9" x14ac:dyDescent="0.2">
      <c r="I2042" s="57"/>
    </row>
    <row r="2043" spans="9:9" x14ac:dyDescent="0.2">
      <c r="I2043" s="57"/>
    </row>
    <row r="2044" spans="9:9" x14ac:dyDescent="0.2">
      <c r="I2044" s="57"/>
    </row>
    <row r="2045" spans="9:9" x14ac:dyDescent="0.2">
      <c r="I2045" s="57"/>
    </row>
    <row r="2046" spans="9:9" x14ac:dyDescent="0.2">
      <c r="I2046" s="57"/>
    </row>
    <row r="2047" spans="9:9" x14ac:dyDescent="0.2">
      <c r="I2047" s="57"/>
    </row>
    <row r="2048" spans="9:9" x14ac:dyDescent="0.2">
      <c r="I2048" s="57"/>
    </row>
    <row r="2049" spans="9:9" x14ac:dyDescent="0.2">
      <c r="I2049" s="57"/>
    </row>
    <row r="2050" spans="9:9" x14ac:dyDescent="0.2">
      <c r="I2050" s="57"/>
    </row>
    <row r="2051" spans="9:9" x14ac:dyDescent="0.2">
      <c r="I2051" s="57"/>
    </row>
    <row r="2052" spans="9:9" x14ac:dyDescent="0.2">
      <c r="I2052" s="57"/>
    </row>
    <row r="2053" spans="9:9" x14ac:dyDescent="0.2">
      <c r="I2053" s="57"/>
    </row>
    <row r="2054" spans="9:9" x14ac:dyDescent="0.2">
      <c r="I2054" s="57"/>
    </row>
    <row r="2055" spans="9:9" x14ac:dyDescent="0.2">
      <c r="I2055" s="57"/>
    </row>
    <row r="2056" spans="9:9" x14ac:dyDescent="0.2">
      <c r="I2056" s="57"/>
    </row>
    <row r="2057" spans="9:9" x14ac:dyDescent="0.2">
      <c r="I2057" s="57"/>
    </row>
    <row r="2058" spans="9:9" x14ac:dyDescent="0.2">
      <c r="I2058" s="57"/>
    </row>
    <row r="2059" spans="9:9" x14ac:dyDescent="0.2">
      <c r="I2059" s="57"/>
    </row>
    <row r="2060" spans="9:9" x14ac:dyDescent="0.2">
      <c r="I2060" s="57"/>
    </row>
    <row r="2061" spans="9:9" x14ac:dyDescent="0.2">
      <c r="I2061" s="57"/>
    </row>
    <row r="2062" spans="9:9" x14ac:dyDescent="0.2">
      <c r="I2062" s="57"/>
    </row>
    <row r="2063" spans="9:9" x14ac:dyDescent="0.2">
      <c r="I2063" s="57"/>
    </row>
    <row r="2064" spans="9:9" x14ac:dyDescent="0.2">
      <c r="I2064" s="57"/>
    </row>
    <row r="2065" spans="9:9" x14ac:dyDescent="0.2">
      <c r="I2065" s="57"/>
    </row>
    <row r="2066" spans="9:9" x14ac:dyDescent="0.2">
      <c r="I2066" s="57"/>
    </row>
    <row r="2067" spans="9:9" x14ac:dyDescent="0.2">
      <c r="I2067" s="57"/>
    </row>
    <row r="2068" spans="9:9" x14ac:dyDescent="0.2">
      <c r="I2068" s="57"/>
    </row>
    <row r="2069" spans="9:9" x14ac:dyDescent="0.2">
      <c r="I2069" s="57"/>
    </row>
    <row r="2070" spans="9:9" x14ac:dyDescent="0.2">
      <c r="I2070" s="57"/>
    </row>
    <row r="2071" spans="9:9" x14ac:dyDescent="0.2">
      <c r="I2071" s="57"/>
    </row>
    <row r="2072" spans="9:9" x14ac:dyDescent="0.2">
      <c r="I2072" s="57"/>
    </row>
    <row r="2073" spans="9:9" x14ac:dyDescent="0.2">
      <c r="I2073" s="57"/>
    </row>
    <row r="2074" spans="9:9" x14ac:dyDescent="0.2">
      <c r="I2074" s="57"/>
    </row>
    <row r="2075" spans="9:9" x14ac:dyDescent="0.2">
      <c r="I2075" s="57"/>
    </row>
    <row r="2076" spans="9:9" x14ac:dyDescent="0.2">
      <c r="I2076" s="57"/>
    </row>
    <row r="2077" spans="9:9" x14ac:dyDescent="0.2">
      <c r="I2077" s="57"/>
    </row>
    <row r="2078" spans="9:9" x14ac:dyDescent="0.2">
      <c r="I2078" s="57"/>
    </row>
    <row r="2079" spans="9:9" x14ac:dyDescent="0.2">
      <c r="I2079" s="57"/>
    </row>
    <row r="2080" spans="9:9" x14ac:dyDescent="0.2">
      <c r="I2080" s="57"/>
    </row>
    <row r="2081" spans="9:9" x14ac:dyDescent="0.2">
      <c r="I2081" s="57"/>
    </row>
    <row r="2082" spans="9:9" x14ac:dyDescent="0.2">
      <c r="I2082" s="57"/>
    </row>
    <row r="2083" spans="9:9" x14ac:dyDescent="0.2">
      <c r="I2083" s="57"/>
    </row>
    <row r="2084" spans="9:9" x14ac:dyDescent="0.2">
      <c r="I2084" s="57"/>
    </row>
    <row r="2085" spans="9:9" x14ac:dyDescent="0.2">
      <c r="I2085" s="57"/>
    </row>
    <row r="2086" spans="9:9" x14ac:dyDescent="0.2">
      <c r="I2086" s="57"/>
    </row>
    <row r="2087" spans="9:9" x14ac:dyDescent="0.2">
      <c r="I2087" s="57"/>
    </row>
    <row r="2088" spans="9:9" x14ac:dyDescent="0.2">
      <c r="I2088" s="57"/>
    </row>
    <row r="2089" spans="9:9" x14ac:dyDescent="0.2">
      <c r="I2089" s="57"/>
    </row>
    <row r="2090" spans="9:9" x14ac:dyDescent="0.2">
      <c r="I2090" s="57"/>
    </row>
    <row r="2091" spans="9:9" x14ac:dyDescent="0.2">
      <c r="I2091" s="57"/>
    </row>
    <row r="2092" spans="9:9" x14ac:dyDescent="0.2">
      <c r="I2092" s="57"/>
    </row>
    <row r="2093" spans="9:9" x14ac:dyDescent="0.2">
      <c r="I2093" s="57"/>
    </row>
    <row r="2094" spans="9:9" x14ac:dyDescent="0.2">
      <c r="I2094" s="57"/>
    </row>
    <row r="2095" spans="9:9" x14ac:dyDescent="0.2">
      <c r="I2095" s="57"/>
    </row>
    <row r="2096" spans="9:9" x14ac:dyDescent="0.2">
      <c r="I2096" s="57"/>
    </row>
    <row r="2097" spans="9:9" x14ac:dyDescent="0.2">
      <c r="I2097" s="57"/>
    </row>
    <row r="2098" spans="9:9" x14ac:dyDescent="0.2">
      <c r="I2098" s="57"/>
    </row>
    <row r="2099" spans="9:9" x14ac:dyDescent="0.2">
      <c r="I2099" s="57"/>
    </row>
    <row r="2100" spans="9:9" x14ac:dyDescent="0.2">
      <c r="I2100" s="57"/>
    </row>
    <row r="2101" spans="9:9" x14ac:dyDescent="0.2">
      <c r="I2101" s="57"/>
    </row>
    <row r="2102" spans="9:9" x14ac:dyDescent="0.2">
      <c r="I2102" s="57"/>
    </row>
    <row r="2103" spans="9:9" x14ac:dyDescent="0.2">
      <c r="I2103" s="57"/>
    </row>
    <row r="2104" spans="9:9" x14ac:dyDescent="0.2">
      <c r="I2104" s="57"/>
    </row>
    <row r="2105" spans="9:9" x14ac:dyDescent="0.2">
      <c r="I2105" s="57"/>
    </row>
    <row r="2106" spans="9:9" x14ac:dyDescent="0.2">
      <c r="I2106" s="57"/>
    </row>
    <row r="2107" spans="9:9" x14ac:dyDescent="0.2">
      <c r="I2107" s="57"/>
    </row>
    <row r="2108" spans="9:9" x14ac:dyDescent="0.2">
      <c r="I2108" s="57"/>
    </row>
    <row r="2109" spans="9:9" x14ac:dyDescent="0.2">
      <c r="I2109" s="57"/>
    </row>
    <row r="2110" spans="9:9" x14ac:dyDescent="0.2">
      <c r="I2110" s="57"/>
    </row>
    <row r="2111" spans="9:9" x14ac:dyDescent="0.2">
      <c r="I2111" s="57"/>
    </row>
    <row r="2112" spans="9:9" x14ac:dyDescent="0.2">
      <c r="I2112" s="57"/>
    </row>
    <row r="2113" spans="9:9" x14ac:dyDescent="0.2">
      <c r="I2113" s="57"/>
    </row>
    <row r="2114" spans="9:9" x14ac:dyDescent="0.2">
      <c r="I2114" s="57"/>
    </row>
    <row r="2115" spans="9:9" x14ac:dyDescent="0.2">
      <c r="I2115" s="57"/>
    </row>
    <row r="2116" spans="9:9" x14ac:dyDescent="0.2">
      <c r="I2116" s="57"/>
    </row>
    <row r="2117" spans="9:9" x14ac:dyDescent="0.2">
      <c r="I2117" s="57"/>
    </row>
    <row r="2118" spans="9:9" x14ac:dyDescent="0.2">
      <c r="I2118" s="57"/>
    </row>
    <row r="2119" spans="9:9" x14ac:dyDescent="0.2">
      <c r="I2119" s="57"/>
    </row>
    <row r="2120" spans="9:9" x14ac:dyDescent="0.2">
      <c r="I2120" s="57"/>
    </row>
    <row r="2121" spans="9:9" x14ac:dyDescent="0.2">
      <c r="I2121" s="57"/>
    </row>
    <row r="2122" spans="9:9" x14ac:dyDescent="0.2">
      <c r="I2122" s="57"/>
    </row>
    <row r="2123" spans="9:9" x14ac:dyDescent="0.2">
      <c r="I2123" s="57"/>
    </row>
    <row r="2124" spans="9:9" x14ac:dyDescent="0.2">
      <c r="I2124" s="57"/>
    </row>
    <row r="2125" spans="9:9" x14ac:dyDescent="0.2">
      <c r="I2125" s="57"/>
    </row>
    <row r="2126" spans="9:9" x14ac:dyDescent="0.2">
      <c r="I2126" s="57"/>
    </row>
    <row r="2127" spans="9:9" x14ac:dyDescent="0.2">
      <c r="I2127" s="57"/>
    </row>
    <row r="2128" spans="9:9" x14ac:dyDescent="0.2">
      <c r="I2128" s="57"/>
    </row>
    <row r="2129" spans="9:9" x14ac:dyDescent="0.2">
      <c r="I2129" s="57"/>
    </row>
    <row r="2130" spans="9:9" x14ac:dyDescent="0.2">
      <c r="I2130" s="57"/>
    </row>
    <row r="2131" spans="9:9" x14ac:dyDescent="0.2">
      <c r="I2131" s="57"/>
    </row>
    <row r="2132" spans="9:9" x14ac:dyDescent="0.2">
      <c r="I2132" s="57"/>
    </row>
    <row r="2133" spans="9:9" x14ac:dyDescent="0.2">
      <c r="I2133" s="57"/>
    </row>
    <row r="2134" spans="9:9" x14ac:dyDescent="0.2">
      <c r="I2134" s="57"/>
    </row>
    <row r="2135" spans="9:9" x14ac:dyDescent="0.2">
      <c r="I2135" s="57"/>
    </row>
    <row r="2136" spans="9:9" x14ac:dyDescent="0.2">
      <c r="I2136" s="57"/>
    </row>
    <row r="2137" spans="9:9" x14ac:dyDescent="0.2">
      <c r="I2137" s="57"/>
    </row>
    <row r="2138" spans="9:9" x14ac:dyDescent="0.2">
      <c r="I2138" s="57"/>
    </row>
    <row r="2139" spans="9:9" x14ac:dyDescent="0.2">
      <c r="I2139" s="57"/>
    </row>
    <row r="2140" spans="9:9" x14ac:dyDescent="0.2">
      <c r="I2140" s="57"/>
    </row>
    <row r="2141" spans="9:9" x14ac:dyDescent="0.2">
      <c r="I2141" s="57"/>
    </row>
    <row r="2142" spans="9:9" x14ac:dyDescent="0.2">
      <c r="I2142" s="57"/>
    </row>
    <row r="2143" spans="9:9" x14ac:dyDescent="0.2">
      <c r="I2143" s="57"/>
    </row>
    <row r="2144" spans="9:9" x14ac:dyDescent="0.2">
      <c r="I2144" s="57"/>
    </row>
    <row r="2145" spans="9:9" x14ac:dyDescent="0.2">
      <c r="I2145" s="57"/>
    </row>
    <row r="2146" spans="9:9" x14ac:dyDescent="0.2">
      <c r="I2146" s="57"/>
    </row>
    <row r="2147" spans="9:9" x14ac:dyDescent="0.2">
      <c r="I2147" s="57"/>
    </row>
    <row r="2148" spans="9:9" x14ac:dyDescent="0.2">
      <c r="I2148" s="57"/>
    </row>
    <row r="2149" spans="9:9" x14ac:dyDescent="0.2">
      <c r="I2149" s="57"/>
    </row>
    <row r="2150" spans="9:9" x14ac:dyDescent="0.2">
      <c r="I2150" s="57"/>
    </row>
    <row r="2151" spans="9:9" x14ac:dyDescent="0.2">
      <c r="I2151" s="57"/>
    </row>
    <row r="2152" spans="9:9" x14ac:dyDescent="0.2">
      <c r="I2152" s="57"/>
    </row>
    <row r="2153" spans="9:9" x14ac:dyDescent="0.2">
      <c r="I2153" s="57"/>
    </row>
    <row r="2154" spans="9:9" x14ac:dyDescent="0.2">
      <c r="I2154" s="57"/>
    </row>
    <row r="2155" spans="9:9" x14ac:dyDescent="0.2">
      <c r="I2155" s="57"/>
    </row>
    <row r="2156" spans="9:9" x14ac:dyDescent="0.2">
      <c r="I2156" s="57"/>
    </row>
    <row r="2157" spans="9:9" x14ac:dyDescent="0.2">
      <c r="I2157" s="57"/>
    </row>
    <row r="2158" spans="9:9" x14ac:dyDescent="0.2">
      <c r="I2158" s="57"/>
    </row>
    <row r="2159" spans="9:9" x14ac:dyDescent="0.2">
      <c r="I2159" s="57"/>
    </row>
    <row r="2160" spans="9:9" x14ac:dyDescent="0.2">
      <c r="I2160" s="57"/>
    </row>
    <row r="2161" spans="9:9" x14ac:dyDescent="0.2">
      <c r="I2161" s="57"/>
    </row>
    <row r="2162" spans="9:9" x14ac:dyDescent="0.2">
      <c r="I2162" s="57"/>
    </row>
    <row r="2163" spans="9:9" x14ac:dyDescent="0.2">
      <c r="I2163" s="57"/>
    </row>
    <row r="2164" spans="9:9" x14ac:dyDescent="0.2">
      <c r="I2164" s="57"/>
    </row>
    <row r="2165" spans="9:9" x14ac:dyDescent="0.2">
      <c r="I2165" s="57"/>
    </row>
    <row r="2166" spans="9:9" x14ac:dyDescent="0.2">
      <c r="I2166" s="57"/>
    </row>
    <row r="2167" spans="9:9" x14ac:dyDescent="0.2">
      <c r="I2167" s="57"/>
    </row>
    <row r="2168" spans="9:9" x14ac:dyDescent="0.2">
      <c r="I2168" s="57"/>
    </row>
    <row r="2169" spans="9:9" x14ac:dyDescent="0.2">
      <c r="I2169" s="57"/>
    </row>
    <row r="2170" spans="9:9" x14ac:dyDescent="0.2">
      <c r="I2170" s="57"/>
    </row>
    <row r="2171" spans="9:9" x14ac:dyDescent="0.2">
      <c r="I2171" s="57"/>
    </row>
    <row r="2172" spans="9:9" x14ac:dyDescent="0.2">
      <c r="I2172" s="57"/>
    </row>
    <row r="2173" spans="9:9" x14ac:dyDescent="0.2">
      <c r="I2173" s="57"/>
    </row>
    <row r="2174" spans="9:9" x14ac:dyDescent="0.2">
      <c r="I2174" s="57"/>
    </row>
    <row r="2175" spans="9:9" x14ac:dyDescent="0.2">
      <c r="I2175" s="57"/>
    </row>
    <row r="2176" spans="9:9" x14ac:dyDescent="0.2">
      <c r="I2176" s="57"/>
    </row>
    <row r="2177" spans="9:9" x14ac:dyDescent="0.2">
      <c r="I2177" s="57"/>
    </row>
    <row r="2178" spans="9:9" x14ac:dyDescent="0.2">
      <c r="I2178" s="57"/>
    </row>
    <row r="2179" spans="9:9" x14ac:dyDescent="0.2">
      <c r="I2179" s="57"/>
    </row>
    <row r="2180" spans="9:9" x14ac:dyDescent="0.2">
      <c r="I2180" s="57"/>
    </row>
    <row r="2181" spans="9:9" x14ac:dyDescent="0.2">
      <c r="I2181" s="57"/>
    </row>
    <row r="2182" spans="9:9" x14ac:dyDescent="0.2">
      <c r="I2182" s="57"/>
    </row>
    <row r="2183" spans="9:9" x14ac:dyDescent="0.2">
      <c r="I2183" s="57"/>
    </row>
    <row r="2184" spans="9:9" x14ac:dyDescent="0.2">
      <c r="I2184" s="57"/>
    </row>
    <row r="2185" spans="9:9" x14ac:dyDescent="0.2">
      <c r="I2185" s="57"/>
    </row>
    <row r="2186" spans="9:9" x14ac:dyDescent="0.2">
      <c r="I2186" s="57"/>
    </row>
    <row r="2187" spans="9:9" x14ac:dyDescent="0.2">
      <c r="I2187" s="57"/>
    </row>
    <row r="2188" spans="9:9" x14ac:dyDescent="0.2">
      <c r="I2188" s="57"/>
    </row>
    <row r="2189" spans="9:9" x14ac:dyDescent="0.2">
      <c r="I2189" s="57"/>
    </row>
    <row r="2190" spans="9:9" x14ac:dyDescent="0.2">
      <c r="I2190" s="57"/>
    </row>
    <row r="2191" spans="9:9" x14ac:dyDescent="0.2">
      <c r="I2191" s="57"/>
    </row>
    <row r="2192" spans="9:9" x14ac:dyDescent="0.2">
      <c r="I2192" s="57"/>
    </row>
    <row r="2193" spans="9:9" x14ac:dyDescent="0.2">
      <c r="I2193" s="57"/>
    </row>
    <row r="2194" spans="9:9" x14ac:dyDescent="0.2">
      <c r="I2194" s="57"/>
    </row>
    <row r="2195" spans="9:9" x14ac:dyDescent="0.2">
      <c r="I2195" s="57"/>
    </row>
    <row r="2196" spans="9:9" x14ac:dyDescent="0.2">
      <c r="I2196" s="57"/>
    </row>
    <row r="2197" spans="9:9" x14ac:dyDescent="0.2">
      <c r="I2197" s="57"/>
    </row>
    <row r="2198" spans="9:9" x14ac:dyDescent="0.2">
      <c r="I2198" s="57"/>
    </row>
    <row r="2199" spans="9:9" x14ac:dyDescent="0.2">
      <c r="I2199" s="57"/>
    </row>
    <row r="2200" spans="9:9" x14ac:dyDescent="0.2">
      <c r="I2200" s="57"/>
    </row>
    <row r="2201" spans="9:9" x14ac:dyDescent="0.2">
      <c r="I2201" s="57"/>
    </row>
    <row r="2202" spans="9:9" x14ac:dyDescent="0.2">
      <c r="I2202" s="57"/>
    </row>
    <row r="2203" spans="9:9" x14ac:dyDescent="0.2">
      <c r="I2203" s="57"/>
    </row>
    <row r="2204" spans="9:9" x14ac:dyDescent="0.2">
      <c r="I2204" s="57"/>
    </row>
    <row r="2205" spans="9:9" x14ac:dyDescent="0.2">
      <c r="I2205" s="57"/>
    </row>
    <row r="2206" spans="9:9" x14ac:dyDescent="0.2">
      <c r="I2206" s="57"/>
    </row>
    <row r="2207" spans="9:9" x14ac:dyDescent="0.2">
      <c r="I2207" s="57"/>
    </row>
    <row r="2208" spans="9:9" x14ac:dyDescent="0.2">
      <c r="I2208" s="57"/>
    </row>
    <row r="2209" spans="9:9" x14ac:dyDescent="0.2">
      <c r="I2209" s="57"/>
    </row>
    <row r="2210" spans="9:9" x14ac:dyDescent="0.2">
      <c r="I2210" s="57"/>
    </row>
    <row r="2211" spans="9:9" x14ac:dyDescent="0.2">
      <c r="I2211" s="57"/>
    </row>
    <row r="2212" spans="9:9" x14ac:dyDescent="0.2">
      <c r="I2212" s="57"/>
    </row>
    <row r="2213" spans="9:9" x14ac:dyDescent="0.2">
      <c r="I2213" s="57"/>
    </row>
    <row r="2214" spans="9:9" x14ac:dyDescent="0.2">
      <c r="I2214" s="57"/>
    </row>
    <row r="2215" spans="9:9" x14ac:dyDescent="0.2">
      <c r="I2215" s="57"/>
    </row>
    <row r="2216" spans="9:9" x14ac:dyDescent="0.2">
      <c r="I2216" s="57"/>
    </row>
    <row r="2217" spans="9:9" x14ac:dyDescent="0.2">
      <c r="I2217" s="57"/>
    </row>
    <row r="2218" spans="9:9" x14ac:dyDescent="0.2">
      <c r="I2218" s="57"/>
    </row>
    <row r="2219" spans="9:9" x14ac:dyDescent="0.2">
      <c r="I2219" s="57"/>
    </row>
    <row r="2220" spans="9:9" x14ac:dyDescent="0.2">
      <c r="I2220" s="57"/>
    </row>
    <row r="2221" spans="9:9" x14ac:dyDescent="0.2">
      <c r="I2221" s="57"/>
    </row>
    <row r="2222" spans="9:9" x14ac:dyDescent="0.2">
      <c r="I2222" s="57"/>
    </row>
    <row r="2223" spans="9:9" x14ac:dyDescent="0.2">
      <c r="I2223" s="57"/>
    </row>
    <row r="2224" spans="9:9" x14ac:dyDescent="0.2">
      <c r="I2224" s="57"/>
    </row>
    <row r="2225" spans="9:9" x14ac:dyDescent="0.2">
      <c r="I2225" s="57"/>
    </row>
    <row r="2226" spans="9:9" x14ac:dyDescent="0.2">
      <c r="I2226" s="57"/>
    </row>
    <row r="2227" spans="9:9" x14ac:dyDescent="0.2">
      <c r="I2227" s="57"/>
    </row>
    <row r="2228" spans="9:9" x14ac:dyDescent="0.2">
      <c r="I2228" s="57"/>
    </row>
    <row r="2229" spans="9:9" x14ac:dyDescent="0.2">
      <c r="I2229" s="57"/>
    </row>
    <row r="2230" spans="9:9" x14ac:dyDescent="0.2">
      <c r="I2230" s="57"/>
    </row>
    <row r="2231" spans="9:9" x14ac:dyDescent="0.2">
      <c r="I2231" s="57"/>
    </row>
    <row r="2232" spans="9:9" x14ac:dyDescent="0.2">
      <c r="I2232" s="57"/>
    </row>
    <row r="2233" spans="9:9" x14ac:dyDescent="0.2">
      <c r="I2233" s="57"/>
    </row>
    <row r="2234" spans="9:9" x14ac:dyDescent="0.2">
      <c r="I2234" s="57"/>
    </row>
    <row r="2235" spans="9:9" x14ac:dyDescent="0.2">
      <c r="I2235" s="57"/>
    </row>
    <row r="2236" spans="9:9" x14ac:dyDescent="0.2">
      <c r="I2236" s="57"/>
    </row>
    <row r="2237" spans="9:9" x14ac:dyDescent="0.2">
      <c r="I2237" s="57"/>
    </row>
    <row r="2238" spans="9:9" x14ac:dyDescent="0.2">
      <c r="I2238" s="57"/>
    </row>
    <row r="2239" spans="9:9" x14ac:dyDescent="0.2">
      <c r="I2239" s="57"/>
    </row>
    <row r="2240" spans="9:9" x14ac:dyDescent="0.2">
      <c r="I2240" s="57"/>
    </row>
    <row r="2241" spans="9:9" x14ac:dyDescent="0.2">
      <c r="I2241" s="57"/>
    </row>
    <row r="2242" spans="9:9" x14ac:dyDescent="0.2">
      <c r="I2242" s="57"/>
    </row>
    <row r="2243" spans="9:9" x14ac:dyDescent="0.2">
      <c r="I2243" s="57"/>
    </row>
    <row r="2244" spans="9:9" x14ac:dyDescent="0.2">
      <c r="I2244" s="57"/>
    </row>
    <row r="2245" spans="9:9" x14ac:dyDescent="0.2">
      <c r="I2245" s="57"/>
    </row>
    <row r="2246" spans="9:9" x14ac:dyDescent="0.2">
      <c r="I2246" s="57"/>
    </row>
    <row r="2247" spans="9:9" x14ac:dyDescent="0.2">
      <c r="I2247" s="57"/>
    </row>
    <row r="2248" spans="9:9" x14ac:dyDescent="0.2">
      <c r="I2248" s="57"/>
    </row>
    <row r="2249" spans="9:9" x14ac:dyDescent="0.2">
      <c r="I2249" s="57"/>
    </row>
    <row r="2250" spans="9:9" x14ac:dyDescent="0.2">
      <c r="I2250" s="57"/>
    </row>
    <row r="2251" spans="9:9" x14ac:dyDescent="0.2">
      <c r="I2251" s="57"/>
    </row>
    <row r="2252" spans="9:9" x14ac:dyDescent="0.2">
      <c r="I2252" s="57"/>
    </row>
    <row r="2253" spans="9:9" x14ac:dyDescent="0.2">
      <c r="I2253" s="57"/>
    </row>
    <row r="2254" spans="9:9" x14ac:dyDescent="0.2">
      <c r="I2254" s="57"/>
    </row>
    <row r="2255" spans="9:9" x14ac:dyDescent="0.2">
      <c r="I2255" s="57"/>
    </row>
    <row r="2256" spans="9:9" x14ac:dyDescent="0.2">
      <c r="I2256" s="57"/>
    </row>
    <row r="2257" spans="9:9" x14ac:dyDescent="0.2">
      <c r="I2257" s="57"/>
    </row>
    <row r="2258" spans="9:9" x14ac:dyDescent="0.2">
      <c r="I2258" s="57"/>
    </row>
    <row r="2259" spans="9:9" x14ac:dyDescent="0.2">
      <c r="I2259" s="57"/>
    </row>
    <row r="2260" spans="9:9" x14ac:dyDescent="0.2">
      <c r="I2260" s="57"/>
    </row>
    <row r="2261" spans="9:9" x14ac:dyDescent="0.2">
      <c r="I2261" s="57"/>
    </row>
    <row r="2262" spans="9:9" x14ac:dyDescent="0.2">
      <c r="I2262" s="57"/>
    </row>
    <row r="2263" spans="9:9" x14ac:dyDescent="0.2">
      <c r="I2263" s="57"/>
    </row>
    <row r="2264" spans="9:9" x14ac:dyDescent="0.2">
      <c r="I2264" s="57"/>
    </row>
    <row r="2265" spans="9:9" x14ac:dyDescent="0.2">
      <c r="I2265" s="57"/>
    </row>
    <row r="2266" spans="9:9" x14ac:dyDescent="0.2">
      <c r="I2266" s="57"/>
    </row>
    <row r="2267" spans="9:9" x14ac:dyDescent="0.2">
      <c r="I2267" s="57"/>
    </row>
    <row r="2268" spans="9:9" x14ac:dyDescent="0.2">
      <c r="I2268" s="57"/>
    </row>
    <row r="2269" spans="9:9" x14ac:dyDescent="0.2">
      <c r="I2269" s="57"/>
    </row>
    <row r="2270" spans="9:9" x14ac:dyDescent="0.2">
      <c r="I2270" s="57"/>
    </row>
    <row r="2271" spans="9:9" x14ac:dyDescent="0.2">
      <c r="I2271" s="57"/>
    </row>
    <row r="2272" spans="9:9" x14ac:dyDescent="0.2">
      <c r="I2272" s="57"/>
    </row>
    <row r="2273" spans="9:9" x14ac:dyDescent="0.2">
      <c r="I2273" s="57"/>
    </row>
    <row r="2274" spans="9:9" x14ac:dyDescent="0.2">
      <c r="I2274" s="57"/>
    </row>
    <row r="2275" spans="9:9" x14ac:dyDescent="0.2">
      <c r="I2275" s="57"/>
    </row>
    <row r="2276" spans="9:9" x14ac:dyDescent="0.2">
      <c r="I2276" s="57"/>
    </row>
    <row r="2277" spans="9:9" x14ac:dyDescent="0.2">
      <c r="I2277" s="57"/>
    </row>
    <row r="2278" spans="9:9" x14ac:dyDescent="0.2">
      <c r="I2278" s="57"/>
    </row>
    <row r="2279" spans="9:9" x14ac:dyDescent="0.2">
      <c r="I2279" s="57"/>
    </row>
    <row r="2280" spans="9:9" x14ac:dyDescent="0.2">
      <c r="I2280" s="57"/>
    </row>
    <row r="2281" spans="9:9" x14ac:dyDescent="0.2">
      <c r="I2281" s="57"/>
    </row>
    <row r="2282" spans="9:9" x14ac:dyDescent="0.2">
      <c r="I2282" s="57"/>
    </row>
    <row r="2283" spans="9:9" x14ac:dyDescent="0.2">
      <c r="I2283" s="57"/>
    </row>
    <row r="2284" spans="9:9" x14ac:dyDescent="0.2">
      <c r="I2284" s="57"/>
    </row>
    <row r="2285" spans="9:9" x14ac:dyDescent="0.2">
      <c r="I2285" s="57"/>
    </row>
    <row r="2286" spans="9:9" x14ac:dyDescent="0.2">
      <c r="I2286" s="57"/>
    </row>
    <row r="2287" spans="9:9" x14ac:dyDescent="0.2">
      <c r="I2287" s="57"/>
    </row>
    <row r="2288" spans="9:9" x14ac:dyDescent="0.2">
      <c r="I2288" s="57"/>
    </row>
    <row r="2289" spans="9:9" x14ac:dyDescent="0.2">
      <c r="I2289" s="57"/>
    </row>
    <row r="2290" spans="9:9" x14ac:dyDescent="0.2">
      <c r="I2290" s="57"/>
    </row>
    <row r="2291" spans="9:9" x14ac:dyDescent="0.2">
      <c r="I2291" s="57"/>
    </row>
    <row r="2292" spans="9:9" x14ac:dyDescent="0.2">
      <c r="I2292" s="57"/>
    </row>
    <row r="2293" spans="9:9" x14ac:dyDescent="0.2">
      <c r="I2293" s="57"/>
    </row>
    <row r="2294" spans="9:9" x14ac:dyDescent="0.2">
      <c r="I2294" s="57"/>
    </row>
    <row r="2295" spans="9:9" x14ac:dyDescent="0.2">
      <c r="I2295" s="57"/>
    </row>
    <row r="2296" spans="9:9" x14ac:dyDescent="0.2">
      <c r="I2296" s="57"/>
    </row>
    <row r="2297" spans="9:9" x14ac:dyDescent="0.2">
      <c r="I2297" s="57"/>
    </row>
    <row r="2298" spans="9:9" x14ac:dyDescent="0.2">
      <c r="I2298" s="57"/>
    </row>
    <row r="2299" spans="9:9" x14ac:dyDescent="0.2">
      <c r="I2299" s="57"/>
    </row>
    <row r="2300" spans="9:9" x14ac:dyDescent="0.2">
      <c r="I2300" s="57"/>
    </row>
    <row r="2301" spans="9:9" x14ac:dyDescent="0.2">
      <c r="I2301" s="57"/>
    </row>
    <row r="2302" spans="9:9" x14ac:dyDescent="0.2">
      <c r="I2302" s="57"/>
    </row>
    <row r="2303" spans="9:9" x14ac:dyDescent="0.2">
      <c r="I2303" s="57"/>
    </row>
    <row r="2304" spans="9:9" x14ac:dyDescent="0.2">
      <c r="I2304" s="57"/>
    </row>
    <row r="2305" spans="9:9" x14ac:dyDescent="0.2">
      <c r="I2305" s="57"/>
    </row>
    <row r="2306" spans="9:9" x14ac:dyDescent="0.2">
      <c r="I2306" s="57"/>
    </row>
    <row r="2307" spans="9:9" x14ac:dyDescent="0.2">
      <c r="I2307" s="57"/>
    </row>
    <row r="2308" spans="9:9" x14ac:dyDescent="0.2">
      <c r="I2308" s="57"/>
    </row>
    <row r="2309" spans="9:9" x14ac:dyDescent="0.2">
      <c r="I2309" s="57"/>
    </row>
    <row r="2310" spans="9:9" x14ac:dyDescent="0.2">
      <c r="I2310" s="57"/>
    </row>
    <row r="2311" spans="9:9" x14ac:dyDescent="0.2">
      <c r="I2311" s="57"/>
    </row>
    <row r="2312" spans="9:9" x14ac:dyDescent="0.2">
      <c r="I2312" s="57"/>
    </row>
    <row r="2313" spans="9:9" x14ac:dyDescent="0.2">
      <c r="I2313" s="57"/>
    </row>
    <row r="2314" spans="9:9" x14ac:dyDescent="0.2">
      <c r="I2314" s="57"/>
    </row>
    <row r="2315" spans="9:9" x14ac:dyDescent="0.2">
      <c r="I2315" s="57"/>
    </row>
    <row r="2316" spans="9:9" x14ac:dyDescent="0.2">
      <c r="I2316" s="57"/>
    </row>
    <row r="2317" spans="9:9" x14ac:dyDescent="0.2">
      <c r="I2317" s="57"/>
    </row>
    <row r="2318" spans="9:9" x14ac:dyDescent="0.2">
      <c r="I2318" s="57"/>
    </row>
    <row r="2319" spans="9:9" x14ac:dyDescent="0.2">
      <c r="I2319" s="57"/>
    </row>
    <row r="2320" spans="9:9" x14ac:dyDescent="0.2">
      <c r="I2320" s="57"/>
    </row>
    <row r="2321" spans="9:9" x14ac:dyDescent="0.2">
      <c r="I2321" s="57"/>
    </row>
    <row r="2322" spans="9:9" x14ac:dyDescent="0.2">
      <c r="I2322" s="57"/>
    </row>
    <row r="2323" spans="9:9" x14ac:dyDescent="0.2">
      <c r="I2323" s="57"/>
    </row>
    <row r="2324" spans="9:9" x14ac:dyDescent="0.2">
      <c r="I2324" s="57"/>
    </row>
    <row r="2325" spans="9:9" x14ac:dyDescent="0.2">
      <c r="I2325" s="57"/>
    </row>
    <row r="2326" spans="9:9" x14ac:dyDescent="0.2">
      <c r="I2326" s="57"/>
    </row>
    <row r="2327" spans="9:9" x14ac:dyDescent="0.2">
      <c r="I2327" s="57"/>
    </row>
    <row r="2328" spans="9:9" x14ac:dyDescent="0.2">
      <c r="I2328" s="57"/>
    </row>
    <row r="2329" spans="9:9" x14ac:dyDescent="0.2">
      <c r="I2329" s="57"/>
    </row>
    <row r="2330" spans="9:9" x14ac:dyDescent="0.2">
      <c r="I2330" s="57"/>
    </row>
    <row r="2331" spans="9:9" x14ac:dyDescent="0.2">
      <c r="I2331" s="57"/>
    </row>
    <row r="2332" spans="9:9" x14ac:dyDescent="0.2">
      <c r="I2332" s="57"/>
    </row>
    <row r="2333" spans="9:9" x14ac:dyDescent="0.2">
      <c r="I2333" s="57"/>
    </row>
    <row r="2334" spans="9:9" x14ac:dyDescent="0.2">
      <c r="I2334" s="57"/>
    </row>
    <row r="2335" spans="9:9" x14ac:dyDescent="0.2">
      <c r="I2335" s="57"/>
    </row>
    <row r="2336" spans="9:9" x14ac:dyDescent="0.2">
      <c r="I2336" s="57"/>
    </row>
    <row r="2337" spans="9:9" x14ac:dyDescent="0.2">
      <c r="I2337" s="57"/>
    </row>
    <row r="2338" spans="9:9" x14ac:dyDescent="0.2">
      <c r="I2338" s="57"/>
    </row>
    <row r="2339" spans="9:9" x14ac:dyDescent="0.2">
      <c r="I2339" s="57"/>
    </row>
    <row r="2340" spans="9:9" x14ac:dyDescent="0.2">
      <c r="I2340" s="57"/>
    </row>
    <row r="2341" spans="9:9" x14ac:dyDescent="0.2">
      <c r="I2341" s="57"/>
    </row>
    <row r="2342" spans="9:9" x14ac:dyDescent="0.2">
      <c r="I2342" s="57"/>
    </row>
    <row r="2343" spans="9:9" x14ac:dyDescent="0.2">
      <c r="I2343" s="57"/>
    </row>
    <row r="2344" spans="9:9" x14ac:dyDescent="0.2">
      <c r="I2344" s="57"/>
    </row>
    <row r="2345" spans="9:9" x14ac:dyDescent="0.2">
      <c r="I2345" s="57"/>
    </row>
    <row r="2346" spans="9:9" x14ac:dyDescent="0.2">
      <c r="I2346" s="57"/>
    </row>
    <row r="2347" spans="9:9" x14ac:dyDescent="0.2">
      <c r="I2347" s="57"/>
    </row>
    <row r="2348" spans="9:9" x14ac:dyDescent="0.2">
      <c r="I2348" s="57"/>
    </row>
    <row r="2349" spans="9:9" x14ac:dyDescent="0.2">
      <c r="I2349" s="57"/>
    </row>
    <row r="2350" spans="9:9" x14ac:dyDescent="0.2">
      <c r="I2350" s="57"/>
    </row>
    <row r="2351" spans="9:9" x14ac:dyDescent="0.2">
      <c r="I2351" s="57"/>
    </row>
    <row r="2352" spans="9:9" x14ac:dyDescent="0.2">
      <c r="I2352" s="57"/>
    </row>
    <row r="2353" spans="9:9" x14ac:dyDescent="0.2">
      <c r="I2353" s="57"/>
    </row>
    <row r="2354" spans="9:9" x14ac:dyDescent="0.2">
      <c r="I2354" s="57"/>
    </row>
    <row r="2355" spans="9:9" x14ac:dyDescent="0.2">
      <c r="I2355" s="57"/>
    </row>
    <row r="2356" spans="9:9" x14ac:dyDescent="0.2">
      <c r="I2356" s="57"/>
    </row>
    <row r="2357" spans="9:9" x14ac:dyDescent="0.2">
      <c r="I2357" s="57"/>
    </row>
    <row r="2358" spans="9:9" x14ac:dyDescent="0.2">
      <c r="I2358" s="57"/>
    </row>
    <row r="2359" spans="9:9" x14ac:dyDescent="0.2">
      <c r="I2359" s="57"/>
    </row>
    <row r="2360" spans="9:9" x14ac:dyDescent="0.2">
      <c r="I2360" s="57"/>
    </row>
    <row r="2361" spans="9:9" x14ac:dyDescent="0.2">
      <c r="I2361" s="57"/>
    </row>
    <row r="2362" spans="9:9" x14ac:dyDescent="0.2">
      <c r="I2362" s="57"/>
    </row>
    <row r="2363" spans="9:9" x14ac:dyDescent="0.2">
      <c r="I2363" s="57"/>
    </row>
    <row r="2364" spans="9:9" x14ac:dyDescent="0.2">
      <c r="I2364" s="57"/>
    </row>
    <row r="2365" spans="9:9" x14ac:dyDescent="0.2">
      <c r="I2365" s="57"/>
    </row>
    <row r="2366" spans="9:9" x14ac:dyDescent="0.2">
      <c r="I2366" s="57"/>
    </row>
    <row r="2367" spans="9:9" x14ac:dyDescent="0.2">
      <c r="I2367" s="57"/>
    </row>
    <row r="2368" spans="9:9" x14ac:dyDescent="0.2">
      <c r="I2368" s="57"/>
    </row>
    <row r="2369" spans="9:9" x14ac:dyDescent="0.2">
      <c r="I2369" s="57"/>
    </row>
    <row r="2370" spans="9:9" x14ac:dyDescent="0.2">
      <c r="I2370" s="57"/>
    </row>
    <row r="2371" spans="9:9" x14ac:dyDescent="0.2">
      <c r="I2371" s="57"/>
    </row>
    <row r="2372" spans="9:9" x14ac:dyDescent="0.2">
      <c r="I2372" s="57"/>
    </row>
    <row r="2373" spans="9:9" x14ac:dyDescent="0.2">
      <c r="I2373" s="57"/>
    </row>
    <row r="2374" spans="9:9" x14ac:dyDescent="0.2">
      <c r="I2374" s="57"/>
    </row>
    <row r="2375" spans="9:9" x14ac:dyDescent="0.2">
      <c r="I2375" s="57"/>
    </row>
    <row r="2376" spans="9:9" x14ac:dyDescent="0.2">
      <c r="I2376" s="57"/>
    </row>
    <row r="2377" spans="9:9" x14ac:dyDescent="0.2">
      <c r="I2377" s="57"/>
    </row>
    <row r="2378" spans="9:9" x14ac:dyDescent="0.2">
      <c r="I2378" s="57"/>
    </row>
    <row r="2379" spans="9:9" x14ac:dyDescent="0.2">
      <c r="I2379" s="57"/>
    </row>
    <row r="2380" spans="9:9" x14ac:dyDescent="0.2">
      <c r="I2380" s="57"/>
    </row>
    <row r="2381" spans="9:9" x14ac:dyDescent="0.2">
      <c r="I2381" s="57"/>
    </row>
    <row r="2382" spans="9:9" x14ac:dyDescent="0.2">
      <c r="I2382" s="57"/>
    </row>
    <row r="2383" spans="9:9" x14ac:dyDescent="0.2">
      <c r="I2383" s="57"/>
    </row>
    <row r="2384" spans="9:9" x14ac:dyDescent="0.2">
      <c r="I2384" s="57"/>
    </row>
    <row r="2385" spans="9:9" x14ac:dyDescent="0.2">
      <c r="I2385" s="57"/>
    </row>
    <row r="2386" spans="9:9" x14ac:dyDescent="0.2">
      <c r="I2386" s="57"/>
    </row>
    <row r="2387" spans="9:9" x14ac:dyDescent="0.2">
      <c r="I2387" s="57"/>
    </row>
    <row r="2388" spans="9:9" x14ac:dyDescent="0.2">
      <c r="I2388" s="57"/>
    </row>
    <row r="2389" spans="9:9" x14ac:dyDescent="0.2">
      <c r="I2389" s="57"/>
    </row>
    <row r="2390" spans="9:9" x14ac:dyDescent="0.2">
      <c r="I2390" s="57"/>
    </row>
    <row r="2391" spans="9:9" x14ac:dyDescent="0.2">
      <c r="I2391" s="57"/>
    </row>
    <row r="2392" spans="9:9" x14ac:dyDescent="0.2">
      <c r="I2392" s="57"/>
    </row>
    <row r="2393" spans="9:9" x14ac:dyDescent="0.2">
      <c r="I2393" s="57"/>
    </row>
    <row r="2394" spans="9:9" x14ac:dyDescent="0.2">
      <c r="I2394" s="57"/>
    </row>
    <row r="2395" spans="9:9" x14ac:dyDescent="0.2">
      <c r="I2395" s="57"/>
    </row>
    <row r="2396" spans="9:9" x14ac:dyDescent="0.2">
      <c r="I2396" s="57"/>
    </row>
    <row r="2397" spans="9:9" x14ac:dyDescent="0.2">
      <c r="I2397" s="57"/>
    </row>
    <row r="2398" spans="9:9" x14ac:dyDescent="0.2">
      <c r="I2398" s="57"/>
    </row>
    <row r="2399" spans="9:9" x14ac:dyDescent="0.2">
      <c r="I2399" s="57"/>
    </row>
    <row r="2400" spans="9:9" x14ac:dyDescent="0.2">
      <c r="I2400" s="57"/>
    </row>
    <row r="2401" spans="9:9" x14ac:dyDescent="0.2">
      <c r="I2401" s="57"/>
    </row>
    <row r="2402" spans="9:9" x14ac:dyDescent="0.2">
      <c r="I2402" s="57"/>
    </row>
    <row r="2403" spans="9:9" x14ac:dyDescent="0.2">
      <c r="I2403" s="57"/>
    </row>
    <row r="2404" spans="9:9" x14ac:dyDescent="0.2">
      <c r="I2404" s="57"/>
    </row>
    <row r="2405" spans="9:9" x14ac:dyDescent="0.2">
      <c r="I2405" s="57"/>
    </row>
    <row r="2406" spans="9:9" x14ac:dyDescent="0.2">
      <c r="I2406" s="57"/>
    </row>
    <row r="2407" spans="9:9" x14ac:dyDescent="0.2">
      <c r="I2407" s="57"/>
    </row>
    <row r="2408" spans="9:9" x14ac:dyDescent="0.2">
      <c r="I2408" s="57"/>
    </row>
    <row r="2409" spans="9:9" x14ac:dyDescent="0.2">
      <c r="I2409" s="57"/>
    </row>
    <row r="2410" spans="9:9" x14ac:dyDescent="0.2">
      <c r="I2410" s="57"/>
    </row>
    <row r="2411" spans="9:9" x14ac:dyDescent="0.2">
      <c r="I2411" s="57"/>
    </row>
    <row r="2412" spans="9:9" x14ac:dyDescent="0.2">
      <c r="I2412" s="57"/>
    </row>
    <row r="2413" spans="9:9" x14ac:dyDescent="0.2">
      <c r="I2413" s="57"/>
    </row>
    <row r="2414" spans="9:9" x14ac:dyDescent="0.2">
      <c r="I2414" s="57"/>
    </row>
    <row r="2415" spans="9:9" x14ac:dyDescent="0.2">
      <c r="I2415" s="57"/>
    </row>
    <row r="2416" spans="9:9" x14ac:dyDescent="0.2">
      <c r="I2416" s="57"/>
    </row>
    <row r="2417" spans="9:9" x14ac:dyDescent="0.2">
      <c r="I2417" s="57"/>
    </row>
    <row r="2418" spans="9:9" x14ac:dyDescent="0.2">
      <c r="I2418" s="57"/>
    </row>
    <row r="2419" spans="9:9" x14ac:dyDescent="0.2">
      <c r="I2419" s="57"/>
    </row>
    <row r="2420" spans="9:9" x14ac:dyDescent="0.2">
      <c r="I2420" s="57"/>
    </row>
    <row r="2421" spans="9:9" x14ac:dyDescent="0.2">
      <c r="I2421" s="57"/>
    </row>
    <row r="2422" spans="9:9" x14ac:dyDescent="0.2">
      <c r="I2422" s="57"/>
    </row>
    <row r="2423" spans="9:9" x14ac:dyDescent="0.2">
      <c r="I2423" s="57"/>
    </row>
    <row r="2424" spans="9:9" x14ac:dyDescent="0.2">
      <c r="I2424" s="57"/>
    </row>
    <row r="2425" spans="9:9" x14ac:dyDescent="0.2">
      <c r="I2425" s="57"/>
    </row>
    <row r="2426" spans="9:9" x14ac:dyDescent="0.2">
      <c r="I2426" s="57"/>
    </row>
    <row r="2427" spans="9:9" x14ac:dyDescent="0.2">
      <c r="I2427" s="57"/>
    </row>
    <row r="2428" spans="9:9" x14ac:dyDescent="0.2">
      <c r="I2428" s="57"/>
    </row>
    <row r="2429" spans="9:9" x14ac:dyDescent="0.2">
      <c r="I2429" s="57"/>
    </row>
    <row r="2430" spans="9:9" x14ac:dyDescent="0.2">
      <c r="I2430" s="57"/>
    </row>
    <row r="2431" spans="9:9" x14ac:dyDescent="0.2">
      <c r="I2431" s="57"/>
    </row>
    <row r="2432" spans="9:9" x14ac:dyDescent="0.2">
      <c r="I2432" s="57"/>
    </row>
    <row r="2433" spans="9:9" x14ac:dyDescent="0.2">
      <c r="I2433" s="57"/>
    </row>
    <row r="2434" spans="9:9" x14ac:dyDescent="0.2">
      <c r="I2434" s="57"/>
    </row>
    <row r="2435" spans="9:9" x14ac:dyDescent="0.2">
      <c r="I2435" s="57"/>
    </row>
    <row r="2436" spans="9:9" x14ac:dyDescent="0.2">
      <c r="I2436" s="57"/>
    </row>
    <row r="2437" spans="9:9" x14ac:dyDescent="0.2">
      <c r="I2437" s="57"/>
    </row>
    <row r="2438" spans="9:9" x14ac:dyDescent="0.2">
      <c r="I2438" s="57"/>
    </row>
    <row r="2439" spans="9:9" x14ac:dyDescent="0.2">
      <c r="I2439" s="57"/>
    </row>
    <row r="2440" spans="9:9" x14ac:dyDescent="0.2">
      <c r="I2440" s="57"/>
    </row>
    <row r="2441" spans="9:9" x14ac:dyDescent="0.2">
      <c r="I2441" s="57"/>
    </row>
    <row r="2442" spans="9:9" x14ac:dyDescent="0.2">
      <c r="I2442" s="57"/>
    </row>
    <row r="2443" spans="9:9" x14ac:dyDescent="0.2">
      <c r="I2443" s="57"/>
    </row>
    <row r="2444" spans="9:9" x14ac:dyDescent="0.2">
      <c r="I2444" s="57"/>
    </row>
    <row r="2445" spans="9:9" x14ac:dyDescent="0.2">
      <c r="I2445" s="57"/>
    </row>
    <row r="2446" spans="9:9" x14ac:dyDescent="0.2">
      <c r="I2446" s="57"/>
    </row>
    <row r="2447" spans="9:9" x14ac:dyDescent="0.2">
      <c r="I2447" s="57"/>
    </row>
    <row r="2448" spans="9:9" x14ac:dyDescent="0.2">
      <c r="I2448" s="57"/>
    </row>
    <row r="2449" spans="9:9" x14ac:dyDescent="0.2">
      <c r="I2449" s="57"/>
    </row>
    <row r="2450" spans="9:9" x14ac:dyDescent="0.2">
      <c r="I2450" s="57"/>
    </row>
    <row r="2451" spans="9:9" x14ac:dyDescent="0.2">
      <c r="I2451" s="57"/>
    </row>
    <row r="2452" spans="9:9" x14ac:dyDescent="0.2">
      <c r="I2452" s="57"/>
    </row>
    <row r="2453" spans="9:9" x14ac:dyDescent="0.2">
      <c r="I2453" s="57"/>
    </row>
    <row r="2454" spans="9:9" x14ac:dyDescent="0.2">
      <c r="I2454" s="57"/>
    </row>
    <row r="2455" spans="9:9" x14ac:dyDescent="0.2">
      <c r="I2455" s="57"/>
    </row>
    <row r="2456" spans="9:9" x14ac:dyDescent="0.2">
      <c r="I2456" s="57"/>
    </row>
    <row r="2457" spans="9:9" x14ac:dyDescent="0.2">
      <c r="I2457" s="57"/>
    </row>
    <row r="2458" spans="9:9" x14ac:dyDescent="0.2">
      <c r="I2458" s="57"/>
    </row>
    <row r="2459" spans="9:9" x14ac:dyDescent="0.2">
      <c r="I2459" s="57"/>
    </row>
    <row r="2460" spans="9:9" x14ac:dyDescent="0.2">
      <c r="I2460" s="57"/>
    </row>
    <row r="2461" spans="9:9" x14ac:dyDescent="0.2">
      <c r="I2461" s="57"/>
    </row>
    <row r="2462" spans="9:9" x14ac:dyDescent="0.2">
      <c r="I2462" s="57"/>
    </row>
    <row r="2463" spans="9:9" x14ac:dyDescent="0.2">
      <c r="I2463" s="57"/>
    </row>
    <row r="2464" spans="9:9" x14ac:dyDescent="0.2">
      <c r="I2464" s="57"/>
    </row>
    <row r="2465" spans="9:9" x14ac:dyDescent="0.2">
      <c r="I2465" s="57"/>
    </row>
    <row r="2466" spans="9:9" x14ac:dyDescent="0.2">
      <c r="I2466" s="57"/>
    </row>
    <row r="2467" spans="9:9" x14ac:dyDescent="0.2">
      <c r="I2467" s="57"/>
    </row>
    <row r="2468" spans="9:9" x14ac:dyDescent="0.2">
      <c r="I2468" s="57"/>
    </row>
    <row r="2469" spans="9:9" x14ac:dyDescent="0.2">
      <c r="I2469" s="57"/>
    </row>
    <row r="2470" spans="9:9" x14ac:dyDescent="0.2">
      <c r="I2470" s="57"/>
    </row>
    <row r="2471" spans="9:9" x14ac:dyDescent="0.2">
      <c r="I2471" s="57"/>
    </row>
    <row r="2472" spans="9:9" x14ac:dyDescent="0.2">
      <c r="I2472" s="57"/>
    </row>
    <row r="2473" spans="9:9" x14ac:dyDescent="0.2">
      <c r="I2473" s="57"/>
    </row>
    <row r="2474" spans="9:9" x14ac:dyDescent="0.2">
      <c r="I2474" s="57"/>
    </row>
    <row r="2475" spans="9:9" x14ac:dyDescent="0.2">
      <c r="I2475" s="57"/>
    </row>
    <row r="2476" spans="9:9" x14ac:dyDescent="0.2">
      <c r="I2476" s="57"/>
    </row>
    <row r="2477" spans="9:9" x14ac:dyDescent="0.2">
      <c r="I2477" s="57"/>
    </row>
    <row r="2478" spans="9:9" x14ac:dyDescent="0.2">
      <c r="I2478" s="57"/>
    </row>
    <row r="2479" spans="9:9" x14ac:dyDescent="0.2">
      <c r="I2479" s="57"/>
    </row>
    <row r="2480" spans="9:9" x14ac:dyDescent="0.2">
      <c r="I2480" s="57"/>
    </row>
    <row r="2481" spans="9:9" x14ac:dyDescent="0.2">
      <c r="I2481" s="57"/>
    </row>
    <row r="2482" spans="9:9" x14ac:dyDescent="0.2">
      <c r="I2482" s="57"/>
    </row>
    <row r="2483" spans="9:9" x14ac:dyDescent="0.2">
      <c r="I2483" s="57"/>
    </row>
    <row r="2484" spans="9:9" x14ac:dyDescent="0.2">
      <c r="I2484" s="57"/>
    </row>
    <row r="2485" spans="9:9" x14ac:dyDescent="0.2">
      <c r="I2485" s="57"/>
    </row>
    <row r="2486" spans="9:9" x14ac:dyDescent="0.2">
      <c r="I2486" s="57"/>
    </row>
    <row r="2487" spans="9:9" x14ac:dyDescent="0.2">
      <c r="I2487" s="57"/>
    </row>
    <row r="2488" spans="9:9" x14ac:dyDescent="0.2">
      <c r="I2488" s="57"/>
    </row>
    <row r="2489" spans="9:9" x14ac:dyDescent="0.2">
      <c r="I2489" s="57"/>
    </row>
    <row r="2490" spans="9:9" x14ac:dyDescent="0.2">
      <c r="I2490" s="57"/>
    </row>
    <row r="2491" spans="9:9" x14ac:dyDescent="0.2">
      <c r="I2491" s="57"/>
    </row>
    <row r="2492" spans="9:9" x14ac:dyDescent="0.2">
      <c r="I2492" s="57"/>
    </row>
    <row r="2493" spans="9:9" x14ac:dyDescent="0.2">
      <c r="I2493" s="57"/>
    </row>
    <row r="2494" spans="9:9" x14ac:dyDescent="0.2">
      <c r="I2494" s="57"/>
    </row>
    <row r="2495" spans="9:9" x14ac:dyDescent="0.2">
      <c r="I2495" s="57"/>
    </row>
    <row r="2496" spans="9:9" x14ac:dyDescent="0.2">
      <c r="I2496" s="57"/>
    </row>
    <row r="2497" spans="9:9" x14ac:dyDescent="0.2">
      <c r="I2497" s="57"/>
    </row>
    <row r="2498" spans="9:9" x14ac:dyDescent="0.2">
      <c r="I2498" s="57"/>
    </row>
    <row r="2499" spans="9:9" x14ac:dyDescent="0.2">
      <c r="I2499" s="57"/>
    </row>
    <row r="2500" spans="9:9" x14ac:dyDescent="0.2">
      <c r="I2500" s="57"/>
    </row>
    <row r="2501" spans="9:9" x14ac:dyDescent="0.2">
      <c r="I2501" s="57"/>
    </row>
    <row r="2502" spans="9:9" x14ac:dyDescent="0.2">
      <c r="I2502" s="57"/>
    </row>
    <row r="2503" spans="9:9" x14ac:dyDescent="0.2">
      <c r="I2503" s="57"/>
    </row>
    <row r="2504" spans="9:9" x14ac:dyDescent="0.2">
      <c r="I2504" s="57"/>
    </row>
    <row r="2505" spans="9:9" x14ac:dyDescent="0.2">
      <c r="I2505" s="57"/>
    </row>
    <row r="2506" spans="9:9" x14ac:dyDescent="0.2">
      <c r="I2506" s="57"/>
    </row>
    <row r="2507" spans="9:9" x14ac:dyDescent="0.2">
      <c r="I2507" s="57"/>
    </row>
    <row r="2508" spans="9:9" x14ac:dyDescent="0.2">
      <c r="I2508" s="57"/>
    </row>
    <row r="2509" spans="9:9" x14ac:dyDescent="0.2">
      <c r="I2509" s="57"/>
    </row>
    <row r="2510" spans="9:9" x14ac:dyDescent="0.2">
      <c r="I2510" s="57"/>
    </row>
    <row r="2511" spans="9:9" x14ac:dyDescent="0.2">
      <c r="I2511" s="57"/>
    </row>
    <row r="2512" spans="9:9" x14ac:dyDescent="0.2">
      <c r="I2512" s="57"/>
    </row>
    <row r="2513" spans="9:9" x14ac:dyDescent="0.2">
      <c r="I2513" s="57"/>
    </row>
    <row r="2514" spans="9:9" x14ac:dyDescent="0.2">
      <c r="I2514" s="57"/>
    </row>
    <row r="2515" spans="9:9" x14ac:dyDescent="0.2">
      <c r="I2515" s="57"/>
    </row>
    <row r="2516" spans="9:9" x14ac:dyDescent="0.2">
      <c r="I2516" s="57"/>
    </row>
    <row r="2517" spans="9:9" x14ac:dyDescent="0.2">
      <c r="I2517" s="57"/>
    </row>
    <row r="2518" spans="9:9" x14ac:dyDescent="0.2">
      <c r="I2518" s="57"/>
    </row>
    <row r="2519" spans="9:9" x14ac:dyDescent="0.2">
      <c r="I2519" s="57"/>
    </row>
    <row r="2520" spans="9:9" x14ac:dyDescent="0.2">
      <c r="I2520" s="57"/>
    </row>
    <row r="2521" spans="9:9" x14ac:dyDescent="0.2">
      <c r="I2521" s="57"/>
    </row>
    <row r="2522" spans="9:9" x14ac:dyDescent="0.2">
      <c r="I2522" s="57"/>
    </row>
    <row r="2523" spans="9:9" x14ac:dyDescent="0.2">
      <c r="I2523" s="57"/>
    </row>
    <row r="2524" spans="9:9" x14ac:dyDescent="0.2">
      <c r="I2524" s="57"/>
    </row>
    <row r="2525" spans="9:9" x14ac:dyDescent="0.2">
      <c r="I2525" s="57"/>
    </row>
    <row r="2526" spans="9:9" x14ac:dyDescent="0.2">
      <c r="I2526" s="57"/>
    </row>
    <row r="2527" spans="9:9" x14ac:dyDescent="0.2">
      <c r="I2527" s="57"/>
    </row>
    <row r="2528" spans="9:9" x14ac:dyDescent="0.2">
      <c r="I2528" s="57"/>
    </row>
    <row r="2529" spans="9:9" x14ac:dyDescent="0.2">
      <c r="I2529" s="57"/>
    </row>
    <row r="2530" spans="9:9" x14ac:dyDescent="0.2">
      <c r="I2530" s="57"/>
    </row>
    <row r="2531" spans="9:9" x14ac:dyDescent="0.2">
      <c r="I2531" s="57"/>
    </row>
    <row r="2532" spans="9:9" x14ac:dyDescent="0.2">
      <c r="I2532" s="57"/>
    </row>
    <row r="2533" spans="9:9" x14ac:dyDescent="0.2">
      <c r="I2533" s="57"/>
    </row>
    <row r="2534" spans="9:9" x14ac:dyDescent="0.2">
      <c r="I2534" s="57"/>
    </row>
    <row r="2535" spans="9:9" x14ac:dyDescent="0.2">
      <c r="I2535" s="57"/>
    </row>
    <row r="2536" spans="9:9" x14ac:dyDescent="0.2">
      <c r="I2536" s="57"/>
    </row>
    <row r="2537" spans="9:9" x14ac:dyDescent="0.2">
      <c r="I2537" s="57"/>
    </row>
    <row r="2538" spans="9:9" x14ac:dyDescent="0.2">
      <c r="I2538" s="57"/>
    </row>
    <row r="2539" spans="9:9" x14ac:dyDescent="0.2">
      <c r="I2539" s="57"/>
    </row>
    <row r="2540" spans="9:9" x14ac:dyDescent="0.2">
      <c r="I2540" s="57"/>
    </row>
    <row r="2541" spans="9:9" x14ac:dyDescent="0.2">
      <c r="I2541" s="57"/>
    </row>
    <row r="2542" spans="9:9" x14ac:dyDescent="0.2">
      <c r="I2542" s="57"/>
    </row>
    <row r="2543" spans="9:9" x14ac:dyDescent="0.2">
      <c r="I2543" s="57"/>
    </row>
    <row r="2544" spans="9:9" x14ac:dyDescent="0.2">
      <c r="I2544" s="57"/>
    </row>
    <row r="2545" spans="9:9" x14ac:dyDescent="0.2">
      <c r="I2545" s="57"/>
    </row>
    <row r="2546" spans="9:9" x14ac:dyDescent="0.2">
      <c r="I2546" s="57"/>
    </row>
    <row r="2547" spans="9:9" x14ac:dyDescent="0.2">
      <c r="I2547" s="57"/>
    </row>
    <row r="2548" spans="9:9" x14ac:dyDescent="0.2">
      <c r="I2548" s="57"/>
    </row>
    <row r="2549" spans="9:9" x14ac:dyDescent="0.2">
      <c r="I2549" s="57"/>
    </row>
    <row r="2550" spans="9:9" x14ac:dyDescent="0.2">
      <c r="I2550" s="57"/>
    </row>
    <row r="2551" spans="9:9" x14ac:dyDescent="0.2">
      <c r="I2551" s="57"/>
    </row>
    <row r="2552" spans="9:9" x14ac:dyDescent="0.2">
      <c r="I2552" s="57"/>
    </row>
    <row r="2553" spans="9:9" x14ac:dyDescent="0.2">
      <c r="I2553" s="57"/>
    </row>
    <row r="2554" spans="9:9" x14ac:dyDescent="0.2">
      <c r="I2554" s="57"/>
    </row>
    <row r="2555" spans="9:9" x14ac:dyDescent="0.2">
      <c r="I2555" s="57"/>
    </row>
    <row r="2556" spans="9:9" x14ac:dyDescent="0.2">
      <c r="I2556" s="57"/>
    </row>
    <row r="2557" spans="9:9" x14ac:dyDescent="0.2">
      <c r="I2557" s="57"/>
    </row>
    <row r="2558" spans="9:9" x14ac:dyDescent="0.2">
      <c r="I2558" s="57"/>
    </row>
    <row r="2559" spans="9:9" x14ac:dyDescent="0.2">
      <c r="I2559" s="57"/>
    </row>
    <row r="2560" spans="9:9" x14ac:dyDescent="0.2">
      <c r="I2560" s="57"/>
    </row>
    <row r="2561" spans="9:9" x14ac:dyDescent="0.2">
      <c r="I2561" s="57"/>
    </row>
    <row r="2562" spans="9:9" x14ac:dyDescent="0.2">
      <c r="I2562" s="57"/>
    </row>
    <row r="2563" spans="9:9" x14ac:dyDescent="0.2">
      <c r="I2563" s="57"/>
    </row>
    <row r="2564" spans="9:9" x14ac:dyDescent="0.2">
      <c r="I2564" s="57"/>
    </row>
    <row r="2565" spans="9:9" x14ac:dyDescent="0.2">
      <c r="I2565" s="57"/>
    </row>
    <row r="2566" spans="9:9" x14ac:dyDescent="0.2">
      <c r="I2566" s="57"/>
    </row>
    <row r="2567" spans="9:9" x14ac:dyDescent="0.2">
      <c r="I2567" s="57"/>
    </row>
    <row r="2568" spans="9:9" x14ac:dyDescent="0.2">
      <c r="I2568" s="57"/>
    </row>
    <row r="2569" spans="9:9" x14ac:dyDescent="0.2">
      <c r="I2569" s="57"/>
    </row>
    <row r="2570" spans="9:9" x14ac:dyDescent="0.2">
      <c r="I2570" s="57"/>
    </row>
    <row r="2571" spans="9:9" x14ac:dyDescent="0.2">
      <c r="I2571" s="57"/>
    </row>
    <row r="2572" spans="9:9" x14ac:dyDescent="0.2">
      <c r="I2572" s="57"/>
    </row>
    <row r="2573" spans="9:9" x14ac:dyDescent="0.2">
      <c r="I2573" s="57"/>
    </row>
    <row r="2574" spans="9:9" x14ac:dyDescent="0.2">
      <c r="I2574" s="57"/>
    </row>
    <row r="2575" spans="9:9" x14ac:dyDescent="0.2">
      <c r="I2575" s="57"/>
    </row>
    <row r="2576" spans="9:9" x14ac:dyDescent="0.2">
      <c r="I2576" s="57"/>
    </row>
    <row r="2577" spans="9:9" x14ac:dyDescent="0.2">
      <c r="I2577" s="57"/>
    </row>
    <row r="2578" spans="9:9" x14ac:dyDescent="0.2">
      <c r="I2578" s="57"/>
    </row>
    <row r="2579" spans="9:9" x14ac:dyDescent="0.2">
      <c r="I2579" s="57"/>
    </row>
    <row r="2580" spans="9:9" x14ac:dyDescent="0.2">
      <c r="I2580" s="57"/>
    </row>
    <row r="2581" spans="9:9" x14ac:dyDescent="0.2">
      <c r="I2581" s="57"/>
    </row>
    <row r="2582" spans="9:9" x14ac:dyDescent="0.2">
      <c r="I2582" s="57"/>
    </row>
    <row r="2583" spans="9:9" x14ac:dyDescent="0.2">
      <c r="I2583" s="57"/>
    </row>
    <row r="2584" spans="9:9" x14ac:dyDescent="0.2">
      <c r="I2584" s="57"/>
    </row>
    <row r="2585" spans="9:9" x14ac:dyDescent="0.2">
      <c r="I2585" s="57"/>
    </row>
    <row r="2586" spans="9:9" x14ac:dyDescent="0.2">
      <c r="I2586" s="57"/>
    </row>
    <row r="2587" spans="9:9" x14ac:dyDescent="0.2">
      <c r="I2587" s="57"/>
    </row>
    <row r="2588" spans="9:9" x14ac:dyDescent="0.2">
      <c r="I2588" s="57"/>
    </row>
    <row r="2589" spans="9:9" x14ac:dyDescent="0.2">
      <c r="I2589" s="57"/>
    </row>
    <row r="2590" spans="9:9" x14ac:dyDescent="0.2">
      <c r="I2590" s="57"/>
    </row>
    <row r="2591" spans="9:9" x14ac:dyDescent="0.2">
      <c r="I2591" s="57"/>
    </row>
    <row r="2592" spans="9:9" x14ac:dyDescent="0.2">
      <c r="I2592" s="57"/>
    </row>
    <row r="2593" spans="9:9" x14ac:dyDescent="0.2">
      <c r="I2593" s="57"/>
    </row>
    <row r="2594" spans="9:9" x14ac:dyDescent="0.2">
      <c r="I2594" s="57"/>
    </row>
    <row r="2595" spans="9:9" x14ac:dyDescent="0.2">
      <c r="I2595" s="57"/>
    </row>
    <row r="2596" spans="9:9" x14ac:dyDescent="0.2">
      <c r="I2596" s="57"/>
    </row>
    <row r="2597" spans="9:9" x14ac:dyDescent="0.2">
      <c r="I2597" s="57"/>
    </row>
    <row r="2598" spans="9:9" x14ac:dyDescent="0.2">
      <c r="I2598" s="57"/>
    </row>
    <row r="2599" spans="9:9" x14ac:dyDescent="0.2">
      <c r="I2599" s="57"/>
    </row>
    <row r="2600" spans="9:9" x14ac:dyDescent="0.2">
      <c r="I2600" s="57"/>
    </row>
    <row r="2601" spans="9:9" x14ac:dyDescent="0.2">
      <c r="I2601" s="57"/>
    </row>
    <row r="2602" spans="9:9" x14ac:dyDescent="0.2">
      <c r="I2602" s="57"/>
    </row>
    <row r="2603" spans="9:9" x14ac:dyDescent="0.2">
      <c r="I2603" s="57"/>
    </row>
    <row r="2604" spans="9:9" x14ac:dyDescent="0.2">
      <c r="I2604" s="57"/>
    </row>
    <row r="2605" spans="9:9" x14ac:dyDescent="0.2">
      <c r="I2605" s="57"/>
    </row>
    <row r="2606" spans="9:9" x14ac:dyDescent="0.2">
      <c r="I2606" s="57"/>
    </row>
    <row r="2607" spans="9:9" x14ac:dyDescent="0.2">
      <c r="I2607" s="57"/>
    </row>
    <row r="2608" spans="9:9" x14ac:dyDescent="0.2">
      <c r="I2608" s="57"/>
    </row>
    <row r="2609" spans="9:9" x14ac:dyDescent="0.2">
      <c r="I2609" s="57"/>
    </row>
    <row r="2610" spans="9:9" x14ac:dyDescent="0.2">
      <c r="I2610" s="57"/>
    </row>
    <row r="2611" spans="9:9" x14ac:dyDescent="0.2">
      <c r="I2611" s="57"/>
    </row>
    <row r="2612" spans="9:9" x14ac:dyDescent="0.2">
      <c r="I2612" s="57"/>
    </row>
    <row r="2613" spans="9:9" x14ac:dyDescent="0.2">
      <c r="I2613" s="57"/>
    </row>
    <row r="2614" spans="9:9" x14ac:dyDescent="0.2">
      <c r="I2614" s="57"/>
    </row>
    <row r="2615" spans="9:9" x14ac:dyDescent="0.2">
      <c r="I2615" s="57"/>
    </row>
    <row r="2616" spans="9:9" x14ac:dyDescent="0.2">
      <c r="I2616" s="57"/>
    </row>
    <row r="2617" spans="9:9" x14ac:dyDescent="0.2">
      <c r="I2617" s="57"/>
    </row>
    <row r="2618" spans="9:9" x14ac:dyDescent="0.2">
      <c r="I2618" s="57"/>
    </row>
    <row r="2619" spans="9:9" x14ac:dyDescent="0.2">
      <c r="I2619" s="57"/>
    </row>
    <row r="2620" spans="9:9" x14ac:dyDescent="0.2">
      <c r="I2620" s="57"/>
    </row>
    <row r="2621" spans="9:9" x14ac:dyDescent="0.2">
      <c r="I2621" s="57"/>
    </row>
    <row r="2622" spans="9:9" x14ac:dyDescent="0.2">
      <c r="I2622" s="57"/>
    </row>
    <row r="2623" spans="9:9" x14ac:dyDescent="0.2">
      <c r="I2623" s="57"/>
    </row>
    <row r="2624" spans="9:9" x14ac:dyDescent="0.2">
      <c r="I2624" s="57"/>
    </row>
    <row r="2625" spans="9:9" x14ac:dyDescent="0.2">
      <c r="I2625" s="57"/>
    </row>
    <row r="2626" spans="9:9" x14ac:dyDescent="0.2">
      <c r="I2626" s="57"/>
    </row>
    <row r="2627" spans="9:9" x14ac:dyDescent="0.2">
      <c r="I2627" s="57"/>
    </row>
    <row r="2628" spans="9:9" x14ac:dyDescent="0.2">
      <c r="I2628" s="57"/>
    </row>
    <row r="2629" spans="9:9" x14ac:dyDescent="0.2">
      <c r="I2629" s="57"/>
    </row>
    <row r="2630" spans="9:9" x14ac:dyDescent="0.2">
      <c r="I2630" s="57"/>
    </row>
    <row r="2631" spans="9:9" x14ac:dyDescent="0.2">
      <c r="I2631" s="57"/>
    </row>
    <row r="2632" spans="9:9" x14ac:dyDescent="0.2">
      <c r="I2632" s="57"/>
    </row>
    <row r="2633" spans="9:9" x14ac:dyDescent="0.2">
      <c r="I2633" s="57"/>
    </row>
    <row r="2634" spans="9:9" x14ac:dyDescent="0.2">
      <c r="I2634" s="57"/>
    </row>
    <row r="2635" spans="9:9" x14ac:dyDescent="0.2">
      <c r="I2635" s="57"/>
    </row>
    <row r="2636" spans="9:9" x14ac:dyDescent="0.2">
      <c r="I2636" s="57"/>
    </row>
    <row r="2637" spans="9:9" x14ac:dyDescent="0.2">
      <c r="I2637" s="57"/>
    </row>
    <row r="2638" spans="9:9" x14ac:dyDescent="0.2">
      <c r="I2638" s="57"/>
    </row>
    <row r="2639" spans="9:9" x14ac:dyDescent="0.2">
      <c r="I2639" s="57"/>
    </row>
    <row r="2640" spans="9:9" x14ac:dyDescent="0.2">
      <c r="I2640" s="57"/>
    </row>
    <row r="2641" spans="9:9" x14ac:dyDescent="0.2">
      <c r="I2641" s="57"/>
    </row>
    <row r="2642" spans="9:9" x14ac:dyDescent="0.2">
      <c r="I2642" s="57"/>
    </row>
    <row r="2643" spans="9:9" x14ac:dyDescent="0.2">
      <c r="I2643" s="57"/>
    </row>
    <row r="2644" spans="9:9" x14ac:dyDescent="0.2">
      <c r="I2644" s="57"/>
    </row>
    <row r="2645" spans="9:9" x14ac:dyDescent="0.2">
      <c r="I2645" s="57"/>
    </row>
    <row r="2646" spans="9:9" x14ac:dyDescent="0.2">
      <c r="I2646" s="57"/>
    </row>
    <row r="2647" spans="9:9" x14ac:dyDescent="0.2">
      <c r="I2647" s="57"/>
    </row>
    <row r="2648" spans="9:9" x14ac:dyDescent="0.2">
      <c r="I2648" s="57"/>
    </row>
    <row r="2649" spans="9:9" x14ac:dyDescent="0.2">
      <c r="I2649" s="57"/>
    </row>
    <row r="2650" spans="9:9" x14ac:dyDescent="0.2">
      <c r="I2650" s="57"/>
    </row>
    <row r="2651" spans="9:9" x14ac:dyDescent="0.2">
      <c r="I2651" s="57"/>
    </row>
    <row r="2652" spans="9:9" x14ac:dyDescent="0.2">
      <c r="I2652" s="57"/>
    </row>
    <row r="2653" spans="9:9" x14ac:dyDescent="0.2">
      <c r="I2653" s="57"/>
    </row>
    <row r="2654" spans="9:9" x14ac:dyDescent="0.2">
      <c r="I2654" s="57"/>
    </row>
    <row r="2655" spans="9:9" x14ac:dyDescent="0.2">
      <c r="I2655" s="57"/>
    </row>
    <row r="2656" spans="9:9" x14ac:dyDescent="0.2">
      <c r="I2656" s="57"/>
    </row>
    <row r="2657" spans="9:9" x14ac:dyDescent="0.2">
      <c r="I2657" s="57"/>
    </row>
    <row r="2658" spans="9:9" x14ac:dyDescent="0.2">
      <c r="I2658" s="57"/>
    </row>
    <row r="2659" spans="9:9" x14ac:dyDescent="0.2">
      <c r="I2659" s="57"/>
    </row>
    <row r="2660" spans="9:9" x14ac:dyDescent="0.2">
      <c r="I2660" s="57"/>
    </row>
    <row r="2661" spans="9:9" x14ac:dyDescent="0.2">
      <c r="I2661" s="57"/>
    </row>
    <row r="2662" spans="9:9" x14ac:dyDescent="0.2">
      <c r="I2662" s="57"/>
    </row>
    <row r="2663" spans="9:9" x14ac:dyDescent="0.2">
      <c r="I2663" s="57"/>
    </row>
    <row r="2664" spans="9:9" x14ac:dyDescent="0.2">
      <c r="I2664" s="57"/>
    </row>
    <row r="2665" spans="9:9" x14ac:dyDescent="0.2">
      <c r="I2665" s="57"/>
    </row>
    <row r="2666" spans="9:9" x14ac:dyDescent="0.2">
      <c r="I2666" s="57"/>
    </row>
    <row r="2667" spans="9:9" x14ac:dyDescent="0.2">
      <c r="I2667" s="57"/>
    </row>
    <row r="2668" spans="9:9" x14ac:dyDescent="0.2">
      <c r="I2668" s="57"/>
    </row>
    <row r="2669" spans="9:9" x14ac:dyDescent="0.2">
      <c r="I2669" s="57"/>
    </row>
    <row r="2670" spans="9:9" x14ac:dyDescent="0.2">
      <c r="I2670" s="57"/>
    </row>
    <row r="2671" spans="9:9" x14ac:dyDescent="0.2">
      <c r="I2671" s="57"/>
    </row>
    <row r="2672" spans="9:9" x14ac:dyDescent="0.2">
      <c r="I2672" s="57"/>
    </row>
    <row r="2673" spans="9:9" x14ac:dyDescent="0.2">
      <c r="I2673" s="57"/>
    </row>
    <row r="2674" spans="9:9" x14ac:dyDescent="0.2">
      <c r="I2674" s="57"/>
    </row>
    <row r="2675" spans="9:9" x14ac:dyDescent="0.2">
      <c r="I2675" s="57"/>
    </row>
    <row r="2676" spans="9:9" x14ac:dyDescent="0.2">
      <c r="I2676" s="57"/>
    </row>
    <row r="2677" spans="9:9" x14ac:dyDescent="0.2">
      <c r="I2677" s="57"/>
    </row>
    <row r="2678" spans="9:9" x14ac:dyDescent="0.2">
      <c r="I2678" s="57"/>
    </row>
    <row r="2679" spans="9:9" x14ac:dyDescent="0.2">
      <c r="I2679" s="57"/>
    </row>
    <row r="2680" spans="9:9" x14ac:dyDescent="0.2">
      <c r="I2680" s="57"/>
    </row>
    <row r="2681" spans="9:9" x14ac:dyDescent="0.2">
      <c r="I2681" s="57"/>
    </row>
    <row r="2682" spans="9:9" x14ac:dyDescent="0.2">
      <c r="I2682" s="57"/>
    </row>
    <row r="2683" spans="9:9" x14ac:dyDescent="0.2">
      <c r="I2683" s="57"/>
    </row>
    <row r="2684" spans="9:9" x14ac:dyDescent="0.2">
      <c r="I2684" s="57"/>
    </row>
    <row r="2685" spans="9:9" x14ac:dyDescent="0.2">
      <c r="I2685" s="57"/>
    </row>
    <row r="2686" spans="9:9" x14ac:dyDescent="0.2">
      <c r="I2686" s="57"/>
    </row>
    <row r="2687" spans="9:9" x14ac:dyDescent="0.2">
      <c r="I2687" s="57"/>
    </row>
    <row r="2688" spans="9:9" x14ac:dyDescent="0.2">
      <c r="I2688" s="57"/>
    </row>
    <row r="2689" spans="9:9" x14ac:dyDescent="0.2">
      <c r="I2689" s="57"/>
    </row>
    <row r="2690" spans="9:9" x14ac:dyDescent="0.2">
      <c r="I2690" s="57"/>
    </row>
    <row r="2691" spans="9:9" x14ac:dyDescent="0.2">
      <c r="I2691" s="57"/>
    </row>
    <row r="2692" spans="9:9" x14ac:dyDescent="0.2">
      <c r="I2692" s="57"/>
    </row>
    <row r="2693" spans="9:9" x14ac:dyDescent="0.2">
      <c r="I2693" s="57"/>
    </row>
    <row r="2694" spans="9:9" x14ac:dyDescent="0.2">
      <c r="I2694" s="57"/>
    </row>
    <row r="2695" spans="9:9" x14ac:dyDescent="0.2">
      <c r="I2695" s="57"/>
    </row>
    <row r="2696" spans="9:9" x14ac:dyDescent="0.2">
      <c r="I2696" s="57"/>
    </row>
    <row r="2697" spans="9:9" x14ac:dyDescent="0.2">
      <c r="I2697" s="57"/>
    </row>
    <row r="2698" spans="9:9" x14ac:dyDescent="0.2">
      <c r="I2698" s="57"/>
    </row>
    <row r="2699" spans="9:9" x14ac:dyDescent="0.2">
      <c r="I2699" s="57"/>
    </row>
    <row r="2700" spans="9:9" x14ac:dyDescent="0.2">
      <c r="I2700" s="57"/>
    </row>
    <row r="2701" spans="9:9" x14ac:dyDescent="0.2">
      <c r="I2701" s="57"/>
    </row>
    <row r="2702" spans="9:9" x14ac:dyDescent="0.2">
      <c r="I2702" s="57"/>
    </row>
    <row r="2703" spans="9:9" x14ac:dyDescent="0.2">
      <c r="I2703" s="57"/>
    </row>
    <row r="2704" spans="9:9" x14ac:dyDescent="0.2">
      <c r="I2704" s="57"/>
    </row>
    <row r="2705" spans="9:9" x14ac:dyDescent="0.2">
      <c r="I2705" s="57"/>
    </row>
    <row r="2706" spans="9:9" x14ac:dyDescent="0.2">
      <c r="I2706" s="57"/>
    </row>
    <row r="2707" spans="9:9" x14ac:dyDescent="0.2">
      <c r="I2707" s="57"/>
    </row>
    <row r="2708" spans="9:9" x14ac:dyDescent="0.2">
      <c r="I2708" s="57"/>
    </row>
    <row r="2709" spans="9:9" x14ac:dyDescent="0.2">
      <c r="I2709" s="57"/>
    </row>
    <row r="2710" spans="9:9" x14ac:dyDescent="0.2">
      <c r="I2710" s="57"/>
    </row>
    <row r="2711" spans="9:9" x14ac:dyDescent="0.2">
      <c r="I2711" s="57"/>
    </row>
    <row r="2712" spans="9:9" x14ac:dyDescent="0.2">
      <c r="I2712" s="57"/>
    </row>
    <row r="2713" spans="9:9" x14ac:dyDescent="0.2">
      <c r="I2713" s="57"/>
    </row>
    <row r="2714" spans="9:9" x14ac:dyDescent="0.2">
      <c r="I2714" s="57"/>
    </row>
    <row r="2715" spans="9:9" x14ac:dyDescent="0.2">
      <c r="I2715" s="57"/>
    </row>
    <row r="2716" spans="9:9" x14ac:dyDescent="0.2">
      <c r="I2716" s="57"/>
    </row>
    <row r="2717" spans="9:9" x14ac:dyDescent="0.2">
      <c r="I2717" s="57"/>
    </row>
    <row r="2718" spans="9:9" x14ac:dyDescent="0.2">
      <c r="I2718" s="57"/>
    </row>
    <row r="2719" spans="9:9" x14ac:dyDescent="0.2">
      <c r="I2719" s="57"/>
    </row>
    <row r="2720" spans="9:9" x14ac:dyDescent="0.2">
      <c r="I2720" s="57"/>
    </row>
    <row r="2721" spans="9:9" x14ac:dyDescent="0.2">
      <c r="I2721" s="57"/>
    </row>
    <row r="2722" spans="9:9" x14ac:dyDescent="0.2">
      <c r="I2722" s="57"/>
    </row>
    <row r="2723" spans="9:9" x14ac:dyDescent="0.2">
      <c r="I2723" s="57"/>
    </row>
    <row r="2724" spans="9:9" x14ac:dyDescent="0.2">
      <c r="I2724" s="57"/>
    </row>
    <row r="2725" spans="9:9" x14ac:dyDescent="0.2">
      <c r="I2725" s="57"/>
    </row>
    <row r="2726" spans="9:9" x14ac:dyDescent="0.2">
      <c r="I2726" s="57"/>
    </row>
    <row r="2727" spans="9:9" x14ac:dyDescent="0.2">
      <c r="I2727" s="57"/>
    </row>
    <row r="2728" spans="9:9" x14ac:dyDescent="0.2">
      <c r="I2728" s="57"/>
    </row>
    <row r="2729" spans="9:9" x14ac:dyDescent="0.2">
      <c r="I2729" s="57"/>
    </row>
    <row r="2730" spans="9:9" x14ac:dyDescent="0.2">
      <c r="I2730" s="57"/>
    </row>
    <row r="2731" spans="9:9" x14ac:dyDescent="0.2">
      <c r="I2731" s="57"/>
    </row>
    <row r="2732" spans="9:9" x14ac:dyDescent="0.2">
      <c r="I2732" s="57"/>
    </row>
    <row r="2733" spans="9:9" x14ac:dyDescent="0.2">
      <c r="I2733" s="57"/>
    </row>
    <row r="2734" spans="9:9" x14ac:dyDescent="0.2">
      <c r="I2734" s="57"/>
    </row>
    <row r="2735" spans="9:9" x14ac:dyDescent="0.2">
      <c r="I2735" s="57"/>
    </row>
    <row r="2736" spans="9:9" x14ac:dyDescent="0.2">
      <c r="I2736" s="57"/>
    </row>
    <row r="2737" spans="9:9" x14ac:dyDescent="0.2">
      <c r="I2737" s="57"/>
    </row>
    <row r="2738" spans="9:9" x14ac:dyDescent="0.2">
      <c r="I2738" s="57"/>
    </row>
    <row r="2739" spans="9:9" x14ac:dyDescent="0.2">
      <c r="I2739" s="57"/>
    </row>
    <row r="2740" spans="9:9" x14ac:dyDescent="0.2">
      <c r="I2740" s="57"/>
    </row>
    <row r="2741" spans="9:9" x14ac:dyDescent="0.2">
      <c r="I2741" s="57"/>
    </row>
    <row r="2742" spans="9:9" x14ac:dyDescent="0.2">
      <c r="I2742" s="57"/>
    </row>
    <row r="2743" spans="9:9" x14ac:dyDescent="0.2">
      <c r="I2743" s="57"/>
    </row>
    <row r="2744" spans="9:9" x14ac:dyDescent="0.2">
      <c r="I2744" s="57"/>
    </row>
    <row r="2745" spans="9:9" x14ac:dyDescent="0.2">
      <c r="I2745" s="57"/>
    </row>
    <row r="2746" spans="9:9" x14ac:dyDescent="0.2">
      <c r="I2746" s="57"/>
    </row>
    <row r="2747" spans="9:9" x14ac:dyDescent="0.2">
      <c r="I2747" s="57"/>
    </row>
    <row r="2748" spans="9:9" x14ac:dyDescent="0.2">
      <c r="I2748" s="57"/>
    </row>
    <row r="2749" spans="9:9" x14ac:dyDescent="0.2">
      <c r="I2749" s="57"/>
    </row>
    <row r="2750" spans="9:9" x14ac:dyDescent="0.2">
      <c r="I2750" s="57"/>
    </row>
    <row r="2751" spans="9:9" x14ac:dyDescent="0.2">
      <c r="I2751" s="57"/>
    </row>
    <row r="2752" spans="9:9" x14ac:dyDescent="0.2">
      <c r="I2752" s="57"/>
    </row>
    <row r="2753" spans="9:9" x14ac:dyDescent="0.2">
      <c r="I2753" s="57"/>
    </row>
    <row r="2754" spans="9:9" x14ac:dyDescent="0.2">
      <c r="I2754" s="57"/>
    </row>
    <row r="2755" spans="9:9" x14ac:dyDescent="0.2">
      <c r="I2755" s="57"/>
    </row>
    <row r="2756" spans="9:9" x14ac:dyDescent="0.2">
      <c r="I2756" s="57"/>
    </row>
    <row r="2757" spans="9:9" x14ac:dyDescent="0.2">
      <c r="I2757" s="57"/>
    </row>
    <row r="2758" spans="9:9" x14ac:dyDescent="0.2">
      <c r="I2758" s="57"/>
    </row>
    <row r="2759" spans="9:9" x14ac:dyDescent="0.2">
      <c r="I2759" s="57"/>
    </row>
    <row r="2760" spans="9:9" x14ac:dyDescent="0.2">
      <c r="I2760" s="57"/>
    </row>
    <row r="2761" spans="9:9" x14ac:dyDescent="0.2">
      <c r="I2761" s="57"/>
    </row>
    <row r="2762" spans="9:9" x14ac:dyDescent="0.2">
      <c r="I2762" s="57"/>
    </row>
    <row r="2763" spans="9:9" x14ac:dyDescent="0.2">
      <c r="I2763" s="57"/>
    </row>
    <row r="2764" spans="9:9" x14ac:dyDescent="0.2">
      <c r="I2764" s="57"/>
    </row>
    <row r="2765" spans="9:9" x14ac:dyDescent="0.2">
      <c r="I2765" s="57"/>
    </row>
    <row r="2766" spans="9:9" x14ac:dyDescent="0.2">
      <c r="I2766" s="57"/>
    </row>
    <row r="2767" spans="9:9" x14ac:dyDescent="0.2">
      <c r="I2767" s="57"/>
    </row>
    <row r="2768" spans="9:9" x14ac:dyDescent="0.2">
      <c r="I2768" s="57"/>
    </row>
    <row r="2769" spans="9:9" x14ac:dyDescent="0.2">
      <c r="I2769" s="57"/>
    </row>
    <row r="2770" spans="9:9" x14ac:dyDescent="0.2">
      <c r="I2770" s="57"/>
    </row>
    <row r="2771" spans="9:9" x14ac:dyDescent="0.2">
      <c r="I2771" s="57"/>
    </row>
    <row r="2772" spans="9:9" x14ac:dyDescent="0.2">
      <c r="I2772" s="57"/>
    </row>
    <row r="2773" spans="9:9" x14ac:dyDescent="0.2">
      <c r="I2773" s="57"/>
    </row>
    <row r="2774" spans="9:9" x14ac:dyDescent="0.2">
      <c r="I2774" s="57"/>
    </row>
    <row r="2775" spans="9:9" x14ac:dyDescent="0.2">
      <c r="I2775" s="57"/>
    </row>
    <row r="2776" spans="9:9" x14ac:dyDescent="0.2">
      <c r="I2776" s="57"/>
    </row>
    <row r="2777" spans="9:9" x14ac:dyDescent="0.2">
      <c r="I2777" s="57"/>
    </row>
    <row r="2778" spans="9:9" x14ac:dyDescent="0.2">
      <c r="I2778" s="57"/>
    </row>
    <row r="2779" spans="9:9" x14ac:dyDescent="0.2">
      <c r="I2779" s="57"/>
    </row>
    <row r="2780" spans="9:9" x14ac:dyDescent="0.2">
      <c r="I2780" s="57"/>
    </row>
    <row r="2781" spans="9:9" x14ac:dyDescent="0.2">
      <c r="I2781" s="57"/>
    </row>
    <row r="2782" spans="9:9" x14ac:dyDescent="0.2">
      <c r="I2782" s="57"/>
    </row>
    <row r="2783" spans="9:9" x14ac:dyDescent="0.2">
      <c r="I2783" s="57"/>
    </row>
    <row r="2784" spans="9:9" x14ac:dyDescent="0.2">
      <c r="I2784" s="57"/>
    </row>
    <row r="2785" spans="9:9" x14ac:dyDescent="0.2">
      <c r="I2785" s="57"/>
    </row>
    <row r="2786" spans="9:9" x14ac:dyDescent="0.2">
      <c r="I2786" s="57"/>
    </row>
    <row r="2787" spans="9:9" x14ac:dyDescent="0.2">
      <c r="I2787" s="57"/>
    </row>
    <row r="2788" spans="9:9" x14ac:dyDescent="0.2">
      <c r="I2788" s="57"/>
    </row>
    <row r="2789" spans="9:9" x14ac:dyDescent="0.2">
      <c r="I2789" s="57"/>
    </row>
    <row r="2790" spans="9:9" x14ac:dyDescent="0.2">
      <c r="I2790" s="57"/>
    </row>
    <row r="2791" spans="9:9" x14ac:dyDescent="0.2">
      <c r="I2791" s="57"/>
    </row>
    <row r="2792" spans="9:9" x14ac:dyDescent="0.2">
      <c r="I2792" s="57"/>
    </row>
    <row r="2793" spans="9:9" x14ac:dyDescent="0.2">
      <c r="I2793" s="57"/>
    </row>
    <row r="2794" spans="9:9" x14ac:dyDescent="0.2">
      <c r="I2794" s="57"/>
    </row>
    <row r="2795" spans="9:9" x14ac:dyDescent="0.2">
      <c r="I2795" s="57"/>
    </row>
    <row r="2796" spans="9:9" x14ac:dyDescent="0.2">
      <c r="I2796" s="57"/>
    </row>
    <row r="2797" spans="9:9" x14ac:dyDescent="0.2">
      <c r="I2797" s="57"/>
    </row>
    <row r="2798" spans="9:9" x14ac:dyDescent="0.2">
      <c r="I2798" s="57"/>
    </row>
    <row r="2799" spans="9:9" x14ac:dyDescent="0.2">
      <c r="I2799" s="57"/>
    </row>
    <row r="2800" spans="9:9" x14ac:dyDescent="0.2">
      <c r="I2800" s="57"/>
    </row>
    <row r="2801" spans="9:9" x14ac:dyDescent="0.2">
      <c r="I2801" s="57"/>
    </row>
    <row r="2802" spans="9:9" x14ac:dyDescent="0.2">
      <c r="I2802" s="57"/>
    </row>
    <row r="2803" spans="9:9" x14ac:dyDescent="0.2">
      <c r="I2803" s="57"/>
    </row>
    <row r="2804" spans="9:9" x14ac:dyDescent="0.2">
      <c r="I2804" s="57"/>
    </row>
    <row r="2805" spans="9:9" x14ac:dyDescent="0.2">
      <c r="I2805" s="57"/>
    </row>
    <row r="2806" spans="9:9" x14ac:dyDescent="0.2">
      <c r="I2806" s="57"/>
    </row>
    <row r="2807" spans="9:9" x14ac:dyDescent="0.2">
      <c r="I2807" s="57"/>
    </row>
    <row r="2808" spans="9:9" x14ac:dyDescent="0.2">
      <c r="I2808" s="57"/>
    </row>
    <row r="2809" spans="9:9" x14ac:dyDescent="0.2">
      <c r="I2809" s="57"/>
    </row>
    <row r="2810" spans="9:9" x14ac:dyDescent="0.2">
      <c r="I2810" s="57"/>
    </row>
    <row r="2811" spans="9:9" x14ac:dyDescent="0.2">
      <c r="I2811" s="57"/>
    </row>
    <row r="2812" spans="9:9" x14ac:dyDescent="0.2">
      <c r="I2812" s="57"/>
    </row>
    <row r="2813" spans="9:9" x14ac:dyDescent="0.2">
      <c r="I2813" s="57"/>
    </row>
    <row r="2814" spans="9:9" x14ac:dyDescent="0.2">
      <c r="I2814" s="57"/>
    </row>
    <row r="2815" spans="9:9" x14ac:dyDescent="0.2">
      <c r="I2815" s="57"/>
    </row>
    <row r="2816" spans="9:9" x14ac:dyDescent="0.2">
      <c r="I2816" s="57"/>
    </row>
    <row r="2817" spans="9:9" x14ac:dyDescent="0.2">
      <c r="I2817" s="57"/>
    </row>
    <row r="2818" spans="9:9" x14ac:dyDescent="0.2">
      <c r="I2818" s="57"/>
    </row>
    <row r="2819" spans="9:9" x14ac:dyDescent="0.2">
      <c r="I2819" s="57"/>
    </row>
    <row r="2820" spans="9:9" x14ac:dyDescent="0.2">
      <c r="I2820" s="57"/>
    </row>
    <row r="2821" spans="9:9" x14ac:dyDescent="0.2">
      <c r="I2821" s="57"/>
    </row>
    <row r="2822" spans="9:9" x14ac:dyDescent="0.2">
      <c r="I2822" s="57"/>
    </row>
    <row r="2823" spans="9:9" x14ac:dyDescent="0.2">
      <c r="I2823" s="57"/>
    </row>
    <row r="2824" spans="9:9" x14ac:dyDescent="0.2">
      <c r="I2824" s="57"/>
    </row>
    <row r="2825" spans="9:9" x14ac:dyDescent="0.2">
      <c r="I2825" s="57"/>
    </row>
    <row r="2826" spans="9:9" x14ac:dyDescent="0.2">
      <c r="I2826" s="57"/>
    </row>
    <row r="2827" spans="9:9" x14ac:dyDescent="0.2">
      <c r="I2827" s="57"/>
    </row>
    <row r="2828" spans="9:9" x14ac:dyDescent="0.2">
      <c r="I2828" s="57"/>
    </row>
    <row r="2829" spans="9:9" x14ac:dyDescent="0.2">
      <c r="I2829" s="57"/>
    </row>
    <row r="2830" spans="9:9" x14ac:dyDescent="0.2">
      <c r="I2830" s="57"/>
    </row>
    <row r="2831" spans="9:9" x14ac:dyDescent="0.2">
      <c r="I2831" s="57"/>
    </row>
    <row r="2832" spans="9:9" x14ac:dyDescent="0.2">
      <c r="I2832" s="57"/>
    </row>
    <row r="2833" spans="9:9" x14ac:dyDescent="0.2">
      <c r="I2833" s="57"/>
    </row>
    <row r="2834" spans="9:9" x14ac:dyDescent="0.2">
      <c r="I2834" s="57"/>
    </row>
    <row r="2835" spans="9:9" x14ac:dyDescent="0.2">
      <c r="I2835" s="57"/>
    </row>
    <row r="2836" spans="9:9" x14ac:dyDescent="0.2">
      <c r="I2836" s="57"/>
    </row>
    <row r="2837" spans="9:9" x14ac:dyDescent="0.2">
      <c r="I2837" s="57"/>
    </row>
    <row r="2838" spans="9:9" x14ac:dyDescent="0.2">
      <c r="I2838" s="57"/>
    </row>
    <row r="2839" spans="9:9" x14ac:dyDescent="0.2">
      <c r="I2839" s="57"/>
    </row>
    <row r="2840" spans="9:9" x14ac:dyDescent="0.2">
      <c r="I2840" s="57"/>
    </row>
    <row r="2841" spans="9:9" x14ac:dyDescent="0.2">
      <c r="I2841" s="57"/>
    </row>
    <row r="2842" spans="9:9" x14ac:dyDescent="0.2">
      <c r="I2842" s="57"/>
    </row>
    <row r="2843" spans="9:9" x14ac:dyDescent="0.2">
      <c r="I2843" s="57"/>
    </row>
    <row r="2844" spans="9:9" x14ac:dyDescent="0.2">
      <c r="I2844" s="57"/>
    </row>
    <row r="2845" spans="9:9" x14ac:dyDescent="0.2">
      <c r="I2845" s="57"/>
    </row>
    <row r="2846" spans="9:9" x14ac:dyDescent="0.2">
      <c r="I2846" s="57"/>
    </row>
    <row r="2847" spans="9:9" x14ac:dyDescent="0.2">
      <c r="I2847" s="57"/>
    </row>
    <row r="2848" spans="9:9" x14ac:dyDescent="0.2">
      <c r="I2848" s="57"/>
    </row>
    <row r="2849" spans="9:9" x14ac:dyDescent="0.2">
      <c r="I2849" s="57"/>
    </row>
    <row r="2850" spans="9:9" x14ac:dyDescent="0.2">
      <c r="I2850" s="57"/>
    </row>
    <row r="2851" spans="9:9" x14ac:dyDescent="0.2">
      <c r="I2851" s="57"/>
    </row>
    <row r="2852" spans="9:9" x14ac:dyDescent="0.2">
      <c r="I2852" s="57"/>
    </row>
    <row r="2853" spans="9:9" x14ac:dyDescent="0.2">
      <c r="I2853" s="57"/>
    </row>
    <row r="2854" spans="9:9" x14ac:dyDescent="0.2">
      <c r="I2854" s="57"/>
    </row>
    <row r="2855" spans="9:9" x14ac:dyDescent="0.2">
      <c r="I2855" s="57"/>
    </row>
    <row r="2856" spans="9:9" x14ac:dyDescent="0.2">
      <c r="I2856" s="57"/>
    </row>
    <row r="2857" spans="9:9" x14ac:dyDescent="0.2">
      <c r="I2857" s="57"/>
    </row>
    <row r="2858" spans="9:9" x14ac:dyDescent="0.2">
      <c r="I2858" s="57"/>
    </row>
    <row r="2859" spans="9:9" x14ac:dyDescent="0.2">
      <c r="I2859" s="57"/>
    </row>
    <row r="2860" spans="9:9" x14ac:dyDescent="0.2">
      <c r="I2860" s="57"/>
    </row>
    <row r="2861" spans="9:9" x14ac:dyDescent="0.2">
      <c r="I2861" s="57"/>
    </row>
    <row r="2862" spans="9:9" x14ac:dyDescent="0.2">
      <c r="I2862" s="57"/>
    </row>
    <row r="2863" spans="9:9" x14ac:dyDescent="0.2">
      <c r="I2863" s="57"/>
    </row>
    <row r="2864" spans="9:9" x14ac:dyDescent="0.2">
      <c r="I2864" s="57"/>
    </row>
    <row r="2865" spans="9:9" x14ac:dyDescent="0.2">
      <c r="I2865" s="57"/>
    </row>
    <row r="2866" spans="9:9" x14ac:dyDescent="0.2">
      <c r="I2866" s="57"/>
    </row>
    <row r="2867" spans="9:9" x14ac:dyDescent="0.2">
      <c r="I2867" s="57"/>
    </row>
    <row r="2868" spans="9:9" x14ac:dyDescent="0.2">
      <c r="I2868" s="57"/>
    </row>
    <row r="2869" spans="9:9" x14ac:dyDescent="0.2">
      <c r="I2869" s="57"/>
    </row>
    <row r="2870" spans="9:9" x14ac:dyDescent="0.2">
      <c r="I2870" s="57"/>
    </row>
    <row r="2871" spans="9:9" x14ac:dyDescent="0.2">
      <c r="I2871" s="57"/>
    </row>
    <row r="2872" spans="9:9" x14ac:dyDescent="0.2">
      <c r="I2872" s="57"/>
    </row>
    <row r="2873" spans="9:9" x14ac:dyDescent="0.2">
      <c r="I2873" s="57"/>
    </row>
    <row r="2874" spans="9:9" x14ac:dyDescent="0.2">
      <c r="I2874" s="57"/>
    </row>
    <row r="2875" spans="9:9" x14ac:dyDescent="0.2">
      <c r="I2875" s="57"/>
    </row>
    <row r="2876" spans="9:9" x14ac:dyDescent="0.2">
      <c r="I2876" s="57"/>
    </row>
    <row r="2877" spans="9:9" x14ac:dyDescent="0.2">
      <c r="I2877" s="57"/>
    </row>
    <row r="2878" spans="9:9" x14ac:dyDescent="0.2">
      <c r="I2878" s="57"/>
    </row>
    <row r="2879" spans="9:9" x14ac:dyDescent="0.2">
      <c r="I2879" s="57"/>
    </row>
    <row r="2880" spans="9:9" x14ac:dyDescent="0.2">
      <c r="I2880" s="57"/>
    </row>
    <row r="2881" spans="9:9" x14ac:dyDescent="0.2">
      <c r="I2881" s="57"/>
    </row>
    <row r="2882" spans="9:9" x14ac:dyDescent="0.2">
      <c r="I2882" s="57"/>
    </row>
    <row r="2883" spans="9:9" x14ac:dyDescent="0.2">
      <c r="I2883" s="57"/>
    </row>
    <row r="2884" spans="9:9" x14ac:dyDescent="0.2">
      <c r="I2884" s="57"/>
    </row>
    <row r="2885" spans="9:9" x14ac:dyDescent="0.2">
      <c r="I2885" s="57"/>
    </row>
    <row r="2886" spans="9:9" x14ac:dyDescent="0.2">
      <c r="I2886" s="57"/>
    </row>
    <row r="2887" spans="9:9" x14ac:dyDescent="0.2">
      <c r="I2887" s="57"/>
    </row>
    <row r="2888" spans="9:9" x14ac:dyDescent="0.2">
      <c r="I2888" s="57"/>
    </row>
    <row r="2889" spans="9:9" x14ac:dyDescent="0.2">
      <c r="I2889" s="57"/>
    </row>
    <row r="2890" spans="9:9" x14ac:dyDescent="0.2">
      <c r="I2890" s="57"/>
    </row>
    <row r="2891" spans="9:9" x14ac:dyDescent="0.2">
      <c r="I2891" s="57"/>
    </row>
    <row r="2892" spans="9:9" x14ac:dyDescent="0.2">
      <c r="I2892" s="57"/>
    </row>
    <row r="2893" spans="9:9" x14ac:dyDescent="0.2">
      <c r="I2893" s="57"/>
    </row>
    <row r="2894" spans="9:9" x14ac:dyDescent="0.2">
      <c r="I2894" s="57"/>
    </row>
    <row r="2895" spans="9:9" x14ac:dyDescent="0.2">
      <c r="I2895" s="57"/>
    </row>
    <row r="2896" spans="9:9" x14ac:dyDescent="0.2">
      <c r="I2896" s="57"/>
    </row>
    <row r="2897" spans="9:9" x14ac:dyDescent="0.2">
      <c r="I2897" s="57"/>
    </row>
    <row r="2898" spans="9:9" x14ac:dyDescent="0.2">
      <c r="I2898" s="57"/>
    </row>
    <row r="2899" spans="9:9" x14ac:dyDescent="0.2">
      <c r="I2899" s="57"/>
    </row>
    <row r="2900" spans="9:9" x14ac:dyDescent="0.2">
      <c r="I2900" s="57"/>
    </row>
    <row r="2901" spans="9:9" x14ac:dyDescent="0.2">
      <c r="I2901" s="57"/>
    </row>
    <row r="2902" spans="9:9" x14ac:dyDescent="0.2">
      <c r="I2902" s="57"/>
    </row>
    <row r="2903" spans="9:9" x14ac:dyDescent="0.2">
      <c r="I2903" s="57"/>
    </row>
    <row r="2904" spans="9:9" x14ac:dyDescent="0.2">
      <c r="I2904" s="57"/>
    </row>
    <row r="2905" spans="9:9" x14ac:dyDescent="0.2">
      <c r="I2905" s="57"/>
    </row>
    <row r="2906" spans="9:9" x14ac:dyDescent="0.2">
      <c r="I2906" s="57"/>
    </row>
    <row r="2907" spans="9:9" x14ac:dyDescent="0.2">
      <c r="I2907" s="57"/>
    </row>
    <row r="2908" spans="9:9" x14ac:dyDescent="0.2">
      <c r="I2908" s="57"/>
    </row>
    <row r="2909" spans="9:9" x14ac:dyDescent="0.2">
      <c r="I2909" s="57"/>
    </row>
    <row r="2910" spans="9:9" x14ac:dyDescent="0.2">
      <c r="I2910" s="57"/>
    </row>
    <row r="2911" spans="9:9" x14ac:dyDescent="0.2">
      <c r="I2911" s="57"/>
    </row>
    <row r="2912" spans="9:9" x14ac:dyDescent="0.2">
      <c r="I2912" s="57"/>
    </row>
    <row r="2913" spans="9:9" x14ac:dyDescent="0.2">
      <c r="I2913" s="57"/>
    </row>
    <row r="2914" spans="9:9" x14ac:dyDescent="0.2">
      <c r="I2914" s="57"/>
    </row>
    <row r="2915" spans="9:9" x14ac:dyDescent="0.2">
      <c r="I2915" s="57"/>
    </row>
    <row r="2916" spans="9:9" x14ac:dyDescent="0.2">
      <c r="I2916" s="57"/>
    </row>
    <row r="2917" spans="9:9" x14ac:dyDescent="0.2">
      <c r="I2917" s="57"/>
    </row>
    <row r="2918" spans="9:9" x14ac:dyDescent="0.2">
      <c r="I2918" s="57"/>
    </row>
    <row r="2919" spans="9:9" x14ac:dyDescent="0.2">
      <c r="I2919" s="57"/>
    </row>
    <row r="2920" spans="9:9" x14ac:dyDescent="0.2">
      <c r="I2920" s="57"/>
    </row>
    <row r="2921" spans="9:9" x14ac:dyDescent="0.2">
      <c r="I2921" s="57"/>
    </row>
    <row r="2922" spans="9:9" x14ac:dyDescent="0.2">
      <c r="I2922" s="57"/>
    </row>
    <row r="2923" spans="9:9" x14ac:dyDescent="0.2">
      <c r="I2923" s="57"/>
    </row>
    <row r="2924" spans="9:9" x14ac:dyDescent="0.2">
      <c r="I2924" s="57"/>
    </row>
    <row r="2925" spans="9:9" x14ac:dyDescent="0.2">
      <c r="I2925" s="57"/>
    </row>
    <row r="2926" spans="9:9" x14ac:dyDescent="0.2">
      <c r="I2926" s="57"/>
    </row>
    <row r="2927" spans="9:9" x14ac:dyDescent="0.2">
      <c r="I2927" s="57"/>
    </row>
    <row r="2928" spans="9:9" x14ac:dyDescent="0.2">
      <c r="I2928" s="57"/>
    </row>
    <row r="2929" spans="9:9" x14ac:dyDescent="0.2">
      <c r="I2929" s="57"/>
    </row>
    <row r="2930" spans="9:9" x14ac:dyDescent="0.2">
      <c r="I2930" s="57"/>
    </row>
    <row r="2931" spans="9:9" x14ac:dyDescent="0.2">
      <c r="I2931" s="57"/>
    </row>
    <row r="2932" spans="9:9" x14ac:dyDescent="0.2">
      <c r="I2932" s="57"/>
    </row>
    <row r="2933" spans="9:9" x14ac:dyDescent="0.2">
      <c r="I2933" s="57"/>
    </row>
    <row r="2934" spans="9:9" x14ac:dyDescent="0.2">
      <c r="I2934" s="57"/>
    </row>
    <row r="2935" spans="9:9" x14ac:dyDescent="0.2">
      <c r="I2935" s="57"/>
    </row>
    <row r="2936" spans="9:9" x14ac:dyDescent="0.2">
      <c r="I2936" s="57"/>
    </row>
    <row r="2937" spans="9:9" x14ac:dyDescent="0.2">
      <c r="I2937" s="57"/>
    </row>
    <row r="2938" spans="9:9" x14ac:dyDescent="0.2">
      <c r="I2938" s="57"/>
    </row>
    <row r="2939" spans="9:9" x14ac:dyDescent="0.2">
      <c r="I2939" s="57"/>
    </row>
    <row r="2940" spans="9:9" x14ac:dyDescent="0.2">
      <c r="I2940" s="57"/>
    </row>
    <row r="2941" spans="9:9" x14ac:dyDescent="0.2">
      <c r="I2941" s="57"/>
    </row>
    <row r="2942" spans="9:9" x14ac:dyDescent="0.2">
      <c r="I2942" s="57"/>
    </row>
    <row r="2943" spans="9:9" x14ac:dyDescent="0.2">
      <c r="I2943" s="57"/>
    </row>
    <row r="2944" spans="9:9" x14ac:dyDescent="0.2">
      <c r="I2944" s="57"/>
    </row>
    <row r="2945" spans="9:9" x14ac:dyDescent="0.2">
      <c r="I2945" s="57"/>
    </row>
    <row r="2946" spans="9:9" x14ac:dyDescent="0.2">
      <c r="I2946" s="57"/>
    </row>
    <row r="2947" spans="9:9" x14ac:dyDescent="0.2">
      <c r="I2947" s="57"/>
    </row>
    <row r="2948" spans="9:9" x14ac:dyDescent="0.2">
      <c r="I2948" s="57"/>
    </row>
    <row r="2949" spans="9:9" x14ac:dyDescent="0.2">
      <c r="I2949" s="57"/>
    </row>
    <row r="2950" spans="9:9" x14ac:dyDescent="0.2">
      <c r="I2950" s="57"/>
    </row>
    <row r="2951" spans="9:9" x14ac:dyDescent="0.2">
      <c r="I2951" s="57"/>
    </row>
    <row r="2952" spans="9:9" x14ac:dyDescent="0.2">
      <c r="I2952" s="57"/>
    </row>
    <row r="2953" spans="9:9" x14ac:dyDescent="0.2">
      <c r="I2953" s="57"/>
    </row>
    <row r="2954" spans="9:9" x14ac:dyDescent="0.2">
      <c r="I2954" s="57"/>
    </row>
    <row r="2955" spans="9:9" x14ac:dyDescent="0.2">
      <c r="I2955" s="57"/>
    </row>
    <row r="2956" spans="9:9" x14ac:dyDescent="0.2">
      <c r="I2956" s="57"/>
    </row>
    <row r="2957" spans="9:9" x14ac:dyDescent="0.2">
      <c r="I2957" s="57"/>
    </row>
    <row r="2958" spans="9:9" x14ac:dyDescent="0.2">
      <c r="I2958" s="57"/>
    </row>
    <row r="2959" spans="9:9" x14ac:dyDescent="0.2">
      <c r="I2959" s="57"/>
    </row>
    <row r="2960" spans="9:9" x14ac:dyDescent="0.2">
      <c r="I2960" s="57"/>
    </row>
    <row r="2961" spans="9:9" x14ac:dyDescent="0.2">
      <c r="I2961" s="57"/>
    </row>
    <row r="2962" spans="9:9" x14ac:dyDescent="0.2">
      <c r="I2962" s="57"/>
    </row>
    <row r="2963" spans="9:9" x14ac:dyDescent="0.2">
      <c r="I2963" s="57"/>
    </row>
    <row r="2964" spans="9:9" x14ac:dyDescent="0.2">
      <c r="I2964" s="57"/>
    </row>
    <row r="2965" spans="9:9" x14ac:dyDescent="0.2">
      <c r="I2965" s="57"/>
    </row>
    <row r="2966" spans="9:9" x14ac:dyDescent="0.2">
      <c r="I2966" s="57"/>
    </row>
    <row r="2967" spans="9:9" x14ac:dyDescent="0.2">
      <c r="I2967" s="57"/>
    </row>
    <row r="2968" spans="9:9" x14ac:dyDescent="0.2">
      <c r="I2968" s="57"/>
    </row>
    <row r="2969" spans="9:9" x14ac:dyDescent="0.2">
      <c r="I2969" s="57"/>
    </row>
    <row r="2970" spans="9:9" x14ac:dyDescent="0.2">
      <c r="I2970" s="57"/>
    </row>
    <row r="2971" spans="9:9" x14ac:dyDescent="0.2">
      <c r="I2971" s="57"/>
    </row>
    <row r="2972" spans="9:9" x14ac:dyDescent="0.2">
      <c r="I2972" s="57"/>
    </row>
    <row r="2973" spans="9:9" x14ac:dyDescent="0.2">
      <c r="I2973" s="57"/>
    </row>
    <row r="2974" spans="9:9" x14ac:dyDescent="0.2">
      <c r="I2974" s="57"/>
    </row>
    <row r="2975" spans="9:9" x14ac:dyDescent="0.2">
      <c r="I2975" s="57"/>
    </row>
    <row r="2976" spans="9:9" x14ac:dyDescent="0.2">
      <c r="I2976" s="57"/>
    </row>
    <row r="2977" spans="9:9" x14ac:dyDescent="0.2">
      <c r="I2977" s="57"/>
    </row>
    <row r="2978" spans="9:9" x14ac:dyDescent="0.2">
      <c r="I2978" s="57"/>
    </row>
    <row r="2979" spans="9:9" x14ac:dyDescent="0.2">
      <c r="I2979" s="57"/>
    </row>
    <row r="2980" spans="9:9" x14ac:dyDescent="0.2">
      <c r="I2980" s="57"/>
    </row>
    <row r="2981" spans="9:9" x14ac:dyDescent="0.2">
      <c r="I2981" s="57"/>
    </row>
    <row r="2982" spans="9:9" x14ac:dyDescent="0.2">
      <c r="I2982" s="57"/>
    </row>
    <row r="2983" spans="9:9" x14ac:dyDescent="0.2">
      <c r="I2983" s="57"/>
    </row>
    <row r="2984" spans="9:9" x14ac:dyDescent="0.2">
      <c r="I2984" s="57"/>
    </row>
    <row r="2985" spans="9:9" x14ac:dyDescent="0.2">
      <c r="I2985" s="57"/>
    </row>
    <row r="2986" spans="9:9" x14ac:dyDescent="0.2">
      <c r="I2986" s="57"/>
    </row>
    <row r="2987" spans="9:9" x14ac:dyDescent="0.2">
      <c r="I2987" s="57"/>
    </row>
    <row r="2988" spans="9:9" x14ac:dyDescent="0.2">
      <c r="I2988" s="57"/>
    </row>
    <row r="2989" spans="9:9" x14ac:dyDescent="0.2">
      <c r="I2989" s="57"/>
    </row>
    <row r="2990" spans="9:9" x14ac:dyDescent="0.2">
      <c r="I2990" s="57"/>
    </row>
    <row r="2991" spans="9:9" x14ac:dyDescent="0.2">
      <c r="I2991" s="57"/>
    </row>
    <row r="2992" spans="9:9" x14ac:dyDescent="0.2">
      <c r="I2992" s="57"/>
    </row>
    <row r="2993" spans="9:9" x14ac:dyDescent="0.2">
      <c r="I2993" s="57"/>
    </row>
    <row r="2994" spans="9:9" x14ac:dyDescent="0.2">
      <c r="I2994" s="57"/>
    </row>
    <row r="2995" spans="9:9" x14ac:dyDescent="0.2">
      <c r="I2995" s="57"/>
    </row>
    <row r="2996" spans="9:9" x14ac:dyDescent="0.2">
      <c r="I2996" s="57"/>
    </row>
    <row r="2997" spans="9:9" x14ac:dyDescent="0.2">
      <c r="I2997" s="57"/>
    </row>
    <row r="2998" spans="9:9" x14ac:dyDescent="0.2">
      <c r="I2998" s="57"/>
    </row>
    <row r="2999" spans="9:9" x14ac:dyDescent="0.2">
      <c r="I2999" s="57"/>
    </row>
    <row r="3000" spans="9:9" x14ac:dyDescent="0.2">
      <c r="I3000" s="57"/>
    </row>
    <row r="3001" spans="9:9" x14ac:dyDescent="0.2">
      <c r="I3001" s="57"/>
    </row>
    <row r="3002" spans="9:9" x14ac:dyDescent="0.2">
      <c r="I3002" s="57"/>
    </row>
    <row r="3003" spans="9:9" x14ac:dyDescent="0.2">
      <c r="I3003" s="57"/>
    </row>
    <row r="3004" spans="9:9" x14ac:dyDescent="0.2">
      <c r="I3004" s="57"/>
    </row>
    <row r="3005" spans="9:9" x14ac:dyDescent="0.2">
      <c r="I3005" s="57"/>
    </row>
    <row r="3006" spans="9:9" x14ac:dyDescent="0.2">
      <c r="I3006" s="57"/>
    </row>
    <row r="3007" spans="9:9" x14ac:dyDescent="0.2">
      <c r="I3007" s="57"/>
    </row>
    <row r="3008" spans="9:9" x14ac:dyDescent="0.2">
      <c r="I3008" s="57"/>
    </row>
    <row r="3009" spans="9:9" x14ac:dyDescent="0.2">
      <c r="I3009" s="57"/>
    </row>
    <row r="3010" spans="9:9" x14ac:dyDescent="0.2">
      <c r="I3010" s="57"/>
    </row>
    <row r="3011" spans="9:9" x14ac:dyDescent="0.2">
      <c r="I3011" s="57"/>
    </row>
    <row r="3012" spans="9:9" x14ac:dyDescent="0.2">
      <c r="I3012" s="57"/>
    </row>
    <row r="3013" spans="9:9" x14ac:dyDescent="0.2">
      <c r="I3013" s="57"/>
    </row>
    <row r="3014" spans="9:9" x14ac:dyDescent="0.2">
      <c r="I3014" s="57"/>
    </row>
    <row r="3015" spans="9:9" x14ac:dyDescent="0.2">
      <c r="I3015" s="57"/>
    </row>
    <row r="3016" spans="9:9" x14ac:dyDescent="0.2">
      <c r="I3016" s="57"/>
    </row>
    <row r="3017" spans="9:9" x14ac:dyDescent="0.2">
      <c r="I3017" s="57"/>
    </row>
    <row r="3018" spans="9:9" x14ac:dyDescent="0.2">
      <c r="I3018" s="57"/>
    </row>
    <row r="3019" spans="9:9" x14ac:dyDescent="0.2">
      <c r="I3019" s="57"/>
    </row>
    <row r="3020" spans="9:9" x14ac:dyDescent="0.2">
      <c r="I3020" s="57"/>
    </row>
    <row r="3021" spans="9:9" x14ac:dyDescent="0.2">
      <c r="I3021" s="57"/>
    </row>
    <row r="3022" spans="9:9" x14ac:dyDescent="0.2">
      <c r="I3022" s="57"/>
    </row>
    <row r="3023" spans="9:9" x14ac:dyDescent="0.2">
      <c r="I3023" s="57"/>
    </row>
    <row r="3024" spans="9:9" x14ac:dyDescent="0.2">
      <c r="I3024" s="57"/>
    </row>
    <row r="3025" spans="9:9" x14ac:dyDescent="0.2">
      <c r="I3025" s="57"/>
    </row>
    <row r="3026" spans="9:9" x14ac:dyDescent="0.2">
      <c r="I3026" s="57"/>
    </row>
    <row r="3027" spans="9:9" x14ac:dyDescent="0.2">
      <c r="I3027" s="57"/>
    </row>
    <row r="3028" spans="9:9" x14ac:dyDescent="0.2">
      <c r="I3028" s="57"/>
    </row>
    <row r="3029" spans="9:9" x14ac:dyDescent="0.2">
      <c r="I3029" s="57"/>
    </row>
    <row r="3030" spans="9:9" x14ac:dyDescent="0.2">
      <c r="I3030" s="57"/>
    </row>
    <row r="3031" spans="9:9" x14ac:dyDescent="0.2">
      <c r="I3031" s="57"/>
    </row>
    <row r="3032" spans="9:9" x14ac:dyDescent="0.2">
      <c r="I3032" s="57"/>
    </row>
    <row r="3033" spans="9:9" x14ac:dyDescent="0.2">
      <c r="I3033" s="57"/>
    </row>
    <row r="3034" spans="9:9" x14ac:dyDescent="0.2">
      <c r="I3034" s="57"/>
    </row>
    <row r="3035" spans="9:9" x14ac:dyDescent="0.2">
      <c r="I3035" s="57"/>
    </row>
    <row r="3036" spans="9:9" x14ac:dyDescent="0.2">
      <c r="I3036" s="57"/>
    </row>
    <row r="3037" spans="9:9" x14ac:dyDescent="0.2">
      <c r="I3037" s="57"/>
    </row>
    <row r="3038" spans="9:9" x14ac:dyDescent="0.2">
      <c r="I3038" s="57"/>
    </row>
    <row r="3039" spans="9:9" x14ac:dyDescent="0.2">
      <c r="I3039" s="57"/>
    </row>
    <row r="3040" spans="9:9" x14ac:dyDescent="0.2">
      <c r="I3040" s="57"/>
    </row>
    <row r="3041" spans="9:9" x14ac:dyDescent="0.2">
      <c r="I3041" s="57"/>
    </row>
    <row r="3042" spans="9:9" x14ac:dyDescent="0.2">
      <c r="I3042" s="57"/>
    </row>
    <row r="3043" spans="9:9" x14ac:dyDescent="0.2">
      <c r="I3043" s="57"/>
    </row>
    <row r="3044" spans="9:9" x14ac:dyDescent="0.2">
      <c r="I3044" s="57"/>
    </row>
    <row r="3045" spans="9:9" x14ac:dyDescent="0.2">
      <c r="I3045" s="57"/>
    </row>
    <row r="3046" spans="9:9" x14ac:dyDescent="0.2">
      <c r="I3046" s="57"/>
    </row>
    <row r="3047" spans="9:9" x14ac:dyDescent="0.2">
      <c r="I3047" s="57"/>
    </row>
    <row r="3048" spans="9:9" x14ac:dyDescent="0.2">
      <c r="I3048" s="57"/>
    </row>
    <row r="3049" spans="9:9" x14ac:dyDescent="0.2">
      <c r="I3049" s="57"/>
    </row>
    <row r="3050" spans="9:9" x14ac:dyDescent="0.2">
      <c r="I3050" s="57"/>
    </row>
    <row r="3051" spans="9:9" x14ac:dyDescent="0.2">
      <c r="I3051" s="57"/>
    </row>
    <row r="3052" spans="9:9" x14ac:dyDescent="0.2">
      <c r="I3052" s="57"/>
    </row>
    <row r="3053" spans="9:9" x14ac:dyDescent="0.2">
      <c r="I3053" s="57"/>
    </row>
    <row r="3054" spans="9:9" x14ac:dyDescent="0.2">
      <c r="I3054" s="57"/>
    </row>
    <row r="3055" spans="9:9" x14ac:dyDescent="0.2">
      <c r="I3055" s="57"/>
    </row>
    <row r="3056" spans="9:9" x14ac:dyDescent="0.2">
      <c r="I3056" s="57"/>
    </row>
    <row r="3057" spans="9:9" x14ac:dyDescent="0.2">
      <c r="I3057" s="57"/>
    </row>
    <row r="3058" spans="9:9" x14ac:dyDescent="0.2">
      <c r="I3058" s="57"/>
    </row>
    <row r="3059" spans="9:9" x14ac:dyDescent="0.2">
      <c r="I3059" s="57"/>
    </row>
    <row r="3060" spans="9:9" x14ac:dyDescent="0.2">
      <c r="I3060" s="57"/>
    </row>
    <row r="3061" spans="9:9" x14ac:dyDescent="0.2">
      <c r="I3061" s="57"/>
    </row>
    <row r="3062" spans="9:9" x14ac:dyDescent="0.2">
      <c r="I3062" s="57"/>
    </row>
    <row r="3063" spans="9:9" x14ac:dyDescent="0.2">
      <c r="I3063" s="57"/>
    </row>
    <row r="3064" spans="9:9" x14ac:dyDescent="0.2">
      <c r="I3064" s="57"/>
    </row>
    <row r="3065" spans="9:9" x14ac:dyDescent="0.2">
      <c r="I3065" s="57"/>
    </row>
    <row r="3066" spans="9:9" x14ac:dyDescent="0.2">
      <c r="I3066" s="57"/>
    </row>
    <row r="3067" spans="9:9" x14ac:dyDescent="0.2">
      <c r="I3067" s="57"/>
    </row>
    <row r="3068" spans="9:9" x14ac:dyDescent="0.2">
      <c r="I3068" s="57"/>
    </row>
    <row r="3069" spans="9:9" x14ac:dyDescent="0.2">
      <c r="I3069" s="57"/>
    </row>
    <row r="3070" spans="9:9" x14ac:dyDescent="0.2">
      <c r="I3070" s="57"/>
    </row>
    <row r="3071" spans="9:9" x14ac:dyDescent="0.2">
      <c r="I3071" s="57"/>
    </row>
    <row r="3072" spans="9:9" x14ac:dyDescent="0.2">
      <c r="I3072" s="57"/>
    </row>
    <row r="3073" spans="9:9" x14ac:dyDescent="0.2">
      <c r="I3073" s="57"/>
    </row>
    <row r="3074" spans="9:9" x14ac:dyDescent="0.2">
      <c r="I3074" s="57"/>
    </row>
    <row r="3075" spans="9:9" x14ac:dyDescent="0.2">
      <c r="I3075" s="57"/>
    </row>
    <row r="3076" spans="9:9" x14ac:dyDescent="0.2">
      <c r="I3076" s="57"/>
    </row>
    <row r="3077" spans="9:9" x14ac:dyDescent="0.2">
      <c r="I3077" s="57"/>
    </row>
    <row r="3078" spans="9:9" x14ac:dyDescent="0.2">
      <c r="I3078" s="57"/>
    </row>
    <row r="3079" spans="9:9" x14ac:dyDescent="0.2">
      <c r="I3079" s="57"/>
    </row>
    <row r="3080" spans="9:9" x14ac:dyDescent="0.2">
      <c r="I3080" s="57"/>
    </row>
    <row r="3081" spans="9:9" x14ac:dyDescent="0.2">
      <c r="I3081" s="57"/>
    </row>
    <row r="3082" spans="9:9" x14ac:dyDescent="0.2">
      <c r="I3082" s="57"/>
    </row>
    <row r="3083" spans="9:9" x14ac:dyDescent="0.2">
      <c r="I3083" s="57"/>
    </row>
    <row r="3084" spans="9:9" x14ac:dyDescent="0.2">
      <c r="I3084" s="57"/>
    </row>
    <row r="3085" spans="9:9" x14ac:dyDescent="0.2">
      <c r="I3085" s="57"/>
    </row>
    <row r="3086" spans="9:9" x14ac:dyDescent="0.2">
      <c r="I3086" s="57"/>
    </row>
    <row r="3087" spans="9:9" x14ac:dyDescent="0.2">
      <c r="I3087" s="57"/>
    </row>
    <row r="3088" spans="9:9" x14ac:dyDescent="0.2">
      <c r="I3088" s="57"/>
    </row>
    <row r="3089" spans="9:9" x14ac:dyDescent="0.2">
      <c r="I3089" s="57"/>
    </row>
    <row r="3090" spans="9:9" x14ac:dyDescent="0.2">
      <c r="I3090" s="57"/>
    </row>
    <row r="3091" spans="9:9" x14ac:dyDescent="0.2">
      <c r="I3091" s="57"/>
    </row>
    <row r="3092" spans="9:9" x14ac:dyDescent="0.2">
      <c r="I3092" s="57"/>
    </row>
    <row r="3093" spans="9:9" x14ac:dyDescent="0.2">
      <c r="I3093" s="57"/>
    </row>
    <row r="3094" spans="9:9" x14ac:dyDescent="0.2">
      <c r="I3094" s="57"/>
    </row>
    <row r="3095" spans="9:9" x14ac:dyDescent="0.2">
      <c r="I3095" s="57"/>
    </row>
    <row r="3096" spans="9:9" x14ac:dyDescent="0.2">
      <c r="I3096" s="57"/>
    </row>
    <row r="3097" spans="9:9" x14ac:dyDescent="0.2">
      <c r="I3097" s="57"/>
    </row>
    <row r="3098" spans="9:9" x14ac:dyDescent="0.2">
      <c r="I3098" s="57"/>
    </row>
    <row r="3099" spans="9:9" x14ac:dyDescent="0.2">
      <c r="I3099" s="57"/>
    </row>
    <row r="3100" spans="9:9" x14ac:dyDescent="0.2">
      <c r="I3100" s="57"/>
    </row>
    <row r="3101" spans="9:9" x14ac:dyDescent="0.2">
      <c r="I3101" s="57"/>
    </row>
    <row r="3102" spans="9:9" x14ac:dyDescent="0.2">
      <c r="I3102" s="57"/>
    </row>
    <row r="3103" spans="9:9" x14ac:dyDescent="0.2">
      <c r="I3103" s="57"/>
    </row>
    <row r="3104" spans="9:9" x14ac:dyDescent="0.2">
      <c r="I3104" s="57"/>
    </row>
    <row r="3105" spans="9:9" x14ac:dyDescent="0.2">
      <c r="I3105" s="57"/>
    </row>
    <row r="3106" spans="9:9" x14ac:dyDescent="0.2">
      <c r="I3106" s="57"/>
    </row>
    <row r="3107" spans="9:9" x14ac:dyDescent="0.2">
      <c r="I3107" s="57"/>
    </row>
    <row r="3108" spans="9:9" x14ac:dyDescent="0.2">
      <c r="I3108" s="57"/>
    </row>
    <row r="3109" spans="9:9" x14ac:dyDescent="0.2">
      <c r="I3109" s="57"/>
    </row>
    <row r="3110" spans="9:9" x14ac:dyDescent="0.2">
      <c r="I3110" s="57"/>
    </row>
    <row r="3111" spans="9:9" x14ac:dyDescent="0.2">
      <c r="I3111" s="57"/>
    </row>
    <row r="3112" spans="9:9" x14ac:dyDescent="0.2">
      <c r="I3112" s="57"/>
    </row>
    <row r="3113" spans="9:9" x14ac:dyDescent="0.2">
      <c r="I3113" s="57"/>
    </row>
    <row r="3114" spans="9:9" x14ac:dyDescent="0.2">
      <c r="I3114" s="57"/>
    </row>
    <row r="3115" spans="9:9" x14ac:dyDescent="0.2">
      <c r="I3115" s="57"/>
    </row>
    <row r="3116" spans="9:9" x14ac:dyDescent="0.2">
      <c r="I3116" s="57"/>
    </row>
    <row r="3117" spans="9:9" x14ac:dyDescent="0.2">
      <c r="I3117" s="57"/>
    </row>
    <row r="3118" spans="9:9" x14ac:dyDescent="0.2">
      <c r="I3118" s="57"/>
    </row>
    <row r="3119" spans="9:9" x14ac:dyDescent="0.2">
      <c r="I3119" s="57"/>
    </row>
    <row r="3120" spans="9:9" x14ac:dyDescent="0.2">
      <c r="I3120" s="57"/>
    </row>
    <row r="3121" spans="9:9" x14ac:dyDescent="0.2">
      <c r="I3121" s="57"/>
    </row>
    <row r="3122" spans="9:9" x14ac:dyDescent="0.2">
      <c r="I3122" s="57"/>
    </row>
    <row r="3123" spans="9:9" x14ac:dyDescent="0.2">
      <c r="I3123" s="57"/>
    </row>
    <row r="3124" spans="9:9" x14ac:dyDescent="0.2">
      <c r="I3124" s="57"/>
    </row>
    <row r="3125" spans="9:9" x14ac:dyDescent="0.2">
      <c r="I3125" s="57"/>
    </row>
    <row r="3126" spans="9:9" x14ac:dyDescent="0.2">
      <c r="I3126" s="57"/>
    </row>
    <row r="3127" spans="9:9" x14ac:dyDescent="0.2">
      <c r="I3127" s="57"/>
    </row>
    <row r="3128" spans="9:9" x14ac:dyDescent="0.2">
      <c r="I3128" s="57"/>
    </row>
    <row r="3129" spans="9:9" x14ac:dyDescent="0.2">
      <c r="I3129" s="57"/>
    </row>
    <row r="3130" spans="9:9" x14ac:dyDescent="0.2">
      <c r="I3130" s="57"/>
    </row>
    <row r="3131" spans="9:9" x14ac:dyDescent="0.2">
      <c r="I3131" s="57"/>
    </row>
    <row r="3132" spans="9:9" x14ac:dyDescent="0.2">
      <c r="I3132" s="57"/>
    </row>
    <row r="3133" spans="9:9" x14ac:dyDescent="0.2">
      <c r="I3133" s="57"/>
    </row>
    <row r="3134" spans="9:9" x14ac:dyDescent="0.2">
      <c r="I3134" s="57"/>
    </row>
    <row r="3135" spans="9:9" x14ac:dyDescent="0.2">
      <c r="I3135" s="57"/>
    </row>
    <row r="3136" spans="9:9" x14ac:dyDescent="0.2">
      <c r="I3136" s="57"/>
    </row>
    <row r="3137" spans="9:9" x14ac:dyDescent="0.2">
      <c r="I3137" s="57"/>
    </row>
    <row r="3138" spans="9:9" x14ac:dyDescent="0.2">
      <c r="I3138" s="57"/>
    </row>
    <row r="3139" spans="9:9" x14ac:dyDescent="0.2">
      <c r="I3139" s="57"/>
    </row>
    <row r="3140" spans="9:9" x14ac:dyDescent="0.2">
      <c r="I3140" s="57"/>
    </row>
    <row r="3141" spans="9:9" x14ac:dyDescent="0.2">
      <c r="I3141" s="57"/>
    </row>
    <row r="3142" spans="9:9" x14ac:dyDescent="0.2">
      <c r="I3142" s="57"/>
    </row>
    <row r="3143" spans="9:9" x14ac:dyDescent="0.2">
      <c r="I3143" s="57"/>
    </row>
    <row r="3144" spans="9:9" x14ac:dyDescent="0.2">
      <c r="I3144" s="57"/>
    </row>
    <row r="3145" spans="9:9" x14ac:dyDescent="0.2">
      <c r="I3145" s="57"/>
    </row>
    <row r="3146" spans="9:9" x14ac:dyDescent="0.2">
      <c r="I3146" s="57"/>
    </row>
    <row r="3147" spans="9:9" x14ac:dyDescent="0.2">
      <c r="I3147" s="57"/>
    </row>
    <row r="3148" spans="9:9" x14ac:dyDescent="0.2">
      <c r="I3148" s="57"/>
    </row>
    <row r="3149" spans="9:9" x14ac:dyDescent="0.2">
      <c r="I3149" s="57"/>
    </row>
    <row r="3150" spans="9:9" x14ac:dyDescent="0.2">
      <c r="I3150" s="57"/>
    </row>
    <row r="3151" spans="9:9" x14ac:dyDescent="0.2">
      <c r="I3151" s="57"/>
    </row>
    <row r="3152" spans="9:9" x14ac:dyDescent="0.2">
      <c r="I3152" s="57"/>
    </row>
    <row r="3153" spans="9:9" x14ac:dyDescent="0.2">
      <c r="I3153" s="57"/>
    </row>
    <row r="3154" spans="9:9" x14ac:dyDescent="0.2">
      <c r="I3154" s="57"/>
    </row>
    <row r="3155" spans="9:9" x14ac:dyDescent="0.2">
      <c r="I3155" s="57"/>
    </row>
    <row r="3156" spans="9:9" x14ac:dyDescent="0.2">
      <c r="I3156" s="57"/>
    </row>
    <row r="3157" spans="9:9" x14ac:dyDescent="0.2">
      <c r="I3157" s="57"/>
    </row>
    <row r="3158" spans="9:9" x14ac:dyDescent="0.2">
      <c r="I3158" s="57"/>
    </row>
    <row r="3159" spans="9:9" x14ac:dyDescent="0.2">
      <c r="I3159" s="57"/>
    </row>
    <row r="3160" spans="9:9" x14ac:dyDescent="0.2">
      <c r="I3160" s="57"/>
    </row>
    <row r="3161" spans="9:9" x14ac:dyDescent="0.2">
      <c r="I3161" s="57"/>
    </row>
    <row r="3162" spans="9:9" x14ac:dyDescent="0.2">
      <c r="I3162" s="57"/>
    </row>
    <row r="3163" spans="9:9" x14ac:dyDescent="0.2">
      <c r="I3163" s="57"/>
    </row>
    <row r="3164" spans="9:9" x14ac:dyDescent="0.2">
      <c r="I3164" s="57"/>
    </row>
    <row r="3165" spans="9:9" x14ac:dyDescent="0.2">
      <c r="I3165" s="57"/>
    </row>
    <row r="3166" spans="9:9" x14ac:dyDescent="0.2">
      <c r="I3166" s="57"/>
    </row>
    <row r="3167" spans="9:9" x14ac:dyDescent="0.2">
      <c r="I3167" s="57"/>
    </row>
    <row r="3168" spans="9:9" x14ac:dyDescent="0.2">
      <c r="I3168" s="57"/>
    </row>
    <row r="3169" spans="9:9" x14ac:dyDescent="0.2">
      <c r="I3169" s="57"/>
    </row>
    <row r="3170" spans="9:9" x14ac:dyDescent="0.2">
      <c r="I3170" s="57"/>
    </row>
    <row r="3171" spans="9:9" x14ac:dyDescent="0.2">
      <c r="I3171" s="57"/>
    </row>
    <row r="3172" spans="9:9" x14ac:dyDescent="0.2">
      <c r="I3172" s="57"/>
    </row>
    <row r="3173" spans="9:9" x14ac:dyDescent="0.2">
      <c r="I3173" s="57"/>
    </row>
    <row r="3174" spans="9:9" x14ac:dyDescent="0.2">
      <c r="I3174" s="57"/>
    </row>
    <row r="3175" spans="9:9" x14ac:dyDescent="0.2">
      <c r="I3175" s="57"/>
    </row>
    <row r="3176" spans="9:9" x14ac:dyDescent="0.2">
      <c r="I3176" s="57"/>
    </row>
    <row r="3177" spans="9:9" x14ac:dyDescent="0.2">
      <c r="I3177" s="57"/>
    </row>
    <row r="3178" spans="9:9" x14ac:dyDescent="0.2">
      <c r="I3178" s="57"/>
    </row>
    <row r="3179" spans="9:9" x14ac:dyDescent="0.2">
      <c r="I3179" s="57"/>
    </row>
    <row r="3180" spans="9:9" x14ac:dyDescent="0.2">
      <c r="I3180" s="57"/>
    </row>
    <row r="3181" spans="9:9" x14ac:dyDescent="0.2">
      <c r="I3181" s="57"/>
    </row>
    <row r="3182" spans="9:9" x14ac:dyDescent="0.2">
      <c r="I3182" s="57"/>
    </row>
    <row r="3183" spans="9:9" x14ac:dyDescent="0.2">
      <c r="I3183" s="57"/>
    </row>
    <row r="3184" spans="9:9" x14ac:dyDescent="0.2">
      <c r="I3184" s="57"/>
    </row>
    <row r="3185" spans="9:9" x14ac:dyDescent="0.2">
      <c r="I3185" s="57"/>
    </row>
    <row r="3186" spans="9:9" x14ac:dyDescent="0.2">
      <c r="I3186" s="57"/>
    </row>
    <row r="3187" spans="9:9" x14ac:dyDescent="0.2">
      <c r="I3187" s="57"/>
    </row>
    <row r="3188" spans="9:9" x14ac:dyDescent="0.2">
      <c r="I3188" s="57"/>
    </row>
    <row r="3189" spans="9:9" x14ac:dyDescent="0.2">
      <c r="I3189" s="57"/>
    </row>
    <row r="3190" spans="9:9" x14ac:dyDescent="0.2">
      <c r="I3190" s="57"/>
    </row>
    <row r="3191" spans="9:9" x14ac:dyDescent="0.2">
      <c r="I3191" s="57"/>
    </row>
    <row r="3192" spans="9:9" x14ac:dyDescent="0.2">
      <c r="I3192" s="57"/>
    </row>
    <row r="3193" spans="9:9" x14ac:dyDescent="0.2">
      <c r="I3193" s="57"/>
    </row>
    <row r="3194" spans="9:9" x14ac:dyDescent="0.2">
      <c r="I3194" s="57"/>
    </row>
    <row r="3195" spans="9:9" x14ac:dyDescent="0.2">
      <c r="I3195" s="57"/>
    </row>
    <row r="3196" spans="9:9" x14ac:dyDescent="0.2">
      <c r="I3196" s="57"/>
    </row>
    <row r="3197" spans="9:9" x14ac:dyDescent="0.2">
      <c r="I3197" s="57"/>
    </row>
    <row r="3198" spans="9:9" x14ac:dyDescent="0.2">
      <c r="I3198" s="57"/>
    </row>
    <row r="3199" spans="9:9" x14ac:dyDescent="0.2">
      <c r="I3199" s="57"/>
    </row>
    <row r="3200" spans="9:9" x14ac:dyDescent="0.2">
      <c r="I3200" s="57"/>
    </row>
    <row r="3201" spans="9:9" x14ac:dyDescent="0.2">
      <c r="I3201" s="57"/>
    </row>
    <row r="3202" spans="9:9" x14ac:dyDescent="0.2">
      <c r="I3202" s="57"/>
    </row>
    <row r="3203" spans="9:9" x14ac:dyDescent="0.2">
      <c r="I3203" s="57"/>
    </row>
    <row r="3204" spans="9:9" x14ac:dyDescent="0.2">
      <c r="I3204" s="57"/>
    </row>
    <row r="3205" spans="9:9" x14ac:dyDescent="0.2">
      <c r="I3205" s="57"/>
    </row>
    <row r="3206" spans="9:9" x14ac:dyDescent="0.2">
      <c r="I3206" s="57"/>
    </row>
    <row r="3207" spans="9:9" x14ac:dyDescent="0.2">
      <c r="I3207" s="57"/>
    </row>
    <row r="3208" spans="9:9" x14ac:dyDescent="0.2">
      <c r="I3208" s="57"/>
    </row>
    <row r="3209" spans="9:9" x14ac:dyDescent="0.2">
      <c r="I3209" s="57"/>
    </row>
    <row r="3210" spans="9:9" x14ac:dyDescent="0.2">
      <c r="I3210" s="57"/>
    </row>
    <row r="3211" spans="9:9" x14ac:dyDescent="0.2">
      <c r="I3211" s="57"/>
    </row>
    <row r="3212" spans="9:9" x14ac:dyDescent="0.2">
      <c r="I3212" s="57"/>
    </row>
    <row r="3213" spans="9:9" x14ac:dyDescent="0.2">
      <c r="I3213" s="57"/>
    </row>
    <row r="3214" spans="9:9" x14ac:dyDescent="0.2">
      <c r="I3214" s="57"/>
    </row>
    <row r="3215" spans="9:9" x14ac:dyDescent="0.2">
      <c r="I3215" s="57"/>
    </row>
    <row r="3216" spans="9:9" x14ac:dyDescent="0.2">
      <c r="I3216" s="57"/>
    </row>
    <row r="3217" spans="9:9" x14ac:dyDescent="0.2">
      <c r="I3217" s="57"/>
    </row>
    <row r="3218" spans="9:9" x14ac:dyDescent="0.2">
      <c r="I3218" s="57"/>
    </row>
    <row r="3219" spans="9:9" x14ac:dyDescent="0.2">
      <c r="I3219" s="57"/>
    </row>
    <row r="3220" spans="9:9" x14ac:dyDescent="0.2">
      <c r="I3220" s="57"/>
    </row>
    <row r="3221" spans="9:9" x14ac:dyDescent="0.2">
      <c r="I3221" s="57"/>
    </row>
    <row r="3222" spans="9:9" x14ac:dyDescent="0.2">
      <c r="I3222" s="57"/>
    </row>
    <row r="3223" spans="9:9" x14ac:dyDescent="0.2">
      <c r="I3223" s="57"/>
    </row>
    <row r="3224" spans="9:9" x14ac:dyDescent="0.2">
      <c r="I3224" s="57"/>
    </row>
    <row r="3225" spans="9:9" x14ac:dyDescent="0.2">
      <c r="I3225" s="57"/>
    </row>
    <row r="3226" spans="9:9" x14ac:dyDescent="0.2">
      <c r="I3226" s="57"/>
    </row>
    <row r="3227" spans="9:9" x14ac:dyDescent="0.2">
      <c r="I3227" s="57"/>
    </row>
    <row r="3228" spans="9:9" x14ac:dyDescent="0.2">
      <c r="I3228" s="57"/>
    </row>
    <row r="3229" spans="9:9" x14ac:dyDescent="0.2">
      <c r="I3229" s="57"/>
    </row>
    <row r="3230" spans="9:9" x14ac:dyDescent="0.2">
      <c r="I3230" s="57"/>
    </row>
    <row r="3231" spans="9:9" x14ac:dyDescent="0.2">
      <c r="I3231" s="57"/>
    </row>
    <row r="3232" spans="9:9" x14ac:dyDescent="0.2">
      <c r="I3232" s="57"/>
    </row>
    <row r="3233" spans="9:9" x14ac:dyDescent="0.2">
      <c r="I3233" s="57"/>
    </row>
    <row r="3234" spans="9:9" x14ac:dyDescent="0.2">
      <c r="I3234" s="57"/>
    </row>
    <row r="3235" spans="9:9" x14ac:dyDescent="0.2">
      <c r="I3235" s="57"/>
    </row>
    <row r="3236" spans="9:9" x14ac:dyDescent="0.2">
      <c r="I3236" s="57"/>
    </row>
    <row r="3237" spans="9:9" x14ac:dyDescent="0.2">
      <c r="I3237" s="57"/>
    </row>
    <row r="3238" spans="9:9" x14ac:dyDescent="0.2">
      <c r="I3238" s="57"/>
    </row>
    <row r="3239" spans="9:9" x14ac:dyDescent="0.2">
      <c r="I3239" s="57"/>
    </row>
    <row r="3240" spans="9:9" x14ac:dyDescent="0.2">
      <c r="I3240" s="57"/>
    </row>
    <row r="3241" spans="9:9" x14ac:dyDescent="0.2">
      <c r="I3241" s="57"/>
    </row>
    <row r="3242" spans="9:9" x14ac:dyDescent="0.2">
      <c r="I3242" s="57"/>
    </row>
    <row r="3243" spans="9:9" x14ac:dyDescent="0.2">
      <c r="I3243" s="57"/>
    </row>
    <row r="3244" spans="9:9" x14ac:dyDescent="0.2">
      <c r="I3244" s="57"/>
    </row>
    <row r="3245" spans="9:9" x14ac:dyDescent="0.2">
      <c r="I3245" s="57"/>
    </row>
    <row r="3246" spans="9:9" x14ac:dyDescent="0.2">
      <c r="I3246" s="57"/>
    </row>
    <row r="3247" spans="9:9" x14ac:dyDescent="0.2">
      <c r="I3247" s="57"/>
    </row>
    <row r="3248" spans="9:9" x14ac:dyDescent="0.2">
      <c r="I3248" s="57"/>
    </row>
    <row r="3249" spans="9:9" x14ac:dyDescent="0.2">
      <c r="I3249" s="57"/>
    </row>
    <row r="3250" spans="9:9" x14ac:dyDescent="0.2">
      <c r="I3250" s="57"/>
    </row>
    <row r="3251" spans="9:9" x14ac:dyDescent="0.2">
      <c r="I3251" s="57"/>
    </row>
    <row r="3252" spans="9:9" x14ac:dyDescent="0.2">
      <c r="I3252" s="57"/>
    </row>
    <row r="3253" spans="9:9" x14ac:dyDescent="0.2">
      <c r="I3253" s="57"/>
    </row>
    <row r="3254" spans="9:9" x14ac:dyDescent="0.2">
      <c r="I3254" s="57"/>
    </row>
    <row r="3255" spans="9:9" x14ac:dyDescent="0.2">
      <c r="I3255" s="57"/>
    </row>
    <row r="3256" spans="9:9" x14ac:dyDescent="0.2">
      <c r="I3256" s="57"/>
    </row>
    <row r="3257" spans="9:9" x14ac:dyDescent="0.2">
      <c r="I3257" s="57"/>
    </row>
    <row r="3258" spans="9:9" x14ac:dyDescent="0.2">
      <c r="I3258" s="57"/>
    </row>
    <row r="3259" spans="9:9" x14ac:dyDescent="0.2">
      <c r="I3259" s="57"/>
    </row>
    <row r="3260" spans="9:9" x14ac:dyDescent="0.2">
      <c r="I3260" s="57"/>
    </row>
    <row r="3261" spans="9:9" x14ac:dyDescent="0.2">
      <c r="I3261" s="57"/>
    </row>
    <row r="3262" spans="9:9" x14ac:dyDescent="0.2">
      <c r="I3262" s="57"/>
    </row>
    <row r="3263" spans="9:9" x14ac:dyDescent="0.2">
      <c r="I3263" s="57"/>
    </row>
    <row r="3264" spans="9:9" x14ac:dyDescent="0.2">
      <c r="I3264" s="57"/>
    </row>
    <row r="3265" spans="9:9" x14ac:dyDescent="0.2">
      <c r="I3265" s="57"/>
    </row>
    <row r="3266" spans="9:9" x14ac:dyDescent="0.2">
      <c r="I3266" s="57"/>
    </row>
    <row r="3267" spans="9:9" x14ac:dyDescent="0.2">
      <c r="I3267" s="57"/>
    </row>
    <row r="3268" spans="9:9" x14ac:dyDescent="0.2">
      <c r="I3268" s="57"/>
    </row>
    <row r="3269" spans="9:9" x14ac:dyDescent="0.2">
      <c r="I3269" s="57"/>
    </row>
    <row r="3270" spans="9:9" x14ac:dyDescent="0.2">
      <c r="I3270" s="57"/>
    </row>
    <row r="3271" spans="9:9" x14ac:dyDescent="0.2">
      <c r="I3271" s="57"/>
    </row>
    <row r="3272" spans="9:9" x14ac:dyDescent="0.2">
      <c r="I3272" s="57"/>
    </row>
    <row r="3273" spans="9:9" x14ac:dyDescent="0.2">
      <c r="I3273" s="57"/>
    </row>
    <row r="3274" spans="9:9" x14ac:dyDescent="0.2">
      <c r="I3274" s="57"/>
    </row>
    <row r="3275" spans="9:9" x14ac:dyDescent="0.2">
      <c r="I3275" s="57"/>
    </row>
    <row r="3276" spans="9:9" x14ac:dyDescent="0.2">
      <c r="I3276" s="57"/>
    </row>
    <row r="3277" spans="9:9" x14ac:dyDescent="0.2">
      <c r="I3277" s="57"/>
    </row>
    <row r="3278" spans="9:9" x14ac:dyDescent="0.2">
      <c r="I3278" s="57"/>
    </row>
    <row r="3279" spans="9:9" x14ac:dyDescent="0.2">
      <c r="I3279" s="57"/>
    </row>
    <row r="3280" spans="9:9" x14ac:dyDescent="0.2">
      <c r="I3280" s="57"/>
    </row>
    <row r="3281" spans="9:9" x14ac:dyDescent="0.2">
      <c r="I3281" s="57"/>
    </row>
    <row r="3282" spans="9:9" x14ac:dyDescent="0.2">
      <c r="I3282" s="57"/>
    </row>
    <row r="3283" spans="9:9" x14ac:dyDescent="0.2">
      <c r="I3283" s="57"/>
    </row>
    <row r="3284" spans="9:9" x14ac:dyDescent="0.2">
      <c r="I3284" s="57"/>
    </row>
    <row r="3285" spans="9:9" x14ac:dyDescent="0.2">
      <c r="I3285" s="57"/>
    </row>
    <row r="3286" spans="9:9" x14ac:dyDescent="0.2">
      <c r="I3286" s="57"/>
    </row>
    <row r="3287" spans="9:9" x14ac:dyDescent="0.2">
      <c r="I3287" s="57"/>
    </row>
    <row r="3288" spans="9:9" x14ac:dyDescent="0.2">
      <c r="I3288" s="57"/>
    </row>
    <row r="3289" spans="9:9" x14ac:dyDescent="0.2">
      <c r="I3289" s="57"/>
    </row>
    <row r="3290" spans="9:9" x14ac:dyDescent="0.2">
      <c r="I3290" s="57"/>
    </row>
    <row r="3291" spans="9:9" x14ac:dyDescent="0.2">
      <c r="I3291" s="57"/>
    </row>
    <row r="3292" spans="9:9" x14ac:dyDescent="0.2">
      <c r="I3292" s="57"/>
    </row>
    <row r="3293" spans="9:9" x14ac:dyDescent="0.2">
      <c r="I3293" s="57"/>
    </row>
    <row r="3294" spans="9:9" x14ac:dyDescent="0.2">
      <c r="I3294" s="57"/>
    </row>
    <row r="3295" spans="9:9" x14ac:dyDescent="0.2">
      <c r="I3295" s="57"/>
    </row>
    <row r="3296" spans="9:9" x14ac:dyDescent="0.2">
      <c r="I3296" s="57"/>
    </row>
    <row r="3297" spans="9:9" x14ac:dyDescent="0.2">
      <c r="I3297" s="57"/>
    </row>
    <row r="3298" spans="9:9" x14ac:dyDescent="0.2">
      <c r="I3298" s="57"/>
    </row>
    <row r="3299" spans="9:9" x14ac:dyDescent="0.2">
      <c r="I3299" s="57"/>
    </row>
    <row r="3300" spans="9:9" x14ac:dyDescent="0.2">
      <c r="I3300" s="57"/>
    </row>
    <row r="3301" spans="9:9" x14ac:dyDescent="0.2">
      <c r="I3301" s="57"/>
    </row>
    <row r="3302" spans="9:9" x14ac:dyDescent="0.2">
      <c r="I3302" s="57"/>
    </row>
    <row r="3303" spans="9:9" x14ac:dyDescent="0.2">
      <c r="I3303" s="57"/>
    </row>
    <row r="3304" spans="9:9" x14ac:dyDescent="0.2">
      <c r="I3304" s="57"/>
    </row>
    <row r="3305" spans="9:9" x14ac:dyDescent="0.2">
      <c r="I3305" s="57"/>
    </row>
    <row r="3306" spans="9:9" x14ac:dyDescent="0.2">
      <c r="I3306" s="57"/>
    </row>
    <row r="3307" spans="9:9" x14ac:dyDescent="0.2">
      <c r="I3307" s="57"/>
    </row>
    <row r="3308" spans="9:9" x14ac:dyDescent="0.2">
      <c r="I3308" s="57"/>
    </row>
    <row r="3309" spans="9:9" x14ac:dyDescent="0.2">
      <c r="I3309" s="57"/>
    </row>
    <row r="3310" spans="9:9" x14ac:dyDescent="0.2">
      <c r="I3310" s="57"/>
    </row>
    <row r="3311" spans="9:9" x14ac:dyDescent="0.2">
      <c r="I3311" s="57"/>
    </row>
    <row r="3312" spans="9:9" x14ac:dyDescent="0.2">
      <c r="I3312" s="57"/>
    </row>
    <row r="3313" spans="9:9" x14ac:dyDescent="0.2">
      <c r="I3313" s="57"/>
    </row>
    <row r="3314" spans="9:9" x14ac:dyDescent="0.2">
      <c r="I3314" s="57"/>
    </row>
    <row r="3315" spans="9:9" x14ac:dyDescent="0.2">
      <c r="I3315" s="57"/>
    </row>
    <row r="3316" spans="9:9" x14ac:dyDescent="0.2">
      <c r="I3316" s="57"/>
    </row>
    <row r="3317" spans="9:9" x14ac:dyDescent="0.2">
      <c r="I3317" s="57"/>
    </row>
    <row r="3318" spans="9:9" x14ac:dyDescent="0.2">
      <c r="I3318" s="57"/>
    </row>
    <row r="3319" spans="9:9" x14ac:dyDescent="0.2">
      <c r="I3319" s="57"/>
    </row>
    <row r="3320" spans="9:9" x14ac:dyDescent="0.2">
      <c r="I3320" s="57"/>
    </row>
    <row r="3321" spans="9:9" x14ac:dyDescent="0.2">
      <c r="I3321" s="57"/>
    </row>
    <row r="3322" spans="9:9" x14ac:dyDescent="0.2">
      <c r="I3322" s="57"/>
    </row>
    <row r="3323" spans="9:9" x14ac:dyDescent="0.2">
      <c r="I3323" s="57"/>
    </row>
    <row r="3324" spans="9:9" x14ac:dyDescent="0.2">
      <c r="I3324" s="57"/>
    </row>
    <row r="3325" spans="9:9" x14ac:dyDescent="0.2">
      <c r="I3325" s="57"/>
    </row>
    <row r="3326" spans="9:9" x14ac:dyDescent="0.2">
      <c r="I3326" s="57"/>
    </row>
    <row r="3327" spans="9:9" x14ac:dyDescent="0.2">
      <c r="I3327" s="57"/>
    </row>
    <row r="3328" spans="9:9" x14ac:dyDescent="0.2">
      <c r="I3328" s="57"/>
    </row>
    <row r="3329" spans="9:9" x14ac:dyDescent="0.2">
      <c r="I3329" s="57"/>
    </row>
    <row r="3330" spans="9:9" x14ac:dyDescent="0.2">
      <c r="I3330" s="57"/>
    </row>
    <row r="3331" spans="9:9" x14ac:dyDescent="0.2">
      <c r="I3331" s="57"/>
    </row>
    <row r="3332" spans="9:9" x14ac:dyDescent="0.2">
      <c r="I3332" s="57"/>
    </row>
    <row r="3333" spans="9:9" x14ac:dyDescent="0.2">
      <c r="I3333" s="57"/>
    </row>
    <row r="3334" spans="9:9" x14ac:dyDescent="0.2">
      <c r="I3334" s="57"/>
    </row>
    <row r="3335" spans="9:9" x14ac:dyDescent="0.2">
      <c r="I3335" s="57"/>
    </row>
    <row r="3336" spans="9:9" x14ac:dyDescent="0.2">
      <c r="I3336" s="57"/>
    </row>
    <row r="3337" spans="9:9" x14ac:dyDescent="0.2">
      <c r="I3337" s="57"/>
    </row>
    <row r="3338" spans="9:9" x14ac:dyDescent="0.2">
      <c r="I3338" s="57"/>
    </row>
    <row r="3339" spans="9:9" x14ac:dyDescent="0.2">
      <c r="I3339" s="57"/>
    </row>
    <row r="3340" spans="9:9" x14ac:dyDescent="0.2">
      <c r="I3340" s="57"/>
    </row>
    <row r="3341" spans="9:9" x14ac:dyDescent="0.2">
      <c r="I3341" s="57"/>
    </row>
    <row r="3342" spans="9:9" x14ac:dyDescent="0.2">
      <c r="I3342" s="57"/>
    </row>
    <row r="3343" spans="9:9" x14ac:dyDescent="0.2">
      <c r="I3343" s="57"/>
    </row>
    <row r="3344" spans="9:9" x14ac:dyDescent="0.2">
      <c r="I3344" s="57"/>
    </row>
    <row r="3345" spans="9:9" x14ac:dyDescent="0.2">
      <c r="I3345" s="57"/>
    </row>
    <row r="3346" spans="9:9" x14ac:dyDescent="0.2">
      <c r="I3346" s="57"/>
    </row>
    <row r="3347" spans="9:9" x14ac:dyDescent="0.2">
      <c r="I3347" s="57"/>
    </row>
    <row r="3348" spans="9:9" x14ac:dyDescent="0.2">
      <c r="I3348" s="57"/>
    </row>
    <row r="3349" spans="9:9" x14ac:dyDescent="0.2">
      <c r="I3349" s="57"/>
    </row>
    <row r="3350" spans="9:9" x14ac:dyDescent="0.2">
      <c r="I3350" s="57"/>
    </row>
    <row r="3351" spans="9:9" x14ac:dyDescent="0.2">
      <c r="I3351" s="57"/>
    </row>
    <row r="3352" spans="9:9" x14ac:dyDescent="0.2">
      <c r="I3352" s="57"/>
    </row>
    <row r="3353" spans="9:9" x14ac:dyDescent="0.2">
      <c r="I3353" s="57"/>
    </row>
    <row r="3354" spans="9:9" x14ac:dyDescent="0.2">
      <c r="I3354" s="57"/>
    </row>
    <row r="3355" spans="9:9" x14ac:dyDescent="0.2">
      <c r="I3355" s="57"/>
    </row>
    <row r="3356" spans="9:9" x14ac:dyDescent="0.2">
      <c r="I3356" s="57"/>
    </row>
    <row r="3357" spans="9:9" x14ac:dyDescent="0.2">
      <c r="I3357" s="57"/>
    </row>
    <row r="3358" spans="9:9" x14ac:dyDescent="0.2">
      <c r="I3358" s="57"/>
    </row>
    <row r="3359" spans="9:9" x14ac:dyDescent="0.2">
      <c r="I3359" s="57"/>
    </row>
    <row r="3360" spans="9:9" x14ac:dyDescent="0.2">
      <c r="I3360" s="57"/>
    </row>
    <row r="3361" spans="9:9" x14ac:dyDescent="0.2">
      <c r="I3361" s="57"/>
    </row>
    <row r="3362" spans="9:9" x14ac:dyDescent="0.2">
      <c r="I3362" s="57"/>
    </row>
    <row r="3363" spans="9:9" x14ac:dyDescent="0.2">
      <c r="I3363" s="57"/>
    </row>
    <row r="3364" spans="9:9" x14ac:dyDescent="0.2">
      <c r="I3364" s="57"/>
    </row>
    <row r="3365" spans="9:9" x14ac:dyDescent="0.2">
      <c r="I3365" s="57"/>
    </row>
    <row r="3366" spans="9:9" x14ac:dyDescent="0.2">
      <c r="I3366" s="57"/>
    </row>
    <row r="3367" spans="9:9" x14ac:dyDescent="0.2">
      <c r="I3367" s="57"/>
    </row>
    <row r="3368" spans="9:9" x14ac:dyDescent="0.2">
      <c r="I3368" s="57"/>
    </row>
    <row r="3369" spans="9:9" x14ac:dyDescent="0.2">
      <c r="I3369" s="57"/>
    </row>
    <row r="3370" spans="9:9" x14ac:dyDescent="0.2">
      <c r="I3370" s="57"/>
    </row>
    <row r="3371" spans="9:9" x14ac:dyDescent="0.2">
      <c r="I3371" s="57"/>
    </row>
    <row r="3372" spans="9:9" x14ac:dyDescent="0.2">
      <c r="I3372" s="57"/>
    </row>
    <row r="3373" spans="9:9" x14ac:dyDescent="0.2">
      <c r="I3373" s="57"/>
    </row>
    <row r="3374" spans="9:9" x14ac:dyDescent="0.2">
      <c r="I3374" s="57"/>
    </row>
    <row r="3375" spans="9:9" x14ac:dyDescent="0.2">
      <c r="I3375" s="57"/>
    </row>
    <row r="3376" spans="9:9" x14ac:dyDescent="0.2">
      <c r="I3376" s="57"/>
    </row>
    <row r="3377" spans="9:9" x14ac:dyDescent="0.2">
      <c r="I3377" s="57"/>
    </row>
    <row r="3378" spans="9:9" x14ac:dyDescent="0.2">
      <c r="I3378" s="57"/>
    </row>
    <row r="3379" spans="9:9" x14ac:dyDescent="0.2">
      <c r="I3379" s="57"/>
    </row>
    <row r="3380" spans="9:9" x14ac:dyDescent="0.2">
      <c r="I3380" s="57"/>
    </row>
    <row r="3381" spans="9:9" x14ac:dyDescent="0.2">
      <c r="I3381" s="57"/>
    </row>
    <row r="3382" spans="9:9" x14ac:dyDescent="0.2">
      <c r="I3382" s="57"/>
    </row>
    <row r="3383" spans="9:9" x14ac:dyDescent="0.2">
      <c r="I3383" s="57"/>
    </row>
    <row r="3384" spans="9:9" x14ac:dyDescent="0.2">
      <c r="I3384" s="57"/>
    </row>
    <row r="3385" spans="9:9" x14ac:dyDescent="0.2">
      <c r="I3385" s="57"/>
    </row>
    <row r="3386" spans="9:9" x14ac:dyDescent="0.2">
      <c r="I3386" s="57"/>
    </row>
    <row r="3387" spans="9:9" x14ac:dyDescent="0.2">
      <c r="I3387" s="57"/>
    </row>
    <row r="3388" spans="9:9" x14ac:dyDescent="0.2">
      <c r="I3388" s="57"/>
    </row>
    <row r="3389" spans="9:9" x14ac:dyDescent="0.2">
      <c r="I3389" s="57"/>
    </row>
    <row r="3390" spans="9:9" x14ac:dyDescent="0.2">
      <c r="I3390" s="57"/>
    </row>
    <row r="3391" spans="9:9" x14ac:dyDescent="0.2">
      <c r="I3391" s="57"/>
    </row>
    <row r="3392" spans="9:9" x14ac:dyDescent="0.2">
      <c r="I3392" s="57"/>
    </row>
    <row r="3393" spans="9:9" x14ac:dyDescent="0.2">
      <c r="I3393" s="57"/>
    </row>
    <row r="3394" spans="9:9" x14ac:dyDescent="0.2">
      <c r="I3394" s="57"/>
    </row>
    <row r="3395" spans="9:9" x14ac:dyDescent="0.2">
      <c r="I3395" s="57"/>
    </row>
    <row r="3396" spans="9:9" x14ac:dyDescent="0.2">
      <c r="I3396" s="57"/>
    </row>
    <row r="3397" spans="9:9" x14ac:dyDescent="0.2">
      <c r="I3397" s="57"/>
    </row>
    <row r="3398" spans="9:9" x14ac:dyDescent="0.2">
      <c r="I3398" s="57"/>
    </row>
    <row r="3399" spans="9:9" x14ac:dyDescent="0.2">
      <c r="I3399" s="57"/>
    </row>
    <row r="3400" spans="9:9" x14ac:dyDescent="0.2">
      <c r="I3400" s="57"/>
    </row>
    <row r="3401" spans="9:9" x14ac:dyDescent="0.2">
      <c r="I3401" s="57"/>
    </row>
    <row r="3402" spans="9:9" x14ac:dyDescent="0.2">
      <c r="I3402" s="57"/>
    </row>
    <row r="3403" spans="9:9" x14ac:dyDescent="0.2">
      <c r="I3403" s="57"/>
    </row>
    <row r="3404" spans="9:9" x14ac:dyDescent="0.2">
      <c r="I3404" s="57"/>
    </row>
    <row r="3405" spans="9:9" x14ac:dyDescent="0.2">
      <c r="I3405" s="57"/>
    </row>
    <row r="3406" spans="9:9" x14ac:dyDescent="0.2">
      <c r="I3406" s="57"/>
    </row>
    <row r="3407" spans="9:9" x14ac:dyDescent="0.2">
      <c r="I3407" s="57"/>
    </row>
    <row r="3408" spans="9:9" x14ac:dyDescent="0.2">
      <c r="I3408" s="57"/>
    </row>
    <row r="3409" spans="9:9" x14ac:dyDescent="0.2">
      <c r="I3409" s="57"/>
    </row>
    <row r="3410" spans="9:9" x14ac:dyDescent="0.2">
      <c r="I3410" s="57"/>
    </row>
    <row r="3411" spans="9:9" x14ac:dyDescent="0.2">
      <c r="I3411" s="57"/>
    </row>
    <row r="3412" spans="9:9" x14ac:dyDescent="0.2">
      <c r="I3412" s="57"/>
    </row>
    <row r="3413" spans="9:9" x14ac:dyDescent="0.2">
      <c r="I3413" s="57"/>
    </row>
    <row r="3414" spans="9:9" x14ac:dyDescent="0.2">
      <c r="I3414" s="57"/>
    </row>
    <row r="3415" spans="9:9" x14ac:dyDescent="0.2">
      <c r="I3415" s="57"/>
    </row>
    <row r="3416" spans="9:9" x14ac:dyDescent="0.2">
      <c r="I3416" s="57"/>
    </row>
    <row r="3417" spans="9:9" x14ac:dyDescent="0.2">
      <c r="I3417" s="57"/>
    </row>
    <row r="3418" spans="9:9" x14ac:dyDescent="0.2">
      <c r="I3418" s="57"/>
    </row>
    <row r="3419" spans="9:9" x14ac:dyDescent="0.2">
      <c r="I3419" s="57"/>
    </row>
    <row r="3420" spans="9:9" x14ac:dyDescent="0.2">
      <c r="I3420" s="57"/>
    </row>
    <row r="3421" spans="9:9" x14ac:dyDescent="0.2">
      <c r="I3421" s="57"/>
    </row>
    <row r="3422" spans="9:9" x14ac:dyDescent="0.2">
      <c r="I3422" s="57"/>
    </row>
    <row r="3423" spans="9:9" x14ac:dyDescent="0.2">
      <c r="I3423" s="57"/>
    </row>
    <row r="3424" spans="9:9" x14ac:dyDescent="0.2">
      <c r="I3424" s="57"/>
    </row>
    <row r="3425" spans="9:9" x14ac:dyDescent="0.2">
      <c r="I3425" s="57"/>
    </row>
    <row r="3426" spans="9:9" x14ac:dyDescent="0.2">
      <c r="I3426" s="57"/>
    </row>
    <row r="3427" spans="9:9" x14ac:dyDescent="0.2">
      <c r="I3427" s="57"/>
    </row>
    <row r="3428" spans="9:9" x14ac:dyDescent="0.2">
      <c r="I3428" s="57"/>
    </row>
    <row r="3429" spans="9:9" x14ac:dyDescent="0.2">
      <c r="I3429" s="57"/>
    </row>
    <row r="3430" spans="9:9" x14ac:dyDescent="0.2">
      <c r="I3430" s="57"/>
    </row>
    <row r="3431" spans="9:9" x14ac:dyDescent="0.2">
      <c r="I3431" s="57"/>
    </row>
    <row r="3432" spans="9:9" x14ac:dyDescent="0.2">
      <c r="I3432" s="57"/>
    </row>
    <row r="3433" spans="9:9" x14ac:dyDescent="0.2">
      <c r="I3433" s="57"/>
    </row>
    <row r="3434" spans="9:9" x14ac:dyDescent="0.2">
      <c r="I3434" s="57"/>
    </row>
    <row r="3435" spans="9:9" x14ac:dyDescent="0.2">
      <c r="I3435" s="57"/>
    </row>
    <row r="3436" spans="9:9" x14ac:dyDescent="0.2">
      <c r="I3436" s="57"/>
    </row>
    <row r="3437" spans="9:9" x14ac:dyDescent="0.2">
      <c r="I3437" s="57"/>
    </row>
    <row r="3438" spans="9:9" x14ac:dyDescent="0.2">
      <c r="I3438" s="57"/>
    </row>
    <row r="3439" spans="9:9" x14ac:dyDescent="0.2">
      <c r="I3439" s="57"/>
    </row>
    <row r="3440" spans="9:9" x14ac:dyDescent="0.2">
      <c r="I3440" s="57"/>
    </row>
    <row r="3441" spans="9:9" x14ac:dyDescent="0.2">
      <c r="I3441" s="57"/>
    </row>
    <row r="3442" spans="9:9" x14ac:dyDescent="0.2">
      <c r="I3442" s="57"/>
    </row>
    <row r="3443" spans="9:9" x14ac:dyDescent="0.2">
      <c r="I3443" s="57"/>
    </row>
    <row r="3444" spans="9:9" x14ac:dyDescent="0.2">
      <c r="I3444" s="57"/>
    </row>
    <row r="3445" spans="9:9" x14ac:dyDescent="0.2">
      <c r="I3445" s="57"/>
    </row>
    <row r="3446" spans="9:9" x14ac:dyDescent="0.2">
      <c r="I3446" s="57"/>
    </row>
    <row r="3447" spans="9:9" x14ac:dyDescent="0.2">
      <c r="I3447" s="57"/>
    </row>
    <row r="3448" spans="9:9" x14ac:dyDescent="0.2">
      <c r="I3448" s="57"/>
    </row>
    <row r="3449" spans="9:9" x14ac:dyDescent="0.2">
      <c r="I3449" s="57"/>
    </row>
    <row r="3450" spans="9:9" x14ac:dyDescent="0.2">
      <c r="I3450" s="57"/>
    </row>
    <row r="3451" spans="9:9" x14ac:dyDescent="0.2">
      <c r="I3451" s="57"/>
    </row>
    <row r="3452" spans="9:9" x14ac:dyDescent="0.2">
      <c r="I3452" s="57"/>
    </row>
    <row r="3453" spans="9:9" x14ac:dyDescent="0.2">
      <c r="I3453" s="57"/>
    </row>
    <row r="3454" spans="9:9" x14ac:dyDescent="0.2">
      <c r="I3454" s="57"/>
    </row>
    <row r="3455" spans="9:9" x14ac:dyDescent="0.2">
      <c r="I3455" s="57"/>
    </row>
    <row r="3456" spans="9:9" x14ac:dyDescent="0.2">
      <c r="I3456" s="57"/>
    </row>
    <row r="3457" spans="9:9" x14ac:dyDescent="0.2">
      <c r="I3457" s="57"/>
    </row>
    <row r="3458" spans="9:9" x14ac:dyDescent="0.2">
      <c r="I3458" s="57"/>
    </row>
    <row r="3459" spans="9:9" x14ac:dyDescent="0.2">
      <c r="I3459" s="57"/>
    </row>
    <row r="3460" spans="9:9" x14ac:dyDescent="0.2">
      <c r="I3460" s="57"/>
    </row>
    <row r="3461" spans="9:9" x14ac:dyDescent="0.2">
      <c r="I3461" s="57"/>
    </row>
    <row r="3462" spans="9:9" x14ac:dyDescent="0.2">
      <c r="I3462" s="57"/>
    </row>
    <row r="3463" spans="9:9" x14ac:dyDescent="0.2">
      <c r="I3463" s="57"/>
    </row>
    <row r="3464" spans="9:9" x14ac:dyDescent="0.2">
      <c r="I3464" s="57"/>
    </row>
    <row r="3465" spans="9:9" x14ac:dyDescent="0.2">
      <c r="I3465" s="57"/>
    </row>
    <row r="3466" spans="9:9" x14ac:dyDescent="0.2">
      <c r="I3466" s="57"/>
    </row>
    <row r="3467" spans="9:9" x14ac:dyDescent="0.2">
      <c r="I3467" s="57"/>
    </row>
    <row r="3468" spans="9:9" x14ac:dyDescent="0.2">
      <c r="I3468" s="57"/>
    </row>
    <row r="3469" spans="9:9" x14ac:dyDescent="0.2">
      <c r="I3469" s="57"/>
    </row>
    <row r="3470" spans="9:9" x14ac:dyDescent="0.2">
      <c r="I3470" s="57"/>
    </row>
    <row r="3471" spans="9:9" x14ac:dyDescent="0.2">
      <c r="I3471" s="57"/>
    </row>
    <row r="3472" spans="9:9" x14ac:dyDescent="0.2">
      <c r="I3472" s="57"/>
    </row>
    <row r="3473" spans="9:9" x14ac:dyDescent="0.2">
      <c r="I3473" s="57"/>
    </row>
    <row r="3474" spans="9:9" x14ac:dyDescent="0.2">
      <c r="I3474" s="57"/>
    </row>
    <row r="3475" spans="9:9" x14ac:dyDescent="0.2">
      <c r="I3475" s="57"/>
    </row>
    <row r="3476" spans="9:9" x14ac:dyDescent="0.2">
      <c r="I3476" s="57"/>
    </row>
    <row r="3477" spans="9:9" x14ac:dyDescent="0.2">
      <c r="I3477" s="57"/>
    </row>
    <row r="3478" spans="9:9" x14ac:dyDescent="0.2">
      <c r="I3478" s="57"/>
    </row>
    <row r="3479" spans="9:9" x14ac:dyDescent="0.2">
      <c r="I3479" s="57"/>
    </row>
    <row r="3480" spans="9:9" x14ac:dyDescent="0.2">
      <c r="I3480" s="57"/>
    </row>
    <row r="3481" spans="9:9" x14ac:dyDescent="0.2">
      <c r="I3481" s="57"/>
    </row>
    <row r="3482" spans="9:9" x14ac:dyDescent="0.2">
      <c r="I3482" s="57"/>
    </row>
    <row r="3483" spans="9:9" x14ac:dyDescent="0.2">
      <c r="I3483" s="57"/>
    </row>
    <row r="3484" spans="9:9" x14ac:dyDescent="0.2">
      <c r="I3484" s="57"/>
    </row>
    <row r="3485" spans="9:9" x14ac:dyDescent="0.2">
      <c r="I3485" s="57"/>
    </row>
    <row r="3486" spans="9:9" x14ac:dyDescent="0.2">
      <c r="I3486" s="57"/>
    </row>
    <row r="3487" spans="9:9" x14ac:dyDescent="0.2">
      <c r="I3487" s="57"/>
    </row>
    <row r="3488" spans="9:9" x14ac:dyDescent="0.2">
      <c r="I3488" s="57"/>
    </row>
    <row r="3489" spans="9:9" x14ac:dyDescent="0.2">
      <c r="I3489" s="57"/>
    </row>
    <row r="3490" spans="9:9" x14ac:dyDescent="0.2">
      <c r="I3490" s="57"/>
    </row>
    <row r="3491" spans="9:9" x14ac:dyDescent="0.2">
      <c r="I3491" s="57"/>
    </row>
    <row r="3492" spans="9:9" x14ac:dyDescent="0.2">
      <c r="I3492" s="57"/>
    </row>
    <row r="3493" spans="9:9" x14ac:dyDescent="0.2">
      <c r="I3493" s="57"/>
    </row>
    <row r="3494" spans="9:9" x14ac:dyDescent="0.2">
      <c r="I3494" s="57"/>
    </row>
    <row r="3495" spans="9:9" x14ac:dyDescent="0.2">
      <c r="I3495" s="57"/>
    </row>
    <row r="3496" spans="9:9" x14ac:dyDescent="0.2">
      <c r="I3496" s="57"/>
    </row>
    <row r="3497" spans="9:9" x14ac:dyDescent="0.2">
      <c r="I3497" s="57"/>
    </row>
    <row r="3498" spans="9:9" x14ac:dyDescent="0.2">
      <c r="I3498" s="57"/>
    </row>
    <row r="3499" spans="9:9" x14ac:dyDescent="0.2">
      <c r="I3499" s="57"/>
    </row>
    <row r="3500" spans="9:9" x14ac:dyDescent="0.2">
      <c r="I3500" s="57"/>
    </row>
    <row r="3501" spans="9:9" x14ac:dyDescent="0.2">
      <c r="I3501" s="57"/>
    </row>
    <row r="3502" spans="9:9" x14ac:dyDescent="0.2">
      <c r="I3502" s="57"/>
    </row>
    <row r="3503" spans="9:9" x14ac:dyDescent="0.2">
      <c r="I3503" s="57"/>
    </row>
    <row r="3504" spans="9:9" x14ac:dyDescent="0.2">
      <c r="I3504" s="57"/>
    </row>
    <row r="3505" spans="9:9" x14ac:dyDescent="0.2">
      <c r="I3505" s="57"/>
    </row>
    <row r="3506" spans="9:9" x14ac:dyDescent="0.2">
      <c r="I3506" s="57"/>
    </row>
    <row r="3507" spans="9:9" x14ac:dyDescent="0.2">
      <c r="I3507" s="57"/>
    </row>
    <row r="3508" spans="9:9" x14ac:dyDescent="0.2">
      <c r="I3508" s="57"/>
    </row>
    <row r="3509" spans="9:9" x14ac:dyDescent="0.2">
      <c r="I3509" s="57"/>
    </row>
    <row r="3510" spans="9:9" x14ac:dyDescent="0.2">
      <c r="I3510" s="57"/>
    </row>
    <row r="3511" spans="9:9" x14ac:dyDescent="0.2">
      <c r="I3511" s="57"/>
    </row>
    <row r="3512" spans="9:9" x14ac:dyDescent="0.2">
      <c r="I3512" s="57"/>
    </row>
    <row r="3513" spans="9:9" x14ac:dyDescent="0.2">
      <c r="I3513" s="57"/>
    </row>
    <row r="3514" spans="9:9" x14ac:dyDescent="0.2">
      <c r="I3514" s="57"/>
    </row>
    <row r="3515" spans="9:9" x14ac:dyDescent="0.2">
      <c r="I3515" s="57"/>
    </row>
    <row r="3516" spans="9:9" x14ac:dyDescent="0.2">
      <c r="I3516" s="57"/>
    </row>
    <row r="3517" spans="9:9" x14ac:dyDescent="0.2">
      <c r="I3517" s="57"/>
    </row>
    <row r="3518" spans="9:9" x14ac:dyDescent="0.2">
      <c r="I3518" s="57"/>
    </row>
    <row r="3519" spans="9:9" x14ac:dyDescent="0.2">
      <c r="I3519" s="57"/>
    </row>
    <row r="3520" spans="9:9" x14ac:dyDescent="0.2">
      <c r="I3520" s="57"/>
    </row>
    <row r="3521" spans="9:9" x14ac:dyDescent="0.2">
      <c r="I3521" s="57"/>
    </row>
    <row r="3522" spans="9:9" x14ac:dyDescent="0.2">
      <c r="I3522" s="57"/>
    </row>
    <row r="3523" spans="9:9" x14ac:dyDescent="0.2">
      <c r="I3523" s="57"/>
    </row>
    <row r="3524" spans="9:9" x14ac:dyDescent="0.2">
      <c r="I3524" s="57"/>
    </row>
    <row r="3525" spans="9:9" x14ac:dyDescent="0.2">
      <c r="I3525" s="57"/>
    </row>
    <row r="3526" spans="9:9" x14ac:dyDescent="0.2">
      <c r="I3526" s="57"/>
    </row>
    <row r="3527" spans="9:9" x14ac:dyDescent="0.2">
      <c r="I3527" s="57"/>
    </row>
    <row r="3528" spans="9:9" x14ac:dyDescent="0.2">
      <c r="I3528" s="57"/>
    </row>
    <row r="3529" spans="9:9" x14ac:dyDescent="0.2">
      <c r="I3529" s="57"/>
    </row>
    <row r="3530" spans="9:9" x14ac:dyDescent="0.2">
      <c r="I3530" s="57"/>
    </row>
    <row r="3531" spans="9:9" x14ac:dyDescent="0.2">
      <c r="I3531" s="57"/>
    </row>
    <row r="3532" spans="9:9" x14ac:dyDescent="0.2">
      <c r="I3532" s="57"/>
    </row>
    <row r="3533" spans="9:9" x14ac:dyDescent="0.2">
      <c r="I3533" s="57"/>
    </row>
    <row r="3534" spans="9:9" x14ac:dyDescent="0.2">
      <c r="I3534" s="57"/>
    </row>
    <row r="3535" spans="9:9" x14ac:dyDescent="0.2">
      <c r="I3535" s="57"/>
    </row>
    <row r="3536" spans="9:9" x14ac:dyDescent="0.2">
      <c r="I3536" s="57"/>
    </row>
    <row r="3537" spans="9:9" x14ac:dyDescent="0.2">
      <c r="I3537" s="57"/>
    </row>
    <row r="3538" spans="9:9" x14ac:dyDescent="0.2">
      <c r="I3538" s="57"/>
    </row>
    <row r="3539" spans="9:9" x14ac:dyDescent="0.2">
      <c r="I3539" s="57"/>
    </row>
    <row r="3540" spans="9:9" x14ac:dyDescent="0.2">
      <c r="I3540" s="57"/>
    </row>
    <row r="3541" spans="9:9" x14ac:dyDescent="0.2">
      <c r="I3541" s="57"/>
    </row>
    <row r="3542" spans="9:9" x14ac:dyDescent="0.2">
      <c r="I3542" s="57"/>
    </row>
    <row r="3543" spans="9:9" x14ac:dyDescent="0.2">
      <c r="I3543" s="57"/>
    </row>
    <row r="3544" spans="9:9" x14ac:dyDescent="0.2">
      <c r="I3544" s="57"/>
    </row>
    <row r="3545" spans="9:9" x14ac:dyDescent="0.2">
      <c r="I3545" s="57"/>
    </row>
    <row r="3546" spans="9:9" x14ac:dyDescent="0.2">
      <c r="I3546" s="57"/>
    </row>
    <row r="3547" spans="9:9" x14ac:dyDescent="0.2">
      <c r="I3547" s="57"/>
    </row>
    <row r="3548" spans="9:9" x14ac:dyDescent="0.2">
      <c r="I3548" s="57"/>
    </row>
    <row r="3549" spans="9:9" x14ac:dyDescent="0.2">
      <c r="I3549" s="57"/>
    </row>
    <row r="3550" spans="9:9" x14ac:dyDescent="0.2">
      <c r="I3550" s="57"/>
    </row>
    <row r="3551" spans="9:9" x14ac:dyDescent="0.2">
      <c r="I3551" s="57"/>
    </row>
    <row r="3552" spans="9:9" x14ac:dyDescent="0.2">
      <c r="I3552" s="57"/>
    </row>
    <row r="3553" spans="9:9" x14ac:dyDescent="0.2">
      <c r="I3553" s="57"/>
    </row>
    <row r="3554" spans="9:9" x14ac:dyDescent="0.2">
      <c r="I3554" s="57"/>
    </row>
    <row r="3555" spans="9:9" x14ac:dyDescent="0.2">
      <c r="I3555" s="57"/>
    </row>
    <row r="3556" spans="9:9" x14ac:dyDescent="0.2">
      <c r="I3556" s="57"/>
    </row>
    <row r="3557" spans="9:9" x14ac:dyDescent="0.2">
      <c r="I3557" s="57"/>
    </row>
    <row r="3558" spans="9:9" x14ac:dyDescent="0.2">
      <c r="I3558" s="57"/>
    </row>
    <row r="3559" spans="9:9" x14ac:dyDescent="0.2">
      <c r="I3559" s="57"/>
    </row>
    <row r="3560" spans="9:9" x14ac:dyDescent="0.2">
      <c r="I3560" s="57"/>
    </row>
    <row r="3561" spans="9:9" x14ac:dyDescent="0.2">
      <c r="I3561" s="57"/>
    </row>
    <row r="3562" spans="9:9" x14ac:dyDescent="0.2">
      <c r="I3562" s="57"/>
    </row>
    <row r="3563" spans="9:9" x14ac:dyDescent="0.2">
      <c r="I3563" s="57"/>
    </row>
    <row r="3564" spans="9:9" x14ac:dyDescent="0.2">
      <c r="I3564" s="57"/>
    </row>
    <row r="3565" spans="9:9" x14ac:dyDescent="0.2">
      <c r="I3565" s="57"/>
    </row>
    <row r="3566" spans="9:9" x14ac:dyDescent="0.2">
      <c r="I3566" s="57"/>
    </row>
    <row r="3567" spans="9:9" x14ac:dyDescent="0.2">
      <c r="I3567" s="57"/>
    </row>
    <row r="3568" spans="9:9" x14ac:dyDescent="0.2">
      <c r="I3568" s="57"/>
    </row>
    <row r="3569" spans="9:9" x14ac:dyDescent="0.2">
      <c r="I3569" s="57"/>
    </row>
    <row r="3570" spans="9:9" x14ac:dyDescent="0.2">
      <c r="I3570" s="57"/>
    </row>
    <row r="3571" spans="9:9" x14ac:dyDescent="0.2">
      <c r="I3571" s="57"/>
    </row>
    <row r="3572" spans="9:9" x14ac:dyDescent="0.2">
      <c r="I3572" s="57"/>
    </row>
    <row r="3573" spans="9:9" x14ac:dyDescent="0.2">
      <c r="I3573" s="57"/>
    </row>
    <row r="3574" spans="9:9" x14ac:dyDescent="0.2">
      <c r="I3574" s="57"/>
    </row>
    <row r="3575" spans="9:9" x14ac:dyDescent="0.2">
      <c r="I3575" s="57"/>
    </row>
    <row r="3576" spans="9:9" x14ac:dyDescent="0.2">
      <c r="I3576" s="57"/>
    </row>
    <row r="3577" spans="9:9" x14ac:dyDescent="0.2">
      <c r="I3577" s="57"/>
    </row>
    <row r="3578" spans="9:9" x14ac:dyDescent="0.2">
      <c r="I3578" s="57"/>
    </row>
    <row r="3579" spans="9:9" x14ac:dyDescent="0.2">
      <c r="I3579" s="57"/>
    </row>
    <row r="3580" spans="9:9" x14ac:dyDescent="0.2">
      <c r="I3580" s="57"/>
    </row>
    <row r="3581" spans="9:9" x14ac:dyDescent="0.2">
      <c r="I3581" s="57"/>
    </row>
    <row r="3582" spans="9:9" x14ac:dyDescent="0.2">
      <c r="I3582" s="57"/>
    </row>
    <row r="3583" spans="9:9" x14ac:dyDescent="0.2">
      <c r="I3583" s="57"/>
    </row>
    <row r="3584" spans="9:9" x14ac:dyDescent="0.2">
      <c r="I3584" s="57"/>
    </row>
    <row r="3585" spans="9:9" x14ac:dyDescent="0.2">
      <c r="I3585" s="57"/>
    </row>
    <row r="3586" spans="9:9" x14ac:dyDescent="0.2">
      <c r="I3586" s="57"/>
    </row>
    <row r="3587" spans="9:9" x14ac:dyDescent="0.2">
      <c r="I3587" s="57"/>
    </row>
    <row r="3588" spans="9:9" x14ac:dyDescent="0.2">
      <c r="I3588" s="57"/>
    </row>
    <row r="3589" spans="9:9" x14ac:dyDescent="0.2">
      <c r="I3589" s="57"/>
    </row>
    <row r="3590" spans="9:9" x14ac:dyDescent="0.2">
      <c r="I3590" s="57"/>
    </row>
    <row r="3591" spans="9:9" x14ac:dyDescent="0.2">
      <c r="I3591" s="57"/>
    </row>
    <row r="3592" spans="9:9" x14ac:dyDescent="0.2">
      <c r="I3592" s="57"/>
    </row>
    <row r="3593" spans="9:9" x14ac:dyDescent="0.2">
      <c r="I3593" s="57"/>
    </row>
    <row r="3594" spans="9:9" x14ac:dyDescent="0.2">
      <c r="I3594" s="57"/>
    </row>
    <row r="3595" spans="9:9" x14ac:dyDescent="0.2">
      <c r="I3595" s="57"/>
    </row>
    <row r="3596" spans="9:9" x14ac:dyDescent="0.2">
      <c r="I3596" s="57"/>
    </row>
    <row r="3597" spans="9:9" x14ac:dyDescent="0.2">
      <c r="I3597" s="57"/>
    </row>
    <row r="3598" spans="9:9" x14ac:dyDescent="0.2">
      <c r="I3598" s="57"/>
    </row>
    <row r="3599" spans="9:9" x14ac:dyDescent="0.2">
      <c r="I3599" s="57"/>
    </row>
    <row r="3600" spans="9:9" x14ac:dyDescent="0.2">
      <c r="I3600" s="57"/>
    </row>
    <row r="3601" spans="9:9" x14ac:dyDescent="0.2">
      <c r="I3601" s="57"/>
    </row>
    <row r="3602" spans="9:9" x14ac:dyDescent="0.2">
      <c r="I3602" s="57"/>
    </row>
    <row r="3603" spans="9:9" x14ac:dyDescent="0.2">
      <c r="I3603" s="57"/>
    </row>
    <row r="3604" spans="9:9" x14ac:dyDescent="0.2">
      <c r="I3604" s="57"/>
    </row>
    <row r="3605" spans="9:9" x14ac:dyDescent="0.2">
      <c r="I3605" s="57"/>
    </row>
    <row r="3606" spans="9:9" x14ac:dyDescent="0.2">
      <c r="I3606" s="57"/>
    </row>
    <row r="3607" spans="9:9" x14ac:dyDescent="0.2">
      <c r="I3607" s="57"/>
    </row>
    <row r="3608" spans="9:9" x14ac:dyDescent="0.2">
      <c r="I3608" s="57"/>
    </row>
    <row r="3609" spans="9:9" x14ac:dyDescent="0.2">
      <c r="I3609" s="57"/>
    </row>
    <row r="3610" spans="9:9" x14ac:dyDescent="0.2">
      <c r="I3610" s="57"/>
    </row>
    <row r="3611" spans="9:9" x14ac:dyDescent="0.2">
      <c r="I3611" s="57"/>
    </row>
    <row r="3612" spans="9:9" x14ac:dyDescent="0.2">
      <c r="I3612" s="57"/>
    </row>
    <row r="3613" spans="9:9" x14ac:dyDescent="0.2">
      <c r="I3613" s="57"/>
    </row>
    <row r="3614" spans="9:9" x14ac:dyDescent="0.2">
      <c r="I3614" s="57"/>
    </row>
    <row r="3615" spans="9:9" x14ac:dyDescent="0.2">
      <c r="I3615" s="57"/>
    </row>
    <row r="3616" spans="9:9" x14ac:dyDescent="0.2">
      <c r="I3616" s="57"/>
    </row>
    <row r="3617" spans="9:9" x14ac:dyDescent="0.2">
      <c r="I3617" s="57"/>
    </row>
    <row r="3618" spans="9:9" x14ac:dyDescent="0.2">
      <c r="I3618" s="57"/>
    </row>
    <row r="3619" spans="9:9" x14ac:dyDescent="0.2">
      <c r="I3619" s="57"/>
    </row>
    <row r="3620" spans="9:9" x14ac:dyDescent="0.2">
      <c r="I3620" s="57"/>
    </row>
    <row r="3621" spans="9:9" x14ac:dyDescent="0.2">
      <c r="I3621" s="57"/>
    </row>
    <row r="3622" spans="9:9" x14ac:dyDescent="0.2">
      <c r="I3622" s="57"/>
    </row>
    <row r="3623" spans="9:9" x14ac:dyDescent="0.2">
      <c r="I3623" s="57"/>
    </row>
    <row r="3624" spans="9:9" x14ac:dyDescent="0.2">
      <c r="I3624" s="57"/>
    </row>
    <row r="3625" spans="9:9" x14ac:dyDescent="0.2">
      <c r="I3625" s="57"/>
    </row>
    <row r="3626" spans="9:9" x14ac:dyDescent="0.2">
      <c r="I3626" s="57"/>
    </row>
    <row r="3627" spans="9:9" x14ac:dyDescent="0.2">
      <c r="I3627" s="57"/>
    </row>
    <row r="3628" spans="9:9" x14ac:dyDescent="0.2">
      <c r="I3628" s="57"/>
    </row>
    <row r="3629" spans="9:9" x14ac:dyDescent="0.2">
      <c r="I3629" s="57"/>
    </row>
    <row r="3630" spans="9:9" x14ac:dyDescent="0.2">
      <c r="I3630" s="57"/>
    </row>
    <row r="3631" spans="9:9" x14ac:dyDescent="0.2">
      <c r="I3631" s="57"/>
    </row>
    <row r="3632" spans="9:9" x14ac:dyDescent="0.2">
      <c r="I3632" s="57"/>
    </row>
    <row r="3633" spans="9:9" x14ac:dyDescent="0.2">
      <c r="I3633" s="57"/>
    </row>
    <row r="3634" spans="9:9" x14ac:dyDescent="0.2">
      <c r="I3634" s="57"/>
    </row>
    <row r="3635" spans="9:9" x14ac:dyDescent="0.2">
      <c r="I3635" s="57"/>
    </row>
    <row r="3636" spans="9:9" x14ac:dyDescent="0.2">
      <c r="I3636" s="57"/>
    </row>
    <row r="3637" spans="9:9" x14ac:dyDescent="0.2">
      <c r="I3637" s="57"/>
    </row>
    <row r="3638" spans="9:9" x14ac:dyDescent="0.2">
      <c r="I3638" s="57"/>
    </row>
    <row r="3639" spans="9:9" x14ac:dyDescent="0.2">
      <c r="I3639" s="57"/>
    </row>
    <row r="3640" spans="9:9" x14ac:dyDescent="0.2">
      <c r="I3640" s="57"/>
    </row>
    <row r="3641" spans="9:9" x14ac:dyDescent="0.2">
      <c r="I3641" s="57"/>
    </row>
    <row r="3642" spans="9:9" x14ac:dyDescent="0.2">
      <c r="I3642" s="57"/>
    </row>
    <row r="3643" spans="9:9" x14ac:dyDescent="0.2">
      <c r="I3643" s="57"/>
    </row>
    <row r="3644" spans="9:9" x14ac:dyDescent="0.2">
      <c r="I3644" s="57"/>
    </row>
    <row r="3645" spans="9:9" x14ac:dyDescent="0.2">
      <c r="I3645" s="57"/>
    </row>
    <row r="3646" spans="9:9" x14ac:dyDescent="0.2">
      <c r="I3646" s="57"/>
    </row>
    <row r="3647" spans="9:9" x14ac:dyDescent="0.2">
      <c r="I3647" s="57"/>
    </row>
    <row r="3648" spans="9:9" x14ac:dyDescent="0.2">
      <c r="I3648" s="57"/>
    </row>
    <row r="3649" spans="9:9" x14ac:dyDescent="0.2">
      <c r="I3649" s="57"/>
    </row>
    <row r="3650" spans="9:9" x14ac:dyDescent="0.2">
      <c r="I3650" s="57"/>
    </row>
    <row r="3651" spans="9:9" x14ac:dyDescent="0.2">
      <c r="I3651" s="57"/>
    </row>
    <row r="3652" spans="9:9" x14ac:dyDescent="0.2">
      <c r="I3652" s="57"/>
    </row>
    <row r="3653" spans="9:9" x14ac:dyDescent="0.2">
      <c r="I3653" s="57"/>
    </row>
    <row r="3654" spans="9:9" x14ac:dyDescent="0.2">
      <c r="I3654" s="57"/>
    </row>
    <row r="3655" spans="9:9" x14ac:dyDescent="0.2">
      <c r="I3655" s="57"/>
    </row>
    <row r="3656" spans="9:9" x14ac:dyDescent="0.2">
      <c r="I3656" s="57"/>
    </row>
    <row r="3657" spans="9:9" x14ac:dyDescent="0.2">
      <c r="I3657" s="57"/>
    </row>
    <row r="3658" spans="9:9" x14ac:dyDescent="0.2">
      <c r="I3658" s="57"/>
    </row>
    <row r="3659" spans="9:9" x14ac:dyDescent="0.2">
      <c r="I3659" s="57"/>
    </row>
    <row r="3660" spans="9:9" x14ac:dyDescent="0.2">
      <c r="I3660" s="57"/>
    </row>
    <row r="3661" spans="9:9" x14ac:dyDescent="0.2">
      <c r="I3661" s="57"/>
    </row>
    <row r="3662" spans="9:9" x14ac:dyDescent="0.2">
      <c r="I3662" s="57"/>
    </row>
    <row r="3663" spans="9:9" x14ac:dyDescent="0.2">
      <c r="I3663" s="57"/>
    </row>
    <row r="3664" spans="9:9" x14ac:dyDescent="0.2">
      <c r="I3664" s="57"/>
    </row>
    <row r="3665" spans="9:9" x14ac:dyDescent="0.2">
      <c r="I3665" s="57"/>
    </row>
    <row r="3666" spans="9:9" x14ac:dyDescent="0.2">
      <c r="I3666" s="57"/>
    </row>
    <row r="3667" spans="9:9" x14ac:dyDescent="0.2">
      <c r="I3667" s="57"/>
    </row>
    <row r="3668" spans="9:9" x14ac:dyDescent="0.2">
      <c r="I3668" s="57"/>
    </row>
    <row r="3669" spans="9:9" x14ac:dyDescent="0.2">
      <c r="I3669" s="57"/>
    </row>
    <row r="3670" spans="9:9" x14ac:dyDescent="0.2">
      <c r="I3670" s="57"/>
    </row>
    <row r="3671" spans="9:9" x14ac:dyDescent="0.2">
      <c r="I3671" s="57"/>
    </row>
    <row r="3672" spans="9:9" x14ac:dyDescent="0.2">
      <c r="I3672" s="57"/>
    </row>
    <row r="3673" spans="9:9" x14ac:dyDescent="0.2">
      <c r="I3673" s="57"/>
    </row>
    <row r="3674" spans="9:9" x14ac:dyDescent="0.2">
      <c r="I3674" s="57"/>
    </row>
    <row r="3675" spans="9:9" x14ac:dyDescent="0.2">
      <c r="I3675" s="57"/>
    </row>
    <row r="3676" spans="9:9" x14ac:dyDescent="0.2">
      <c r="I3676" s="57"/>
    </row>
    <row r="3677" spans="9:9" x14ac:dyDescent="0.2">
      <c r="I3677" s="57"/>
    </row>
    <row r="3678" spans="9:9" x14ac:dyDescent="0.2">
      <c r="I3678" s="57"/>
    </row>
    <row r="3679" spans="9:9" x14ac:dyDescent="0.2">
      <c r="I3679" s="57"/>
    </row>
    <row r="3680" spans="9:9" x14ac:dyDescent="0.2">
      <c r="I3680" s="57"/>
    </row>
    <row r="3681" spans="9:9" x14ac:dyDescent="0.2">
      <c r="I3681" s="57"/>
    </row>
    <row r="3682" spans="9:9" x14ac:dyDescent="0.2">
      <c r="I3682" s="57"/>
    </row>
    <row r="3683" spans="9:9" x14ac:dyDescent="0.2">
      <c r="I3683" s="57"/>
    </row>
    <row r="3684" spans="9:9" x14ac:dyDescent="0.2">
      <c r="I3684" s="57"/>
    </row>
    <row r="3685" spans="9:9" x14ac:dyDescent="0.2">
      <c r="I3685" s="57"/>
    </row>
    <row r="3686" spans="9:9" x14ac:dyDescent="0.2">
      <c r="I3686" s="57"/>
    </row>
    <row r="3687" spans="9:9" x14ac:dyDescent="0.2">
      <c r="I3687" s="57"/>
    </row>
    <row r="3688" spans="9:9" x14ac:dyDescent="0.2">
      <c r="I3688" s="57"/>
    </row>
    <row r="3689" spans="9:9" x14ac:dyDescent="0.2">
      <c r="I3689" s="57"/>
    </row>
    <row r="3690" spans="9:9" x14ac:dyDescent="0.2">
      <c r="I3690" s="57"/>
    </row>
    <row r="3691" spans="9:9" x14ac:dyDescent="0.2">
      <c r="I3691" s="57"/>
    </row>
    <row r="3692" spans="9:9" x14ac:dyDescent="0.2">
      <c r="I3692" s="57"/>
    </row>
    <row r="3693" spans="9:9" x14ac:dyDescent="0.2">
      <c r="I3693" s="57"/>
    </row>
    <row r="3694" spans="9:9" x14ac:dyDescent="0.2">
      <c r="I3694" s="57"/>
    </row>
    <row r="3695" spans="9:9" x14ac:dyDescent="0.2">
      <c r="I3695" s="57"/>
    </row>
    <row r="3696" spans="9:9" x14ac:dyDescent="0.2">
      <c r="I3696" s="57"/>
    </row>
    <row r="3697" spans="9:9" x14ac:dyDescent="0.2">
      <c r="I3697" s="57"/>
    </row>
    <row r="3698" spans="9:9" x14ac:dyDescent="0.2">
      <c r="I3698" s="57"/>
    </row>
    <row r="3699" spans="9:9" x14ac:dyDescent="0.2">
      <c r="I3699" s="57"/>
    </row>
    <row r="3700" spans="9:9" x14ac:dyDescent="0.2">
      <c r="I3700" s="57"/>
    </row>
    <row r="3701" spans="9:9" x14ac:dyDescent="0.2">
      <c r="I3701" s="57"/>
    </row>
    <row r="3702" spans="9:9" x14ac:dyDescent="0.2">
      <c r="I3702" s="57"/>
    </row>
    <row r="3703" spans="9:9" x14ac:dyDescent="0.2">
      <c r="I3703" s="57"/>
    </row>
    <row r="3704" spans="9:9" x14ac:dyDescent="0.2">
      <c r="I3704" s="57"/>
    </row>
    <row r="3705" spans="9:9" x14ac:dyDescent="0.2">
      <c r="I3705" s="57"/>
    </row>
    <row r="3706" spans="9:9" x14ac:dyDescent="0.2">
      <c r="I3706" s="57"/>
    </row>
    <row r="3707" spans="9:9" x14ac:dyDescent="0.2">
      <c r="I3707" s="57"/>
    </row>
    <row r="3708" spans="9:9" x14ac:dyDescent="0.2">
      <c r="I3708" s="57"/>
    </row>
    <row r="3709" spans="9:9" x14ac:dyDescent="0.2">
      <c r="I3709" s="57"/>
    </row>
    <row r="3710" spans="9:9" x14ac:dyDescent="0.2">
      <c r="I3710" s="57"/>
    </row>
    <row r="3711" spans="9:9" x14ac:dyDescent="0.2">
      <c r="I3711" s="57"/>
    </row>
    <row r="3712" spans="9:9" x14ac:dyDescent="0.2">
      <c r="I3712" s="57"/>
    </row>
    <row r="3713" spans="9:9" x14ac:dyDescent="0.2">
      <c r="I3713" s="57"/>
    </row>
    <row r="3714" spans="9:9" x14ac:dyDescent="0.2">
      <c r="I3714" s="57"/>
    </row>
    <row r="3715" spans="9:9" x14ac:dyDescent="0.2">
      <c r="I3715" s="57"/>
    </row>
    <row r="3716" spans="9:9" x14ac:dyDescent="0.2">
      <c r="I3716" s="57"/>
    </row>
    <row r="3717" spans="9:9" x14ac:dyDescent="0.2">
      <c r="I3717" s="57"/>
    </row>
    <row r="3718" spans="9:9" x14ac:dyDescent="0.2">
      <c r="I3718" s="57"/>
    </row>
    <row r="3719" spans="9:9" x14ac:dyDescent="0.2">
      <c r="I3719" s="57"/>
    </row>
    <row r="3720" spans="9:9" x14ac:dyDescent="0.2">
      <c r="I3720" s="57"/>
    </row>
    <row r="3721" spans="9:9" x14ac:dyDescent="0.2">
      <c r="I3721" s="57"/>
    </row>
    <row r="3722" spans="9:9" x14ac:dyDescent="0.2">
      <c r="I3722" s="57"/>
    </row>
    <row r="3723" spans="9:9" x14ac:dyDescent="0.2">
      <c r="I3723" s="57"/>
    </row>
    <row r="3724" spans="9:9" x14ac:dyDescent="0.2">
      <c r="I3724" s="57"/>
    </row>
    <row r="3725" spans="9:9" x14ac:dyDescent="0.2">
      <c r="I3725" s="57"/>
    </row>
    <row r="3726" spans="9:9" x14ac:dyDescent="0.2">
      <c r="I3726" s="57"/>
    </row>
    <row r="3727" spans="9:9" x14ac:dyDescent="0.2">
      <c r="I3727" s="57"/>
    </row>
    <row r="3728" spans="9:9" x14ac:dyDescent="0.2">
      <c r="I3728" s="57"/>
    </row>
    <row r="3729" spans="9:9" x14ac:dyDescent="0.2">
      <c r="I3729" s="57"/>
    </row>
    <row r="3730" spans="9:9" x14ac:dyDescent="0.2">
      <c r="I3730" s="57"/>
    </row>
    <row r="3731" spans="9:9" x14ac:dyDescent="0.2">
      <c r="I3731" s="57"/>
    </row>
    <row r="3732" spans="9:9" x14ac:dyDescent="0.2">
      <c r="I3732" s="57"/>
    </row>
    <row r="3733" spans="9:9" x14ac:dyDescent="0.2">
      <c r="I3733" s="57"/>
    </row>
    <row r="3734" spans="9:9" x14ac:dyDescent="0.2">
      <c r="I3734" s="57"/>
    </row>
    <row r="3735" spans="9:9" x14ac:dyDescent="0.2">
      <c r="I3735" s="57"/>
    </row>
    <row r="3736" spans="9:9" x14ac:dyDescent="0.2">
      <c r="I3736" s="57"/>
    </row>
    <row r="3737" spans="9:9" x14ac:dyDescent="0.2">
      <c r="I3737" s="57"/>
    </row>
    <row r="3738" spans="9:9" x14ac:dyDescent="0.2">
      <c r="I3738" s="57"/>
    </row>
    <row r="3739" spans="9:9" x14ac:dyDescent="0.2">
      <c r="I3739" s="57"/>
    </row>
    <row r="3740" spans="9:9" x14ac:dyDescent="0.2">
      <c r="I3740" s="57"/>
    </row>
    <row r="3741" spans="9:9" x14ac:dyDescent="0.2">
      <c r="I3741" s="57"/>
    </row>
    <row r="3742" spans="9:9" x14ac:dyDescent="0.2">
      <c r="I3742" s="57"/>
    </row>
    <row r="3743" spans="9:9" x14ac:dyDescent="0.2">
      <c r="I3743" s="57"/>
    </row>
    <row r="3744" spans="9:9" x14ac:dyDescent="0.2">
      <c r="I3744" s="57"/>
    </row>
    <row r="3745" spans="9:9" x14ac:dyDescent="0.2">
      <c r="I3745" s="57"/>
    </row>
    <row r="3746" spans="9:9" x14ac:dyDescent="0.2">
      <c r="I3746" s="57"/>
    </row>
    <row r="3747" spans="9:9" x14ac:dyDescent="0.2">
      <c r="I3747" s="57"/>
    </row>
    <row r="3748" spans="9:9" x14ac:dyDescent="0.2">
      <c r="I3748" s="57"/>
    </row>
    <row r="3749" spans="9:9" x14ac:dyDescent="0.2">
      <c r="I3749" s="57"/>
    </row>
    <row r="3750" spans="9:9" x14ac:dyDescent="0.2">
      <c r="I3750" s="57"/>
    </row>
    <row r="3751" spans="9:9" x14ac:dyDescent="0.2">
      <c r="I3751" s="57"/>
    </row>
    <row r="3752" spans="9:9" x14ac:dyDescent="0.2">
      <c r="I3752" s="57"/>
    </row>
    <row r="3753" spans="9:9" x14ac:dyDescent="0.2">
      <c r="I3753" s="57"/>
    </row>
    <row r="3754" spans="9:9" x14ac:dyDescent="0.2">
      <c r="I3754" s="57"/>
    </row>
    <row r="3755" spans="9:9" x14ac:dyDescent="0.2">
      <c r="I3755" s="57"/>
    </row>
    <row r="3756" spans="9:9" x14ac:dyDescent="0.2">
      <c r="I3756" s="57"/>
    </row>
    <row r="3757" spans="9:9" x14ac:dyDescent="0.2">
      <c r="I3757" s="57"/>
    </row>
    <row r="3758" spans="9:9" x14ac:dyDescent="0.2">
      <c r="I3758" s="57"/>
    </row>
    <row r="3759" spans="9:9" x14ac:dyDescent="0.2">
      <c r="I3759" s="57"/>
    </row>
    <row r="3760" spans="9:9" x14ac:dyDescent="0.2">
      <c r="I3760" s="57"/>
    </row>
    <row r="3761" spans="9:9" x14ac:dyDescent="0.2">
      <c r="I3761" s="57"/>
    </row>
    <row r="3762" spans="9:9" x14ac:dyDescent="0.2">
      <c r="I3762" s="57"/>
    </row>
    <row r="3763" spans="9:9" x14ac:dyDescent="0.2">
      <c r="I3763" s="57"/>
    </row>
    <row r="3764" spans="9:9" x14ac:dyDescent="0.2">
      <c r="I3764" s="57"/>
    </row>
    <row r="3765" spans="9:9" x14ac:dyDescent="0.2">
      <c r="I3765" s="57"/>
    </row>
    <row r="3766" spans="9:9" x14ac:dyDescent="0.2">
      <c r="I3766" s="57"/>
    </row>
    <row r="3767" spans="9:9" x14ac:dyDescent="0.2">
      <c r="I3767" s="57"/>
    </row>
    <row r="3768" spans="9:9" x14ac:dyDescent="0.2">
      <c r="I3768" s="57"/>
    </row>
    <row r="3769" spans="9:9" x14ac:dyDescent="0.2">
      <c r="I3769" s="57"/>
    </row>
    <row r="3770" spans="9:9" x14ac:dyDescent="0.2">
      <c r="I3770" s="57"/>
    </row>
    <row r="3771" spans="9:9" x14ac:dyDescent="0.2">
      <c r="I3771" s="57"/>
    </row>
    <row r="3772" spans="9:9" x14ac:dyDescent="0.2">
      <c r="I3772" s="57"/>
    </row>
    <row r="3773" spans="9:9" x14ac:dyDescent="0.2">
      <c r="I3773" s="57"/>
    </row>
    <row r="3774" spans="9:9" x14ac:dyDescent="0.2">
      <c r="I3774" s="57"/>
    </row>
    <row r="3775" spans="9:9" x14ac:dyDescent="0.2">
      <c r="I3775" s="57"/>
    </row>
    <row r="3776" spans="9:9" x14ac:dyDescent="0.2">
      <c r="I3776" s="57"/>
    </row>
    <row r="3777" spans="9:9" x14ac:dyDescent="0.2">
      <c r="I3777" s="57"/>
    </row>
    <row r="3778" spans="9:9" x14ac:dyDescent="0.2">
      <c r="I3778" s="57"/>
    </row>
    <row r="3779" spans="9:9" x14ac:dyDescent="0.2">
      <c r="I3779" s="57"/>
    </row>
    <row r="3780" spans="9:9" x14ac:dyDescent="0.2">
      <c r="I3780" s="57"/>
    </row>
    <row r="3781" spans="9:9" x14ac:dyDescent="0.2">
      <c r="I3781" s="57"/>
    </row>
    <row r="3782" spans="9:9" x14ac:dyDescent="0.2">
      <c r="I3782" s="57"/>
    </row>
    <row r="3783" spans="9:9" x14ac:dyDescent="0.2">
      <c r="I3783" s="57"/>
    </row>
    <row r="3784" spans="9:9" x14ac:dyDescent="0.2">
      <c r="I3784" s="57"/>
    </row>
    <row r="3785" spans="9:9" x14ac:dyDescent="0.2">
      <c r="I3785" s="57"/>
    </row>
    <row r="3786" spans="9:9" x14ac:dyDescent="0.2">
      <c r="I3786" s="57"/>
    </row>
    <row r="3787" spans="9:9" x14ac:dyDescent="0.2">
      <c r="I3787" s="57"/>
    </row>
    <row r="3788" spans="9:9" x14ac:dyDescent="0.2">
      <c r="I3788" s="57"/>
    </row>
    <row r="3789" spans="9:9" x14ac:dyDescent="0.2">
      <c r="I3789" s="57"/>
    </row>
    <row r="3790" spans="9:9" x14ac:dyDescent="0.2">
      <c r="I3790" s="57"/>
    </row>
    <row r="3791" spans="9:9" x14ac:dyDescent="0.2">
      <c r="I3791" s="57"/>
    </row>
    <row r="3792" spans="9:9" x14ac:dyDescent="0.2">
      <c r="I3792" s="57"/>
    </row>
    <row r="3793" spans="9:9" x14ac:dyDescent="0.2">
      <c r="I3793" s="57"/>
    </row>
    <row r="3794" spans="9:9" x14ac:dyDescent="0.2">
      <c r="I3794" s="57"/>
    </row>
    <row r="3795" spans="9:9" x14ac:dyDescent="0.2">
      <c r="I3795" s="57"/>
    </row>
    <row r="3796" spans="9:9" x14ac:dyDescent="0.2">
      <c r="I3796" s="57"/>
    </row>
    <row r="3797" spans="9:9" x14ac:dyDescent="0.2">
      <c r="I3797" s="57"/>
    </row>
    <row r="3798" spans="9:9" x14ac:dyDescent="0.2">
      <c r="I3798" s="57"/>
    </row>
    <row r="3799" spans="9:9" x14ac:dyDescent="0.2">
      <c r="I3799" s="57"/>
    </row>
    <row r="3800" spans="9:9" x14ac:dyDescent="0.2">
      <c r="I3800" s="57"/>
    </row>
    <row r="3801" spans="9:9" x14ac:dyDescent="0.2">
      <c r="I3801" s="57"/>
    </row>
    <row r="3802" spans="9:9" x14ac:dyDescent="0.2">
      <c r="I3802" s="57"/>
    </row>
    <row r="3803" spans="9:9" x14ac:dyDescent="0.2">
      <c r="I3803" s="57"/>
    </row>
    <row r="3804" spans="9:9" x14ac:dyDescent="0.2">
      <c r="I3804" s="57"/>
    </row>
    <row r="3805" spans="9:9" x14ac:dyDescent="0.2">
      <c r="I3805" s="57"/>
    </row>
    <row r="3806" spans="9:9" x14ac:dyDescent="0.2">
      <c r="I3806" s="57"/>
    </row>
    <row r="3807" spans="9:9" x14ac:dyDescent="0.2">
      <c r="I3807" s="57"/>
    </row>
    <row r="3808" spans="9:9" x14ac:dyDescent="0.2">
      <c r="I3808" s="57"/>
    </row>
    <row r="3809" spans="9:9" x14ac:dyDescent="0.2">
      <c r="I3809" s="57"/>
    </row>
    <row r="3810" spans="9:9" x14ac:dyDescent="0.2">
      <c r="I3810" s="57"/>
    </row>
    <row r="3811" spans="9:9" x14ac:dyDescent="0.2">
      <c r="I3811" s="57"/>
    </row>
    <row r="3812" spans="9:9" x14ac:dyDescent="0.2">
      <c r="I3812" s="57"/>
    </row>
    <row r="3813" spans="9:9" x14ac:dyDescent="0.2">
      <c r="I3813" s="57"/>
    </row>
    <row r="3814" spans="9:9" x14ac:dyDescent="0.2">
      <c r="I3814" s="57"/>
    </row>
    <row r="3815" spans="9:9" x14ac:dyDescent="0.2">
      <c r="I3815" s="57"/>
    </row>
    <row r="3816" spans="9:9" x14ac:dyDescent="0.2">
      <c r="I3816" s="57"/>
    </row>
    <row r="3817" spans="9:9" x14ac:dyDescent="0.2">
      <c r="I3817" s="57"/>
    </row>
    <row r="3818" spans="9:9" x14ac:dyDescent="0.2">
      <c r="I3818" s="57"/>
    </row>
    <row r="3819" spans="9:9" x14ac:dyDescent="0.2">
      <c r="I3819" s="57"/>
    </row>
    <row r="3820" spans="9:9" x14ac:dyDescent="0.2">
      <c r="I3820" s="57"/>
    </row>
    <row r="3821" spans="9:9" x14ac:dyDescent="0.2">
      <c r="I3821" s="57"/>
    </row>
    <row r="3822" spans="9:9" x14ac:dyDescent="0.2">
      <c r="I3822" s="57"/>
    </row>
    <row r="3823" spans="9:9" x14ac:dyDescent="0.2">
      <c r="I3823" s="57"/>
    </row>
    <row r="3824" spans="9:9" x14ac:dyDescent="0.2">
      <c r="I3824" s="57"/>
    </row>
    <row r="3825" spans="9:9" x14ac:dyDescent="0.2">
      <c r="I3825" s="57"/>
    </row>
    <row r="3826" spans="9:9" x14ac:dyDescent="0.2">
      <c r="I3826" s="57"/>
    </row>
    <row r="3827" spans="9:9" x14ac:dyDescent="0.2">
      <c r="I3827" s="57"/>
    </row>
    <row r="3828" spans="9:9" x14ac:dyDescent="0.2">
      <c r="I3828" s="57"/>
    </row>
    <row r="3829" spans="9:9" x14ac:dyDescent="0.2">
      <c r="I3829" s="57"/>
    </row>
    <row r="3830" spans="9:9" x14ac:dyDescent="0.2">
      <c r="I3830" s="57"/>
    </row>
    <row r="3831" spans="9:9" x14ac:dyDescent="0.2">
      <c r="I3831" s="57"/>
    </row>
    <row r="3832" spans="9:9" x14ac:dyDescent="0.2">
      <c r="I3832" s="57"/>
    </row>
    <row r="3833" spans="9:9" x14ac:dyDescent="0.2">
      <c r="I3833" s="57"/>
    </row>
    <row r="3834" spans="9:9" x14ac:dyDescent="0.2">
      <c r="I3834" s="57"/>
    </row>
    <row r="3835" spans="9:9" x14ac:dyDescent="0.2">
      <c r="I3835" s="57"/>
    </row>
    <row r="3836" spans="9:9" x14ac:dyDescent="0.2">
      <c r="I3836" s="57"/>
    </row>
    <row r="3837" spans="9:9" x14ac:dyDescent="0.2">
      <c r="I3837" s="57"/>
    </row>
    <row r="3838" spans="9:9" x14ac:dyDescent="0.2">
      <c r="I3838" s="57"/>
    </row>
    <row r="3839" spans="9:9" x14ac:dyDescent="0.2">
      <c r="I3839" s="57"/>
    </row>
    <row r="3840" spans="9:9" x14ac:dyDescent="0.2">
      <c r="I3840" s="57"/>
    </row>
    <row r="3841" spans="9:9" x14ac:dyDescent="0.2">
      <c r="I3841" s="57"/>
    </row>
    <row r="3842" spans="9:9" x14ac:dyDescent="0.2">
      <c r="I3842" s="57"/>
    </row>
    <row r="3843" spans="9:9" x14ac:dyDescent="0.2">
      <c r="I3843" s="57"/>
    </row>
    <row r="3844" spans="9:9" x14ac:dyDescent="0.2">
      <c r="I3844" s="57"/>
    </row>
    <row r="3845" spans="9:9" x14ac:dyDescent="0.2">
      <c r="I3845" s="57"/>
    </row>
    <row r="3846" spans="9:9" x14ac:dyDescent="0.2">
      <c r="I3846" s="57"/>
    </row>
    <row r="3847" spans="9:9" x14ac:dyDescent="0.2">
      <c r="I3847" s="57"/>
    </row>
    <row r="3848" spans="9:9" x14ac:dyDescent="0.2">
      <c r="I3848" s="57"/>
    </row>
    <row r="3849" spans="9:9" x14ac:dyDescent="0.2">
      <c r="I3849" s="57"/>
    </row>
    <row r="3850" spans="9:9" x14ac:dyDescent="0.2">
      <c r="I3850" s="57"/>
    </row>
    <row r="3851" spans="9:9" x14ac:dyDescent="0.2">
      <c r="I3851" s="57"/>
    </row>
    <row r="3852" spans="9:9" x14ac:dyDescent="0.2">
      <c r="I3852" s="57"/>
    </row>
    <row r="3853" spans="9:9" x14ac:dyDescent="0.2">
      <c r="I3853" s="57"/>
    </row>
    <row r="3854" spans="9:9" x14ac:dyDescent="0.2">
      <c r="I3854" s="57"/>
    </row>
    <row r="3855" spans="9:9" x14ac:dyDescent="0.2">
      <c r="I3855" s="57"/>
    </row>
    <row r="3856" spans="9:9" x14ac:dyDescent="0.2">
      <c r="I3856" s="57"/>
    </row>
    <row r="3857" spans="9:9" x14ac:dyDescent="0.2">
      <c r="I3857" s="57"/>
    </row>
    <row r="3858" spans="9:9" x14ac:dyDescent="0.2">
      <c r="I3858" s="57"/>
    </row>
    <row r="3859" spans="9:9" x14ac:dyDescent="0.2">
      <c r="I3859" s="57"/>
    </row>
    <row r="3860" spans="9:9" x14ac:dyDescent="0.2">
      <c r="I3860" s="57"/>
    </row>
    <row r="3861" spans="9:9" x14ac:dyDescent="0.2">
      <c r="I3861" s="57"/>
    </row>
    <row r="3862" spans="9:9" x14ac:dyDescent="0.2">
      <c r="I3862" s="57"/>
    </row>
    <row r="3863" spans="9:9" x14ac:dyDescent="0.2">
      <c r="I3863" s="57"/>
    </row>
    <row r="3864" spans="9:9" x14ac:dyDescent="0.2">
      <c r="I3864" s="57"/>
    </row>
    <row r="3865" spans="9:9" x14ac:dyDescent="0.2">
      <c r="I3865" s="57"/>
    </row>
    <row r="3866" spans="9:9" x14ac:dyDescent="0.2">
      <c r="I3866" s="57"/>
    </row>
    <row r="3867" spans="9:9" x14ac:dyDescent="0.2">
      <c r="I3867" s="57"/>
    </row>
    <row r="3868" spans="9:9" x14ac:dyDescent="0.2">
      <c r="I3868" s="57"/>
    </row>
    <row r="3869" spans="9:9" x14ac:dyDescent="0.2">
      <c r="I3869" s="57"/>
    </row>
    <row r="3870" spans="9:9" x14ac:dyDescent="0.2">
      <c r="I3870" s="57"/>
    </row>
    <row r="3871" spans="9:9" x14ac:dyDescent="0.2">
      <c r="I3871" s="57"/>
    </row>
    <row r="3872" spans="9:9" x14ac:dyDescent="0.2">
      <c r="I3872" s="57"/>
    </row>
    <row r="3873" spans="9:9" x14ac:dyDescent="0.2">
      <c r="I3873" s="57"/>
    </row>
    <row r="3874" spans="9:9" x14ac:dyDescent="0.2">
      <c r="I3874" s="57"/>
    </row>
    <row r="3875" spans="9:9" x14ac:dyDescent="0.2">
      <c r="I3875" s="57"/>
    </row>
    <row r="3876" spans="9:9" x14ac:dyDescent="0.2">
      <c r="I3876" s="57"/>
    </row>
    <row r="3877" spans="9:9" x14ac:dyDescent="0.2">
      <c r="I3877" s="57"/>
    </row>
    <row r="3878" spans="9:9" x14ac:dyDescent="0.2">
      <c r="I3878" s="57"/>
    </row>
    <row r="3879" spans="9:9" x14ac:dyDescent="0.2">
      <c r="I3879" s="57"/>
    </row>
    <row r="3880" spans="9:9" x14ac:dyDescent="0.2">
      <c r="I3880" s="57"/>
    </row>
    <row r="3881" spans="9:9" x14ac:dyDescent="0.2">
      <c r="I3881" s="57"/>
    </row>
    <row r="3882" spans="9:9" x14ac:dyDescent="0.2">
      <c r="I3882" s="57"/>
    </row>
    <row r="3883" spans="9:9" x14ac:dyDescent="0.2">
      <c r="I3883" s="57"/>
    </row>
    <row r="3884" spans="9:9" x14ac:dyDescent="0.2">
      <c r="I3884" s="57"/>
    </row>
    <row r="3885" spans="9:9" x14ac:dyDescent="0.2">
      <c r="I3885" s="57"/>
    </row>
    <row r="3886" spans="9:9" x14ac:dyDescent="0.2">
      <c r="I3886" s="57"/>
    </row>
    <row r="3887" spans="9:9" x14ac:dyDescent="0.2">
      <c r="I3887" s="57"/>
    </row>
    <row r="3888" spans="9:9" x14ac:dyDescent="0.2">
      <c r="I3888" s="57"/>
    </row>
    <row r="3889" spans="9:9" x14ac:dyDescent="0.2">
      <c r="I3889" s="57"/>
    </row>
    <row r="3890" spans="9:9" x14ac:dyDescent="0.2">
      <c r="I3890" s="57"/>
    </row>
    <row r="3891" spans="9:9" x14ac:dyDescent="0.2">
      <c r="I3891" s="57"/>
    </row>
    <row r="3892" spans="9:9" x14ac:dyDescent="0.2">
      <c r="I3892" s="57"/>
    </row>
    <row r="3893" spans="9:9" x14ac:dyDescent="0.2">
      <c r="I3893" s="57"/>
    </row>
    <row r="3894" spans="9:9" x14ac:dyDescent="0.2">
      <c r="I3894" s="57"/>
    </row>
    <row r="3895" spans="9:9" x14ac:dyDescent="0.2">
      <c r="I3895" s="57"/>
    </row>
    <row r="3896" spans="9:9" x14ac:dyDescent="0.2">
      <c r="I3896" s="57"/>
    </row>
    <row r="3897" spans="9:9" x14ac:dyDescent="0.2">
      <c r="I3897" s="57"/>
    </row>
    <row r="3898" spans="9:9" x14ac:dyDescent="0.2">
      <c r="I3898" s="57"/>
    </row>
    <row r="3899" spans="9:9" x14ac:dyDescent="0.2">
      <c r="I3899" s="57"/>
    </row>
    <row r="3900" spans="9:9" x14ac:dyDescent="0.2">
      <c r="I3900" s="57"/>
    </row>
    <row r="3901" spans="9:9" x14ac:dyDescent="0.2">
      <c r="I3901" s="57"/>
    </row>
    <row r="3902" spans="9:9" x14ac:dyDescent="0.2">
      <c r="I3902" s="57"/>
    </row>
    <row r="3903" spans="9:9" x14ac:dyDescent="0.2">
      <c r="I3903" s="57"/>
    </row>
    <row r="3904" spans="9:9" x14ac:dyDescent="0.2">
      <c r="I3904" s="57"/>
    </row>
    <row r="3905" spans="9:9" x14ac:dyDescent="0.2">
      <c r="I3905" s="57"/>
    </row>
    <row r="3906" spans="9:9" x14ac:dyDescent="0.2">
      <c r="I3906" s="57"/>
    </row>
    <row r="3907" spans="9:9" x14ac:dyDescent="0.2">
      <c r="I3907" s="57"/>
    </row>
    <row r="3908" spans="9:9" x14ac:dyDescent="0.2">
      <c r="I3908" s="57"/>
    </row>
    <row r="3909" spans="9:9" x14ac:dyDescent="0.2">
      <c r="I3909" s="57"/>
    </row>
    <row r="3910" spans="9:9" x14ac:dyDescent="0.2">
      <c r="I3910" s="57"/>
    </row>
    <row r="3911" spans="9:9" x14ac:dyDescent="0.2">
      <c r="I3911" s="57"/>
    </row>
    <row r="3912" spans="9:9" x14ac:dyDescent="0.2">
      <c r="I3912" s="57"/>
    </row>
    <row r="3913" spans="9:9" x14ac:dyDescent="0.2">
      <c r="I3913" s="57"/>
    </row>
    <row r="3914" spans="9:9" x14ac:dyDescent="0.2">
      <c r="I3914" s="57"/>
    </row>
    <row r="3915" spans="9:9" x14ac:dyDescent="0.2">
      <c r="I3915" s="57"/>
    </row>
    <row r="3916" spans="9:9" x14ac:dyDescent="0.2">
      <c r="I3916" s="57"/>
    </row>
    <row r="3917" spans="9:9" x14ac:dyDescent="0.2">
      <c r="I3917" s="57"/>
    </row>
    <row r="3918" spans="9:9" x14ac:dyDescent="0.2">
      <c r="I3918" s="57"/>
    </row>
    <row r="3919" spans="9:9" x14ac:dyDescent="0.2">
      <c r="I3919" s="57"/>
    </row>
    <row r="3920" spans="9:9" x14ac:dyDescent="0.2">
      <c r="I3920" s="57"/>
    </row>
    <row r="3921" spans="9:9" x14ac:dyDescent="0.2">
      <c r="I3921" s="57"/>
    </row>
    <row r="3922" spans="9:9" x14ac:dyDescent="0.2">
      <c r="I3922" s="57"/>
    </row>
    <row r="3923" spans="9:9" x14ac:dyDescent="0.2">
      <c r="I3923" s="57"/>
    </row>
    <row r="3924" spans="9:9" x14ac:dyDescent="0.2">
      <c r="I3924" s="57"/>
    </row>
    <row r="3925" spans="9:9" x14ac:dyDescent="0.2">
      <c r="I3925" s="57"/>
    </row>
    <row r="3926" spans="9:9" x14ac:dyDescent="0.2">
      <c r="I3926" s="57"/>
    </row>
    <row r="3927" spans="9:9" x14ac:dyDescent="0.2">
      <c r="I3927" s="57"/>
    </row>
    <row r="3928" spans="9:9" x14ac:dyDescent="0.2">
      <c r="I3928" s="57"/>
    </row>
    <row r="3929" spans="9:9" x14ac:dyDescent="0.2">
      <c r="I3929" s="57"/>
    </row>
    <row r="3930" spans="9:9" x14ac:dyDescent="0.2">
      <c r="I3930" s="57"/>
    </row>
    <row r="3931" spans="9:9" x14ac:dyDescent="0.2">
      <c r="I3931" s="57"/>
    </row>
    <row r="3932" spans="9:9" x14ac:dyDescent="0.2">
      <c r="I3932" s="57"/>
    </row>
    <row r="3933" spans="9:9" x14ac:dyDescent="0.2">
      <c r="I3933" s="57"/>
    </row>
    <row r="3934" spans="9:9" x14ac:dyDescent="0.2">
      <c r="I3934" s="57"/>
    </row>
    <row r="3935" spans="9:9" x14ac:dyDescent="0.2">
      <c r="I3935" s="57"/>
    </row>
    <row r="3936" spans="9:9" x14ac:dyDescent="0.2">
      <c r="I3936" s="57"/>
    </row>
    <row r="3937" spans="9:9" x14ac:dyDescent="0.2">
      <c r="I3937" s="57"/>
    </row>
    <row r="3938" spans="9:9" x14ac:dyDescent="0.2">
      <c r="I3938" s="57"/>
    </row>
    <row r="3939" spans="9:9" x14ac:dyDescent="0.2">
      <c r="I3939" s="57"/>
    </row>
    <row r="3940" spans="9:9" x14ac:dyDescent="0.2">
      <c r="I3940" s="57"/>
    </row>
    <row r="3941" spans="9:9" x14ac:dyDescent="0.2">
      <c r="I3941" s="57"/>
    </row>
    <row r="3942" spans="9:9" x14ac:dyDescent="0.2">
      <c r="I3942" s="57"/>
    </row>
    <row r="3943" spans="9:9" x14ac:dyDescent="0.2">
      <c r="I3943" s="57"/>
    </row>
    <row r="3944" spans="9:9" x14ac:dyDescent="0.2">
      <c r="I3944" s="57"/>
    </row>
    <row r="3945" spans="9:9" x14ac:dyDescent="0.2">
      <c r="I3945" s="57"/>
    </row>
    <row r="3946" spans="9:9" x14ac:dyDescent="0.2">
      <c r="I3946" s="57"/>
    </row>
    <row r="3947" spans="9:9" x14ac:dyDescent="0.2">
      <c r="I3947" s="57"/>
    </row>
    <row r="3948" spans="9:9" x14ac:dyDescent="0.2">
      <c r="I3948" s="57"/>
    </row>
    <row r="3949" spans="9:9" x14ac:dyDescent="0.2">
      <c r="I3949" s="57"/>
    </row>
    <row r="3950" spans="9:9" x14ac:dyDescent="0.2">
      <c r="I3950" s="57"/>
    </row>
    <row r="3951" spans="9:9" x14ac:dyDescent="0.2">
      <c r="I3951" s="57"/>
    </row>
    <row r="3952" spans="9:9" x14ac:dyDescent="0.2">
      <c r="I3952" s="57"/>
    </row>
    <row r="3953" spans="9:9" x14ac:dyDescent="0.2">
      <c r="I3953" s="57"/>
    </row>
    <row r="3954" spans="9:9" x14ac:dyDescent="0.2">
      <c r="I3954" s="57"/>
    </row>
    <row r="3955" spans="9:9" x14ac:dyDescent="0.2">
      <c r="I3955" s="57"/>
    </row>
    <row r="3956" spans="9:9" x14ac:dyDescent="0.2">
      <c r="I3956" s="57"/>
    </row>
    <row r="3957" spans="9:9" x14ac:dyDescent="0.2">
      <c r="I3957" s="57"/>
    </row>
    <row r="3958" spans="9:9" x14ac:dyDescent="0.2">
      <c r="I3958" s="57"/>
    </row>
    <row r="3959" spans="9:9" x14ac:dyDescent="0.2">
      <c r="I3959" s="57"/>
    </row>
    <row r="3960" spans="9:9" x14ac:dyDescent="0.2">
      <c r="I3960" s="57"/>
    </row>
    <row r="3961" spans="9:9" x14ac:dyDescent="0.2">
      <c r="I3961" s="57"/>
    </row>
    <row r="3962" spans="9:9" x14ac:dyDescent="0.2">
      <c r="I3962" s="57"/>
    </row>
    <row r="3963" spans="9:9" x14ac:dyDescent="0.2">
      <c r="I3963" s="57"/>
    </row>
    <row r="3964" spans="9:9" x14ac:dyDescent="0.2">
      <c r="I3964" s="57"/>
    </row>
    <row r="3965" spans="9:9" x14ac:dyDescent="0.2">
      <c r="I3965" s="57"/>
    </row>
    <row r="3966" spans="9:9" x14ac:dyDescent="0.2">
      <c r="I3966" s="57"/>
    </row>
    <row r="3967" spans="9:9" x14ac:dyDescent="0.2">
      <c r="I3967" s="57"/>
    </row>
    <row r="3968" spans="9:9" x14ac:dyDescent="0.2">
      <c r="I3968" s="57"/>
    </row>
    <row r="3969" spans="9:9" x14ac:dyDescent="0.2">
      <c r="I3969" s="57"/>
    </row>
    <row r="3970" spans="9:9" x14ac:dyDescent="0.2">
      <c r="I3970" s="57"/>
    </row>
    <row r="3971" spans="9:9" x14ac:dyDescent="0.2">
      <c r="I3971" s="57"/>
    </row>
    <row r="3972" spans="9:9" x14ac:dyDescent="0.2">
      <c r="I3972" s="57"/>
    </row>
    <row r="3973" spans="9:9" x14ac:dyDescent="0.2">
      <c r="I3973" s="57"/>
    </row>
    <row r="3974" spans="9:9" x14ac:dyDescent="0.2">
      <c r="I3974" s="57"/>
    </row>
    <row r="3975" spans="9:9" x14ac:dyDescent="0.2">
      <c r="I3975" s="57"/>
    </row>
    <row r="3976" spans="9:9" x14ac:dyDescent="0.2">
      <c r="I3976" s="57"/>
    </row>
    <row r="3977" spans="9:9" x14ac:dyDescent="0.2">
      <c r="I3977" s="57"/>
    </row>
    <row r="3978" spans="9:9" x14ac:dyDescent="0.2">
      <c r="I3978" s="57"/>
    </row>
    <row r="3979" spans="9:9" x14ac:dyDescent="0.2">
      <c r="I3979" s="57"/>
    </row>
    <row r="3980" spans="9:9" x14ac:dyDescent="0.2">
      <c r="I3980" s="57"/>
    </row>
    <row r="3981" spans="9:9" x14ac:dyDescent="0.2">
      <c r="I3981" s="57"/>
    </row>
    <row r="3982" spans="9:9" x14ac:dyDescent="0.2">
      <c r="I3982" s="57"/>
    </row>
    <row r="3983" spans="9:9" x14ac:dyDescent="0.2">
      <c r="I3983" s="57"/>
    </row>
    <row r="3984" spans="9:9" x14ac:dyDescent="0.2">
      <c r="I3984" s="57"/>
    </row>
    <row r="3985" spans="9:9" x14ac:dyDescent="0.2">
      <c r="I3985" s="57"/>
    </row>
    <row r="3986" spans="9:9" x14ac:dyDescent="0.2">
      <c r="I3986" s="57"/>
    </row>
    <row r="3987" spans="9:9" x14ac:dyDescent="0.2">
      <c r="I3987" s="57"/>
    </row>
    <row r="3988" spans="9:9" x14ac:dyDescent="0.2">
      <c r="I3988" s="57"/>
    </row>
    <row r="3989" spans="9:9" x14ac:dyDescent="0.2">
      <c r="I3989" s="57"/>
    </row>
    <row r="3990" spans="9:9" x14ac:dyDescent="0.2">
      <c r="I3990" s="57"/>
    </row>
    <row r="3991" spans="9:9" x14ac:dyDescent="0.2">
      <c r="I3991" s="57"/>
    </row>
    <row r="3992" spans="9:9" x14ac:dyDescent="0.2">
      <c r="I3992" s="57"/>
    </row>
    <row r="3993" spans="9:9" x14ac:dyDescent="0.2">
      <c r="I3993" s="57"/>
    </row>
    <row r="3994" spans="9:9" x14ac:dyDescent="0.2">
      <c r="I3994" s="57"/>
    </row>
    <row r="3995" spans="9:9" x14ac:dyDescent="0.2">
      <c r="I3995" s="57"/>
    </row>
    <row r="3996" spans="9:9" x14ac:dyDescent="0.2">
      <c r="I3996" s="57"/>
    </row>
    <row r="3997" spans="9:9" x14ac:dyDescent="0.2">
      <c r="I3997" s="57"/>
    </row>
    <row r="3998" spans="9:9" x14ac:dyDescent="0.2">
      <c r="I3998" s="57"/>
    </row>
    <row r="3999" spans="9:9" x14ac:dyDescent="0.2">
      <c r="I3999" s="57"/>
    </row>
    <row r="4000" spans="9:9" x14ac:dyDescent="0.2">
      <c r="I4000" s="57"/>
    </row>
    <row r="4001" spans="9:9" x14ac:dyDescent="0.2">
      <c r="I4001" s="57"/>
    </row>
    <row r="4002" spans="9:9" x14ac:dyDescent="0.2">
      <c r="I4002" s="57"/>
    </row>
    <row r="4003" spans="9:9" x14ac:dyDescent="0.2">
      <c r="I4003" s="57"/>
    </row>
    <row r="4004" spans="9:9" x14ac:dyDescent="0.2">
      <c r="I4004" s="57"/>
    </row>
    <row r="4005" spans="9:9" x14ac:dyDescent="0.2">
      <c r="I4005" s="57"/>
    </row>
    <row r="4006" spans="9:9" x14ac:dyDescent="0.2">
      <c r="I4006" s="57"/>
    </row>
    <row r="4007" spans="9:9" x14ac:dyDescent="0.2">
      <c r="I4007" s="57"/>
    </row>
    <row r="4008" spans="9:9" x14ac:dyDescent="0.2">
      <c r="I4008" s="57"/>
    </row>
    <row r="4009" spans="9:9" x14ac:dyDescent="0.2">
      <c r="I4009" s="57"/>
    </row>
    <row r="4010" spans="9:9" x14ac:dyDescent="0.2">
      <c r="I4010" s="57"/>
    </row>
    <row r="4011" spans="9:9" x14ac:dyDescent="0.2">
      <c r="I4011" s="57"/>
    </row>
    <row r="4012" spans="9:9" x14ac:dyDescent="0.2">
      <c r="I4012" s="57"/>
    </row>
    <row r="4013" spans="9:9" x14ac:dyDescent="0.2">
      <c r="I4013" s="57"/>
    </row>
    <row r="4014" spans="9:9" x14ac:dyDescent="0.2">
      <c r="I4014" s="57"/>
    </row>
    <row r="4015" spans="9:9" x14ac:dyDescent="0.2">
      <c r="I4015" s="57"/>
    </row>
    <row r="4016" spans="9:9" x14ac:dyDescent="0.2">
      <c r="I4016" s="57"/>
    </row>
    <row r="4017" spans="9:9" x14ac:dyDescent="0.2">
      <c r="I4017" s="57"/>
    </row>
    <row r="4018" spans="9:9" x14ac:dyDescent="0.2">
      <c r="I4018" s="57"/>
    </row>
    <row r="4019" spans="9:9" x14ac:dyDescent="0.2">
      <c r="I4019" s="57"/>
    </row>
    <row r="4020" spans="9:9" x14ac:dyDescent="0.2">
      <c r="I4020" s="57"/>
    </row>
    <row r="4021" spans="9:9" x14ac:dyDescent="0.2">
      <c r="I4021" s="57"/>
    </row>
    <row r="4022" spans="9:9" x14ac:dyDescent="0.2">
      <c r="I4022" s="57"/>
    </row>
    <row r="4023" spans="9:9" x14ac:dyDescent="0.2">
      <c r="I4023" s="57"/>
    </row>
    <row r="4024" spans="9:9" x14ac:dyDescent="0.2">
      <c r="I4024" s="57"/>
    </row>
    <row r="4025" spans="9:9" x14ac:dyDescent="0.2">
      <c r="I4025" s="57"/>
    </row>
    <row r="4026" spans="9:9" x14ac:dyDescent="0.2">
      <c r="I4026" s="57"/>
    </row>
    <row r="4027" spans="9:9" x14ac:dyDescent="0.2">
      <c r="I4027" s="57"/>
    </row>
    <row r="4028" spans="9:9" x14ac:dyDescent="0.2">
      <c r="I4028" s="57"/>
    </row>
    <row r="4029" spans="9:9" x14ac:dyDescent="0.2">
      <c r="I4029" s="57"/>
    </row>
    <row r="4030" spans="9:9" x14ac:dyDescent="0.2">
      <c r="I4030" s="57"/>
    </row>
    <row r="4031" spans="9:9" x14ac:dyDescent="0.2">
      <c r="I4031" s="57"/>
    </row>
    <row r="4032" spans="9:9" x14ac:dyDescent="0.2">
      <c r="I4032" s="57"/>
    </row>
    <row r="4033" spans="9:9" x14ac:dyDescent="0.2">
      <c r="I4033" s="57"/>
    </row>
    <row r="4034" spans="9:9" x14ac:dyDescent="0.2">
      <c r="I4034" s="57"/>
    </row>
    <row r="4035" spans="9:9" x14ac:dyDescent="0.2">
      <c r="I4035" s="57"/>
    </row>
    <row r="4036" spans="9:9" x14ac:dyDescent="0.2">
      <c r="I4036" s="57"/>
    </row>
    <row r="4037" spans="9:9" x14ac:dyDescent="0.2">
      <c r="I4037" s="57"/>
    </row>
    <row r="4038" spans="9:9" x14ac:dyDescent="0.2">
      <c r="I4038" s="57"/>
    </row>
    <row r="4039" spans="9:9" x14ac:dyDescent="0.2">
      <c r="I4039" s="57"/>
    </row>
    <row r="4040" spans="9:9" x14ac:dyDescent="0.2">
      <c r="I4040" s="57"/>
    </row>
    <row r="4041" spans="9:9" x14ac:dyDescent="0.2">
      <c r="I4041" s="57"/>
    </row>
    <row r="4042" spans="9:9" x14ac:dyDescent="0.2">
      <c r="I4042" s="57"/>
    </row>
    <row r="4043" spans="9:9" x14ac:dyDescent="0.2">
      <c r="I4043" s="57"/>
    </row>
    <row r="4044" spans="9:9" x14ac:dyDescent="0.2">
      <c r="I4044" s="57"/>
    </row>
    <row r="4045" spans="9:9" x14ac:dyDescent="0.2">
      <c r="I4045" s="57"/>
    </row>
    <row r="4046" spans="9:9" x14ac:dyDescent="0.2">
      <c r="I4046" s="57"/>
    </row>
    <row r="4047" spans="9:9" x14ac:dyDescent="0.2">
      <c r="I4047" s="57"/>
    </row>
    <row r="4048" spans="9:9" x14ac:dyDescent="0.2">
      <c r="I4048" s="57"/>
    </row>
    <row r="4049" spans="9:9" x14ac:dyDescent="0.2">
      <c r="I4049" s="57"/>
    </row>
    <row r="4050" spans="9:9" x14ac:dyDescent="0.2">
      <c r="I4050" s="57"/>
    </row>
    <row r="4051" spans="9:9" x14ac:dyDescent="0.2">
      <c r="I4051" s="57"/>
    </row>
    <row r="4052" spans="9:9" x14ac:dyDescent="0.2">
      <c r="I4052" s="57"/>
    </row>
    <row r="4053" spans="9:9" x14ac:dyDescent="0.2">
      <c r="I4053" s="57"/>
    </row>
    <row r="4054" spans="9:9" x14ac:dyDescent="0.2">
      <c r="I4054" s="57"/>
    </row>
    <row r="4055" spans="9:9" x14ac:dyDescent="0.2">
      <c r="I4055" s="57"/>
    </row>
    <row r="4056" spans="9:9" x14ac:dyDescent="0.2">
      <c r="I4056" s="57"/>
    </row>
    <row r="4057" spans="9:9" x14ac:dyDescent="0.2">
      <c r="I4057" s="57"/>
    </row>
    <row r="4058" spans="9:9" x14ac:dyDescent="0.2">
      <c r="I4058" s="57"/>
    </row>
    <row r="4059" spans="9:9" x14ac:dyDescent="0.2">
      <c r="I4059" s="57"/>
    </row>
    <row r="4060" spans="9:9" x14ac:dyDescent="0.2">
      <c r="I4060" s="57"/>
    </row>
    <row r="4061" spans="9:9" x14ac:dyDescent="0.2">
      <c r="I4061" s="57"/>
    </row>
    <row r="4062" spans="9:9" x14ac:dyDescent="0.2">
      <c r="I4062" s="57"/>
    </row>
    <row r="4063" spans="9:9" x14ac:dyDescent="0.2">
      <c r="I4063" s="57"/>
    </row>
    <row r="4064" spans="9:9" x14ac:dyDescent="0.2">
      <c r="I4064" s="57"/>
    </row>
    <row r="4065" spans="9:9" x14ac:dyDescent="0.2">
      <c r="I4065" s="57"/>
    </row>
    <row r="4066" spans="9:9" x14ac:dyDescent="0.2">
      <c r="I4066" s="57"/>
    </row>
    <row r="4067" spans="9:9" x14ac:dyDescent="0.2">
      <c r="I4067" s="57"/>
    </row>
    <row r="4068" spans="9:9" x14ac:dyDescent="0.2">
      <c r="I4068" s="57"/>
    </row>
    <row r="4069" spans="9:9" x14ac:dyDescent="0.2">
      <c r="I4069" s="57"/>
    </row>
    <row r="4070" spans="9:9" x14ac:dyDescent="0.2">
      <c r="I4070" s="57"/>
    </row>
    <row r="4071" spans="9:9" x14ac:dyDescent="0.2">
      <c r="I4071" s="57"/>
    </row>
    <row r="4072" spans="9:9" x14ac:dyDescent="0.2">
      <c r="I4072" s="57"/>
    </row>
    <row r="4073" spans="9:9" x14ac:dyDescent="0.2">
      <c r="I4073" s="57"/>
    </row>
    <row r="4074" spans="9:9" x14ac:dyDescent="0.2">
      <c r="I4074" s="57"/>
    </row>
    <row r="4075" spans="9:9" x14ac:dyDescent="0.2">
      <c r="I4075" s="57"/>
    </row>
    <row r="4076" spans="9:9" x14ac:dyDescent="0.2">
      <c r="I4076" s="57"/>
    </row>
    <row r="4077" spans="9:9" x14ac:dyDescent="0.2">
      <c r="I4077" s="57"/>
    </row>
    <row r="4078" spans="9:9" x14ac:dyDescent="0.2">
      <c r="I4078" s="57"/>
    </row>
    <row r="4079" spans="9:9" x14ac:dyDescent="0.2">
      <c r="I4079" s="57"/>
    </row>
    <row r="4080" spans="9:9" x14ac:dyDescent="0.2">
      <c r="I4080" s="57"/>
    </row>
    <row r="4081" spans="9:9" x14ac:dyDescent="0.2">
      <c r="I4081" s="57"/>
    </row>
    <row r="4082" spans="9:9" x14ac:dyDescent="0.2">
      <c r="I4082" s="57"/>
    </row>
    <row r="4083" spans="9:9" x14ac:dyDescent="0.2">
      <c r="I4083" s="57"/>
    </row>
    <row r="4084" spans="9:9" x14ac:dyDescent="0.2">
      <c r="I4084" s="57"/>
    </row>
    <row r="4085" spans="9:9" x14ac:dyDescent="0.2">
      <c r="I4085" s="57"/>
    </row>
    <row r="4086" spans="9:9" x14ac:dyDescent="0.2">
      <c r="I4086" s="57"/>
    </row>
    <row r="4087" spans="9:9" x14ac:dyDescent="0.2">
      <c r="I4087" s="57"/>
    </row>
    <row r="4088" spans="9:9" x14ac:dyDescent="0.2">
      <c r="I4088" s="57"/>
    </row>
    <row r="4089" spans="9:9" x14ac:dyDescent="0.2">
      <c r="I4089" s="57"/>
    </row>
    <row r="4090" spans="9:9" x14ac:dyDescent="0.2">
      <c r="I4090" s="57"/>
    </row>
    <row r="4091" spans="9:9" x14ac:dyDescent="0.2">
      <c r="I4091" s="57"/>
    </row>
    <row r="4092" spans="9:9" x14ac:dyDescent="0.2">
      <c r="I4092" s="57"/>
    </row>
    <row r="4093" spans="9:9" x14ac:dyDescent="0.2">
      <c r="I4093" s="57"/>
    </row>
    <row r="4094" spans="9:9" x14ac:dyDescent="0.2">
      <c r="I4094" s="57"/>
    </row>
    <row r="4095" spans="9:9" x14ac:dyDescent="0.2">
      <c r="I4095" s="57"/>
    </row>
    <row r="4096" spans="9:9" x14ac:dyDescent="0.2">
      <c r="I4096" s="57"/>
    </row>
    <row r="4097" spans="9:9" x14ac:dyDescent="0.2">
      <c r="I4097" s="57"/>
    </row>
    <row r="4098" spans="9:9" x14ac:dyDescent="0.2">
      <c r="I4098" s="57"/>
    </row>
    <row r="4099" spans="9:9" x14ac:dyDescent="0.2">
      <c r="I4099" s="57"/>
    </row>
    <row r="4100" spans="9:9" x14ac:dyDescent="0.2">
      <c r="I4100" s="57"/>
    </row>
    <row r="4101" spans="9:9" x14ac:dyDescent="0.2">
      <c r="I4101" s="57"/>
    </row>
    <row r="4102" spans="9:9" x14ac:dyDescent="0.2">
      <c r="I4102" s="57"/>
    </row>
    <row r="4103" spans="9:9" x14ac:dyDescent="0.2">
      <c r="I4103" s="57"/>
    </row>
    <row r="4104" spans="9:9" x14ac:dyDescent="0.2">
      <c r="I4104" s="57"/>
    </row>
    <row r="4105" spans="9:9" x14ac:dyDescent="0.2">
      <c r="I4105" s="57"/>
    </row>
    <row r="4106" spans="9:9" x14ac:dyDescent="0.2">
      <c r="I4106" s="57"/>
    </row>
    <row r="4107" spans="9:9" x14ac:dyDescent="0.2">
      <c r="I4107" s="57"/>
    </row>
    <row r="4108" spans="9:9" x14ac:dyDescent="0.2">
      <c r="I4108" s="57"/>
    </row>
    <row r="4109" spans="9:9" x14ac:dyDescent="0.2">
      <c r="I4109" s="57"/>
    </row>
    <row r="4110" spans="9:9" x14ac:dyDescent="0.2">
      <c r="I4110" s="57"/>
    </row>
    <row r="4111" spans="9:9" x14ac:dyDescent="0.2">
      <c r="I4111" s="57"/>
    </row>
    <row r="4112" spans="9:9" x14ac:dyDescent="0.2">
      <c r="I4112" s="57"/>
    </row>
    <row r="4113" spans="9:9" x14ac:dyDescent="0.2">
      <c r="I4113" s="57"/>
    </row>
    <row r="4114" spans="9:9" x14ac:dyDescent="0.2">
      <c r="I4114" s="57"/>
    </row>
    <row r="4115" spans="9:9" x14ac:dyDescent="0.2">
      <c r="I4115" s="57"/>
    </row>
    <row r="4116" spans="9:9" x14ac:dyDescent="0.2">
      <c r="I4116" s="57"/>
    </row>
    <row r="4117" spans="9:9" x14ac:dyDescent="0.2">
      <c r="I4117" s="57"/>
    </row>
    <row r="4118" spans="9:9" x14ac:dyDescent="0.2">
      <c r="I4118" s="57"/>
    </row>
    <row r="4119" spans="9:9" x14ac:dyDescent="0.2">
      <c r="I4119" s="57"/>
    </row>
    <row r="4120" spans="9:9" x14ac:dyDescent="0.2">
      <c r="I4120" s="57"/>
    </row>
    <row r="4121" spans="9:9" x14ac:dyDescent="0.2">
      <c r="I4121" s="57"/>
    </row>
    <row r="4122" spans="9:9" x14ac:dyDescent="0.2">
      <c r="I4122" s="57"/>
    </row>
    <row r="4123" spans="9:9" x14ac:dyDescent="0.2">
      <c r="I4123" s="57"/>
    </row>
    <row r="4124" spans="9:9" x14ac:dyDescent="0.2">
      <c r="I4124" s="57"/>
    </row>
    <row r="4125" spans="9:9" x14ac:dyDescent="0.2">
      <c r="I4125" s="57"/>
    </row>
    <row r="4126" spans="9:9" x14ac:dyDescent="0.2">
      <c r="I4126" s="57"/>
    </row>
    <row r="4127" spans="9:9" x14ac:dyDescent="0.2">
      <c r="I4127" s="57"/>
    </row>
    <row r="4128" spans="9:9" x14ac:dyDescent="0.2">
      <c r="I4128" s="57"/>
    </row>
    <row r="4129" spans="9:9" x14ac:dyDescent="0.2">
      <c r="I4129" s="57"/>
    </row>
    <row r="4130" spans="9:9" x14ac:dyDescent="0.2">
      <c r="I4130" s="57"/>
    </row>
    <row r="4131" spans="9:9" x14ac:dyDescent="0.2">
      <c r="I4131" s="57"/>
    </row>
    <row r="4132" spans="9:9" x14ac:dyDescent="0.2">
      <c r="I4132" s="57"/>
    </row>
    <row r="4133" spans="9:9" x14ac:dyDescent="0.2">
      <c r="I4133" s="57"/>
    </row>
    <row r="4134" spans="9:9" x14ac:dyDescent="0.2">
      <c r="I4134" s="57"/>
    </row>
    <row r="4135" spans="9:9" x14ac:dyDescent="0.2">
      <c r="I4135" s="57"/>
    </row>
    <row r="4136" spans="9:9" x14ac:dyDescent="0.2">
      <c r="I4136" s="57"/>
    </row>
    <row r="4137" spans="9:9" x14ac:dyDescent="0.2">
      <c r="I4137" s="57"/>
    </row>
    <row r="4138" spans="9:9" x14ac:dyDescent="0.2">
      <c r="I4138" s="57"/>
    </row>
    <row r="4139" spans="9:9" x14ac:dyDescent="0.2">
      <c r="I4139" s="57"/>
    </row>
    <row r="4140" spans="9:9" x14ac:dyDescent="0.2">
      <c r="I4140" s="57"/>
    </row>
    <row r="4141" spans="9:9" x14ac:dyDescent="0.2">
      <c r="I4141" s="57"/>
    </row>
    <row r="4142" spans="9:9" x14ac:dyDescent="0.2">
      <c r="I4142" s="57"/>
    </row>
    <row r="4143" spans="9:9" x14ac:dyDescent="0.2">
      <c r="I4143" s="57"/>
    </row>
    <row r="4144" spans="9:9" x14ac:dyDescent="0.2">
      <c r="I4144" s="57"/>
    </row>
    <row r="4145" spans="9:9" x14ac:dyDescent="0.2">
      <c r="I4145" s="57"/>
    </row>
    <row r="4146" spans="9:9" x14ac:dyDescent="0.2">
      <c r="I4146" s="57"/>
    </row>
    <row r="4147" spans="9:9" x14ac:dyDescent="0.2">
      <c r="I4147" s="57"/>
    </row>
    <row r="4148" spans="9:9" x14ac:dyDescent="0.2">
      <c r="I4148" s="57"/>
    </row>
    <row r="4149" spans="9:9" x14ac:dyDescent="0.2">
      <c r="I4149" s="57"/>
    </row>
    <row r="4150" spans="9:9" x14ac:dyDescent="0.2">
      <c r="I4150" s="57"/>
    </row>
    <row r="4151" spans="9:9" x14ac:dyDescent="0.2">
      <c r="I4151" s="57"/>
    </row>
    <row r="4152" spans="9:9" x14ac:dyDescent="0.2">
      <c r="I4152" s="57"/>
    </row>
    <row r="4153" spans="9:9" x14ac:dyDescent="0.2">
      <c r="I4153" s="57"/>
    </row>
    <row r="4154" spans="9:9" x14ac:dyDescent="0.2">
      <c r="I4154" s="57"/>
    </row>
    <row r="4155" spans="9:9" x14ac:dyDescent="0.2">
      <c r="I4155" s="57"/>
    </row>
    <row r="4156" spans="9:9" x14ac:dyDescent="0.2">
      <c r="I4156" s="57"/>
    </row>
    <row r="4157" spans="9:9" x14ac:dyDescent="0.2">
      <c r="I4157" s="57"/>
    </row>
    <row r="4158" spans="9:9" x14ac:dyDescent="0.2">
      <c r="I4158" s="57"/>
    </row>
    <row r="4159" spans="9:9" x14ac:dyDescent="0.2">
      <c r="I4159" s="57"/>
    </row>
    <row r="4160" spans="9:9" x14ac:dyDescent="0.2">
      <c r="I4160" s="57"/>
    </row>
    <row r="4161" spans="9:9" x14ac:dyDescent="0.2">
      <c r="I4161" s="57"/>
    </row>
    <row r="4162" spans="9:9" x14ac:dyDescent="0.2">
      <c r="I4162" s="57"/>
    </row>
    <row r="4163" spans="9:9" x14ac:dyDescent="0.2">
      <c r="I4163" s="57"/>
    </row>
    <row r="4164" spans="9:9" x14ac:dyDescent="0.2">
      <c r="I4164" s="57"/>
    </row>
    <row r="4165" spans="9:9" x14ac:dyDescent="0.2">
      <c r="I4165" s="57"/>
    </row>
    <row r="4166" spans="9:9" x14ac:dyDescent="0.2">
      <c r="I4166" s="57"/>
    </row>
    <row r="4167" spans="9:9" x14ac:dyDescent="0.2">
      <c r="I4167" s="57"/>
    </row>
    <row r="4168" spans="9:9" x14ac:dyDescent="0.2">
      <c r="I4168" s="57"/>
    </row>
    <row r="4169" spans="9:9" x14ac:dyDescent="0.2">
      <c r="I4169" s="57"/>
    </row>
    <row r="4170" spans="9:9" x14ac:dyDescent="0.2">
      <c r="I4170" s="57"/>
    </row>
    <row r="4171" spans="9:9" x14ac:dyDescent="0.2">
      <c r="I4171" s="57"/>
    </row>
    <row r="4172" spans="9:9" x14ac:dyDescent="0.2">
      <c r="I4172" s="57"/>
    </row>
    <row r="4173" spans="9:9" x14ac:dyDescent="0.2">
      <c r="I4173" s="57"/>
    </row>
    <row r="4174" spans="9:9" x14ac:dyDescent="0.2">
      <c r="I4174" s="57"/>
    </row>
    <row r="4175" spans="9:9" x14ac:dyDescent="0.2">
      <c r="I4175" s="57"/>
    </row>
    <row r="4176" spans="9:9" x14ac:dyDescent="0.2">
      <c r="I4176" s="57"/>
    </row>
    <row r="4177" spans="9:9" x14ac:dyDescent="0.2">
      <c r="I4177" s="57"/>
    </row>
    <row r="4178" spans="9:9" x14ac:dyDescent="0.2">
      <c r="I4178" s="57"/>
    </row>
    <row r="4179" spans="9:9" x14ac:dyDescent="0.2">
      <c r="I4179" s="57"/>
    </row>
    <row r="4180" spans="9:9" x14ac:dyDescent="0.2">
      <c r="I4180" s="57"/>
    </row>
    <row r="4181" spans="9:9" x14ac:dyDescent="0.2">
      <c r="I4181" s="57"/>
    </row>
    <row r="4182" spans="9:9" x14ac:dyDescent="0.2">
      <c r="I4182" s="57"/>
    </row>
    <row r="4183" spans="9:9" x14ac:dyDescent="0.2">
      <c r="I4183" s="57"/>
    </row>
    <row r="4184" spans="9:9" x14ac:dyDescent="0.2">
      <c r="I4184" s="57"/>
    </row>
    <row r="4185" spans="9:9" x14ac:dyDescent="0.2">
      <c r="I4185" s="57"/>
    </row>
    <row r="4186" spans="9:9" x14ac:dyDescent="0.2">
      <c r="I4186" s="57"/>
    </row>
    <row r="4187" spans="9:9" x14ac:dyDescent="0.2">
      <c r="I4187" s="57"/>
    </row>
    <row r="4188" spans="9:9" x14ac:dyDescent="0.2">
      <c r="I4188" s="57"/>
    </row>
    <row r="4189" spans="9:9" x14ac:dyDescent="0.2">
      <c r="I4189" s="57"/>
    </row>
    <row r="4190" spans="9:9" x14ac:dyDescent="0.2">
      <c r="I4190" s="57"/>
    </row>
    <row r="4191" spans="9:9" x14ac:dyDescent="0.2">
      <c r="I4191" s="57"/>
    </row>
    <row r="4192" spans="9:9" x14ac:dyDescent="0.2">
      <c r="I4192" s="57"/>
    </row>
    <row r="4193" spans="9:9" x14ac:dyDescent="0.2">
      <c r="I4193" s="57"/>
    </row>
    <row r="4194" spans="9:9" x14ac:dyDescent="0.2">
      <c r="I4194" s="57"/>
    </row>
    <row r="4195" spans="9:9" x14ac:dyDescent="0.2">
      <c r="I4195" s="57"/>
    </row>
    <row r="4196" spans="9:9" x14ac:dyDescent="0.2">
      <c r="I4196" s="57"/>
    </row>
    <row r="4197" spans="9:9" x14ac:dyDescent="0.2">
      <c r="I4197" s="57"/>
    </row>
    <row r="4198" spans="9:9" x14ac:dyDescent="0.2">
      <c r="I4198" s="57"/>
    </row>
    <row r="4199" spans="9:9" x14ac:dyDescent="0.2">
      <c r="I4199" s="57"/>
    </row>
    <row r="4200" spans="9:9" x14ac:dyDescent="0.2">
      <c r="I4200" s="57"/>
    </row>
    <row r="4201" spans="9:9" x14ac:dyDescent="0.2">
      <c r="I4201" s="57"/>
    </row>
    <row r="4202" spans="9:9" x14ac:dyDescent="0.2">
      <c r="I4202" s="57"/>
    </row>
    <row r="4203" spans="9:9" x14ac:dyDescent="0.2">
      <c r="I4203" s="57"/>
    </row>
    <row r="4204" spans="9:9" x14ac:dyDescent="0.2">
      <c r="I4204" s="57"/>
    </row>
    <row r="4205" spans="9:9" x14ac:dyDescent="0.2">
      <c r="I4205" s="57"/>
    </row>
    <row r="4206" spans="9:9" x14ac:dyDescent="0.2">
      <c r="I4206" s="57"/>
    </row>
    <row r="4207" spans="9:9" x14ac:dyDescent="0.2">
      <c r="I4207" s="57"/>
    </row>
    <row r="4208" spans="9:9" x14ac:dyDescent="0.2">
      <c r="I4208" s="57"/>
    </row>
    <row r="4209" spans="9:9" x14ac:dyDescent="0.2">
      <c r="I4209" s="57"/>
    </row>
    <row r="4210" spans="9:9" x14ac:dyDescent="0.2">
      <c r="I4210" s="57"/>
    </row>
    <row r="4211" spans="9:9" x14ac:dyDescent="0.2">
      <c r="I4211" s="57"/>
    </row>
    <row r="4212" spans="9:9" x14ac:dyDescent="0.2">
      <c r="I4212" s="57"/>
    </row>
    <row r="4213" spans="9:9" x14ac:dyDescent="0.2">
      <c r="I4213" s="57"/>
    </row>
    <row r="4214" spans="9:9" x14ac:dyDescent="0.2">
      <c r="I4214" s="57"/>
    </row>
    <row r="4215" spans="9:9" x14ac:dyDescent="0.2">
      <c r="I4215" s="57"/>
    </row>
    <row r="4216" spans="9:9" x14ac:dyDescent="0.2">
      <c r="I4216" s="57"/>
    </row>
    <row r="4217" spans="9:9" x14ac:dyDescent="0.2">
      <c r="I4217" s="57"/>
    </row>
    <row r="4218" spans="9:9" x14ac:dyDescent="0.2">
      <c r="I4218" s="57"/>
    </row>
  </sheetData>
  <printOptions horizontalCentered="1"/>
  <pageMargins left="0.75" right="0.75" top="0.75" bottom="0.5" header="0.5" footer="0"/>
  <pageSetup scale="58" orientation="landscape" verticalDpi="30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ransitionEvaluation="1" transitionEntry="1">
    <pageSetUpPr fitToPage="1"/>
  </sheetPr>
  <dimension ref="A1:AC263"/>
  <sheetViews>
    <sheetView topLeftCell="A16" zoomScale="80" workbookViewId="0">
      <selection activeCell="E23" sqref="E23"/>
    </sheetView>
  </sheetViews>
  <sheetFormatPr defaultColWidth="12.7109375" defaultRowHeight="12.75" x14ac:dyDescent="0.2"/>
  <cols>
    <col min="1" max="1" width="14.28515625" style="82" customWidth="1"/>
    <col min="2" max="2" width="10.7109375" style="38" customWidth="1"/>
    <col min="3" max="3" width="1.7109375" style="72" customWidth="1"/>
    <col min="4" max="4" width="14.28515625" style="207" customWidth="1"/>
    <col min="5" max="5" width="10.7109375" style="38" customWidth="1"/>
    <col min="6" max="6" width="4.5703125" style="24" customWidth="1"/>
    <col min="7" max="7" width="18.28515625" style="28" customWidth="1"/>
    <col min="8" max="8" width="18.28515625" style="268" customWidth="1"/>
    <col min="9" max="9" width="18.28515625" style="24" customWidth="1"/>
    <col min="10" max="10" width="17.28515625" style="24" hidden="1" customWidth="1"/>
    <col min="11" max="11" width="16.42578125" style="240" hidden="1" customWidth="1"/>
    <col min="12" max="12" width="16.42578125" style="24" hidden="1" customWidth="1"/>
    <col min="13" max="13" width="16" style="24" hidden="1" customWidth="1"/>
    <col min="14" max="14" width="16.85546875" style="140" hidden="1" customWidth="1"/>
    <col min="15" max="15" width="17.28515625" style="140" hidden="1" customWidth="1"/>
    <col min="16" max="16" width="2.28515625" style="140" customWidth="1"/>
    <col min="17" max="17" width="16.5703125" style="195" customWidth="1"/>
    <col min="18" max="18" width="16.7109375" style="140" hidden="1" customWidth="1"/>
    <col min="19" max="19" width="15.140625" style="140" hidden="1" customWidth="1"/>
    <col min="20" max="20" width="15.5703125" style="24" hidden="1" customWidth="1"/>
    <col min="21" max="24" width="12.42578125" style="24" hidden="1" customWidth="1"/>
    <col min="25" max="25" width="14.7109375" style="6" hidden="1" customWidth="1"/>
    <col min="26" max="27" width="14.7109375" style="20" hidden="1" customWidth="1"/>
    <col min="28" max="28" width="2.7109375" style="76" hidden="1" customWidth="1"/>
    <col min="29" max="29" width="14.7109375" style="8" hidden="1" customWidth="1"/>
    <col min="30" max="16384" width="12.7109375" style="5"/>
  </cols>
  <sheetData>
    <row r="1" spans="1:29" ht="12" customHeight="1" x14ac:dyDescent="0.2">
      <c r="A1" s="40" t="s">
        <v>56</v>
      </c>
      <c r="F1" s="25"/>
      <c r="V1" s="25"/>
      <c r="W1" s="25"/>
      <c r="X1" s="25"/>
      <c r="AC1"/>
    </row>
    <row r="2" spans="1:29" ht="12" customHeight="1" x14ac:dyDescent="0.2">
      <c r="A2" s="101" t="s">
        <v>57</v>
      </c>
      <c r="B2" s="78"/>
      <c r="F2" s="25"/>
      <c r="V2" s="25"/>
      <c r="W2" s="25"/>
      <c r="X2" s="25"/>
    </row>
    <row r="3" spans="1:29" ht="12" customHeight="1" x14ac:dyDescent="0.2">
      <c r="A3" s="101"/>
      <c r="B3" s="78"/>
      <c r="Q3" s="2" t="s">
        <v>321</v>
      </c>
    </row>
    <row r="4" spans="1:29" ht="12" customHeight="1" x14ac:dyDescent="0.2">
      <c r="F4" s="26"/>
      <c r="G4" s="253"/>
      <c r="H4" s="269"/>
      <c r="I4" s="26"/>
      <c r="J4" s="26"/>
      <c r="K4" s="241"/>
      <c r="L4" s="26"/>
      <c r="M4" s="26"/>
      <c r="N4" s="177"/>
      <c r="O4" s="177"/>
      <c r="P4" s="177"/>
      <c r="Q4" s="191"/>
      <c r="R4" s="177"/>
      <c r="S4" s="177"/>
      <c r="T4" s="26"/>
      <c r="U4" s="26"/>
      <c r="V4" s="35"/>
      <c r="W4" s="26"/>
      <c r="X4" s="26"/>
      <c r="Z4" s="41"/>
      <c r="AA4" s="41"/>
      <c r="AB4" s="102"/>
      <c r="AC4" s="103"/>
    </row>
    <row r="5" spans="1:29" ht="12" customHeight="1" x14ac:dyDescent="0.2">
      <c r="A5" s="104"/>
      <c r="B5" s="9"/>
      <c r="V5" s="36"/>
      <c r="Z5" s="42"/>
      <c r="AA5" s="42"/>
      <c r="AB5" s="105"/>
      <c r="AC5" s="103"/>
    </row>
    <row r="6" spans="1:29" ht="12" customHeight="1" x14ac:dyDescent="0.2"/>
    <row r="7" spans="1:29" s="8" customFormat="1" ht="12" customHeight="1" x14ac:dyDescent="0.2">
      <c r="A7" s="106" t="s">
        <v>59</v>
      </c>
      <c r="B7" s="107"/>
      <c r="C7" s="72"/>
      <c r="D7" s="106" t="s">
        <v>60</v>
      </c>
      <c r="E7" s="107"/>
      <c r="F7" s="24"/>
      <c r="G7" s="254" t="s">
        <v>245</v>
      </c>
      <c r="H7" s="270" t="s">
        <v>222</v>
      </c>
      <c r="I7" s="226" t="s">
        <v>188</v>
      </c>
      <c r="J7" s="226" t="s">
        <v>157</v>
      </c>
      <c r="K7" s="178" t="s">
        <v>155</v>
      </c>
      <c r="L7" s="226" t="s">
        <v>147</v>
      </c>
      <c r="M7" s="226" t="s">
        <v>139</v>
      </c>
      <c r="N7" s="178" t="s">
        <v>137</v>
      </c>
      <c r="O7" s="178" t="s">
        <v>61</v>
      </c>
      <c r="P7" s="218"/>
      <c r="Q7" s="204" t="s">
        <v>62</v>
      </c>
      <c r="R7" s="178" t="s">
        <v>63</v>
      </c>
      <c r="S7" s="178" t="s">
        <v>64</v>
      </c>
      <c r="T7" s="160" t="s">
        <v>65</v>
      </c>
      <c r="U7" s="160" t="s">
        <v>66</v>
      </c>
      <c r="V7" s="30" t="s">
        <v>67</v>
      </c>
      <c r="W7" s="30" t="s">
        <v>68</v>
      </c>
      <c r="X7" s="30" t="s">
        <v>69</v>
      </c>
      <c r="Y7" s="30" t="s">
        <v>70</v>
      </c>
      <c r="Z7" s="30" t="s">
        <v>71</v>
      </c>
      <c r="AA7" s="30" t="s">
        <v>72</v>
      </c>
      <c r="AB7" s="77"/>
      <c r="AC7" s="30" t="s">
        <v>73</v>
      </c>
    </row>
    <row r="8" spans="1:29" ht="12" customHeight="1" x14ac:dyDescent="0.2">
      <c r="A8" s="108"/>
      <c r="B8" s="78"/>
      <c r="D8" s="208"/>
      <c r="E8" s="39"/>
      <c r="F8" s="27"/>
      <c r="G8" s="237"/>
      <c r="H8" s="242"/>
      <c r="I8" s="242"/>
      <c r="J8" s="27"/>
      <c r="L8" s="234"/>
      <c r="M8" s="140"/>
      <c r="Q8" s="193"/>
      <c r="T8" s="79"/>
      <c r="U8" s="79"/>
      <c r="V8" s="21"/>
      <c r="W8" s="21"/>
      <c r="X8" s="21"/>
      <c r="Y8" s="21"/>
      <c r="Z8" s="21"/>
      <c r="AA8" s="21"/>
      <c r="AB8" s="79"/>
      <c r="AC8" s="21"/>
    </row>
    <row r="9" spans="1:29" ht="12" customHeight="1" x14ac:dyDescent="0.2">
      <c r="A9" s="108" t="s">
        <v>218</v>
      </c>
      <c r="B9" s="9" t="s">
        <v>74</v>
      </c>
      <c r="D9" s="108" t="s">
        <v>218</v>
      </c>
      <c r="E9" s="9" t="s">
        <v>76</v>
      </c>
      <c r="F9" s="27"/>
      <c r="G9" s="237">
        <v>1960757</v>
      </c>
      <c r="H9" s="242">
        <v>-2324631</v>
      </c>
      <c r="I9" s="242">
        <v>-1404263</v>
      </c>
      <c r="J9" s="242">
        <v>-1624662</v>
      </c>
      <c r="K9" s="242"/>
      <c r="L9" s="234"/>
      <c r="M9" s="140"/>
      <c r="Q9" s="193">
        <v>-417341</v>
      </c>
      <c r="T9" s="79"/>
      <c r="U9" s="79"/>
      <c r="V9" s="21"/>
      <c r="W9" s="21"/>
      <c r="X9" s="21"/>
      <c r="Y9" s="21"/>
      <c r="Z9" s="21"/>
      <c r="AA9" s="21"/>
      <c r="AB9" s="79"/>
      <c r="AC9" s="21"/>
    </row>
    <row r="10" spans="1:29" s="1" customFormat="1" ht="12" customHeight="1" x14ac:dyDescent="0.2">
      <c r="A10" s="108" t="s">
        <v>218</v>
      </c>
      <c r="B10" s="9" t="s">
        <v>195</v>
      </c>
      <c r="C10" s="72"/>
      <c r="D10" s="108" t="s">
        <v>218</v>
      </c>
      <c r="E10" s="9" t="s">
        <v>167</v>
      </c>
      <c r="F10" s="27"/>
      <c r="G10" s="237">
        <v>1124135</v>
      </c>
      <c r="H10" s="242">
        <v>1299612</v>
      </c>
      <c r="I10" s="242">
        <v>1564014</v>
      </c>
      <c r="J10" s="242">
        <v>498708</v>
      </c>
      <c r="K10" s="242"/>
      <c r="L10" s="234"/>
      <c r="M10" s="139"/>
      <c r="N10" s="139"/>
      <c r="O10" s="140"/>
      <c r="P10" s="140"/>
      <c r="Q10" s="193"/>
      <c r="R10" s="139"/>
      <c r="S10" s="139"/>
      <c r="T10" s="161"/>
      <c r="U10" s="161"/>
      <c r="V10" s="21"/>
      <c r="W10" s="21"/>
      <c r="X10" s="21"/>
      <c r="Y10" s="21"/>
      <c r="Z10" s="21"/>
      <c r="AA10" s="21"/>
      <c r="AB10" s="29"/>
      <c r="AC10" s="21"/>
    </row>
    <row r="11" spans="1:29" s="1" customFormat="1" ht="12" customHeight="1" x14ac:dyDescent="0.2">
      <c r="A11" s="108" t="s">
        <v>218</v>
      </c>
      <c r="B11" s="9" t="s">
        <v>167</v>
      </c>
      <c r="C11" s="72"/>
      <c r="D11" s="108" t="s">
        <v>218</v>
      </c>
      <c r="E11" s="9" t="s">
        <v>171</v>
      </c>
      <c r="F11" s="27"/>
      <c r="G11" s="237">
        <v>-1762171</v>
      </c>
      <c r="H11" s="242">
        <v>4780779</v>
      </c>
      <c r="I11" s="242">
        <v>4335495</v>
      </c>
      <c r="J11" s="242">
        <v>-334065</v>
      </c>
      <c r="K11" s="242"/>
      <c r="L11" s="234"/>
      <c r="M11" s="139"/>
      <c r="N11" s="139"/>
      <c r="O11" s="140"/>
      <c r="P11" s="140"/>
      <c r="Q11" s="193"/>
      <c r="R11" s="139"/>
      <c r="S11" s="139"/>
      <c r="T11" s="161"/>
      <c r="U11" s="161"/>
      <c r="V11" s="21"/>
      <c r="W11" s="21"/>
      <c r="X11" s="21"/>
      <c r="Y11" s="21"/>
      <c r="Z11" s="21"/>
      <c r="AA11" s="21"/>
      <c r="AB11" s="29"/>
      <c r="AC11" s="21"/>
    </row>
    <row r="12" spans="1:29" s="1" customFormat="1" ht="12" customHeight="1" x14ac:dyDescent="0.2">
      <c r="A12" s="108"/>
      <c r="B12" s="9"/>
      <c r="C12" s="72"/>
      <c r="D12" s="108"/>
      <c r="E12" s="9"/>
      <c r="F12" s="27"/>
      <c r="G12" s="237"/>
      <c r="H12" s="242"/>
      <c r="I12" s="242"/>
      <c r="J12" s="242"/>
      <c r="K12" s="242"/>
      <c r="L12" s="234"/>
      <c r="M12" s="139"/>
      <c r="N12" s="139"/>
      <c r="O12" s="140"/>
      <c r="P12" s="140"/>
      <c r="Q12" s="193"/>
      <c r="R12" s="139"/>
      <c r="S12" s="139"/>
      <c r="T12" s="161"/>
      <c r="U12" s="161"/>
      <c r="V12" s="21"/>
      <c r="W12" s="21"/>
      <c r="X12" s="21"/>
      <c r="Y12" s="21"/>
      <c r="Z12" s="21"/>
      <c r="AA12" s="21"/>
      <c r="AB12" s="29"/>
      <c r="AC12" s="21"/>
    </row>
    <row r="13" spans="1:29" s="1" customFormat="1" ht="12" customHeight="1" x14ac:dyDescent="0.2">
      <c r="A13" s="108" t="s">
        <v>218</v>
      </c>
      <c r="B13" s="9" t="s">
        <v>228</v>
      </c>
      <c r="C13" s="72"/>
      <c r="D13" s="3" t="s">
        <v>220</v>
      </c>
      <c r="E13" s="37" t="s">
        <v>258</v>
      </c>
      <c r="F13" s="27"/>
      <c r="G13" s="237">
        <v>-3192885</v>
      </c>
      <c r="H13" s="242"/>
      <c r="I13" s="242"/>
      <c r="J13" s="242"/>
      <c r="K13" s="242"/>
      <c r="L13" s="234"/>
      <c r="M13" s="139"/>
      <c r="N13" s="139"/>
      <c r="O13" s="140"/>
      <c r="P13" s="140"/>
      <c r="Q13" s="193"/>
      <c r="R13" s="139"/>
      <c r="S13" s="139"/>
      <c r="T13" s="161"/>
      <c r="U13" s="161"/>
      <c r="V13" s="21"/>
      <c r="W13" s="21"/>
      <c r="X13" s="21"/>
      <c r="Y13" s="21"/>
      <c r="Z13" s="21"/>
      <c r="AA13" s="21"/>
      <c r="AB13" s="29"/>
      <c r="AC13" s="21"/>
    </row>
    <row r="14" spans="1:29" s="1" customFormat="1" ht="12" customHeight="1" x14ac:dyDescent="0.2">
      <c r="A14" s="108" t="s">
        <v>218</v>
      </c>
      <c r="B14" s="9" t="s">
        <v>278</v>
      </c>
      <c r="C14" s="72"/>
      <c r="D14" s="3" t="s">
        <v>220</v>
      </c>
      <c r="E14" s="37" t="s">
        <v>279</v>
      </c>
      <c r="F14" s="27"/>
      <c r="G14" s="237">
        <v>-29363756</v>
      </c>
      <c r="H14" s="242"/>
      <c r="I14" s="242">
        <v>6429</v>
      </c>
      <c r="J14" s="242"/>
      <c r="K14" s="242"/>
      <c r="L14" s="234"/>
      <c r="M14" s="139"/>
      <c r="N14" s="139"/>
      <c r="O14" s="140"/>
      <c r="P14" s="140"/>
      <c r="Q14" s="193">
        <v>-71766</v>
      </c>
      <c r="R14" s="139"/>
      <c r="S14" s="139"/>
      <c r="T14" s="161"/>
      <c r="U14" s="161"/>
      <c r="V14" s="21"/>
      <c r="W14" s="21"/>
      <c r="X14" s="21"/>
      <c r="Y14" s="21"/>
      <c r="Z14" s="21"/>
      <c r="AA14" s="21"/>
      <c r="AB14" s="29"/>
      <c r="AC14" s="21"/>
    </row>
    <row r="15" spans="1:29" s="1" customFormat="1" ht="12" customHeight="1" x14ac:dyDescent="0.2">
      <c r="A15" s="108" t="s">
        <v>218</v>
      </c>
      <c r="B15" s="9" t="s">
        <v>278</v>
      </c>
      <c r="C15" s="72"/>
      <c r="D15" s="3" t="s">
        <v>220</v>
      </c>
      <c r="E15" s="37" t="s">
        <v>271</v>
      </c>
      <c r="F15" s="27"/>
      <c r="G15" s="237">
        <v>12699662</v>
      </c>
      <c r="H15" s="242"/>
      <c r="I15" s="242"/>
      <c r="J15" s="242"/>
      <c r="K15" s="242"/>
      <c r="L15" s="234"/>
      <c r="M15" s="139"/>
      <c r="N15" s="139"/>
      <c r="O15" s="140"/>
      <c r="P15" s="140"/>
      <c r="Q15" s="193"/>
      <c r="R15" s="139"/>
      <c r="S15" s="139"/>
      <c r="T15" s="161"/>
      <c r="U15" s="161"/>
      <c r="V15" s="21"/>
      <c r="W15" s="21"/>
      <c r="X15" s="21"/>
      <c r="Y15" s="21"/>
      <c r="Z15" s="21"/>
      <c r="AA15" s="21"/>
      <c r="AB15" s="29"/>
      <c r="AC15" s="21"/>
    </row>
    <row r="16" spans="1:29" s="1" customFormat="1" ht="12" customHeight="1" x14ac:dyDescent="0.2">
      <c r="A16" s="108" t="s">
        <v>218</v>
      </c>
      <c r="B16" s="9" t="s">
        <v>278</v>
      </c>
      <c r="C16" s="72"/>
      <c r="D16" s="3" t="s">
        <v>220</v>
      </c>
      <c r="E16" s="37" t="s">
        <v>168</v>
      </c>
      <c r="F16" s="27"/>
      <c r="G16" s="237">
        <v>7899756</v>
      </c>
      <c r="H16" s="242"/>
      <c r="I16" s="242"/>
      <c r="J16" s="242"/>
      <c r="K16" s="242"/>
      <c r="L16" s="234"/>
      <c r="M16" s="139"/>
      <c r="N16" s="139"/>
      <c r="O16" s="140"/>
      <c r="P16" s="140"/>
      <c r="Q16" s="193">
        <v>7770477</v>
      </c>
      <c r="R16" s="139"/>
      <c r="S16" s="139"/>
      <c r="T16" s="161"/>
      <c r="U16" s="161"/>
      <c r="V16" s="21"/>
      <c r="W16" s="21"/>
      <c r="X16" s="21"/>
      <c r="Y16" s="21"/>
      <c r="Z16" s="21"/>
      <c r="AA16" s="21"/>
      <c r="AB16" s="29"/>
      <c r="AC16" s="21"/>
    </row>
    <row r="17" spans="1:29" s="1" customFormat="1" ht="12" customHeight="1" x14ac:dyDescent="0.2">
      <c r="A17" s="108" t="s">
        <v>218</v>
      </c>
      <c r="B17" s="9" t="s">
        <v>260</v>
      </c>
      <c r="C17" s="72"/>
      <c r="D17" s="3" t="s">
        <v>220</v>
      </c>
      <c r="E17" s="37" t="s">
        <v>78</v>
      </c>
      <c r="F17" s="27"/>
      <c r="G17" s="237">
        <v>-10958595</v>
      </c>
      <c r="H17" s="242"/>
      <c r="I17" s="242">
        <v>70097</v>
      </c>
      <c r="J17" s="242"/>
      <c r="K17" s="242"/>
      <c r="L17" s="234"/>
      <c r="M17" s="139"/>
      <c r="N17" s="139"/>
      <c r="O17" s="140"/>
      <c r="P17" s="140"/>
      <c r="Q17" s="193"/>
      <c r="R17" s="139"/>
      <c r="S17" s="139"/>
      <c r="T17" s="161"/>
      <c r="U17" s="161"/>
      <c r="V17" s="21"/>
      <c r="W17" s="21"/>
      <c r="X17" s="21"/>
      <c r="Y17" s="21"/>
      <c r="Z17" s="21"/>
      <c r="AA17" s="21"/>
      <c r="AB17" s="29"/>
      <c r="AC17" s="21"/>
    </row>
    <row r="18" spans="1:29" s="10" customFormat="1" ht="12" customHeight="1" x14ac:dyDescent="0.2">
      <c r="A18" s="108" t="s">
        <v>218</v>
      </c>
      <c r="B18" s="9" t="s">
        <v>261</v>
      </c>
      <c r="C18" s="72"/>
      <c r="D18" s="12" t="s">
        <v>220</v>
      </c>
      <c r="E18" s="37" t="s">
        <v>258</v>
      </c>
      <c r="F18" s="26"/>
      <c r="G18" s="239">
        <v>-14991383</v>
      </c>
      <c r="H18" s="243"/>
      <c r="I18" s="243"/>
      <c r="J18" s="243"/>
      <c r="K18" s="243"/>
      <c r="L18" s="235"/>
      <c r="M18" s="172"/>
      <c r="N18" s="172"/>
      <c r="O18" s="177"/>
      <c r="P18" s="177"/>
      <c r="Q18" s="191"/>
      <c r="R18" s="172"/>
      <c r="S18" s="172"/>
      <c r="T18" s="159"/>
      <c r="U18" s="159"/>
      <c r="V18" s="22"/>
      <c r="W18" s="22"/>
      <c r="X18" s="22"/>
      <c r="Y18" s="22"/>
      <c r="Z18" s="22"/>
      <c r="AA18" s="22"/>
      <c r="AC18" s="22"/>
    </row>
    <row r="19" spans="1:29" s="10" customFormat="1" ht="12" customHeight="1" x14ac:dyDescent="0.2">
      <c r="A19" s="108" t="s">
        <v>218</v>
      </c>
      <c r="B19" s="9" t="s">
        <v>261</v>
      </c>
      <c r="C19" s="72"/>
      <c r="D19" s="12" t="s">
        <v>220</v>
      </c>
      <c r="E19" s="37" t="s">
        <v>249</v>
      </c>
      <c r="F19" s="26"/>
      <c r="G19" s="239">
        <v>14980312</v>
      </c>
      <c r="H19" s="243"/>
      <c r="I19" s="243"/>
      <c r="J19" s="243"/>
      <c r="K19" s="243"/>
      <c r="L19" s="235"/>
      <c r="M19" s="172"/>
      <c r="N19" s="172"/>
      <c r="O19" s="177"/>
      <c r="P19" s="177"/>
      <c r="Q19" s="191"/>
      <c r="R19" s="172"/>
      <c r="S19" s="172"/>
      <c r="T19" s="159"/>
      <c r="U19" s="159"/>
      <c r="V19" s="22"/>
      <c r="W19" s="22"/>
      <c r="X19" s="22"/>
      <c r="Y19" s="22"/>
      <c r="Z19" s="22"/>
      <c r="AA19" s="22"/>
      <c r="AC19" s="22"/>
    </row>
    <row r="20" spans="1:29" s="10" customFormat="1" ht="12" customHeight="1" x14ac:dyDescent="0.2">
      <c r="A20" s="108" t="s">
        <v>218</v>
      </c>
      <c r="B20" s="9" t="s">
        <v>261</v>
      </c>
      <c r="C20" s="72"/>
      <c r="D20" s="12" t="s">
        <v>220</v>
      </c>
      <c r="E20" s="37" t="s">
        <v>78</v>
      </c>
      <c r="F20" s="26"/>
      <c r="G20" s="239">
        <v>-25926524</v>
      </c>
      <c r="H20" s="243"/>
      <c r="I20" s="243"/>
      <c r="J20" s="243"/>
      <c r="K20" s="243"/>
      <c r="L20" s="235"/>
      <c r="M20" s="172"/>
      <c r="N20" s="172"/>
      <c r="O20" s="177"/>
      <c r="P20" s="177"/>
      <c r="Q20" s="191"/>
      <c r="R20" s="172"/>
      <c r="S20" s="172"/>
      <c r="T20" s="159"/>
      <c r="U20" s="159"/>
      <c r="V20" s="22"/>
      <c r="W20" s="22"/>
      <c r="X20" s="22"/>
      <c r="Y20" s="22"/>
      <c r="Z20" s="22"/>
      <c r="AA20" s="22"/>
      <c r="AC20" s="22"/>
    </row>
    <row r="21" spans="1:29" s="1" customFormat="1" ht="12" customHeight="1" x14ac:dyDescent="0.2">
      <c r="A21" s="108"/>
      <c r="B21" s="37"/>
      <c r="C21" s="72"/>
      <c r="D21" s="19"/>
      <c r="E21" s="37"/>
      <c r="F21" s="27"/>
      <c r="G21" s="237"/>
      <c r="H21" s="242"/>
      <c r="I21" s="242"/>
      <c r="J21" s="242"/>
      <c r="K21" s="242"/>
      <c r="L21" s="234"/>
      <c r="M21" s="139"/>
      <c r="N21" s="139"/>
      <c r="O21" s="140"/>
      <c r="P21" s="140"/>
      <c r="Q21" s="193"/>
      <c r="R21" s="139"/>
      <c r="S21" s="139"/>
      <c r="T21" s="161"/>
      <c r="U21" s="161"/>
      <c r="V21" s="21"/>
      <c r="W21" s="21"/>
      <c r="X21" s="21"/>
      <c r="Y21" s="21"/>
      <c r="Z21" s="21"/>
      <c r="AA21" s="21"/>
      <c r="AB21" s="29"/>
      <c r="AC21" s="21"/>
    </row>
    <row r="22" spans="1:29" s="10" customFormat="1" ht="12" customHeight="1" x14ac:dyDescent="0.2">
      <c r="A22" s="108" t="s">
        <v>218</v>
      </c>
      <c r="B22" s="37" t="s">
        <v>74</v>
      </c>
      <c r="C22" s="72"/>
      <c r="D22" s="3" t="s">
        <v>39</v>
      </c>
      <c r="E22" s="37" t="s">
        <v>82</v>
      </c>
      <c r="F22" s="26"/>
      <c r="G22" s="239">
        <v>9636687</v>
      </c>
      <c r="H22" s="243">
        <v>10132514</v>
      </c>
      <c r="I22" s="243">
        <v>8735619</v>
      </c>
      <c r="J22" s="243">
        <v>8992998</v>
      </c>
      <c r="K22" s="243">
        <v>8196550</v>
      </c>
      <c r="L22" s="235">
        <v>9426693</v>
      </c>
      <c r="M22" s="172">
        <v>9122783</v>
      </c>
      <c r="N22" s="172">
        <v>10589749</v>
      </c>
      <c r="O22" s="177">
        <v>7293097</v>
      </c>
      <c r="P22" s="177"/>
      <c r="Q22" s="191">
        <v>8263085</v>
      </c>
      <c r="R22" s="172">
        <v>5996011</v>
      </c>
      <c r="S22" s="172">
        <v>2082838</v>
      </c>
      <c r="T22" s="159">
        <v>572851</v>
      </c>
      <c r="U22" s="159">
        <v>-1860365</v>
      </c>
      <c r="V22" s="22"/>
      <c r="W22" s="22"/>
      <c r="X22" s="22"/>
      <c r="Y22" s="22"/>
      <c r="Z22" s="22"/>
      <c r="AA22" s="22"/>
      <c r="AB22" s="77"/>
      <c r="AC22" s="22"/>
    </row>
    <row r="23" spans="1:29" s="10" customFormat="1" ht="12" customHeight="1" x14ac:dyDescent="0.2">
      <c r="A23" s="108"/>
      <c r="B23" s="37"/>
      <c r="C23" s="72"/>
      <c r="D23" s="3"/>
      <c r="E23" s="37"/>
      <c r="F23" s="26"/>
      <c r="G23" s="239"/>
      <c r="H23" s="243"/>
      <c r="I23" s="243"/>
      <c r="J23" s="243"/>
      <c r="K23" s="243"/>
      <c r="L23" s="235"/>
      <c r="M23" s="172"/>
      <c r="N23" s="172"/>
      <c r="O23" s="177"/>
      <c r="P23" s="177"/>
      <c r="Q23" s="191"/>
      <c r="R23" s="172"/>
      <c r="S23" s="172"/>
      <c r="T23" s="159"/>
      <c r="U23" s="159"/>
      <c r="V23" s="22"/>
      <c r="W23" s="22"/>
      <c r="X23" s="22"/>
      <c r="Y23" s="22"/>
      <c r="Z23" s="22"/>
      <c r="AA23" s="22"/>
      <c r="AB23" s="77"/>
      <c r="AC23" s="22"/>
    </row>
    <row r="24" spans="1:29" s="10" customFormat="1" ht="12" customHeight="1" x14ac:dyDescent="0.2">
      <c r="A24" s="108" t="s">
        <v>218</v>
      </c>
      <c r="B24" s="37" t="s">
        <v>250</v>
      </c>
      <c r="C24" s="72"/>
      <c r="D24" s="3" t="s">
        <v>41</v>
      </c>
      <c r="E24" s="37" t="s">
        <v>84</v>
      </c>
      <c r="F24" s="26"/>
      <c r="G24" s="239">
        <v>1481792</v>
      </c>
      <c r="H24" s="243">
        <v>489178</v>
      </c>
      <c r="I24" s="243">
        <v>514953</v>
      </c>
      <c r="J24" s="243"/>
      <c r="K24" s="243"/>
      <c r="L24" s="235"/>
      <c r="M24" s="172"/>
      <c r="N24" s="172"/>
      <c r="O24" s="177"/>
      <c r="P24" s="177"/>
      <c r="Q24" s="191">
        <v>-70254</v>
      </c>
      <c r="R24" s="172"/>
      <c r="S24" s="172"/>
      <c r="T24" s="159"/>
      <c r="U24" s="159"/>
      <c r="V24" s="22"/>
      <c r="W24" s="22"/>
      <c r="X24" s="22"/>
      <c r="Y24" s="22"/>
      <c r="Z24" s="22"/>
      <c r="AA24" s="22"/>
      <c r="AB24" s="77"/>
      <c r="AC24" s="22"/>
    </row>
    <row r="25" spans="1:29" s="10" customFormat="1" ht="12" customHeight="1" x14ac:dyDescent="0.2">
      <c r="A25" s="108"/>
      <c r="B25" s="37"/>
      <c r="C25" s="72"/>
      <c r="D25" s="3"/>
      <c r="E25" s="37"/>
      <c r="F25" s="26"/>
      <c r="G25" s="239"/>
      <c r="H25" s="243"/>
      <c r="I25" s="243"/>
      <c r="J25" s="243"/>
      <c r="K25" s="243"/>
      <c r="L25" s="235"/>
      <c r="M25" s="172"/>
      <c r="N25" s="172"/>
      <c r="O25" s="177"/>
      <c r="P25" s="177"/>
      <c r="Q25" s="191"/>
      <c r="R25" s="172"/>
      <c r="S25" s="172"/>
      <c r="T25" s="159"/>
      <c r="U25" s="159"/>
      <c r="V25" s="22"/>
      <c r="W25" s="22"/>
      <c r="X25" s="22"/>
      <c r="Y25" s="22"/>
      <c r="Z25" s="22"/>
      <c r="AA25" s="22"/>
      <c r="AB25" s="77"/>
      <c r="AC25" s="22"/>
    </row>
    <row r="26" spans="1:29" s="10" customFormat="1" ht="12" customHeight="1" x14ac:dyDescent="0.2">
      <c r="A26" s="108" t="s">
        <v>220</v>
      </c>
      <c r="B26" s="37" t="s">
        <v>314</v>
      </c>
      <c r="C26" s="72"/>
      <c r="D26" s="3" t="s">
        <v>220</v>
      </c>
      <c r="E26" s="37" t="s">
        <v>166</v>
      </c>
      <c r="F26" s="26"/>
      <c r="G26" s="239">
        <v>2961293</v>
      </c>
      <c r="H26" s="243"/>
      <c r="I26" s="243">
        <v>-48478</v>
      </c>
      <c r="J26" s="243"/>
      <c r="K26" s="243"/>
      <c r="L26" s="235"/>
      <c r="M26" s="172"/>
      <c r="N26" s="172"/>
      <c r="O26" s="177"/>
      <c r="P26" s="177"/>
      <c r="Q26" s="191">
        <v>-265</v>
      </c>
      <c r="R26" s="172"/>
      <c r="S26" s="172"/>
      <c r="T26" s="159"/>
      <c r="U26" s="159"/>
      <c r="V26" s="22"/>
      <c r="W26" s="22"/>
      <c r="X26" s="22"/>
      <c r="Y26" s="22"/>
      <c r="Z26" s="22"/>
      <c r="AA26" s="22"/>
      <c r="AB26" s="77"/>
      <c r="AC26" s="22"/>
    </row>
    <row r="27" spans="1:29" s="10" customFormat="1" ht="12" customHeight="1" x14ac:dyDescent="0.2">
      <c r="A27" s="3" t="s">
        <v>220</v>
      </c>
      <c r="B27" s="37" t="s">
        <v>223</v>
      </c>
      <c r="C27" s="72"/>
      <c r="D27" s="3" t="s">
        <v>220</v>
      </c>
      <c r="E27" s="37" t="s">
        <v>252</v>
      </c>
      <c r="F27" s="26"/>
      <c r="G27" s="239">
        <v>8098311</v>
      </c>
      <c r="H27" s="243"/>
      <c r="I27" s="243"/>
      <c r="J27" s="243"/>
      <c r="K27" s="243"/>
      <c r="L27" s="235"/>
      <c r="M27" s="172"/>
      <c r="N27" s="172"/>
      <c r="O27" s="177"/>
      <c r="P27" s="177"/>
      <c r="Q27" s="191"/>
      <c r="R27" s="172"/>
      <c r="S27" s="172"/>
      <c r="T27" s="159"/>
      <c r="U27" s="159"/>
      <c r="V27" s="22"/>
      <c r="W27" s="22"/>
      <c r="X27" s="22"/>
      <c r="Y27" s="22"/>
      <c r="Z27" s="22"/>
      <c r="AA27" s="22"/>
      <c r="AB27" s="77"/>
      <c r="AC27" s="22"/>
    </row>
    <row r="28" spans="1:29" s="10" customFormat="1" ht="12" customHeight="1" x14ac:dyDescent="0.2">
      <c r="A28" s="3" t="s">
        <v>220</v>
      </c>
      <c r="B28" s="37" t="s">
        <v>223</v>
      </c>
      <c r="C28" s="72"/>
      <c r="D28" s="3" t="s">
        <v>220</v>
      </c>
      <c r="E28" s="37" t="s">
        <v>224</v>
      </c>
      <c r="F28" s="26"/>
      <c r="G28" s="239">
        <v>80135106</v>
      </c>
      <c r="H28" s="243"/>
      <c r="I28" s="243"/>
      <c r="J28" s="243"/>
      <c r="K28" s="243"/>
      <c r="L28" s="235"/>
      <c r="M28" s="172"/>
      <c r="N28" s="172"/>
      <c r="O28" s="177"/>
      <c r="P28" s="177"/>
      <c r="Q28" s="191"/>
      <c r="R28" s="172"/>
      <c r="S28" s="172"/>
      <c r="T28" s="159"/>
      <c r="U28" s="159"/>
      <c r="V28" s="22"/>
      <c r="W28" s="22"/>
      <c r="X28" s="22"/>
      <c r="Y28" s="22"/>
      <c r="Z28" s="22"/>
      <c r="AA28" s="22"/>
      <c r="AB28" s="77"/>
      <c r="AC28" s="22"/>
    </row>
    <row r="29" spans="1:29" s="10" customFormat="1" ht="12" customHeight="1" x14ac:dyDescent="0.2">
      <c r="A29" s="3" t="s">
        <v>220</v>
      </c>
      <c r="B29" s="37" t="s">
        <v>223</v>
      </c>
      <c r="C29" s="72"/>
      <c r="D29" s="3" t="s">
        <v>220</v>
      </c>
      <c r="E29" s="37" t="s">
        <v>274</v>
      </c>
      <c r="F29" s="26"/>
      <c r="G29" s="239">
        <v>61384023</v>
      </c>
      <c r="H29" s="243"/>
      <c r="I29" s="243"/>
      <c r="J29" s="243"/>
      <c r="K29" s="243"/>
      <c r="L29" s="235"/>
      <c r="M29" s="172"/>
      <c r="N29" s="172"/>
      <c r="O29" s="177"/>
      <c r="P29" s="177"/>
      <c r="Q29" s="191"/>
      <c r="R29" s="172"/>
      <c r="S29" s="172"/>
      <c r="T29" s="159"/>
      <c r="U29" s="159"/>
      <c r="V29" s="22"/>
      <c r="W29" s="22"/>
      <c r="X29" s="22"/>
      <c r="Y29" s="22"/>
      <c r="Z29" s="22"/>
      <c r="AA29" s="22"/>
      <c r="AB29" s="77"/>
      <c r="AC29" s="22"/>
    </row>
    <row r="30" spans="1:29" s="10" customFormat="1" ht="12" customHeight="1" x14ac:dyDescent="0.2">
      <c r="A30" s="3" t="s">
        <v>220</v>
      </c>
      <c r="B30" s="37" t="s">
        <v>255</v>
      </c>
      <c r="C30" s="72"/>
      <c r="D30" s="3" t="s">
        <v>220</v>
      </c>
      <c r="E30" s="37" t="s">
        <v>168</v>
      </c>
      <c r="F30" s="26"/>
      <c r="G30" s="239">
        <v>-2158047</v>
      </c>
      <c r="H30" s="243"/>
      <c r="I30" s="243"/>
      <c r="J30" s="243"/>
      <c r="K30" s="243"/>
      <c r="L30" s="235"/>
      <c r="M30" s="172"/>
      <c r="N30" s="172"/>
      <c r="O30" s="177"/>
      <c r="P30" s="177"/>
      <c r="Q30" s="191"/>
      <c r="R30" s="172"/>
      <c r="S30" s="172"/>
      <c r="T30" s="159"/>
      <c r="U30" s="159"/>
      <c r="V30" s="22"/>
      <c r="W30" s="22"/>
      <c r="X30" s="22"/>
      <c r="Y30" s="22"/>
      <c r="Z30" s="22"/>
      <c r="AA30" s="22"/>
      <c r="AB30" s="77"/>
      <c r="AC30" s="22"/>
    </row>
    <row r="31" spans="1:29" s="10" customFormat="1" ht="12" customHeight="1" x14ac:dyDescent="0.2">
      <c r="A31" s="3" t="s">
        <v>220</v>
      </c>
      <c r="B31" s="37" t="s">
        <v>256</v>
      </c>
      <c r="C31" s="72"/>
      <c r="D31" s="3" t="s">
        <v>220</v>
      </c>
      <c r="E31" s="37" t="s">
        <v>249</v>
      </c>
      <c r="F31" s="26"/>
      <c r="G31" s="239">
        <v>2089106</v>
      </c>
      <c r="H31" s="243"/>
      <c r="I31" s="243"/>
      <c r="J31" s="243"/>
      <c r="K31" s="243"/>
      <c r="L31" s="235"/>
      <c r="M31" s="172"/>
      <c r="N31" s="172"/>
      <c r="O31" s="177"/>
      <c r="P31" s="177"/>
      <c r="Q31" s="191"/>
      <c r="R31" s="172"/>
      <c r="S31" s="172"/>
      <c r="T31" s="159"/>
      <c r="U31" s="159"/>
      <c r="V31" s="22"/>
      <c r="W31" s="22"/>
      <c r="X31" s="22"/>
      <c r="Y31" s="22"/>
      <c r="Z31" s="22"/>
      <c r="AA31" s="22"/>
      <c r="AB31" s="77"/>
      <c r="AC31" s="22"/>
    </row>
    <row r="32" spans="1:29" s="10" customFormat="1" ht="12" customHeight="1" x14ac:dyDescent="0.2">
      <c r="A32" s="3" t="s">
        <v>220</v>
      </c>
      <c r="B32" s="37" t="s">
        <v>256</v>
      </c>
      <c r="C32" s="72"/>
      <c r="D32" s="3" t="s">
        <v>220</v>
      </c>
      <c r="E32" s="37" t="s">
        <v>257</v>
      </c>
      <c r="F32" s="26"/>
      <c r="G32" s="239">
        <f>-2800538-2085673</f>
        <v>-4886211</v>
      </c>
      <c r="H32" s="243"/>
      <c r="I32" s="243"/>
      <c r="J32" s="243"/>
      <c r="K32" s="243"/>
      <c r="L32" s="235"/>
      <c r="M32" s="172"/>
      <c r="N32" s="172"/>
      <c r="O32" s="177"/>
      <c r="P32" s="177"/>
      <c r="Q32" s="191"/>
      <c r="R32" s="172"/>
      <c r="S32" s="172"/>
      <c r="T32" s="159"/>
      <c r="U32" s="159"/>
      <c r="V32" s="22"/>
      <c r="W32" s="22"/>
      <c r="X32" s="22"/>
      <c r="Y32" s="22"/>
      <c r="Z32" s="22"/>
      <c r="AA32" s="22"/>
      <c r="AB32" s="77"/>
      <c r="AC32" s="22"/>
    </row>
    <row r="33" spans="1:29" s="10" customFormat="1" ht="12" customHeight="1" x14ac:dyDescent="0.2">
      <c r="A33" s="3" t="s">
        <v>220</v>
      </c>
      <c r="B33" s="37" t="s">
        <v>256</v>
      </c>
      <c r="C33" s="72"/>
      <c r="D33" s="3" t="s">
        <v>220</v>
      </c>
      <c r="E33" s="37" t="s">
        <v>290</v>
      </c>
      <c r="F33" s="26"/>
      <c r="G33" s="239">
        <v>2800538</v>
      </c>
      <c r="H33" s="243"/>
      <c r="I33" s="243"/>
      <c r="J33" s="243"/>
      <c r="K33" s="243"/>
      <c r="L33" s="235"/>
      <c r="M33" s="172"/>
      <c r="N33" s="172"/>
      <c r="O33" s="177"/>
      <c r="P33" s="177"/>
      <c r="Q33" s="191"/>
      <c r="R33" s="172"/>
      <c r="S33" s="172"/>
      <c r="T33" s="159"/>
      <c r="U33" s="159"/>
      <c r="V33" s="22"/>
      <c r="W33" s="22"/>
      <c r="X33" s="22"/>
      <c r="Y33" s="22"/>
      <c r="Z33" s="22"/>
      <c r="AA33" s="22"/>
      <c r="AB33" s="77"/>
      <c r="AC33" s="22"/>
    </row>
    <row r="34" spans="1:29" s="10" customFormat="1" ht="12" customHeight="1" x14ac:dyDescent="0.2">
      <c r="A34" s="3" t="s">
        <v>220</v>
      </c>
      <c r="B34" s="37" t="s">
        <v>258</v>
      </c>
      <c r="C34" s="72"/>
      <c r="D34" s="3" t="s">
        <v>220</v>
      </c>
      <c r="E34" s="37" t="s">
        <v>249</v>
      </c>
      <c r="F34" s="26"/>
      <c r="G34" s="239">
        <v>-243683369</v>
      </c>
      <c r="H34" s="243"/>
      <c r="I34" s="243"/>
      <c r="J34" s="243"/>
      <c r="K34" s="243"/>
      <c r="L34" s="235"/>
      <c r="M34" s="172"/>
      <c r="N34" s="172"/>
      <c r="O34" s="177"/>
      <c r="P34" s="177"/>
      <c r="Q34" s="191"/>
      <c r="R34" s="172"/>
      <c r="S34" s="172"/>
      <c r="T34" s="159"/>
      <c r="U34" s="159"/>
      <c r="V34" s="22"/>
      <c r="W34" s="22"/>
      <c r="X34" s="22"/>
      <c r="Y34" s="22"/>
      <c r="Z34" s="22"/>
      <c r="AA34" s="22"/>
      <c r="AB34" s="77"/>
      <c r="AC34" s="22"/>
    </row>
    <row r="35" spans="1:29" s="10" customFormat="1" ht="12" customHeight="1" x14ac:dyDescent="0.2">
      <c r="A35" s="3" t="s">
        <v>220</v>
      </c>
      <c r="B35" s="37" t="s">
        <v>258</v>
      </c>
      <c r="C35" s="72"/>
      <c r="D35" s="3" t="s">
        <v>220</v>
      </c>
      <c r="E35" s="37" t="s">
        <v>227</v>
      </c>
      <c r="F35" s="26"/>
      <c r="G35" s="239">
        <v>-1727280</v>
      </c>
      <c r="H35" s="243"/>
      <c r="I35" s="243"/>
      <c r="J35" s="243"/>
      <c r="K35" s="243"/>
      <c r="L35" s="235"/>
      <c r="M35" s="172"/>
      <c r="N35" s="172"/>
      <c r="O35" s="177"/>
      <c r="P35" s="177"/>
      <c r="Q35" s="191"/>
      <c r="R35" s="172"/>
      <c r="S35" s="172"/>
      <c r="T35" s="159"/>
      <c r="U35" s="159"/>
      <c r="V35" s="22"/>
      <c r="W35" s="22"/>
      <c r="X35" s="22"/>
      <c r="Y35" s="22"/>
      <c r="Z35" s="22"/>
      <c r="AA35" s="22"/>
      <c r="AB35" s="77"/>
      <c r="AC35" s="22"/>
    </row>
    <row r="36" spans="1:29" s="10" customFormat="1" ht="12" customHeight="1" x14ac:dyDescent="0.2">
      <c r="A36" s="3" t="s">
        <v>220</v>
      </c>
      <c r="B36" s="37" t="s">
        <v>258</v>
      </c>
      <c r="C36" s="72"/>
      <c r="D36" s="3" t="s">
        <v>220</v>
      </c>
      <c r="E36" s="37" t="s">
        <v>254</v>
      </c>
      <c r="F36" s="26"/>
      <c r="G36" s="239">
        <v>-136212288</v>
      </c>
      <c r="H36" s="243"/>
      <c r="I36" s="243"/>
      <c r="J36" s="243"/>
      <c r="K36" s="243"/>
      <c r="L36" s="235"/>
      <c r="M36" s="172"/>
      <c r="N36" s="172"/>
      <c r="O36" s="177"/>
      <c r="P36" s="177"/>
      <c r="Q36" s="191"/>
      <c r="R36" s="172"/>
      <c r="S36" s="172"/>
      <c r="T36" s="159"/>
      <c r="U36" s="159"/>
      <c r="V36" s="22"/>
      <c r="W36" s="22"/>
      <c r="X36" s="22"/>
      <c r="Y36" s="22"/>
      <c r="Z36" s="22"/>
      <c r="AA36" s="22"/>
      <c r="AB36" s="77"/>
      <c r="AC36" s="22"/>
    </row>
    <row r="37" spans="1:29" s="10" customFormat="1" ht="12" customHeight="1" x14ac:dyDescent="0.2">
      <c r="A37" s="3" t="s">
        <v>220</v>
      </c>
      <c r="B37" s="37" t="s">
        <v>258</v>
      </c>
      <c r="C37" s="72"/>
      <c r="D37" s="3" t="s">
        <v>220</v>
      </c>
      <c r="E37" s="37" t="s">
        <v>316</v>
      </c>
      <c r="F37" s="26"/>
      <c r="G37" s="239">
        <v>1035185</v>
      </c>
      <c r="H37" s="243"/>
      <c r="I37" s="243"/>
      <c r="J37" s="243"/>
      <c r="K37" s="243"/>
      <c r="L37" s="235"/>
      <c r="M37" s="172"/>
      <c r="N37" s="172"/>
      <c r="O37" s="177"/>
      <c r="P37" s="177"/>
      <c r="Q37" s="191"/>
      <c r="R37" s="172"/>
      <c r="S37" s="172"/>
      <c r="T37" s="159"/>
      <c r="U37" s="159"/>
      <c r="V37" s="22"/>
      <c r="W37" s="22"/>
      <c r="X37" s="22"/>
      <c r="Y37" s="22"/>
      <c r="Z37" s="22"/>
      <c r="AA37" s="22"/>
      <c r="AB37" s="77"/>
      <c r="AC37" s="22"/>
    </row>
    <row r="38" spans="1:29" s="10" customFormat="1" ht="12" customHeight="1" x14ac:dyDescent="0.2">
      <c r="A38" s="3" t="s">
        <v>220</v>
      </c>
      <c r="B38" s="37" t="s">
        <v>258</v>
      </c>
      <c r="C38" s="72"/>
      <c r="D38" s="3" t="s">
        <v>220</v>
      </c>
      <c r="E38" s="37" t="s">
        <v>251</v>
      </c>
      <c r="F38" s="26"/>
      <c r="G38" s="239">
        <v>30550517</v>
      </c>
      <c r="H38" s="243"/>
      <c r="I38" s="243"/>
      <c r="J38" s="243"/>
      <c r="K38" s="243"/>
      <c r="L38" s="235"/>
      <c r="M38" s="172"/>
      <c r="N38" s="172"/>
      <c r="O38" s="177"/>
      <c r="P38" s="177"/>
      <c r="Q38" s="191"/>
      <c r="R38" s="172"/>
      <c r="S38" s="172"/>
      <c r="T38" s="159"/>
      <c r="U38" s="159"/>
      <c r="V38" s="22"/>
      <c r="W38" s="22"/>
      <c r="X38" s="22"/>
      <c r="Y38" s="22"/>
      <c r="Z38" s="22"/>
      <c r="AA38" s="22"/>
      <c r="AB38" s="77"/>
      <c r="AC38" s="22"/>
    </row>
    <row r="39" spans="1:29" s="10" customFormat="1" ht="12" customHeight="1" x14ac:dyDescent="0.2">
      <c r="A39" s="3" t="s">
        <v>220</v>
      </c>
      <c r="B39" s="37" t="s">
        <v>249</v>
      </c>
      <c r="C39" s="72"/>
      <c r="D39" s="3" t="s">
        <v>220</v>
      </c>
      <c r="E39" s="37" t="s">
        <v>317</v>
      </c>
      <c r="F39" s="26"/>
      <c r="G39" s="239">
        <v>-1265498</v>
      </c>
      <c r="H39" s="243"/>
      <c r="I39" s="243"/>
      <c r="J39" s="243"/>
      <c r="K39" s="243"/>
      <c r="L39" s="235"/>
      <c r="M39" s="172"/>
      <c r="N39" s="172"/>
      <c r="O39" s="177"/>
      <c r="P39" s="177"/>
      <c r="Q39" s="191"/>
      <c r="R39" s="172"/>
      <c r="S39" s="172"/>
      <c r="T39" s="159"/>
      <c r="U39" s="159"/>
      <c r="V39" s="22"/>
      <c r="W39" s="22"/>
      <c r="X39" s="22"/>
      <c r="Y39" s="22"/>
      <c r="Z39" s="22"/>
      <c r="AA39" s="22"/>
      <c r="AB39" s="77"/>
      <c r="AC39" s="22"/>
    </row>
    <row r="40" spans="1:29" s="10" customFormat="1" ht="12" customHeight="1" x14ac:dyDescent="0.2">
      <c r="A40" s="3" t="s">
        <v>220</v>
      </c>
      <c r="B40" s="37" t="s">
        <v>249</v>
      </c>
      <c r="C40" s="72"/>
      <c r="D40" s="3" t="s">
        <v>220</v>
      </c>
      <c r="E40" s="37" t="s">
        <v>263</v>
      </c>
      <c r="F40" s="26"/>
      <c r="G40" s="239">
        <v>-28764653</v>
      </c>
      <c r="H40" s="243"/>
      <c r="I40" s="243"/>
      <c r="J40" s="243"/>
      <c r="K40" s="243"/>
      <c r="L40" s="235"/>
      <c r="M40" s="172"/>
      <c r="N40" s="172"/>
      <c r="O40" s="177"/>
      <c r="P40" s="177"/>
      <c r="Q40" s="191"/>
      <c r="R40" s="172"/>
      <c r="S40" s="172"/>
      <c r="T40" s="159"/>
      <c r="U40" s="159"/>
      <c r="V40" s="22"/>
      <c r="W40" s="22"/>
      <c r="X40" s="22"/>
      <c r="Y40" s="22"/>
      <c r="Z40" s="22"/>
      <c r="AA40" s="22"/>
      <c r="AB40" s="77"/>
      <c r="AC40" s="22"/>
    </row>
    <row r="41" spans="1:29" s="10" customFormat="1" ht="12" customHeight="1" x14ac:dyDescent="0.2">
      <c r="A41" s="3" t="s">
        <v>220</v>
      </c>
      <c r="B41" s="37" t="s">
        <v>249</v>
      </c>
      <c r="C41" s="72"/>
      <c r="D41" s="3" t="s">
        <v>220</v>
      </c>
      <c r="E41" s="37" t="s">
        <v>292</v>
      </c>
      <c r="F41" s="26"/>
      <c r="G41" s="239">
        <v>-205021921</v>
      </c>
      <c r="H41" s="243"/>
      <c r="I41" s="243"/>
      <c r="J41" s="243"/>
      <c r="K41" s="243"/>
      <c r="L41" s="235"/>
      <c r="M41" s="172"/>
      <c r="N41" s="172"/>
      <c r="O41" s="177"/>
      <c r="P41" s="177"/>
      <c r="Q41" s="191"/>
      <c r="R41" s="172"/>
      <c r="S41" s="172"/>
      <c r="T41" s="159"/>
      <c r="U41" s="159"/>
      <c r="V41" s="22"/>
      <c r="W41" s="22"/>
      <c r="X41" s="22"/>
      <c r="Y41" s="22"/>
      <c r="Z41" s="22"/>
      <c r="AA41" s="22"/>
      <c r="AB41" s="77"/>
      <c r="AC41" s="22"/>
    </row>
    <row r="42" spans="1:29" s="10" customFormat="1" ht="12" customHeight="1" x14ac:dyDescent="0.2">
      <c r="A42" s="3" t="s">
        <v>220</v>
      </c>
      <c r="B42" s="37" t="s">
        <v>249</v>
      </c>
      <c r="C42" s="72"/>
      <c r="D42" s="3" t="s">
        <v>220</v>
      </c>
      <c r="E42" s="37" t="s">
        <v>270</v>
      </c>
      <c r="F42" s="26"/>
      <c r="G42" s="239">
        <v>1171831</v>
      </c>
      <c r="H42" s="243"/>
      <c r="I42" s="243"/>
      <c r="J42" s="243"/>
      <c r="K42" s="243"/>
      <c r="L42" s="235"/>
      <c r="M42" s="172"/>
      <c r="N42" s="172"/>
      <c r="O42" s="177"/>
      <c r="P42" s="177"/>
      <c r="Q42" s="191"/>
      <c r="R42" s="172"/>
      <c r="S42" s="172"/>
      <c r="T42" s="159"/>
      <c r="U42" s="159"/>
      <c r="V42" s="22"/>
      <c r="W42" s="22"/>
      <c r="X42" s="22"/>
      <c r="Y42" s="22"/>
      <c r="Z42" s="22"/>
      <c r="AA42" s="22"/>
      <c r="AB42" s="77"/>
      <c r="AC42" s="22"/>
    </row>
    <row r="43" spans="1:29" s="10" customFormat="1" ht="12" customHeight="1" x14ac:dyDescent="0.2">
      <c r="A43" s="3" t="s">
        <v>220</v>
      </c>
      <c r="B43" s="37" t="s">
        <v>249</v>
      </c>
      <c r="C43" s="72"/>
      <c r="D43" s="3" t="s">
        <v>220</v>
      </c>
      <c r="E43" s="37" t="s">
        <v>294</v>
      </c>
      <c r="F43" s="26"/>
      <c r="G43" s="239">
        <v>-53170768</v>
      </c>
      <c r="H43" s="243"/>
      <c r="I43" s="243"/>
      <c r="J43" s="243"/>
      <c r="K43" s="243"/>
      <c r="L43" s="235"/>
      <c r="M43" s="172"/>
      <c r="N43" s="172"/>
      <c r="O43" s="177"/>
      <c r="P43" s="177"/>
      <c r="Q43" s="191"/>
      <c r="R43" s="172"/>
      <c r="S43" s="172"/>
      <c r="T43" s="159"/>
      <c r="U43" s="159"/>
      <c r="V43" s="22"/>
      <c r="W43" s="22"/>
      <c r="X43" s="22"/>
      <c r="Y43" s="22"/>
      <c r="Z43" s="22"/>
      <c r="AA43" s="22"/>
      <c r="AB43" s="77"/>
      <c r="AC43" s="22"/>
    </row>
    <row r="44" spans="1:29" s="10" customFormat="1" ht="12" customHeight="1" x14ac:dyDescent="0.2">
      <c r="A44" s="3" t="s">
        <v>220</v>
      </c>
      <c r="B44" s="37" t="s">
        <v>249</v>
      </c>
      <c r="C44" s="72"/>
      <c r="D44" s="3" t="s">
        <v>220</v>
      </c>
      <c r="E44" s="37" t="s">
        <v>271</v>
      </c>
      <c r="F44" s="26"/>
      <c r="G44" s="239">
        <v>-2809322</v>
      </c>
      <c r="H44" s="243"/>
      <c r="I44" s="243"/>
      <c r="J44" s="243"/>
      <c r="K44" s="243"/>
      <c r="L44" s="235"/>
      <c r="M44" s="172"/>
      <c r="N44" s="172"/>
      <c r="O44" s="177"/>
      <c r="P44" s="177"/>
      <c r="Q44" s="191"/>
      <c r="R44" s="172"/>
      <c r="S44" s="172"/>
      <c r="T44" s="159"/>
      <c r="U44" s="159"/>
      <c r="V44" s="22"/>
      <c r="W44" s="22"/>
      <c r="X44" s="22"/>
      <c r="Y44" s="22"/>
      <c r="Z44" s="22"/>
      <c r="AA44" s="22"/>
      <c r="AB44" s="77"/>
      <c r="AC44" s="22"/>
    </row>
    <row r="45" spans="1:29" s="10" customFormat="1" ht="12" customHeight="1" x14ac:dyDescent="0.2">
      <c r="A45" s="3" t="s">
        <v>220</v>
      </c>
      <c r="B45" s="37" t="s">
        <v>249</v>
      </c>
      <c r="C45" s="72"/>
      <c r="D45" s="3" t="s">
        <v>220</v>
      </c>
      <c r="E45" s="37" t="s">
        <v>265</v>
      </c>
      <c r="F45" s="26"/>
      <c r="G45" s="239">
        <v>3457423</v>
      </c>
      <c r="H45" s="243"/>
      <c r="I45" s="243"/>
      <c r="J45" s="243"/>
      <c r="K45" s="243"/>
      <c r="L45" s="235"/>
      <c r="M45" s="172"/>
      <c r="N45" s="172"/>
      <c r="O45" s="177"/>
      <c r="P45" s="177"/>
      <c r="Q45" s="191"/>
      <c r="R45" s="172"/>
      <c r="S45" s="172"/>
      <c r="T45" s="159"/>
      <c r="U45" s="159"/>
      <c r="V45" s="22"/>
      <c r="W45" s="22"/>
      <c r="X45" s="22"/>
      <c r="Y45" s="22"/>
      <c r="Z45" s="22"/>
      <c r="AA45" s="22"/>
      <c r="AB45" s="77"/>
      <c r="AC45" s="22"/>
    </row>
    <row r="46" spans="1:29" s="10" customFormat="1" ht="12" customHeight="1" x14ac:dyDescent="0.2">
      <c r="A46" s="3" t="s">
        <v>220</v>
      </c>
      <c r="B46" s="37" t="s">
        <v>249</v>
      </c>
      <c r="C46" s="72"/>
      <c r="D46" s="3" t="s">
        <v>220</v>
      </c>
      <c r="E46" s="37" t="s">
        <v>296</v>
      </c>
      <c r="F46" s="26"/>
      <c r="G46" s="239">
        <v>-1976611</v>
      </c>
      <c r="H46" s="243"/>
      <c r="I46" s="243"/>
      <c r="J46" s="243"/>
      <c r="K46" s="243"/>
      <c r="L46" s="235"/>
      <c r="M46" s="172"/>
      <c r="N46" s="172"/>
      <c r="O46" s="177"/>
      <c r="P46" s="177"/>
      <c r="Q46" s="191"/>
      <c r="R46" s="172"/>
      <c r="S46" s="172"/>
      <c r="T46" s="159"/>
      <c r="U46" s="159"/>
      <c r="V46" s="22"/>
      <c r="W46" s="22"/>
      <c r="X46" s="22"/>
      <c r="Y46" s="22"/>
      <c r="Z46" s="22"/>
      <c r="AA46" s="22"/>
      <c r="AB46" s="77"/>
      <c r="AC46" s="22"/>
    </row>
    <row r="47" spans="1:29" s="10" customFormat="1" ht="12" customHeight="1" x14ac:dyDescent="0.2">
      <c r="A47" s="12" t="s">
        <v>220</v>
      </c>
      <c r="B47" s="37" t="s">
        <v>249</v>
      </c>
      <c r="C47" s="72"/>
      <c r="D47" s="108" t="s">
        <v>220</v>
      </c>
      <c r="E47" s="37" t="s">
        <v>267</v>
      </c>
      <c r="F47" s="24"/>
      <c r="G47" s="237">
        <v>-175426667</v>
      </c>
      <c r="H47" s="242"/>
      <c r="I47" s="242"/>
      <c r="J47" s="242"/>
      <c r="K47" s="242"/>
      <c r="L47" s="236"/>
      <c r="M47" s="139"/>
      <c r="N47" s="139"/>
      <c r="O47" s="140"/>
      <c r="P47" s="140"/>
      <c r="Q47" s="195"/>
      <c r="R47" s="139"/>
      <c r="S47" s="139"/>
      <c r="T47" s="162"/>
      <c r="U47" s="162"/>
      <c r="V47" s="20"/>
      <c r="W47" s="20"/>
      <c r="X47" s="20"/>
      <c r="Y47" s="20"/>
      <c r="Z47" s="20"/>
      <c r="AA47" s="20"/>
      <c r="AB47" s="76"/>
      <c r="AC47" s="20"/>
    </row>
    <row r="48" spans="1:29" s="10" customFormat="1" ht="12" customHeight="1" x14ac:dyDescent="0.2">
      <c r="A48" s="12" t="s">
        <v>220</v>
      </c>
      <c r="B48" s="37" t="s">
        <v>249</v>
      </c>
      <c r="C48" s="72"/>
      <c r="D48" s="3" t="s">
        <v>220</v>
      </c>
      <c r="E48" s="37" t="s">
        <v>254</v>
      </c>
      <c r="F48" s="24"/>
      <c r="G48" s="237">
        <f>162308954+193495556</f>
        <v>355804510</v>
      </c>
      <c r="H48" s="242"/>
      <c r="I48" s="242"/>
      <c r="J48" s="242"/>
      <c r="K48" s="242"/>
      <c r="L48" s="236"/>
      <c r="M48" s="139"/>
      <c r="N48" s="139"/>
      <c r="O48" s="140"/>
      <c r="P48" s="140"/>
      <c r="Q48" s="195"/>
      <c r="R48" s="139"/>
      <c r="S48" s="139"/>
      <c r="T48" s="162"/>
      <c r="U48" s="162"/>
      <c r="V48" s="20"/>
      <c r="W48" s="20"/>
      <c r="X48" s="20"/>
      <c r="Y48" s="20"/>
      <c r="Z48" s="20"/>
      <c r="AA48" s="20"/>
      <c r="AB48" s="76"/>
      <c r="AC48" s="20"/>
    </row>
    <row r="49" spans="1:29" s="10" customFormat="1" ht="12" customHeight="1" x14ac:dyDescent="0.2">
      <c r="A49" s="12" t="s">
        <v>220</v>
      </c>
      <c r="B49" s="37" t="s">
        <v>249</v>
      </c>
      <c r="C49" s="72"/>
      <c r="D49" s="3" t="s">
        <v>220</v>
      </c>
      <c r="E49" s="37" t="s">
        <v>316</v>
      </c>
      <c r="F49" s="24"/>
      <c r="G49" s="237">
        <v>-1494903</v>
      </c>
      <c r="H49" s="242"/>
      <c r="I49" s="242"/>
      <c r="J49" s="242"/>
      <c r="K49" s="242"/>
      <c r="L49" s="236"/>
      <c r="M49" s="139"/>
      <c r="N49" s="139"/>
      <c r="O49" s="140"/>
      <c r="P49" s="140"/>
      <c r="Q49" s="195"/>
      <c r="R49" s="139"/>
      <c r="S49" s="139"/>
      <c r="T49" s="162"/>
      <c r="U49" s="162"/>
      <c r="V49" s="20"/>
      <c r="W49" s="20"/>
      <c r="X49" s="20"/>
      <c r="Y49" s="20"/>
      <c r="Z49" s="20"/>
      <c r="AA49" s="20"/>
      <c r="AB49" s="76"/>
      <c r="AC49" s="20"/>
    </row>
    <row r="50" spans="1:29" s="10" customFormat="1" ht="12" customHeight="1" x14ac:dyDescent="0.2">
      <c r="A50" s="12" t="s">
        <v>220</v>
      </c>
      <c r="B50" s="37" t="s">
        <v>249</v>
      </c>
      <c r="C50" s="72"/>
      <c r="D50" s="3" t="s">
        <v>220</v>
      </c>
      <c r="E50" s="37" t="s">
        <v>78</v>
      </c>
      <c r="F50" s="24"/>
      <c r="G50" s="237">
        <v>-5040618</v>
      </c>
      <c r="H50" s="242"/>
      <c r="I50" s="242"/>
      <c r="J50" s="242"/>
      <c r="K50" s="242"/>
      <c r="L50" s="236"/>
      <c r="M50" s="139"/>
      <c r="N50" s="139"/>
      <c r="O50" s="140"/>
      <c r="P50" s="140"/>
      <c r="Q50" s="195"/>
      <c r="R50" s="139"/>
      <c r="S50" s="139"/>
      <c r="T50" s="162"/>
      <c r="U50" s="162"/>
      <c r="V50" s="20"/>
      <c r="W50" s="20"/>
      <c r="X50" s="20"/>
      <c r="Y50" s="20"/>
      <c r="Z50" s="20"/>
      <c r="AA50" s="20"/>
      <c r="AB50" s="76"/>
      <c r="AC50" s="20"/>
    </row>
    <row r="51" spans="1:29" s="10" customFormat="1" ht="12" customHeight="1" x14ac:dyDescent="0.2">
      <c r="A51" s="12" t="s">
        <v>220</v>
      </c>
      <c r="B51" s="37" t="s">
        <v>249</v>
      </c>
      <c r="C51" s="72"/>
      <c r="D51" s="3" t="s">
        <v>220</v>
      </c>
      <c r="E51" s="37" t="s">
        <v>275</v>
      </c>
      <c r="F51" s="24"/>
      <c r="G51" s="237">
        <v>17687405</v>
      </c>
      <c r="H51" s="242"/>
      <c r="I51" s="242"/>
      <c r="J51" s="242"/>
      <c r="K51" s="242"/>
      <c r="L51" s="236"/>
      <c r="M51" s="139"/>
      <c r="N51" s="139"/>
      <c r="O51" s="140"/>
      <c r="P51" s="140"/>
      <c r="Q51" s="195"/>
      <c r="R51" s="139"/>
      <c r="S51" s="139"/>
      <c r="T51" s="162"/>
      <c r="U51" s="162"/>
      <c r="V51" s="20"/>
      <c r="W51" s="20"/>
      <c r="X51" s="20"/>
      <c r="Y51" s="20"/>
      <c r="Z51" s="20"/>
      <c r="AA51" s="20"/>
      <c r="AB51" s="76"/>
      <c r="AC51" s="20"/>
    </row>
    <row r="52" spans="1:29" s="10" customFormat="1" ht="12" customHeight="1" x14ac:dyDescent="0.2">
      <c r="A52" s="12" t="s">
        <v>220</v>
      </c>
      <c r="B52" s="37" t="s">
        <v>249</v>
      </c>
      <c r="C52" s="72"/>
      <c r="D52" s="3" t="s">
        <v>220</v>
      </c>
      <c r="E52" s="37" t="s">
        <v>264</v>
      </c>
      <c r="F52" s="24"/>
      <c r="G52" s="237">
        <v>-60224545</v>
      </c>
      <c r="H52" s="242"/>
      <c r="I52" s="242"/>
      <c r="J52" s="242"/>
      <c r="K52" s="242"/>
      <c r="L52" s="236"/>
      <c r="M52" s="139"/>
      <c r="N52" s="139"/>
      <c r="O52" s="140"/>
      <c r="P52" s="140"/>
      <c r="Q52" s="195"/>
      <c r="R52" s="139"/>
      <c r="S52" s="139"/>
      <c r="T52" s="162"/>
      <c r="U52" s="162"/>
      <c r="V52" s="20"/>
      <c r="W52" s="20"/>
      <c r="X52" s="20"/>
      <c r="Y52" s="20"/>
      <c r="Z52" s="20"/>
      <c r="AA52" s="20"/>
      <c r="AB52" s="76"/>
      <c r="AC52" s="20"/>
    </row>
    <row r="53" spans="1:29" s="10" customFormat="1" ht="12" customHeight="1" x14ac:dyDescent="0.2">
      <c r="A53" s="12" t="s">
        <v>220</v>
      </c>
      <c r="B53" s="37" t="s">
        <v>249</v>
      </c>
      <c r="C53" s="72"/>
      <c r="D53" s="3" t="s">
        <v>220</v>
      </c>
      <c r="E53" s="37" t="s">
        <v>276</v>
      </c>
      <c r="F53" s="24"/>
      <c r="G53" s="237">
        <f>3173246+17831930</f>
        <v>21005176</v>
      </c>
      <c r="H53" s="242"/>
      <c r="I53" s="242"/>
      <c r="J53" s="242"/>
      <c r="K53" s="242"/>
      <c r="L53" s="236"/>
      <c r="M53" s="139"/>
      <c r="N53" s="139"/>
      <c r="O53" s="140"/>
      <c r="P53" s="140"/>
      <c r="Q53" s="195"/>
      <c r="R53" s="139"/>
      <c r="S53" s="139"/>
      <c r="T53" s="162"/>
      <c r="U53" s="162"/>
      <c r="V53" s="20"/>
      <c r="W53" s="20"/>
      <c r="X53" s="20"/>
      <c r="Y53" s="20"/>
      <c r="Z53" s="20"/>
      <c r="AA53" s="20"/>
      <c r="AB53" s="76"/>
      <c r="AC53" s="20"/>
    </row>
    <row r="54" spans="1:29" s="10" customFormat="1" ht="12" customHeight="1" x14ac:dyDescent="0.2">
      <c r="A54" s="12" t="s">
        <v>220</v>
      </c>
      <c r="B54" s="37" t="s">
        <v>249</v>
      </c>
      <c r="C54" s="72"/>
      <c r="D54" s="3" t="s">
        <v>220</v>
      </c>
      <c r="E54" s="37" t="s">
        <v>269</v>
      </c>
      <c r="F54" s="24"/>
      <c r="G54" s="237">
        <v>-1162407</v>
      </c>
      <c r="H54" s="242"/>
      <c r="I54" s="242"/>
      <c r="J54" s="242"/>
      <c r="K54" s="242"/>
      <c r="L54" s="236"/>
      <c r="M54" s="139"/>
      <c r="N54" s="139"/>
      <c r="O54" s="140"/>
      <c r="P54" s="140"/>
      <c r="Q54" s="195"/>
      <c r="R54" s="139"/>
      <c r="S54" s="139"/>
      <c r="T54" s="162"/>
      <c r="U54" s="162"/>
      <c r="V54" s="20"/>
      <c r="W54" s="20"/>
      <c r="X54" s="20"/>
      <c r="Y54" s="20"/>
      <c r="Z54" s="20"/>
      <c r="AA54" s="20"/>
      <c r="AB54" s="76"/>
      <c r="AC54" s="20"/>
    </row>
    <row r="55" spans="1:29" s="10" customFormat="1" ht="12" customHeight="1" x14ac:dyDescent="0.2">
      <c r="A55" s="12" t="s">
        <v>220</v>
      </c>
      <c r="B55" s="37" t="s">
        <v>249</v>
      </c>
      <c r="C55" s="72"/>
      <c r="D55" s="3" t="s">
        <v>220</v>
      </c>
      <c r="E55" s="37" t="s">
        <v>259</v>
      </c>
      <c r="F55" s="24"/>
      <c r="G55" s="237">
        <v>-44142676</v>
      </c>
      <c r="H55" s="242"/>
      <c r="I55" s="242"/>
      <c r="J55" s="242"/>
      <c r="K55" s="242"/>
      <c r="L55" s="236"/>
      <c r="M55" s="139"/>
      <c r="N55" s="139"/>
      <c r="O55" s="140"/>
      <c r="P55" s="140"/>
      <c r="Q55" s="195"/>
      <c r="R55" s="139"/>
      <c r="S55" s="139"/>
      <c r="T55" s="162"/>
      <c r="U55" s="162"/>
      <c r="V55" s="20"/>
      <c r="W55" s="20"/>
      <c r="X55" s="20"/>
      <c r="Y55" s="20"/>
      <c r="Z55" s="20"/>
      <c r="AA55" s="20"/>
      <c r="AB55" s="76"/>
      <c r="AC55" s="20"/>
    </row>
    <row r="56" spans="1:29" s="10" customFormat="1" ht="12" customHeight="1" x14ac:dyDescent="0.2">
      <c r="A56" s="12" t="s">
        <v>220</v>
      </c>
      <c r="B56" s="37" t="s">
        <v>249</v>
      </c>
      <c r="C56" s="72"/>
      <c r="D56" s="3" t="s">
        <v>220</v>
      </c>
      <c r="E56" s="37" t="s">
        <v>272</v>
      </c>
      <c r="F56" s="24"/>
      <c r="G56" s="237">
        <v>512723725</v>
      </c>
      <c r="H56" s="242"/>
      <c r="I56" s="242"/>
      <c r="J56" s="242"/>
      <c r="K56" s="242"/>
      <c r="L56" s="236"/>
      <c r="M56" s="139"/>
      <c r="N56" s="139"/>
      <c r="O56" s="140"/>
      <c r="P56" s="140"/>
      <c r="Q56" s="195"/>
      <c r="R56" s="139"/>
      <c r="S56" s="139"/>
      <c r="T56" s="162"/>
      <c r="U56" s="162"/>
      <c r="V56" s="20"/>
      <c r="W56" s="20"/>
      <c r="X56" s="20"/>
      <c r="Y56" s="20"/>
      <c r="Z56" s="20"/>
      <c r="AA56" s="20"/>
      <c r="AB56" s="76"/>
      <c r="AC56" s="20"/>
    </row>
    <row r="57" spans="1:29" s="10" customFormat="1" ht="12" customHeight="1" x14ac:dyDescent="0.2">
      <c r="A57" s="12" t="s">
        <v>220</v>
      </c>
      <c r="B57" s="37" t="s">
        <v>249</v>
      </c>
      <c r="C57" s="72"/>
      <c r="D57" s="3" t="s">
        <v>220</v>
      </c>
      <c r="E57" s="37" t="s">
        <v>288</v>
      </c>
      <c r="F57" s="24"/>
      <c r="G57" s="237">
        <v>-34510176</v>
      </c>
      <c r="H57" s="242"/>
      <c r="I57" s="242"/>
      <c r="J57" s="242"/>
      <c r="K57" s="242"/>
      <c r="L57" s="236"/>
      <c r="M57" s="139"/>
      <c r="N57" s="139"/>
      <c r="O57" s="140"/>
      <c r="P57" s="140"/>
      <c r="Q57" s="195"/>
      <c r="R57" s="139"/>
      <c r="S57" s="139"/>
      <c r="T57" s="162"/>
      <c r="U57" s="162"/>
      <c r="V57" s="20"/>
      <c r="W57" s="20"/>
      <c r="X57" s="20"/>
      <c r="Y57" s="20"/>
      <c r="Z57" s="20"/>
      <c r="AA57" s="20"/>
      <c r="AB57" s="76"/>
      <c r="AC57" s="20"/>
    </row>
    <row r="58" spans="1:29" s="10" customFormat="1" ht="12" customHeight="1" x14ac:dyDescent="0.2">
      <c r="A58" s="12" t="s">
        <v>220</v>
      </c>
      <c r="B58" s="37" t="s">
        <v>249</v>
      </c>
      <c r="C58" s="72"/>
      <c r="D58" s="3" t="s">
        <v>220</v>
      </c>
      <c r="E58" s="37" t="s">
        <v>297</v>
      </c>
      <c r="F58" s="24"/>
      <c r="G58" s="237">
        <v>-150233064</v>
      </c>
      <c r="H58" s="242"/>
      <c r="I58" s="242"/>
      <c r="J58" s="242"/>
      <c r="K58" s="242"/>
      <c r="L58" s="236"/>
      <c r="M58" s="139"/>
      <c r="N58" s="139"/>
      <c r="O58" s="140"/>
      <c r="P58" s="140"/>
      <c r="Q58" s="195"/>
      <c r="R58" s="139"/>
      <c r="S58" s="139"/>
      <c r="T58" s="162"/>
      <c r="U58" s="162"/>
      <c r="V58" s="20"/>
      <c r="W58" s="20"/>
      <c r="X58" s="20"/>
      <c r="Y58" s="20"/>
      <c r="Z58" s="20"/>
      <c r="AA58" s="20"/>
      <c r="AB58" s="76"/>
      <c r="AC58" s="20"/>
    </row>
    <row r="59" spans="1:29" s="10" customFormat="1" ht="12" customHeight="1" x14ac:dyDescent="0.2">
      <c r="A59" s="12" t="s">
        <v>220</v>
      </c>
      <c r="B59" s="37" t="s">
        <v>249</v>
      </c>
      <c r="C59" s="72"/>
      <c r="D59" s="3" t="s">
        <v>220</v>
      </c>
      <c r="E59" s="37" t="s">
        <v>257</v>
      </c>
      <c r="F59" s="24"/>
      <c r="G59" s="237">
        <v>-25106076</v>
      </c>
      <c r="H59" s="242"/>
      <c r="I59" s="242"/>
      <c r="J59" s="242"/>
      <c r="K59" s="242"/>
      <c r="L59" s="236"/>
      <c r="M59" s="139"/>
      <c r="N59" s="139"/>
      <c r="O59" s="140"/>
      <c r="P59" s="140"/>
      <c r="Q59" s="195"/>
      <c r="R59" s="139"/>
      <c r="S59" s="139"/>
      <c r="T59" s="162"/>
      <c r="U59" s="162"/>
      <c r="V59" s="20"/>
      <c r="W59" s="20"/>
      <c r="X59" s="20"/>
      <c r="Y59" s="20"/>
      <c r="Z59" s="20"/>
      <c r="AA59" s="20"/>
      <c r="AB59" s="76"/>
      <c r="AC59" s="20"/>
    </row>
    <row r="60" spans="1:29" s="10" customFormat="1" ht="12" customHeight="1" x14ac:dyDescent="0.2">
      <c r="A60" s="12" t="s">
        <v>220</v>
      </c>
      <c r="B60" s="37" t="s">
        <v>249</v>
      </c>
      <c r="C60" s="72"/>
      <c r="D60" s="3" t="s">
        <v>220</v>
      </c>
      <c r="E60" s="37" t="s">
        <v>290</v>
      </c>
      <c r="F60" s="24"/>
      <c r="G60" s="237">
        <v>-2979364</v>
      </c>
      <c r="H60" s="242"/>
      <c r="I60" s="242"/>
      <c r="J60" s="242"/>
      <c r="K60" s="242"/>
      <c r="L60" s="236"/>
      <c r="M60" s="139"/>
      <c r="N60" s="139"/>
      <c r="O60" s="140"/>
      <c r="P60" s="140"/>
      <c r="Q60" s="195"/>
      <c r="R60" s="139"/>
      <c r="S60" s="139"/>
      <c r="T60" s="162"/>
      <c r="U60" s="162"/>
      <c r="V60" s="20"/>
      <c r="W60" s="20"/>
      <c r="X60" s="20"/>
      <c r="Y60" s="20"/>
      <c r="Z60" s="20"/>
      <c r="AA60" s="20"/>
      <c r="AB60" s="76"/>
      <c r="AC60" s="20"/>
    </row>
    <row r="61" spans="1:29" s="10" customFormat="1" ht="12" customHeight="1" x14ac:dyDescent="0.2">
      <c r="A61" s="12" t="s">
        <v>220</v>
      </c>
      <c r="B61" s="37" t="s">
        <v>317</v>
      </c>
      <c r="C61" s="72"/>
      <c r="D61" s="3" t="s">
        <v>220</v>
      </c>
      <c r="E61" s="37" t="s">
        <v>197</v>
      </c>
      <c r="F61" s="24"/>
      <c r="G61" s="237">
        <v>1116557</v>
      </c>
      <c r="H61" s="242"/>
      <c r="I61" s="242"/>
      <c r="J61" s="242"/>
      <c r="K61" s="242"/>
      <c r="L61" s="236"/>
      <c r="M61" s="139"/>
      <c r="N61" s="139"/>
      <c r="O61" s="140"/>
      <c r="P61" s="140"/>
      <c r="Q61" s="195"/>
      <c r="R61" s="139"/>
      <c r="S61" s="139"/>
      <c r="T61" s="162"/>
      <c r="U61" s="162"/>
      <c r="V61" s="20"/>
      <c r="W61" s="20"/>
      <c r="X61" s="20"/>
      <c r="Y61" s="20"/>
      <c r="Z61" s="20"/>
      <c r="AA61" s="20"/>
      <c r="AB61" s="76"/>
      <c r="AC61" s="20"/>
    </row>
    <row r="62" spans="1:29" s="10" customFormat="1" ht="12" customHeight="1" x14ac:dyDescent="0.2">
      <c r="A62" s="3" t="s">
        <v>220</v>
      </c>
      <c r="B62" s="37" t="s">
        <v>263</v>
      </c>
      <c r="C62" s="72"/>
      <c r="D62" s="3" t="s">
        <v>220</v>
      </c>
      <c r="E62" s="37" t="s">
        <v>264</v>
      </c>
      <c r="F62" s="26"/>
      <c r="G62" s="239">
        <v>28587098</v>
      </c>
      <c r="H62" s="243"/>
      <c r="I62" s="243"/>
      <c r="J62" s="243"/>
      <c r="K62" s="243"/>
      <c r="L62" s="235"/>
      <c r="M62" s="172"/>
      <c r="N62" s="172"/>
      <c r="O62" s="177"/>
      <c r="P62" s="177"/>
      <c r="Q62" s="191"/>
      <c r="R62" s="172"/>
      <c r="S62" s="172"/>
      <c r="T62" s="159"/>
      <c r="U62" s="159"/>
      <c r="V62" s="22"/>
      <c r="W62" s="22"/>
      <c r="X62" s="22"/>
      <c r="Y62" s="22"/>
      <c r="Z62" s="22"/>
      <c r="AA62" s="22"/>
      <c r="AB62" s="77"/>
      <c r="AC62" s="22"/>
    </row>
    <row r="63" spans="1:29" s="10" customFormat="1" ht="12" customHeight="1" x14ac:dyDescent="0.2">
      <c r="A63" s="3" t="s">
        <v>220</v>
      </c>
      <c r="B63" s="37" t="s">
        <v>292</v>
      </c>
      <c r="C63" s="72"/>
      <c r="D63" s="3" t="s">
        <v>220</v>
      </c>
      <c r="E63" s="37" t="s">
        <v>294</v>
      </c>
      <c r="F63" s="26"/>
      <c r="G63" s="239">
        <v>-24717322</v>
      </c>
      <c r="H63" s="243"/>
      <c r="I63" s="243"/>
      <c r="J63" s="243"/>
      <c r="K63" s="243"/>
      <c r="L63" s="235"/>
      <c r="M63" s="172"/>
      <c r="N63" s="172"/>
      <c r="O63" s="177"/>
      <c r="P63" s="177"/>
      <c r="Q63" s="191"/>
      <c r="R63" s="172"/>
      <c r="S63" s="172"/>
      <c r="T63" s="159"/>
      <c r="U63" s="159"/>
      <c r="V63" s="22"/>
      <c r="W63" s="22"/>
      <c r="X63" s="22"/>
      <c r="Y63" s="22"/>
      <c r="Z63" s="22"/>
      <c r="AA63" s="22"/>
      <c r="AB63" s="77"/>
      <c r="AC63" s="22"/>
    </row>
    <row r="64" spans="1:29" s="10" customFormat="1" ht="12" customHeight="1" x14ac:dyDescent="0.2">
      <c r="A64" s="3" t="s">
        <v>220</v>
      </c>
      <c r="B64" s="37" t="s">
        <v>318</v>
      </c>
      <c r="C64" s="72"/>
      <c r="D64" s="3" t="s">
        <v>220</v>
      </c>
      <c r="E64" s="37" t="s">
        <v>168</v>
      </c>
      <c r="F64" s="26"/>
      <c r="G64" s="239">
        <v>-8156793</v>
      </c>
      <c r="H64" s="243"/>
      <c r="I64" s="243"/>
      <c r="J64" s="243"/>
      <c r="K64" s="243"/>
      <c r="L64" s="235"/>
      <c r="M64" s="172"/>
      <c r="N64" s="172"/>
      <c r="O64" s="177"/>
      <c r="P64" s="177"/>
      <c r="Q64" s="191"/>
      <c r="R64" s="172"/>
      <c r="S64" s="172"/>
      <c r="T64" s="159"/>
      <c r="U64" s="159"/>
      <c r="V64" s="22"/>
      <c r="W64" s="22"/>
      <c r="X64" s="22"/>
      <c r="Y64" s="22"/>
      <c r="Z64" s="22"/>
      <c r="AA64" s="22"/>
      <c r="AB64" s="77"/>
      <c r="AC64" s="22"/>
    </row>
    <row r="65" spans="1:29" s="10" customFormat="1" ht="12" customHeight="1" x14ac:dyDescent="0.2">
      <c r="A65" s="3" t="s">
        <v>220</v>
      </c>
      <c r="B65" s="37" t="s">
        <v>318</v>
      </c>
      <c r="C65" s="72"/>
      <c r="D65" s="3" t="s">
        <v>220</v>
      </c>
      <c r="E65" s="37" t="s">
        <v>168</v>
      </c>
      <c r="F65" s="26"/>
      <c r="G65" s="239">
        <v>8156793</v>
      </c>
      <c r="H65" s="243"/>
      <c r="I65" s="243"/>
      <c r="J65" s="243"/>
      <c r="K65" s="243"/>
      <c r="L65" s="235"/>
      <c r="M65" s="172"/>
      <c r="N65" s="172"/>
      <c r="O65" s="177"/>
      <c r="P65" s="177"/>
      <c r="Q65" s="191"/>
      <c r="R65" s="172"/>
      <c r="S65" s="172"/>
      <c r="T65" s="159"/>
      <c r="U65" s="159"/>
      <c r="V65" s="22"/>
      <c r="W65" s="22"/>
      <c r="X65" s="22"/>
      <c r="Y65" s="22"/>
      <c r="Z65" s="22"/>
      <c r="AA65" s="22"/>
      <c r="AB65" s="77"/>
      <c r="AC65" s="22"/>
    </row>
    <row r="66" spans="1:29" s="10" customFormat="1" ht="12" customHeight="1" x14ac:dyDescent="0.2">
      <c r="A66" s="3" t="s">
        <v>220</v>
      </c>
      <c r="B66" s="37" t="s">
        <v>291</v>
      </c>
      <c r="C66" s="72"/>
      <c r="D66" s="3" t="s">
        <v>220</v>
      </c>
      <c r="E66" s="37" t="s">
        <v>168</v>
      </c>
      <c r="F66" s="26"/>
      <c r="G66" s="239">
        <v>1539255</v>
      </c>
      <c r="H66" s="243"/>
      <c r="I66" s="243"/>
      <c r="J66" s="243"/>
      <c r="K66" s="243"/>
      <c r="L66" s="235"/>
      <c r="M66" s="172"/>
      <c r="N66" s="172"/>
      <c r="O66" s="177"/>
      <c r="P66" s="177"/>
      <c r="Q66" s="191"/>
      <c r="R66" s="172"/>
      <c r="S66" s="172"/>
      <c r="T66" s="159"/>
      <c r="U66" s="159"/>
      <c r="V66" s="22"/>
      <c r="W66" s="22"/>
      <c r="X66" s="22"/>
      <c r="Y66" s="22"/>
      <c r="Z66" s="22"/>
      <c r="AA66" s="22"/>
      <c r="AB66" s="77"/>
      <c r="AC66" s="22"/>
    </row>
    <row r="67" spans="1:29" s="10" customFormat="1" ht="12" customHeight="1" x14ac:dyDescent="0.2">
      <c r="A67" s="3" t="s">
        <v>220</v>
      </c>
      <c r="B67" s="37" t="s">
        <v>270</v>
      </c>
      <c r="C67" s="72"/>
      <c r="D67" s="3" t="s">
        <v>220</v>
      </c>
      <c r="E67" s="37" t="s">
        <v>254</v>
      </c>
      <c r="F67" s="26"/>
      <c r="G67" s="239">
        <v>-53416050</v>
      </c>
      <c r="H67" s="243"/>
      <c r="I67" s="243"/>
      <c r="J67" s="243"/>
      <c r="K67" s="243"/>
      <c r="L67" s="235"/>
      <c r="M67" s="172"/>
      <c r="N67" s="172"/>
      <c r="O67" s="177"/>
      <c r="P67" s="177"/>
      <c r="Q67" s="191"/>
      <c r="R67" s="172"/>
      <c r="S67" s="172"/>
      <c r="T67" s="159"/>
      <c r="U67" s="159"/>
      <c r="V67" s="22"/>
      <c r="W67" s="22"/>
      <c r="X67" s="22"/>
      <c r="Y67" s="22"/>
      <c r="Z67" s="22"/>
      <c r="AA67" s="22"/>
      <c r="AB67" s="77"/>
      <c r="AC67" s="22"/>
    </row>
    <row r="68" spans="1:29" s="10" customFormat="1" ht="12" customHeight="1" x14ac:dyDescent="0.2">
      <c r="A68" s="3" t="s">
        <v>220</v>
      </c>
      <c r="B68" s="37" t="s">
        <v>227</v>
      </c>
      <c r="C68" s="72"/>
      <c r="D68" s="3" t="s">
        <v>220</v>
      </c>
      <c r="E68" s="37" t="s">
        <v>78</v>
      </c>
      <c r="F68" s="26"/>
      <c r="G68" s="239">
        <v>1122017</v>
      </c>
      <c r="H68" s="243">
        <v>-1</v>
      </c>
      <c r="I68" s="243">
        <v>-57819</v>
      </c>
      <c r="J68" s="243"/>
      <c r="K68" s="243"/>
      <c r="L68" s="235"/>
      <c r="M68" s="172"/>
      <c r="N68" s="172"/>
      <c r="O68" s="177"/>
      <c r="P68" s="177"/>
      <c r="Q68" s="191">
        <v>370614</v>
      </c>
      <c r="R68" s="172"/>
      <c r="S68" s="172"/>
      <c r="T68" s="159"/>
      <c r="U68" s="159"/>
      <c r="V68" s="22"/>
      <c r="W68" s="22"/>
      <c r="X68" s="22"/>
      <c r="Y68" s="22"/>
      <c r="Z68" s="22"/>
      <c r="AA68" s="22"/>
      <c r="AB68" s="77"/>
      <c r="AC68" s="22"/>
    </row>
    <row r="69" spans="1:29" s="10" customFormat="1" ht="12" customHeight="1" x14ac:dyDescent="0.2">
      <c r="A69" s="3" t="s">
        <v>220</v>
      </c>
      <c r="B69" s="37" t="s">
        <v>227</v>
      </c>
      <c r="C69" s="72"/>
      <c r="D69" s="3" t="s">
        <v>220</v>
      </c>
      <c r="E69" s="37" t="s">
        <v>168</v>
      </c>
      <c r="F69" s="26"/>
      <c r="G69" s="239">
        <v>1863000</v>
      </c>
      <c r="H69" s="243">
        <v>148</v>
      </c>
      <c r="I69" s="243">
        <v>65</v>
      </c>
      <c r="J69" s="243"/>
      <c r="K69" s="243"/>
      <c r="L69" s="235"/>
      <c r="M69" s="172"/>
      <c r="N69" s="172"/>
      <c r="O69" s="177"/>
      <c r="P69" s="177"/>
      <c r="Q69" s="191">
        <v>-133</v>
      </c>
      <c r="R69" s="172"/>
      <c r="S69" s="172"/>
      <c r="T69" s="159"/>
      <c r="U69" s="159"/>
      <c r="V69" s="22"/>
      <c r="W69" s="22"/>
      <c r="X69" s="22"/>
      <c r="Y69" s="22"/>
      <c r="Z69" s="22"/>
      <c r="AA69" s="22"/>
      <c r="AB69" s="77"/>
      <c r="AC69" s="22"/>
    </row>
    <row r="70" spans="1:29" s="10" customFormat="1" ht="12" customHeight="1" x14ac:dyDescent="0.2">
      <c r="A70" s="3" t="s">
        <v>220</v>
      </c>
      <c r="B70" s="37" t="s">
        <v>227</v>
      </c>
      <c r="C70" s="72"/>
      <c r="D70" s="3" t="s">
        <v>220</v>
      </c>
      <c r="E70" s="37" t="s">
        <v>251</v>
      </c>
      <c r="F70" s="26"/>
      <c r="G70" s="239">
        <v>-1848462</v>
      </c>
      <c r="H70" s="243"/>
      <c r="I70" s="243"/>
      <c r="J70" s="243"/>
      <c r="K70" s="243"/>
      <c r="L70" s="235"/>
      <c r="M70" s="172"/>
      <c r="N70" s="172"/>
      <c r="O70" s="177"/>
      <c r="P70" s="177"/>
      <c r="Q70" s="191"/>
      <c r="R70" s="172"/>
      <c r="S70" s="172"/>
      <c r="T70" s="159"/>
      <c r="U70" s="159"/>
      <c r="V70" s="22"/>
      <c r="W70" s="22"/>
      <c r="X70" s="22"/>
      <c r="Y70" s="22"/>
      <c r="Z70" s="22"/>
      <c r="AA70" s="22"/>
      <c r="AB70" s="77"/>
      <c r="AC70" s="22"/>
    </row>
    <row r="71" spans="1:29" s="10" customFormat="1" ht="12" customHeight="1" x14ac:dyDescent="0.2">
      <c r="A71" s="12" t="s">
        <v>220</v>
      </c>
      <c r="B71" s="37" t="s">
        <v>279</v>
      </c>
      <c r="C71" s="72"/>
      <c r="D71" s="3" t="s">
        <v>220</v>
      </c>
      <c r="E71" s="37" t="s">
        <v>271</v>
      </c>
      <c r="F71" s="26"/>
      <c r="G71" s="239">
        <v>16393600</v>
      </c>
      <c r="H71" s="243"/>
      <c r="I71" s="243"/>
      <c r="J71" s="243"/>
      <c r="K71" s="243"/>
      <c r="L71" s="235"/>
      <c r="M71" s="172"/>
      <c r="N71" s="172"/>
      <c r="O71" s="177"/>
      <c r="P71" s="177"/>
      <c r="Q71" s="191"/>
      <c r="R71" s="172"/>
      <c r="S71" s="172"/>
      <c r="T71" s="159"/>
      <c r="U71" s="159"/>
      <c r="V71" s="22"/>
      <c r="W71" s="22"/>
      <c r="X71" s="22"/>
      <c r="Y71" s="22"/>
      <c r="Z71" s="22"/>
      <c r="AA71" s="22"/>
      <c r="AB71" s="77"/>
      <c r="AC71" s="22"/>
    </row>
    <row r="72" spans="1:29" s="10" customFormat="1" ht="12" customHeight="1" x14ac:dyDescent="0.2">
      <c r="A72" s="12" t="s">
        <v>220</v>
      </c>
      <c r="B72" s="37" t="s">
        <v>279</v>
      </c>
      <c r="C72" s="72"/>
      <c r="D72" s="3" t="s">
        <v>220</v>
      </c>
      <c r="E72" s="37" t="s">
        <v>299</v>
      </c>
      <c r="F72" s="26"/>
      <c r="G72" s="239">
        <v>-1561179</v>
      </c>
      <c r="H72" s="243"/>
      <c r="I72" s="243"/>
      <c r="J72" s="243"/>
      <c r="K72" s="243"/>
      <c r="L72" s="235"/>
      <c r="M72" s="172"/>
      <c r="N72" s="172"/>
      <c r="O72" s="177"/>
      <c r="P72" s="177"/>
      <c r="Q72" s="191"/>
      <c r="R72" s="172"/>
      <c r="S72" s="172"/>
      <c r="T72" s="159"/>
      <c r="U72" s="159"/>
      <c r="V72" s="22"/>
      <c r="W72" s="22"/>
      <c r="X72" s="22"/>
      <c r="Y72" s="22"/>
      <c r="Z72" s="22"/>
      <c r="AA72" s="22"/>
      <c r="AB72" s="77"/>
      <c r="AC72" s="22"/>
    </row>
    <row r="73" spans="1:29" s="10" customFormat="1" ht="12" customHeight="1" x14ac:dyDescent="0.2">
      <c r="A73" s="12" t="s">
        <v>220</v>
      </c>
      <c r="B73" s="37" t="s">
        <v>279</v>
      </c>
      <c r="C73" s="72"/>
      <c r="D73" s="3" t="s">
        <v>220</v>
      </c>
      <c r="E73" s="37" t="s">
        <v>300</v>
      </c>
      <c r="F73" s="26"/>
      <c r="G73" s="239">
        <v>1806484</v>
      </c>
      <c r="H73" s="243"/>
      <c r="I73" s="243"/>
      <c r="J73" s="243"/>
      <c r="K73" s="243"/>
      <c r="L73" s="235"/>
      <c r="M73" s="172"/>
      <c r="N73" s="172"/>
      <c r="O73" s="177"/>
      <c r="P73" s="177"/>
      <c r="Q73" s="191"/>
      <c r="R73" s="172"/>
      <c r="S73" s="172"/>
      <c r="T73" s="159"/>
      <c r="U73" s="159"/>
      <c r="V73" s="22"/>
      <c r="W73" s="22"/>
      <c r="X73" s="22"/>
      <c r="Y73" s="22"/>
      <c r="Z73" s="22"/>
      <c r="AA73" s="22"/>
      <c r="AB73" s="77"/>
      <c r="AC73" s="22"/>
    </row>
    <row r="74" spans="1:29" s="10" customFormat="1" ht="12" customHeight="1" x14ac:dyDescent="0.2">
      <c r="A74" s="12" t="s">
        <v>220</v>
      </c>
      <c r="B74" s="37" t="s">
        <v>279</v>
      </c>
      <c r="C74" s="72"/>
      <c r="D74" s="3" t="s">
        <v>220</v>
      </c>
      <c r="E74" s="37" t="s">
        <v>224</v>
      </c>
      <c r="F74" s="26"/>
      <c r="G74" s="239">
        <v>-76288970</v>
      </c>
      <c r="H74" s="243"/>
      <c r="I74" s="243"/>
      <c r="J74" s="243"/>
      <c r="K74" s="243"/>
      <c r="L74" s="235"/>
      <c r="M74" s="172"/>
      <c r="N74" s="172"/>
      <c r="O74" s="177"/>
      <c r="P74" s="177"/>
      <c r="Q74" s="191"/>
      <c r="R74" s="172"/>
      <c r="S74" s="172"/>
      <c r="T74" s="159"/>
      <c r="U74" s="159"/>
      <c r="V74" s="22"/>
      <c r="W74" s="22"/>
      <c r="X74" s="22"/>
      <c r="Y74" s="22"/>
      <c r="Z74" s="22"/>
      <c r="AA74" s="22"/>
      <c r="AB74" s="77"/>
      <c r="AC74" s="22"/>
    </row>
    <row r="75" spans="1:29" s="10" customFormat="1" ht="12" customHeight="1" x14ac:dyDescent="0.2">
      <c r="A75" s="12" t="s">
        <v>220</v>
      </c>
      <c r="B75" s="37" t="s">
        <v>271</v>
      </c>
      <c r="C75" s="72"/>
      <c r="D75" s="3" t="s">
        <v>220</v>
      </c>
      <c r="E75" s="37" t="s">
        <v>254</v>
      </c>
      <c r="F75" s="26"/>
      <c r="G75" s="239">
        <v>2777559</v>
      </c>
      <c r="H75" s="243"/>
      <c r="I75" s="243"/>
      <c r="J75" s="243"/>
      <c r="K75" s="243"/>
      <c r="L75" s="235"/>
      <c r="M75" s="172"/>
      <c r="N75" s="172"/>
      <c r="O75" s="177"/>
      <c r="P75" s="177"/>
      <c r="Q75" s="191"/>
      <c r="R75" s="172"/>
      <c r="S75" s="172"/>
      <c r="T75" s="159"/>
      <c r="U75" s="159"/>
      <c r="V75" s="22"/>
      <c r="W75" s="22"/>
      <c r="X75" s="22"/>
      <c r="Y75" s="22"/>
      <c r="Z75" s="22"/>
      <c r="AA75" s="22"/>
      <c r="AB75" s="77"/>
      <c r="AC75" s="22"/>
    </row>
    <row r="76" spans="1:29" s="10" customFormat="1" ht="12" customHeight="1" x14ac:dyDescent="0.2">
      <c r="A76" s="12" t="s">
        <v>220</v>
      </c>
      <c r="B76" s="37" t="s">
        <v>271</v>
      </c>
      <c r="C76" s="72"/>
      <c r="D76" s="3" t="s">
        <v>220</v>
      </c>
      <c r="E76" s="37" t="s">
        <v>168</v>
      </c>
      <c r="F76" s="26"/>
      <c r="G76" s="239">
        <v>-2329861</v>
      </c>
      <c r="H76" s="243"/>
      <c r="I76" s="243"/>
      <c r="J76" s="243"/>
      <c r="K76" s="243"/>
      <c r="L76" s="235"/>
      <c r="M76" s="172"/>
      <c r="N76" s="172"/>
      <c r="O76" s="177"/>
      <c r="P76" s="177"/>
      <c r="Q76" s="191"/>
      <c r="R76" s="172"/>
      <c r="S76" s="172"/>
      <c r="T76" s="159"/>
      <c r="U76" s="159"/>
      <c r="V76" s="22"/>
      <c r="W76" s="22"/>
      <c r="X76" s="22"/>
      <c r="Y76" s="22"/>
      <c r="Z76" s="22"/>
      <c r="AA76" s="22"/>
      <c r="AB76" s="77"/>
      <c r="AC76" s="22"/>
    </row>
    <row r="77" spans="1:29" s="10" customFormat="1" ht="12" customHeight="1" x14ac:dyDescent="0.2">
      <c r="A77" s="12" t="s">
        <v>220</v>
      </c>
      <c r="B77" s="37" t="s">
        <v>271</v>
      </c>
      <c r="C77" s="72"/>
      <c r="D77" s="3" t="s">
        <v>220</v>
      </c>
      <c r="E77" s="37" t="s">
        <v>85</v>
      </c>
      <c r="F77" s="26"/>
      <c r="G77" s="239">
        <v>-1405473</v>
      </c>
      <c r="H77" s="243"/>
      <c r="I77" s="243"/>
      <c r="J77" s="243"/>
      <c r="K77" s="243"/>
      <c r="L77" s="235"/>
      <c r="M77" s="172"/>
      <c r="N77" s="172"/>
      <c r="O77" s="177"/>
      <c r="P77" s="177"/>
      <c r="Q77" s="191"/>
      <c r="R77" s="172"/>
      <c r="S77" s="172"/>
      <c r="T77" s="159"/>
      <c r="U77" s="159"/>
      <c r="V77" s="22"/>
      <c r="W77" s="22"/>
      <c r="X77" s="22"/>
      <c r="Y77" s="22"/>
      <c r="Z77" s="22"/>
      <c r="AA77" s="22"/>
      <c r="AB77" s="77"/>
      <c r="AC77" s="22"/>
    </row>
    <row r="78" spans="1:29" s="10" customFormat="1" ht="12" customHeight="1" x14ac:dyDescent="0.2">
      <c r="A78" s="12" t="s">
        <v>220</v>
      </c>
      <c r="B78" s="37" t="s">
        <v>284</v>
      </c>
      <c r="C78" s="72"/>
      <c r="D78" s="3" t="s">
        <v>220</v>
      </c>
      <c r="E78" s="37" t="s">
        <v>231</v>
      </c>
      <c r="F78" s="26"/>
      <c r="G78" s="239">
        <v>10983994</v>
      </c>
      <c r="H78" s="243"/>
      <c r="I78" s="243"/>
      <c r="J78" s="243"/>
      <c r="K78" s="243"/>
      <c r="L78" s="235"/>
      <c r="M78" s="172"/>
      <c r="N78" s="172"/>
      <c r="O78" s="177"/>
      <c r="P78" s="177"/>
      <c r="Q78" s="191"/>
      <c r="R78" s="172"/>
      <c r="S78" s="172"/>
      <c r="T78" s="159"/>
      <c r="U78" s="159"/>
      <c r="V78" s="22"/>
      <c r="W78" s="22"/>
      <c r="X78" s="22"/>
      <c r="Y78" s="22"/>
      <c r="Z78" s="22"/>
      <c r="AA78" s="22"/>
      <c r="AB78" s="77"/>
      <c r="AC78" s="22"/>
    </row>
    <row r="79" spans="1:29" s="10" customFormat="1" ht="12" customHeight="1" x14ac:dyDescent="0.2">
      <c r="A79" s="12" t="s">
        <v>220</v>
      </c>
      <c r="B79" s="37" t="s">
        <v>284</v>
      </c>
      <c r="C79" s="72"/>
      <c r="D79" s="3" t="s">
        <v>220</v>
      </c>
      <c r="E79" s="37" t="s">
        <v>269</v>
      </c>
      <c r="F79" s="26"/>
      <c r="G79" s="239">
        <v>2888083</v>
      </c>
      <c r="H79" s="243"/>
      <c r="I79" s="243"/>
      <c r="J79" s="243"/>
      <c r="K79" s="243"/>
      <c r="L79" s="235"/>
      <c r="M79" s="172"/>
      <c r="N79" s="172"/>
      <c r="O79" s="177"/>
      <c r="P79" s="177"/>
      <c r="Q79" s="191"/>
      <c r="R79" s="172"/>
      <c r="S79" s="172"/>
      <c r="T79" s="159"/>
      <c r="U79" s="159"/>
      <c r="V79" s="22"/>
      <c r="W79" s="22"/>
      <c r="X79" s="22"/>
      <c r="Y79" s="22"/>
      <c r="Z79" s="22"/>
      <c r="AA79" s="22"/>
      <c r="AB79" s="77"/>
      <c r="AC79" s="22"/>
    </row>
    <row r="80" spans="1:29" s="10" customFormat="1" ht="12" customHeight="1" x14ac:dyDescent="0.2">
      <c r="A80" s="12" t="s">
        <v>220</v>
      </c>
      <c r="B80" s="37" t="s">
        <v>170</v>
      </c>
      <c r="C80" s="72"/>
      <c r="D80" s="3" t="s">
        <v>220</v>
      </c>
      <c r="E80" s="37" t="s">
        <v>78</v>
      </c>
      <c r="F80" s="26"/>
      <c r="G80" s="239">
        <v>1837628</v>
      </c>
      <c r="H80" s="243"/>
      <c r="I80" s="243"/>
      <c r="J80" s="243"/>
      <c r="K80" s="243"/>
      <c r="L80" s="235"/>
      <c r="M80" s="172"/>
      <c r="N80" s="172"/>
      <c r="O80" s="177"/>
      <c r="P80" s="177"/>
      <c r="Q80" s="191"/>
      <c r="R80" s="172"/>
      <c r="S80" s="172"/>
      <c r="T80" s="159"/>
      <c r="U80" s="159"/>
      <c r="V80" s="22"/>
      <c r="W80" s="22"/>
      <c r="X80" s="22"/>
      <c r="Y80" s="22"/>
      <c r="Z80" s="22"/>
      <c r="AA80" s="22"/>
      <c r="AB80" s="77"/>
      <c r="AC80" s="22"/>
    </row>
    <row r="81" spans="1:29" s="10" customFormat="1" ht="12" customHeight="1" x14ac:dyDescent="0.2">
      <c r="A81" s="12" t="s">
        <v>220</v>
      </c>
      <c r="B81" s="37" t="s">
        <v>254</v>
      </c>
      <c r="C81" s="72"/>
      <c r="D81" s="3" t="s">
        <v>220</v>
      </c>
      <c r="E81" s="37" t="s">
        <v>316</v>
      </c>
      <c r="F81" s="26"/>
      <c r="G81" s="239">
        <v>-11613886</v>
      </c>
      <c r="H81" s="243"/>
      <c r="I81" s="243"/>
      <c r="J81" s="243"/>
      <c r="K81" s="243"/>
      <c r="L81" s="235"/>
      <c r="M81" s="172"/>
      <c r="N81" s="172"/>
      <c r="O81" s="177"/>
      <c r="P81" s="177"/>
      <c r="Q81" s="191"/>
      <c r="R81" s="172"/>
      <c r="S81" s="172"/>
      <c r="T81" s="159"/>
      <c r="U81" s="159"/>
      <c r="V81" s="22"/>
      <c r="W81" s="22"/>
      <c r="X81" s="22"/>
      <c r="Y81" s="22"/>
      <c r="Z81" s="22"/>
      <c r="AA81" s="22"/>
      <c r="AB81" s="77"/>
      <c r="AC81" s="22"/>
    </row>
    <row r="82" spans="1:29" s="10" customFormat="1" ht="12" customHeight="1" x14ac:dyDescent="0.2">
      <c r="A82" s="12" t="s">
        <v>220</v>
      </c>
      <c r="B82" s="37" t="s">
        <v>254</v>
      </c>
      <c r="C82" s="72"/>
      <c r="D82" s="3" t="s">
        <v>220</v>
      </c>
      <c r="E82" s="37" t="s">
        <v>268</v>
      </c>
      <c r="F82" s="24"/>
      <c r="G82" s="237">
        <v>-1049072</v>
      </c>
      <c r="H82" s="242"/>
      <c r="I82" s="242"/>
      <c r="J82" s="242"/>
      <c r="K82" s="242"/>
      <c r="L82" s="236"/>
      <c r="M82" s="139"/>
      <c r="N82" s="139"/>
      <c r="O82" s="140"/>
      <c r="P82" s="140"/>
      <c r="Q82" s="195"/>
      <c r="R82" s="139"/>
      <c r="S82" s="139"/>
      <c r="T82" s="162"/>
      <c r="U82" s="162"/>
      <c r="V82" s="20"/>
      <c r="W82" s="20"/>
      <c r="X82" s="20"/>
      <c r="Y82" s="20"/>
      <c r="Z82" s="20"/>
      <c r="AA82" s="20"/>
      <c r="AB82" s="76"/>
      <c r="AC82" s="20"/>
    </row>
    <row r="83" spans="1:29" s="10" customFormat="1" ht="12" customHeight="1" x14ac:dyDescent="0.2">
      <c r="A83" s="12" t="s">
        <v>220</v>
      </c>
      <c r="B83" s="37" t="s">
        <v>254</v>
      </c>
      <c r="C83" s="72"/>
      <c r="D83" s="3" t="s">
        <v>220</v>
      </c>
      <c r="E83" s="37" t="s">
        <v>269</v>
      </c>
      <c r="F83" s="24"/>
      <c r="G83" s="237">
        <v>-6237713</v>
      </c>
      <c r="H83" s="242"/>
      <c r="I83" s="242"/>
      <c r="J83" s="242"/>
      <c r="K83" s="242"/>
      <c r="L83" s="236"/>
      <c r="M83" s="139"/>
      <c r="N83" s="139"/>
      <c r="O83" s="140"/>
      <c r="P83" s="140"/>
      <c r="Q83" s="195"/>
      <c r="R83" s="139"/>
      <c r="S83" s="139"/>
      <c r="T83" s="162"/>
      <c r="U83" s="162"/>
      <c r="V83" s="20"/>
      <c r="W83" s="20"/>
      <c r="X83" s="20"/>
      <c r="Y83" s="20"/>
      <c r="Z83" s="20"/>
      <c r="AA83" s="20"/>
      <c r="AB83" s="76"/>
      <c r="AC83" s="20"/>
    </row>
    <row r="84" spans="1:29" s="10" customFormat="1" ht="12" customHeight="1" x14ac:dyDescent="0.2">
      <c r="A84" s="12" t="s">
        <v>220</v>
      </c>
      <c r="B84" s="37" t="s">
        <v>254</v>
      </c>
      <c r="C84" s="72"/>
      <c r="D84" s="3" t="s">
        <v>220</v>
      </c>
      <c r="E84" s="37" t="s">
        <v>259</v>
      </c>
      <c r="F84" s="24"/>
      <c r="G84" s="237">
        <v>-1721115</v>
      </c>
      <c r="H84" s="242"/>
      <c r="I84" s="242"/>
      <c r="J84" s="242"/>
      <c r="K84" s="242"/>
      <c r="L84" s="236"/>
      <c r="M84" s="139"/>
      <c r="N84" s="139"/>
      <c r="O84" s="140"/>
      <c r="P84" s="140"/>
      <c r="Q84" s="195"/>
      <c r="R84" s="139"/>
      <c r="S84" s="139"/>
      <c r="T84" s="162"/>
      <c r="U84" s="162"/>
      <c r="V84" s="20"/>
      <c r="W84" s="20"/>
      <c r="X84" s="20"/>
      <c r="Y84" s="20"/>
      <c r="Z84" s="20"/>
      <c r="AA84" s="20"/>
      <c r="AB84" s="76"/>
      <c r="AC84" s="20"/>
    </row>
    <row r="85" spans="1:29" s="10" customFormat="1" ht="12" customHeight="1" x14ac:dyDescent="0.2">
      <c r="A85" s="12" t="s">
        <v>220</v>
      </c>
      <c r="B85" s="37" t="s">
        <v>316</v>
      </c>
      <c r="C85" s="72"/>
      <c r="D85" s="3" t="s">
        <v>220</v>
      </c>
      <c r="E85" s="37" t="s">
        <v>288</v>
      </c>
      <c r="F85" s="24"/>
      <c r="G85" s="237">
        <v>10201325</v>
      </c>
      <c r="H85" s="242"/>
      <c r="I85" s="242"/>
      <c r="J85" s="242"/>
      <c r="K85" s="242"/>
      <c r="L85" s="236"/>
      <c r="M85" s="139"/>
      <c r="N85" s="139"/>
      <c r="O85" s="140"/>
      <c r="P85" s="140"/>
      <c r="Q85" s="195"/>
      <c r="R85" s="139"/>
      <c r="S85" s="139"/>
      <c r="T85" s="162"/>
      <c r="U85" s="162"/>
      <c r="V85" s="20"/>
      <c r="W85" s="20"/>
      <c r="X85" s="20"/>
      <c r="Y85" s="20"/>
      <c r="Z85" s="20"/>
      <c r="AA85" s="20"/>
      <c r="AB85" s="76"/>
      <c r="AC85" s="20"/>
    </row>
    <row r="86" spans="1:29" s="10" customFormat="1" ht="12" customHeight="1" x14ac:dyDescent="0.2">
      <c r="A86" s="12" t="s">
        <v>220</v>
      </c>
      <c r="B86" s="37" t="s">
        <v>78</v>
      </c>
      <c r="C86" s="72"/>
      <c r="D86" s="3" t="s">
        <v>220</v>
      </c>
      <c r="E86" s="37" t="s">
        <v>268</v>
      </c>
      <c r="F86" s="24"/>
      <c r="G86" s="237">
        <v>1367999</v>
      </c>
      <c r="H86" s="242">
        <v>-46103</v>
      </c>
      <c r="I86" s="242">
        <v>7710</v>
      </c>
      <c r="J86" s="242"/>
      <c r="K86" s="242"/>
      <c r="L86" s="236"/>
      <c r="M86" s="139"/>
      <c r="N86" s="139"/>
      <c r="O86" s="140"/>
      <c r="P86" s="140"/>
      <c r="Q86" s="195"/>
      <c r="R86" s="139"/>
      <c r="S86" s="139"/>
      <c r="T86" s="162"/>
      <c r="U86" s="162"/>
      <c r="V86" s="20"/>
      <c r="W86" s="20"/>
      <c r="X86" s="20"/>
      <c r="Y86" s="20"/>
      <c r="Z86" s="20"/>
      <c r="AA86" s="20"/>
      <c r="AB86" s="76"/>
      <c r="AC86" s="20"/>
    </row>
    <row r="87" spans="1:29" s="10" customFormat="1" ht="12" customHeight="1" x14ac:dyDescent="0.2">
      <c r="A87" s="12" t="s">
        <v>220</v>
      </c>
      <c r="B87" s="37" t="s">
        <v>78</v>
      </c>
      <c r="C87" s="72"/>
      <c r="D87" s="3" t="s">
        <v>220</v>
      </c>
      <c r="E87" s="37" t="s">
        <v>272</v>
      </c>
      <c r="F87" s="24"/>
      <c r="G87" s="237">
        <v>312313106</v>
      </c>
      <c r="H87" s="242">
        <v>-3</v>
      </c>
      <c r="I87" s="242">
        <v>3636005</v>
      </c>
      <c r="J87" s="242"/>
      <c r="K87" s="242"/>
      <c r="L87" s="236"/>
      <c r="M87" s="139"/>
      <c r="N87" s="139"/>
      <c r="O87" s="140"/>
      <c r="P87" s="140"/>
      <c r="Q87" s="195"/>
      <c r="R87" s="139"/>
      <c r="S87" s="139"/>
      <c r="T87" s="162"/>
      <c r="U87" s="162"/>
      <c r="V87" s="20"/>
      <c r="W87" s="20"/>
      <c r="X87" s="20"/>
      <c r="Y87" s="20"/>
      <c r="Z87" s="20"/>
      <c r="AA87" s="20"/>
      <c r="AB87" s="76"/>
      <c r="AC87" s="20"/>
    </row>
    <row r="88" spans="1:29" s="10" customFormat="1" ht="12" customHeight="1" x14ac:dyDescent="0.2">
      <c r="A88" s="12" t="s">
        <v>220</v>
      </c>
      <c r="B88" s="37" t="s">
        <v>78</v>
      </c>
      <c r="C88" s="72"/>
      <c r="D88" s="3" t="s">
        <v>220</v>
      </c>
      <c r="E88" s="37" t="s">
        <v>274</v>
      </c>
      <c r="F88" s="24"/>
      <c r="G88" s="237">
        <v>-60857872</v>
      </c>
      <c r="H88" s="242"/>
      <c r="I88" s="242"/>
      <c r="J88" s="242"/>
      <c r="K88" s="242"/>
      <c r="L88" s="236"/>
      <c r="M88" s="139"/>
      <c r="N88" s="139"/>
      <c r="O88" s="140"/>
      <c r="P88" s="140"/>
      <c r="Q88" s="195"/>
      <c r="R88" s="139"/>
      <c r="S88" s="139"/>
      <c r="T88" s="162"/>
      <c r="U88" s="162"/>
      <c r="V88" s="20"/>
      <c r="W88" s="20"/>
      <c r="X88" s="20"/>
      <c r="Y88" s="20"/>
      <c r="Z88" s="20"/>
      <c r="AA88" s="20"/>
      <c r="AB88" s="76"/>
      <c r="AC88" s="20"/>
    </row>
    <row r="89" spans="1:29" s="10" customFormat="1" ht="12" customHeight="1" x14ac:dyDescent="0.2">
      <c r="A89" s="12" t="s">
        <v>220</v>
      </c>
      <c r="B89" s="37" t="s">
        <v>78</v>
      </c>
      <c r="C89" s="72"/>
      <c r="D89" s="3" t="s">
        <v>220</v>
      </c>
      <c r="E89" s="37" t="s">
        <v>290</v>
      </c>
      <c r="F89" s="24"/>
      <c r="G89" s="237">
        <v>-2622036</v>
      </c>
      <c r="H89" s="242"/>
      <c r="I89" s="242"/>
      <c r="J89" s="242"/>
      <c r="K89" s="242"/>
      <c r="L89" s="236"/>
      <c r="M89" s="139"/>
      <c r="N89" s="139"/>
      <c r="O89" s="140"/>
      <c r="P89" s="140"/>
      <c r="Q89" s="195"/>
      <c r="R89" s="139"/>
      <c r="S89" s="139"/>
      <c r="T89" s="162"/>
      <c r="U89" s="162"/>
      <c r="V89" s="20"/>
      <c r="W89" s="20"/>
      <c r="X89" s="20"/>
      <c r="Y89" s="20"/>
      <c r="Z89" s="20"/>
      <c r="AA89" s="20"/>
      <c r="AB89" s="76"/>
      <c r="AC89" s="20"/>
    </row>
    <row r="90" spans="1:29" s="10" customFormat="1" ht="12" customHeight="1" x14ac:dyDescent="0.2">
      <c r="A90" s="12" t="s">
        <v>220</v>
      </c>
      <c r="B90" s="37" t="s">
        <v>275</v>
      </c>
      <c r="C90" s="72"/>
      <c r="D90" s="3" t="s">
        <v>220</v>
      </c>
      <c r="E90" s="37" t="s">
        <v>276</v>
      </c>
      <c r="F90" s="24"/>
      <c r="G90" s="237">
        <v>-17831897</v>
      </c>
      <c r="H90" s="242"/>
      <c r="I90" s="242"/>
      <c r="J90" s="242"/>
      <c r="K90" s="242"/>
      <c r="L90" s="236"/>
      <c r="M90" s="139"/>
      <c r="N90" s="139"/>
      <c r="O90" s="140"/>
      <c r="P90" s="140"/>
      <c r="Q90" s="195"/>
      <c r="R90" s="139"/>
      <c r="S90" s="139"/>
      <c r="T90" s="162"/>
      <c r="U90" s="162"/>
      <c r="V90" s="20"/>
      <c r="W90" s="20"/>
      <c r="X90" s="20"/>
      <c r="Y90" s="20"/>
      <c r="Z90" s="20"/>
      <c r="AA90" s="20"/>
      <c r="AB90" s="76"/>
      <c r="AC90" s="20"/>
    </row>
    <row r="91" spans="1:29" s="10" customFormat="1" ht="12" customHeight="1" x14ac:dyDescent="0.2">
      <c r="A91" s="12" t="s">
        <v>220</v>
      </c>
      <c r="B91" s="37" t="s">
        <v>231</v>
      </c>
      <c r="C91" s="72"/>
      <c r="D91" s="3" t="s">
        <v>220</v>
      </c>
      <c r="E91" s="37" t="s">
        <v>269</v>
      </c>
      <c r="F91" s="24"/>
      <c r="G91" s="237">
        <v>2961501</v>
      </c>
      <c r="H91" s="242"/>
      <c r="I91" s="242"/>
      <c r="J91" s="242"/>
      <c r="K91" s="242"/>
      <c r="L91" s="236"/>
      <c r="M91" s="139"/>
      <c r="N91" s="139"/>
      <c r="O91" s="140"/>
      <c r="P91" s="140"/>
      <c r="Q91" s="195"/>
      <c r="R91" s="139"/>
      <c r="S91" s="139"/>
      <c r="T91" s="162"/>
      <c r="U91" s="162"/>
      <c r="V91" s="20"/>
      <c r="W91" s="20"/>
      <c r="X91" s="20"/>
      <c r="Y91" s="20"/>
      <c r="Z91" s="20"/>
      <c r="AA91" s="20"/>
      <c r="AB91" s="76"/>
      <c r="AC91" s="20"/>
    </row>
    <row r="92" spans="1:29" s="10" customFormat="1" ht="12" customHeight="1" x14ac:dyDescent="0.2">
      <c r="A92" s="12" t="s">
        <v>220</v>
      </c>
      <c r="B92" s="37" t="s">
        <v>231</v>
      </c>
      <c r="C92" s="72"/>
      <c r="D92" s="3" t="s">
        <v>220</v>
      </c>
      <c r="E92" s="37" t="s">
        <v>283</v>
      </c>
      <c r="F92" s="24"/>
      <c r="G92" s="237">
        <v>-15747827</v>
      </c>
      <c r="H92" s="242"/>
      <c r="I92" s="242"/>
      <c r="J92" s="242"/>
      <c r="K92" s="242"/>
      <c r="L92" s="236"/>
      <c r="M92" s="139"/>
      <c r="N92" s="139"/>
      <c r="O92" s="140"/>
      <c r="P92" s="140"/>
      <c r="Q92" s="195"/>
      <c r="R92" s="139"/>
      <c r="S92" s="139"/>
      <c r="T92" s="162"/>
      <c r="U92" s="162"/>
      <c r="V92" s="20"/>
      <c r="W92" s="20"/>
      <c r="X92" s="20"/>
      <c r="Y92" s="20"/>
      <c r="Z92" s="20"/>
      <c r="AA92" s="20"/>
      <c r="AB92" s="76"/>
      <c r="AC92" s="20"/>
    </row>
    <row r="93" spans="1:29" s="10" customFormat="1" ht="12" customHeight="1" x14ac:dyDescent="0.2">
      <c r="A93" s="12" t="s">
        <v>220</v>
      </c>
      <c r="B93" s="37" t="s">
        <v>166</v>
      </c>
      <c r="C93" s="72"/>
      <c r="D93" s="3" t="s">
        <v>220</v>
      </c>
      <c r="E93" s="37" t="s">
        <v>257</v>
      </c>
      <c r="F93" s="24"/>
      <c r="G93" s="237">
        <v>-1707384</v>
      </c>
      <c r="H93" s="242"/>
      <c r="I93" s="242"/>
      <c r="J93" s="242"/>
      <c r="K93" s="242"/>
      <c r="L93" s="236"/>
      <c r="M93" s="139"/>
      <c r="N93" s="139"/>
      <c r="O93" s="140"/>
      <c r="P93" s="140"/>
      <c r="Q93" s="195"/>
      <c r="R93" s="139"/>
      <c r="S93" s="139"/>
      <c r="T93" s="162"/>
      <c r="U93" s="162"/>
      <c r="V93" s="20"/>
      <c r="W93" s="20"/>
      <c r="X93" s="20"/>
      <c r="Y93" s="20"/>
      <c r="Z93" s="20"/>
      <c r="AA93" s="20"/>
      <c r="AB93" s="76"/>
      <c r="AC93" s="20"/>
    </row>
    <row r="94" spans="1:29" s="10" customFormat="1" ht="12" customHeight="1" x14ac:dyDescent="0.2">
      <c r="A94" s="12" t="s">
        <v>220</v>
      </c>
      <c r="B94" s="37" t="s">
        <v>166</v>
      </c>
      <c r="C94" s="72"/>
      <c r="D94" s="3" t="s">
        <v>220</v>
      </c>
      <c r="E94" s="37" t="s">
        <v>290</v>
      </c>
      <c r="F94" s="24"/>
      <c r="G94" s="237">
        <v>1707384</v>
      </c>
      <c r="H94" s="242"/>
      <c r="I94" s="242"/>
      <c r="J94" s="242"/>
      <c r="K94" s="242"/>
      <c r="L94" s="236"/>
      <c r="M94" s="139"/>
      <c r="N94" s="139"/>
      <c r="O94" s="140"/>
      <c r="P94" s="140"/>
      <c r="Q94" s="195"/>
      <c r="R94" s="139"/>
      <c r="S94" s="139"/>
      <c r="T94" s="162"/>
      <c r="U94" s="162"/>
      <c r="V94" s="20"/>
      <c r="W94" s="20"/>
      <c r="X94" s="20"/>
      <c r="Y94" s="20"/>
      <c r="Z94" s="20"/>
      <c r="AA94" s="20"/>
      <c r="AB94" s="76"/>
      <c r="AC94" s="20"/>
    </row>
    <row r="95" spans="1:29" s="10" customFormat="1" ht="12" customHeight="1" x14ac:dyDescent="0.2">
      <c r="A95" s="12" t="s">
        <v>220</v>
      </c>
      <c r="B95" s="37" t="s">
        <v>166</v>
      </c>
      <c r="C95" s="72"/>
      <c r="D95" s="3" t="s">
        <v>220</v>
      </c>
      <c r="E95" s="37" t="s">
        <v>168</v>
      </c>
      <c r="F95" s="24"/>
      <c r="G95" s="237">
        <v>2779214</v>
      </c>
      <c r="H95" s="242"/>
      <c r="I95" s="242"/>
      <c r="J95" s="242"/>
      <c r="K95" s="242"/>
      <c r="L95" s="236"/>
      <c r="M95" s="139"/>
      <c r="N95" s="139"/>
      <c r="O95" s="140"/>
      <c r="P95" s="140"/>
      <c r="Q95" s="195"/>
      <c r="R95" s="139"/>
      <c r="S95" s="139"/>
      <c r="T95" s="162"/>
      <c r="U95" s="162"/>
      <c r="V95" s="20"/>
      <c r="W95" s="20"/>
      <c r="X95" s="20"/>
      <c r="Y95" s="20"/>
      <c r="Z95" s="20"/>
      <c r="AA95" s="20"/>
      <c r="AB95" s="76"/>
      <c r="AC95" s="20"/>
    </row>
    <row r="96" spans="1:29" s="10" customFormat="1" ht="12" customHeight="1" x14ac:dyDescent="0.2">
      <c r="A96" s="12" t="s">
        <v>220</v>
      </c>
      <c r="B96" s="37" t="s">
        <v>166</v>
      </c>
      <c r="C96" s="72"/>
      <c r="D96" s="3" t="s">
        <v>220</v>
      </c>
      <c r="E96" s="37" t="s">
        <v>251</v>
      </c>
      <c r="F96" s="24"/>
      <c r="G96" s="237">
        <v>-3129338</v>
      </c>
      <c r="H96" s="242"/>
      <c r="I96" s="242"/>
      <c r="J96" s="242"/>
      <c r="K96" s="242"/>
      <c r="L96" s="236"/>
      <c r="M96" s="139"/>
      <c r="N96" s="139"/>
      <c r="O96" s="140"/>
      <c r="P96" s="140"/>
      <c r="Q96" s="195"/>
      <c r="R96" s="139"/>
      <c r="S96" s="139"/>
      <c r="T96" s="162"/>
      <c r="U96" s="162"/>
      <c r="V96" s="20"/>
      <c r="W96" s="20"/>
      <c r="X96" s="20"/>
      <c r="Y96" s="20"/>
      <c r="Z96" s="20"/>
      <c r="AA96" s="20"/>
      <c r="AB96" s="76"/>
      <c r="AC96" s="20"/>
    </row>
    <row r="97" spans="1:29" s="10" customFormat="1" ht="12" customHeight="1" x14ac:dyDescent="0.2">
      <c r="A97" s="12" t="s">
        <v>220</v>
      </c>
      <c r="B97" s="37" t="s">
        <v>301</v>
      </c>
      <c r="C97" s="72"/>
      <c r="D97" s="3" t="s">
        <v>220</v>
      </c>
      <c r="E97" s="37" t="s">
        <v>302</v>
      </c>
      <c r="F97" s="24"/>
      <c r="G97" s="237">
        <v>-112722974</v>
      </c>
      <c r="H97" s="242"/>
      <c r="I97" s="242"/>
      <c r="J97" s="242"/>
      <c r="K97" s="242"/>
      <c r="L97" s="236"/>
      <c r="M97" s="139"/>
      <c r="N97" s="139"/>
      <c r="O97" s="140"/>
      <c r="P97" s="140"/>
      <c r="Q97" s="195"/>
      <c r="R97" s="139"/>
      <c r="S97" s="139"/>
      <c r="T97" s="162"/>
      <c r="U97" s="162"/>
      <c r="V97" s="20"/>
      <c r="W97" s="20"/>
      <c r="X97" s="20"/>
      <c r="Y97" s="20"/>
      <c r="Z97" s="20"/>
      <c r="AA97" s="20"/>
      <c r="AB97" s="76"/>
      <c r="AC97" s="20"/>
    </row>
    <row r="98" spans="1:29" s="10" customFormat="1" ht="12" customHeight="1" x14ac:dyDescent="0.2">
      <c r="A98" s="12" t="s">
        <v>220</v>
      </c>
      <c r="B98" s="37" t="s">
        <v>301</v>
      </c>
      <c r="C98" s="72"/>
      <c r="D98" s="3" t="s">
        <v>220</v>
      </c>
      <c r="E98" s="37" t="s">
        <v>303</v>
      </c>
      <c r="F98" s="24"/>
      <c r="G98" s="237">
        <v>116126372</v>
      </c>
      <c r="H98" s="242"/>
      <c r="I98" s="242"/>
      <c r="J98" s="242"/>
      <c r="K98" s="242"/>
      <c r="L98" s="236"/>
      <c r="M98" s="139"/>
      <c r="N98" s="139"/>
      <c r="O98" s="140"/>
      <c r="P98" s="140"/>
      <c r="Q98" s="195"/>
      <c r="R98" s="139"/>
      <c r="S98" s="139"/>
      <c r="T98" s="162"/>
      <c r="U98" s="162"/>
      <c r="V98" s="20"/>
      <c r="W98" s="20"/>
      <c r="X98" s="20"/>
      <c r="Y98" s="20"/>
      <c r="Z98" s="20"/>
      <c r="AA98" s="20"/>
      <c r="AB98" s="76"/>
      <c r="AC98" s="20"/>
    </row>
    <row r="99" spans="1:29" s="10" customFormat="1" ht="12" customHeight="1" x14ac:dyDescent="0.2">
      <c r="A99" s="12" t="s">
        <v>220</v>
      </c>
      <c r="B99" s="37" t="s">
        <v>287</v>
      </c>
      <c r="C99" s="72"/>
      <c r="D99" s="3" t="s">
        <v>220</v>
      </c>
      <c r="E99" s="37" t="s">
        <v>168</v>
      </c>
      <c r="F99" s="24"/>
      <c r="G99" s="237">
        <v>-10144522</v>
      </c>
      <c r="H99" s="242">
        <v>13</v>
      </c>
      <c r="I99" s="242"/>
      <c r="J99" s="242"/>
      <c r="K99" s="242"/>
      <c r="L99" s="236"/>
      <c r="M99" s="139"/>
      <c r="N99" s="139"/>
      <c r="O99" s="140"/>
      <c r="P99" s="140"/>
      <c r="Q99" s="195"/>
      <c r="R99" s="139"/>
      <c r="S99" s="139"/>
      <c r="T99" s="162"/>
      <c r="U99" s="162"/>
      <c r="V99" s="20"/>
      <c r="W99" s="20"/>
      <c r="X99" s="20"/>
      <c r="Y99" s="20"/>
      <c r="Z99" s="20"/>
      <c r="AA99" s="20"/>
      <c r="AB99" s="76"/>
      <c r="AC99" s="20"/>
    </row>
    <row r="100" spans="1:29" s="10" customFormat="1" ht="12" customHeight="1" x14ac:dyDescent="0.2">
      <c r="A100" s="12" t="s">
        <v>220</v>
      </c>
      <c r="B100" s="37" t="s">
        <v>272</v>
      </c>
      <c r="C100" s="72"/>
      <c r="D100" s="3" t="s">
        <v>220</v>
      </c>
      <c r="E100" s="37" t="s">
        <v>283</v>
      </c>
      <c r="F100" s="24"/>
      <c r="G100" s="237">
        <v>99729000</v>
      </c>
      <c r="H100" s="242"/>
      <c r="I100" s="242"/>
      <c r="J100" s="242"/>
      <c r="K100" s="242"/>
      <c r="L100" s="236"/>
      <c r="M100" s="139"/>
      <c r="N100" s="139"/>
      <c r="O100" s="140"/>
      <c r="P100" s="140"/>
      <c r="Q100" s="195"/>
      <c r="R100" s="139"/>
      <c r="S100" s="139"/>
      <c r="T100" s="162"/>
      <c r="U100" s="162"/>
      <c r="V100" s="20"/>
      <c r="W100" s="20"/>
      <c r="X100" s="20"/>
      <c r="Y100" s="20"/>
      <c r="Z100" s="20"/>
      <c r="AA100" s="20"/>
      <c r="AB100" s="76"/>
      <c r="AC100" s="20"/>
    </row>
    <row r="101" spans="1:29" s="10" customFormat="1" ht="12" customHeight="1" x14ac:dyDescent="0.2">
      <c r="A101" s="12" t="s">
        <v>220</v>
      </c>
      <c r="B101" s="37" t="s">
        <v>257</v>
      </c>
      <c r="C101" s="72"/>
      <c r="D101" s="3" t="s">
        <v>220</v>
      </c>
      <c r="E101" s="37" t="s">
        <v>290</v>
      </c>
      <c r="F101" s="24"/>
      <c r="G101" s="237">
        <v>-26219418</v>
      </c>
      <c r="H101" s="242"/>
      <c r="I101" s="242"/>
      <c r="J101" s="242"/>
      <c r="K101" s="242"/>
      <c r="L101" s="236"/>
      <c r="M101" s="139"/>
      <c r="N101" s="139"/>
      <c r="O101" s="140"/>
      <c r="P101" s="140"/>
      <c r="Q101" s="195"/>
      <c r="R101" s="139"/>
      <c r="S101" s="139"/>
      <c r="T101" s="162"/>
      <c r="U101" s="162"/>
      <c r="V101" s="20"/>
      <c r="W101" s="20"/>
      <c r="X101" s="20"/>
      <c r="Y101" s="20"/>
      <c r="Z101" s="20"/>
      <c r="AA101" s="20"/>
      <c r="AB101" s="76"/>
      <c r="AC101" s="20"/>
    </row>
    <row r="102" spans="1:29" s="10" customFormat="1" ht="12" customHeight="1" x14ac:dyDescent="0.2">
      <c r="A102" s="12" t="s">
        <v>220</v>
      </c>
      <c r="B102" s="37" t="s">
        <v>257</v>
      </c>
      <c r="C102" s="72"/>
      <c r="D102" s="3" t="s">
        <v>220</v>
      </c>
      <c r="E102" s="37" t="s">
        <v>168</v>
      </c>
      <c r="F102" s="24"/>
      <c r="G102" s="237">
        <v>1090548</v>
      </c>
      <c r="H102" s="242"/>
      <c r="I102" s="242"/>
      <c r="J102" s="242"/>
      <c r="K102" s="242"/>
      <c r="L102" s="236"/>
      <c r="M102" s="139"/>
      <c r="N102" s="139"/>
      <c r="O102" s="140"/>
      <c r="P102" s="140"/>
      <c r="Q102" s="195"/>
      <c r="R102" s="139"/>
      <c r="S102" s="139"/>
      <c r="T102" s="162"/>
      <c r="U102" s="162"/>
      <c r="V102" s="20"/>
      <c r="W102" s="20"/>
      <c r="X102" s="20"/>
      <c r="Y102" s="20"/>
      <c r="Z102" s="20"/>
      <c r="AA102" s="20"/>
      <c r="AB102" s="76"/>
      <c r="AC102" s="20"/>
    </row>
    <row r="103" spans="1:29" s="10" customFormat="1" ht="12" customHeight="1" x14ac:dyDescent="0.2">
      <c r="A103" s="12" t="s">
        <v>220</v>
      </c>
      <c r="B103" s="37" t="s">
        <v>257</v>
      </c>
      <c r="C103" s="72"/>
      <c r="D103" s="3" t="s">
        <v>220</v>
      </c>
      <c r="E103" s="37" t="s">
        <v>251</v>
      </c>
      <c r="F103" s="24"/>
      <c r="G103" s="237">
        <v>132543882</v>
      </c>
      <c r="H103" s="242"/>
      <c r="I103" s="242"/>
      <c r="J103" s="242"/>
      <c r="K103" s="242"/>
      <c r="L103" s="236"/>
      <c r="M103" s="139"/>
      <c r="N103" s="139"/>
      <c r="O103" s="140"/>
      <c r="P103" s="140"/>
      <c r="Q103" s="195"/>
      <c r="R103" s="139"/>
      <c r="S103" s="139"/>
      <c r="T103" s="162"/>
      <c r="U103" s="162"/>
      <c r="V103" s="20"/>
      <c r="W103" s="20"/>
      <c r="X103" s="20"/>
      <c r="Y103" s="20"/>
      <c r="Z103" s="20"/>
      <c r="AA103" s="20"/>
      <c r="AB103" s="76"/>
      <c r="AC103" s="20"/>
    </row>
    <row r="104" spans="1:29" s="10" customFormat="1" ht="12" customHeight="1" x14ac:dyDescent="0.2">
      <c r="A104" s="12" t="s">
        <v>220</v>
      </c>
      <c r="B104" s="37" t="s">
        <v>320</v>
      </c>
      <c r="C104" s="72"/>
      <c r="D104" s="3" t="s">
        <v>220</v>
      </c>
      <c r="E104" s="37" t="s">
        <v>247</v>
      </c>
      <c r="F104" s="24"/>
      <c r="G104" s="237">
        <v>65138814</v>
      </c>
      <c r="H104" s="242"/>
      <c r="I104" s="242"/>
      <c r="J104" s="242"/>
      <c r="K104" s="242"/>
      <c r="L104" s="236"/>
      <c r="M104" s="139"/>
      <c r="N104" s="139"/>
      <c r="O104" s="140"/>
      <c r="P104" s="140"/>
      <c r="Q104" s="195"/>
      <c r="R104" s="139"/>
      <c r="S104" s="139"/>
      <c r="T104" s="162"/>
      <c r="U104" s="162"/>
      <c r="V104" s="20"/>
      <c r="W104" s="20"/>
      <c r="X104" s="20"/>
      <c r="Y104" s="20"/>
      <c r="Z104" s="20"/>
      <c r="AA104" s="20"/>
      <c r="AB104" s="76"/>
      <c r="AC104" s="20"/>
    </row>
    <row r="105" spans="1:29" s="10" customFormat="1" ht="12" customHeight="1" x14ac:dyDescent="0.2">
      <c r="A105" s="12" t="s">
        <v>220</v>
      </c>
      <c r="B105" s="37" t="s">
        <v>168</v>
      </c>
      <c r="C105" s="72"/>
      <c r="D105" s="3" t="s">
        <v>220</v>
      </c>
      <c r="E105" s="37" t="s">
        <v>251</v>
      </c>
      <c r="F105" s="24"/>
      <c r="G105" s="237">
        <v>-85241846</v>
      </c>
      <c r="H105" s="242"/>
      <c r="I105" s="242"/>
      <c r="J105" s="242"/>
      <c r="K105" s="242"/>
      <c r="L105" s="236"/>
      <c r="M105" s="139"/>
      <c r="N105" s="139"/>
      <c r="O105" s="140"/>
      <c r="P105" s="140"/>
      <c r="Q105" s="195"/>
      <c r="R105" s="139"/>
      <c r="S105" s="139"/>
      <c r="T105" s="162"/>
      <c r="U105" s="162"/>
      <c r="V105" s="20"/>
      <c r="W105" s="20"/>
      <c r="X105" s="20"/>
      <c r="Y105" s="20"/>
      <c r="Z105" s="20"/>
      <c r="AA105" s="20"/>
      <c r="AB105" s="76"/>
      <c r="AC105" s="20"/>
    </row>
    <row r="106" spans="1:29" s="10" customFormat="1" ht="12" customHeight="1" x14ac:dyDescent="0.2">
      <c r="A106" s="108"/>
      <c r="B106" s="37"/>
      <c r="C106" s="72"/>
      <c r="D106" s="3"/>
      <c r="E106" s="37"/>
      <c r="F106" s="26"/>
      <c r="G106" s="239"/>
      <c r="H106" s="243"/>
      <c r="I106" s="243"/>
      <c r="J106" s="243"/>
      <c r="K106" s="243"/>
      <c r="L106" s="235"/>
      <c r="M106" s="172"/>
      <c r="N106" s="172"/>
      <c r="O106" s="177"/>
      <c r="P106" s="177"/>
      <c r="Q106" s="191"/>
      <c r="R106" s="172"/>
      <c r="S106" s="172"/>
      <c r="T106" s="159"/>
      <c r="U106" s="159"/>
      <c r="V106" s="22"/>
      <c r="W106" s="22"/>
      <c r="X106" s="22"/>
      <c r="Y106" s="22"/>
      <c r="Z106" s="22"/>
      <c r="AA106" s="22"/>
      <c r="AB106" s="77"/>
      <c r="AC106" s="22"/>
    </row>
    <row r="107" spans="1:29" s="10" customFormat="1" ht="12" customHeight="1" x14ac:dyDescent="0.2">
      <c r="A107" s="3" t="s">
        <v>220</v>
      </c>
      <c r="B107" s="37" t="s">
        <v>227</v>
      </c>
      <c r="C107" s="72"/>
      <c r="D107" s="3" t="s">
        <v>219</v>
      </c>
      <c r="E107" s="37" t="s">
        <v>79</v>
      </c>
      <c r="F107" s="26"/>
      <c r="G107" s="239">
        <v>3840461</v>
      </c>
      <c r="H107" s="243">
        <v>3840461</v>
      </c>
      <c r="I107" s="243"/>
      <c r="J107" s="243"/>
      <c r="K107" s="243"/>
      <c r="L107" s="235"/>
      <c r="M107" s="172"/>
      <c r="N107" s="172"/>
      <c r="O107" s="177"/>
      <c r="P107" s="177"/>
      <c r="Q107" s="191"/>
      <c r="R107" s="172"/>
      <c r="S107" s="172"/>
      <c r="T107" s="159"/>
      <c r="U107" s="159"/>
      <c r="V107" s="22"/>
      <c r="W107" s="22"/>
      <c r="X107" s="22"/>
      <c r="Y107" s="22"/>
      <c r="Z107" s="22"/>
      <c r="AA107" s="22"/>
      <c r="AB107" s="77"/>
      <c r="AC107" s="22"/>
    </row>
    <row r="108" spans="1:29" s="10" customFormat="1" ht="12" customHeight="1" x14ac:dyDescent="0.2">
      <c r="A108" s="3"/>
      <c r="B108" s="37"/>
      <c r="C108" s="72"/>
      <c r="D108" s="3"/>
      <c r="E108" s="37"/>
      <c r="F108" s="26"/>
      <c r="G108" s="239"/>
      <c r="H108" s="243"/>
      <c r="I108" s="243"/>
      <c r="J108" s="243"/>
      <c r="K108" s="243"/>
      <c r="L108" s="235"/>
      <c r="M108" s="172"/>
      <c r="N108" s="172"/>
      <c r="O108" s="177"/>
      <c r="P108" s="177"/>
      <c r="Q108" s="191"/>
      <c r="R108" s="172"/>
      <c r="S108" s="172"/>
      <c r="T108" s="159"/>
      <c r="U108" s="159"/>
      <c r="V108" s="22"/>
      <c r="W108" s="22"/>
      <c r="X108" s="22"/>
      <c r="Y108" s="22"/>
      <c r="Z108" s="22"/>
      <c r="AA108" s="22"/>
      <c r="AB108" s="77"/>
      <c r="AC108" s="22"/>
    </row>
    <row r="109" spans="1:29" s="10" customFormat="1" ht="12" customHeight="1" x14ac:dyDescent="0.2">
      <c r="A109" s="3" t="s">
        <v>220</v>
      </c>
      <c r="B109" s="37" t="s">
        <v>254</v>
      </c>
      <c r="C109" s="72"/>
      <c r="D109" s="3" t="s">
        <v>193</v>
      </c>
      <c r="E109" s="37" t="s">
        <v>80</v>
      </c>
      <c r="F109" s="26"/>
      <c r="G109" s="239">
        <v>-1306023</v>
      </c>
      <c r="H109" s="243"/>
      <c r="I109" s="243"/>
      <c r="J109" s="243"/>
      <c r="K109" s="243"/>
      <c r="L109" s="235"/>
      <c r="M109" s="172"/>
      <c r="N109" s="172"/>
      <c r="O109" s="177"/>
      <c r="P109" s="177"/>
      <c r="Q109" s="191"/>
      <c r="R109" s="172"/>
      <c r="S109" s="172"/>
      <c r="T109" s="159"/>
      <c r="U109" s="159"/>
      <c r="V109" s="22"/>
      <c r="W109" s="22"/>
      <c r="X109" s="22"/>
      <c r="Y109" s="22"/>
      <c r="Z109" s="22"/>
      <c r="AA109" s="22"/>
      <c r="AB109" s="77"/>
      <c r="AC109" s="22"/>
    </row>
    <row r="110" spans="1:29" s="10" customFormat="1" ht="12" customHeight="1" x14ac:dyDescent="0.2">
      <c r="A110" s="3" t="s">
        <v>220</v>
      </c>
      <c r="B110" s="37" t="s">
        <v>78</v>
      </c>
      <c r="C110" s="72"/>
      <c r="D110" s="3" t="s">
        <v>193</v>
      </c>
      <c r="E110" s="37" t="s">
        <v>80</v>
      </c>
      <c r="F110" s="26"/>
      <c r="G110" s="239">
        <v>1227502</v>
      </c>
      <c r="H110" s="243">
        <v>21337</v>
      </c>
      <c r="I110" s="243">
        <v>1702850</v>
      </c>
      <c r="J110" s="243"/>
      <c r="K110" s="243"/>
      <c r="L110" s="235"/>
      <c r="M110" s="172"/>
      <c r="N110" s="172"/>
      <c r="O110" s="177"/>
      <c r="P110" s="177"/>
      <c r="Q110" s="191">
        <v>1218730</v>
      </c>
      <c r="R110" s="172"/>
      <c r="S110" s="172"/>
      <c r="T110" s="159"/>
      <c r="U110" s="159"/>
      <c r="V110" s="22"/>
      <c r="W110" s="22"/>
      <c r="X110" s="22"/>
      <c r="Y110" s="22"/>
      <c r="Z110" s="22"/>
      <c r="AA110" s="22"/>
      <c r="AB110" s="77"/>
      <c r="AC110" s="22"/>
    </row>
    <row r="111" spans="1:29" s="10" customFormat="1" ht="12" customHeight="1" x14ac:dyDescent="0.2">
      <c r="A111" s="3" t="s">
        <v>220</v>
      </c>
      <c r="B111" s="37" t="s">
        <v>78</v>
      </c>
      <c r="C111" s="72"/>
      <c r="D111" s="3" t="s">
        <v>193</v>
      </c>
      <c r="E111" s="37" t="s">
        <v>273</v>
      </c>
      <c r="F111" s="26"/>
      <c r="G111" s="239">
        <v>-7518819</v>
      </c>
      <c r="H111" s="243">
        <v>-325424</v>
      </c>
      <c r="I111" s="243">
        <v>519590</v>
      </c>
      <c r="J111" s="243"/>
      <c r="K111" s="243"/>
      <c r="L111" s="235"/>
      <c r="M111" s="172"/>
      <c r="N111" s="172"/>
      <c r="O111" s="177"/>
      <c r="P111" s="177"/>
      <c r="Q111" s="191"/>
      <c r="R111" s="172"/>
      <c r="S111" s="172"/>
      <c r="T111" s="159"/>
      <c r="U111" s="159"/>
      <c r="V111" s="22"/>
      <c r="W111" s="22"/>
      <c r="X111" s="22"/>
      <c r="Y111" s="22"/>
      <c r="Z111" s="22"/>
      <c r="AA111" s="22"/>
      <c r="AB111" s="77"/>
      <c r="AC111" s="22"/>
    </row>
    <row r="112" spans="1:29" s="10" customFormat="1" ht="12" customHeight="1" x14ac:dyDescent="0.2">
      <c r="A112" s="15"/>
      <c r="B112" s="37"/>
      <c r="C112" s="72"/>
      <c r="D112" s="3"/>
      <c r="E112" s="37"/>
      <c r="F112" s="26"/>
      <c r="G112" s="239"/>
      <c r="H112" s="243"/>
      <c r="I112" s="243"/>
      <c r="J112" s="243"/>
      <c r="K112" s="243"/>
      <c r="L112" s="235"/>
      <c r="M112" s="172"/>
      <c r="N112" s="172"/>
      <c r="O112" s="177"/>
      <c r="P112" s="177"/>
      <c r="Q112" s="191"/>
      <c r="R112" s="172"/>
      <c r="S112" s="172"/>
      <c r="T112" s="159"/>
      <c r="U112" s="159"/>
      <c r="V112" s="22"/>
      <c r="W112" s="22"/>
      <c r="X112" s="22"/>
      <c r="Y112" s="22"/>
      <c r="Z112" s="22"/>
      <c r="AA112" s="22"/>
      <c r="AB112" s="77"/>
      <c r="AC112" s="22"/>
    </row>
    <row r="113" spans="1:29" s="10" customFormat="1" ht="12" customHeight="1" x14ac:dyDescent="0.2">
      <c r="A113" s="12" t="s">
        <v>220</v>
      </c>
      <c r="B113" s="37" t="s">
        <v>223</v>
      </c>
      <c r="C113" s="72"/>
      <c r="D113" s="108" t="s">
        <v>199</v>
      </c>
      <c r="E113" s="37" t="s">
        <v>159</v>
      </c>
      <c r="F113" s="24"/>
      <c r="G113" s="237">
        <v>-61488182</v>
      </c>
      <c r="H113" s="242">
        <v>-63776</v>
      </c>
      <c r="I113" s="242"/>
      <c r="J113" s="242"/>
      <c r="K113" s="242"/>
      <c r="L113" s="236"/>
      <c r="M113" s="139"/>
      <c r="N113" s="139"/>
      <c r="O113" s="140"/>
      <c r="P113" s="140"/>
      <c r="Q113" s="195"/>
      <c r="R113" s="139"/>
      <c r="S113" s="139"/>
      <c r="T113" s="162"/>
      <c r="U113" s="162"/>
      <c r="V113" s="20"/>
      <c r="W113" s="20"/>
      <c r="X113" s="20"/>
      <c r="Y113" s="20"/>
      <c r="Z113" s="20"/>
      <c r="AA113" s="20"/>
      <c r="AB113" s="76"/>
      <c r="AC113" s="20"/>
    </row>
    <row r="114" spans="1:29" s="10" customFormat="1" ht="12" customHeight="1" x14ac:dyDescent="0.2">
      <c r="A114" s="12" t="s">
        <v>220</v>
      </c>
      <c r="B114" s="37" t="s">
        <v>249</v>
      </c>
      <c r="C114" s="72"/>
      <c r="D114" s="108" t="s">
        <v>199</v>
      </c>
      <c r="E114" s="37" t="s">
        <v>225</v>
      </c>
      <c r="F114" s="24"/>
      <c r="G114" s="237">
        <v>-293248177</v>
      </c>
      <c r="H114" s="242"/>
      <c r="I114" s="242"/>
      <c r="J114" s="242"/>
      <c r="K114" s="242"/>
      <c r="L114" s="236"/>
      <c r="M114" s="139"/>
      <c r="N114" s="139"/>
      <c r="O114" s="140"/>
      <c r="P114" s="140"/>
      <c r="Q114" s="195"/>
      <c r="R114" s="139"/>
      <c r="S114" s="139"/>
      <c r="T114" s="162"/>
      <c r="U114" s="162"/>
      <c r="V114" s="20"/>
      <c r="W114" s="20"/>
      <c r="X114" s="20"/>
      <c r="Y114" s="20"/>
      <c r="Z114" s="20"/>
      <c r="AA114" s="20"/>
      <c r="AB114" s="76"/>
      <c r="AC114" s="20"/>
    </row>
    <row r="115" spans="1:29" s="10" customFormat="1" ht="12" customHeight="1" x14ac:dyDescent="0.2">
      <c r="A115" s="12" t="s">
        <v>220</v>
      </c>
      <c r="B115" s="37" t="s">
        <v>279</v>
      </c>
      <c r="C115" s="72"/>
      <c r="D115" s="108" t="s">
        <v>199</v>
      </c>
      <c r="E115" s="37" t="s">
        <v>298</v>
      </c>
      <c r="F115" s="24"/>
      <c r="G115" s="237">
        <v>-1559051</v>
      </c>
      <c r="H115" s="242"/>
      <c r="I115" s="242"/>
      <c r="J115" s="242"/>
      <c r="K115" s="242"/>
      <c r="L115" s="236"/>
      <c r="M115" s="139"/>
      <c r="N115" s="139"/>
      <c r="O115" s="140"/>
      <c r="P115" s="140"/>
      <c r="Q115" s="195"/>
      <c r="R115" s="139"/>
      <c r="S115" s="139"/>
      <c r="T115" s="162"/>
      <c r="U115" s="162"/>
      <c r="V115" s="20"/>
      <c r="W115" s="20"/>
      <c r="X115" s="20"/>
      <c r="Y115" s="20"/>
      <c r="Z115" s="20"/>
      <c r="AA115" s="20"/>
      <c r="AB115" s="76"/>
      <c r="AC115" s="20"/>
    </row>
    <row r="116" spans="1:29" s="10" customFormat="1" ht="12" customHeight="1" x14ac:dyDescent="0.2">
      <c r="A116" s="12" t="s">
        <v>220</v>
      </c>
      <c r="B116" s="37" t="s">
        <v>254</v>
      </c>
      <c r="C116" s="72"/>
      <c r="D116" s="108" t="s">
        <v>199</v>
      </c>
      <c r="E116" s="37" t="s">
        <v>86</v>
      </c>
      <c r="F116" s="24"/>
      <c r="G116" s="237">
        <v>2790832</v>
      </c>
      <c r="H116" s="242"/>
      <c r="I116" s="242"/>
      <c r="J116" s="242"/>
      <c r="K116" s="242"/>
      <c r="L116" s="236"/>
      <c r="M116" s="139"/>
      <c r="N116" s="139"/>
      <c r="O116" s="140"/>
      <c r="P116" s="140"/>
      <c r="Q116" s="195"/>
      <c r="R116" s="139"/>
      <c r="S116" s="139"/>
      <c r="T116" s="162"/>
      <c r="U116" s="162"/>
      <c r="V116" s="20"/>
      <c r="W116" s="20"/>
      <c r="X116" s="20"/>
      <c r="Y116" s="20"/>
      <c r="Z116" s="20"/>
      <c r="AA116" s="20"/>
      <c r="AB116" s="76"/>
      <c r="AC116" s="20"/>
    </row>
    <row r="117" spans="1:29" s="10" customFormat="1" ht="12" customHeight="1" x14ac:dyDescent="0.2">
      <c r="A117" s="12" t="s">
        <v>220</v>
      </c>
      <c r="B117" s="37" t="s">
        <v>78</v>
      </c>
      <c r="C117" s="72"/>
      <c r="D117" s="108" t="s">
        <v>199</v>
      </c>
      <c r="E117" s="37" t="s">
        <v>159</v>
      </c>
      <c r="F117" s="26"/>
      <c r="G117" s="239">
        <v>11575000</v>
      </c>
      <c r="H117" s="243">
        <v>11575000</v>
      </c>
      <c r="I117" s="243">
        <v>9575000</v>
      </c>
      <c r="J117" s="243"/>
      <c r="K117" s="243"/>
      <c r="L117" s="235"/>
      <c r="M117" s="172"/>
      <c r="N117" s="172"/>
      <c r="O117" s="177"/>
      <c r="P117" s="177"/>
      <c r="Q117" s="191"/>
      <c r="R117" s="172"/>
      <c r="S117" s="172"/>
      <c r="T117" s="159"/>
      <c r="U117" s="159"/>
      <c r="V117" s="22"/>
      <c r="W117" s="22"/>
      <c r="X117" s="22"/>
      <c r="Y117" s="22"/>
      <c r="Z117" s="22"/>
      <c r="AA117" s="22"/>
      <c r="AB117" s="77"/>
      <c r="AC117" s="22"/>
    </row>
    <row r="118" spans="1:29" s="10" customFormat="1" ht="12" customHeight="1" x14ac:dyDescent="0.2">
      <c r="A118" s="12" t="s">
        <v>220</v>
      </c>
      <c r="B118" s="37" t="s">
        <v>78</v>
      </c>
      <c r="C118" s="72"/>
      <c r="D118" s="108" t="s">
        <v>199</v>
      </c>
      <c r="E118" s="37" t="s">
        <v>225</v>
      </c>
      <c r="F118" s="26"/>
      <c r="G118" s="239">
        <v>333932344</v>
      </c>
      <c r="H118" s="243">
        <v>16111694</v>
      </c>
      <c r="I118" s="243">
        <v>-614399</v>
      </c>
      <c r="J118" s="243"/>
      <c r="K118" s="243"/>
      <c r="L118" s="235"/>
      <c r="M118" s="172"/>
      <c r="N118" s="172"/>
      <c r="O118" s="177"/>
      <c r="P118" s="177"/>
      <c r="Q118" s="191"/>
      <c r="R118" s="172"/>
      <c r="S118" s="172"/>
      <c r="T118" s="159"/>
      <c r="U118" s="159"/>
      <c r="V118" s="22"/>
      <c r="W118" s="22"/>
      <c r="X118" s="22"/>
      <c r="Y118" s="22"/>
      <c r="Z118" s="22"/>
      <c r="AA118" s="22"/>
      <c r="AB118" s="77"/>
      <c r="AC118" s="22"/>
    </row>
    <row r="119" spans="1:29" s="10" customFormat="1" ht="12" customHeight="1" x14ac:dyDescent="0.2">
      <c r="A119" s="12" t="s">
        <v>220</v>
      </c>
      <c r="B119" s="37" t="s">
        <v>224</v>
      </c>
      <c r="C119" s="72"/>
      <c r="D119" s="108" t="s">
        <v>199</v>
      </c>
      <c r="E119" s="37" t="s">
        <v>159</v>
      </c>
      <c r="F119" s="26"/>
      <c r="G119" s="239">
        <v>-11074825</v>
      </c>
      <c r="H119" s="243">
        <v>-10865449</v>
      </c>
      <c r="I119" s="243"/>
      <c r="J119" s="243"/>
      <c r="K119" s="243"/>
      <c r="L119" s="235"/>
      <c r="M119" s="172"/>
      <c r="N119" s="172"/>
      <c r="O119" s="177"/>
      <c r="P119" s="177"/>
      <c r="Q119" s="191"/>
      <c r="R119" s="172"/>
      <c r="S119" s="172"/>
      <c r="T119" s="159"/>
      <c r="U119" s="159"/>
      <c r="V119" s="22"/>
      <c r="W119" s="22"/>
      <c r="X119" s="22"/>
      <c r="Y119" s="22"/>
      <c r="Z119" s="22"/>
      <c r="AA119" s="22"/>
      <c r="AB119" s="77"/>
      <c r="AC119" s="22"/>
    </row>
    <row r="120" spans="1:29" s="10" customFormat="1" ht="12" customHeight="1" x14ac:dyDescent="0.2">
      <c r="A120" s="12" t="s">
        <v>220</v>
      </c>
      <c r="B120" s="37" t="s">
        <v>197</v>
      </c>
      <c r="C120" s="72"/>
      <c r="D120" s="108" t="s">
        <v>199</v>
      </c>
      <c r="E120" s="37" t="s">
        <v>196</v>
      </c>
      <c r="F120" s="26"/>
      <c r="G120" s="239">
        <v>1111045</v>
      </c>
      <c r="H120" s="243">
        <v>1111045</v>
      </c>
      <c r="I120" s="243">
        <v>1111045</v>
      </c>
      <c r="J120" s="243"/>
      <c r="K120" s="243"/>
      <c r="L120" s="235"/>
      <c r="M120" s="172"/>
      <c r="N120" s="172"/>
      <c r="O120" s="177"/>
      <c r="P120" s="177"/>
      <c r="Q120" s="191"/>
      <c r="R120" s="172"/>
      <c r="S120" s="172"/>
      <c r="T120" s="159"/>
      <c r="U120" s="159"/>
      <c r="V120" s="22"/>
      <c r="W120" s="22"/>
      <c r="X120" s="22"/>
      <c r="Y120" s="22"/>
      <c r="Z120" s="22"/>
      <c r="AA120" s="22"/>
      <c r="AC120" s="22"/>
    </row>
    <row r="121" spans="1:29" s="10" customFormat="1" ht="12" customHeight="1" x14ac:dyDescent="0.2">
      <c r="A121" s="12" t="s">
        <v>220</v>
      </c>
      <c r="B121" s="37" t="s">
        <v>197</v>
      </c>
      <c r="C121" s="72"/>
      <c r="D121" s="108" t="s">
        <v>199</v>
      </c>
      <c r="E121" s="37" t="s">
        <v>319</v>
      </c>
      <c r="F121" s="26"/>
      <c r="G121" s="239">
        <v>-1115592</v>
      </c>
      <c r="H121" s="243"/>
      <c r="I121" s="243"/>
      <c r="J121" s="243"/>
      <c r="K121" s="243"/>
      <c r="L121" s="235"/>
      <c r="M121" s="172"/>
      <c r="N121" s="172"/>
      <c r="O121" s="177"/>
      <c r="P121" s="177"/>
      <c r="Q121" s="191"/>
      <c r="R121" s="172"/>
      <c r="S121" s="172"/>
      <c r="T121" s="159"/>
      <c r="U121" s="159"/>
      <c r="V121" s="22"/>
      <c r="W121" s="22"/>
      <c r="X121" s="22"/>
      <c r="Y121" s="22"/>
      <c r="Z121" s="22"/>
      <c r="AA121" s="22"/>
      <c r="AC121" s="22"/>
    </row>
    <row r="122" spans="1:29" s="10" customFormat="1" ht="12" customHeight="1" x14ac:dyDescent="0.2">
      <c r="A122" s="12" t="s">
        <v>220</v>
      </c>
      <c r="B122" s="37" t="s">
        <v>247</v>
      </c>
      <c r="C122" s="72"/>
      <c r="D122" s="108" t="s">
        <v>199</v>
      </c>
      <c r="E122" s="37" t="s">
        <v>225</v>
      </c>
      <c r="F122" s="26"/>
      <c r="G122" s="239">
        <v>-26339673</v>
      </c>
      <c r="H122" s="243"/>
      <c r="I122" s="243"/>
      <c r="J122" s="243"/>
      <c r="K122" s="243"/>
      <c r="L122" s="235"/>
      <c r="M122" s="172"/>
      <c r="N122" s="172"/>
      <c r="O122" s="177"/>
      <c r="P122" s="177"/>
      <c r="Q122" s="191"/>
      <c r="R122" s="172"/>
      <c r="S122" s="172"/>
      <c r="T122" s="159"/>
      <c r="U122" s="159"/>
      <c r="V122" s="22"/>
      <c r="W122" s="22"/>
      <c r="X122" s="22"/>
      <c r="Y122" s="22"/>
      <c r="Z122" s="22"/>
      <c r="AA122" s="22"/>
      <c r="AC122" s="22"/>
    </row>
    <row r="123" spans="1:29" s="10" customFormat="1" ht="12" customHeight="1" x14ac:dyDescent="0.2">
      <c r="A123" s="12" t="s">
        <v>220</v>
      </c>
      <c r="B123" s="37" t="s">
        <v>247</v>
      </c>
      <c r="C123" s="72"/>
      <c r="D123" s="108" t="s">
        <v>199</v>
      </c>
      <c r="E123" s="37" t="s">
        <v>86</v>
      </c>
      <c r="F123" s="26"/>
      <c r="G123" s="239">
        <v>1263412</v>
      </c>
      <c r="H123" s="243"/>
      <c r="I123" s="243">
        <v>1263412</v>
      </c>
      <c r="J123" s="243"/>
      <c r="K123" s="243"/>
      <c r="L123" s="235"/>
      <c r="M123" s="172"/>
      <c r="N123" s="172"/>
      <c r="O123" s="177"/>
      <c r="P123" s="177"/>
      <c r="Q123" s="191"/>
      <c r="R123" s="172"/>
      <c r="S123" s="172"/>
      <c r="T123" s="159"/>
      <c r="U123" s="159"/>
      <c r="V123" s="22"/>
      <c r="W123" s="22"/>
      <c r="X123" s="22"/>
      <c r="Y123" s="22"/>
      <c r="Z123" s="22"/>
      <c r="AA123" s="22"/>
      <c r="AC123" s="22"/>
    </row>
    <row r="124" spans="1:29" s="10" customFormat="1" ht="12" customHeight="1" x14ac:dyDescent="0.2">
      <c r="A124" s="12" t="s">
        <v>220</v>
      </c>
      <c r="B124" s="37" t="s">
        <v>247</v>
      </c>
      <c r="C124" s="72"/>
      <c r="D124" s="108" t="s">
        <v>199</v>
      </c>
      <c r="E124" s="37" t="s">
        <v>319</v>
      </c>
      <c r="F124" s="26"/>
      <c r="G124" s="239">
        <v>-1268583</v>
      </c>
      <c r="H124" s="243"/>
      <c r="I124" s="243"/>
      <c r="J124" s="243"/>
      <c r="K124" s="243"/>
      <c r="L124" s="235"/>
      <c r="M124" s="172"/>
      <c r="N124" s="172"/>
      <c r="O124" s="177"/>
      <c r="P124" s="177"/>
      <c r="Q124" s="191"/>
      <c r="R124" s="172"/>
      <c r="S124" s="172"/>
      <c r="T124" s="159"/>
      <c r="U124" s="159"/>
      <c r="V124" s="22"/>
      <c r="W124" s="22"/>
      <c r="X124" s="22"/>
      <c r="Y124" s="22"/>
      <c r="Z124" s="22"/>
      <c r="AA124" s="22"/>
      <c r="AC124" s="22"/>
    </row>
    <row r="125" spans="1:29" s="10" customFormat="1" ht="12" customHeight="1" x14ac:dyDescent="0.2">
      <c r="A125" s="12"/>
      <c r="B125" s="37"/>
      <c r="C125" s="72"/>
      <c r="D125" s="108"/>
      <c r="E125" s="37"/>
      <c r="F125" s="26"/>
      <c r="G125" s="239"/>
      <c r="H125" s="243"/>
      <c r="I125" s="243"/>
      <c r="J125" s="243"/>
      <c r="K125" s="243"/>
      <c r="L125" s="235"/>
      <c r="M125" s="172"/>
      <c r="N125" s="172"/>
      <c r="O125" s="177"/>
      <c r="P125" s="177"/>
      <c r="Q125" s="191"/>
      <c r="R125" s="172"/>
      <c r="S125" s="172"/>
      <c r="T125" s="159"/>
      <c r="U125" s="159"/>
      <c r="V125" s="22"/>
      <c r="W125" s="22"/>
      <c r="X125" s="22"/>
      <c r="Y125" s="22"/>
      <c r="Z125" s="22"/>
      <c r="AA125" s="22"/>
      <c r="AC125" s="22"/>
    </row>
    <row r="126" spans="1:29" s="10" customFormat="1" ht="12" customHeight="1" x14ac:dyDescent="0.2">
      <c r="A126" s="12" t="s">
        <v>220</v>
      </c>
      <c r="B126" s="37" t="s">
        <v>277</v>
      </c>
      <c r="C126" s="72"/>
      <c r="D126" s="108" t="s">
        <v>37</v>
      </c>
      <c r="E126" s="37" t="s">
        <v>88</v>
      </c>
      <c r="F126" s="26"/>
      <c r="G126" s="239">
        <v>-1213957</v>
      </c>
      <c r="H126" s="243">
        <v>5577</v>
      </c>
      <c r="I126" s="243">
        <v>5577</v>
      </c>
      <c r="J126" s="243"/>
      <c r="K126" s="243"/>
      <c r="L126" s="235"/>
      <c r="M126" s="172"/>
      <c r="N126" s="172"/>
      <c r="O126" s="177"/>
      <c r="P126" s="177"/>
      <c r="Q126" s="191">
        <v>-839</v>
      </c>
      <c r="R126" s="172"/>
      <c r="S126" s="172"/>
      <c r="T126" s="159"/>
      <c r="U126" s="159"/>
      <c r="V126" s="22"/>
      <c r="W126" s="22"/>
      <c r="X126" s="22"/>
      <c r="Y126" s="22"/>
      <c r="Z126" s="22"/>
      <c r="AA126" s="22"/>
      <c r="AC126" s="22"/>
    </row>
    <row r="127" spans="1:29" s="10" customFormat="1" ht="12" customHeight="1" x14ac:dyDescent="0.2">
      <c r="A127" s="12"/>
      <c r="B127" s="37"/>
      <c r="C127" s="72"/>
      <c r="D127" s="108"/>
      <c r="E127" s="37"/>
      <c r="F127" s="26"/>
      <c r="G127" s="239"/>
      <c r="H127" s="243"/>
      <c r="I127" s="243"/>
      <c r="J127" s="243"/>
      <c r="K127" s="243"/>
      <c r="L127" s="235"/>
      <c r="M127" s="172"/>
      <c r="N127" s="172"/>
      <c r="O127" s="177"/>
      <c r="P127" s="177"/>
      <c r="Q127" s="191"/>
      <c r="R127" s="172"/>
      <c r="S127" s="172"/>
      <c r="T127" s="159"/>
      <c r="U127" s="159"/>
      <c r="V127" s="22"/>
      <c r="W127" s="22"/>
      <c r="X127" s="22"/>
      <c r="Y127" s="22"/>
      <c r="Z127" s="22"/>
      <c r="AA127" s="22"/>
      <c r="AC127" s="22"/>
    </row>
    <row r="128" spans="1:29" s="10" customFormat="1" ht="12" customHeight="1" x14ac:dyDescent="0.2">
      <c r="A128" s="3" t="s">
        <v>220</v>
      </c>
      <c r="B128" s="37" t="s">
        <v>249</v>
      </c>
      <c r="C128" s="72"/>
      <c r="D128" s="3" t="s">
        <v>183</v>
      </c>
      <c r="E128" s="37" t="s">
        <v>293</v>
      </c>
      <c r="F128" s="26"/>
      <c r="G128" s="239">
        <v>13552177</v>
      </c>
      <c r="H128" s="243"/>
      <c r="I128" s="243"/>
      <c r="J128" s="243"/>
      <c r="K128" s="243"/>
      <c r="L128" s="235"/>
      <c r="M128" s="172"/>
      <c r="N128" s="172"/>
      <c r="O128" s="177"/>
      <c r="P128" s="177"/>
      <c r="Q128" s="191"/>
      <c r="R128" s="172"/>
      <c r="S128" s="172"/>
      <c r="T128" s="159"/>
      <c r="U128" s="159"/>
      <c r="V128" s="22"/>
      <c r="W128" s="22"/>
      <c r="X128" s="22"/>
      <c r="Y128" s="22"/>
      <c r="Z128" s="22"/>
      <c r="AA128" s="22"/>
      <c r="AB128" s="77"/>
      <c r="AC128" s="22"/>
    </row>
    <row r="129" spans="1:29" s="10" customFormat="1" ht="12" customHeight="1" x14ac:dyDescent="0.2">
      <c r="A129" s="12" t="s">
        <v>220</v>
      </c>
      <c r="B129" s="37" t="s">
        <v>249</v>
      </c>
      <c r="C129" s="72"/>
      <c r="D129" s="108" t="s">
        <v>183</v>
      </c>
      <c r="E129" s="37" t="s">
        <v>295</v>
      </c>
      <c r="F129" s="26"/>
      <c r="G129" s="239">
        <v>-12384722</v>
      </c>
      <c r="H129" s="243"/>
      <c r="I129" s="243"/>
      <c r="J129" s="243"/>
      <c r="K129" s="243"/>
      <c r="L129" s="235"/>
      <c r="M129" s="172"/>
      <c r="N129" s="172"/>
      <c r="O129" s="177"/>
      <c r="P129" s="177"/>
      <c r="Q129" s="191"/>
      <c r="R129" s="172"/>
      <c r="S129" s="172"/>
      <c r="T129" s="159"/>
      <c r="U129" s="159"/>
      <c r="V129" s="22"/>
      <c r="W129" s="22"/>
      <c r="X129" s="22"/>
      <c r="Y129" s="22"/>
      <c r="Z129" s="22"/>
      <c r="AA129" s="22"/>
      <c r="AC129" s="22"/>
    </row>
    <row r="130" spans="1:29" s="10" customFormat="1" ht="12" customHeight="1" x14ac:dyDescent="0.2">
      <c r="A130" s="12"/>
      <c r="B130" s="37"/>
      <c r="C130" s="72"/>
      <c r="D130" s="108"/>
      <c r="E130" s="37"/>
      <c r="F130" s="26"/>
      <c r="G130" s="239"/>
      <c r="H130" s="243"/>
      <c r="I130" s="243"/>
      <c r="J130" s="243"/>
      <c r="K130" s="243"/>
      <c r="L130" s="235"/>
      <c r="M130" s="172"/>
      <c r="N130" s="172"/>
      <c r="O130" s="177"/>
      <c r="P130" s="177"/>
      <c r="Q130" s="191"/>
      <c r="R130" s="172"/>
      <c r="S130" s="172"/>
      <c r="T130" s="159"/>
      <c r="U130" s="159"/>
      <c r="V130" s="22"/>
      <c r="W130" s="22"/>
      <c r="X130" s="22"/>
      <c r="Y130" s="22"/>
      <c r="Z130" s="22"/>
      <c r="AA130" s="22"/>
      <c r="AC130" s="22"/>
    </row>
    <row r="131" spans="1:29" s="10" customFormat="1" ht="12" customHeight="1" x14ac:dyDescent="0.2">
      <c r="A131" s="12" t="s">
        <v>220</v>
      </c>
      <c r="B131" s="37" t="s">
        <v>229</v>
      </c>
      <c r="C131" s="72"/>
      <c r="D131" s="108" t="s">
        <v>40</v>
      </c>
      <c r="E131" s="37" t="s">
        <v>83</v>
      </c>
      <c r="F131" s="26"/>
      <c r="G131" s="239">
        <v>1382109</v>
      </c>
      <c r="H131" s="243">
        <v>-2912808</v>
      </c>
      <c r="I131" s="243"/>
      <c r="J131" s="243"/>
      <c r="K131" s="243"/>
      <c r="L131" s="235"/>
      <c r="M131" s="172"/>
      <c r="N131" s="172"/>
      <c r="O131" s="177"/>
      <c r="P131" s="177"/>
      <c r="Q131" s="191">
        <v>224359</v>
      </c>
      <c r="R131" s="172"/>
      <c r="S131" s="172"/>
      <c r="T131" s="159"/>
      <c r="U131" s="159"/>
      <c r="V131" s="22"/>
      <c r="W131" s="22"/>
      <c r="X131" s="22"/>
      <c r="Y131" s="22"/>
      <c r="Z131" s="22"/>
      <c r="AA131" s="22"/>
      <c r="AC131" s="22"/>
    </row>
    <row r="132" spans="1:29" s="10" customFormat="1" ht="12" customHeight="1" x14ac:dyDescent="0.2">
      <c r="A132" s="12"/>
      <c r="B132" s="37"/>
      <c r="C132" s="72"/>
      <c r="D132" s="108"/>
      <c r="E132" s="37"/>
      <c r="F132" s="26"/>
      <c r="G132" s="239"/>
      <c r="H132" s="243"/>
      <c r="I132" s="243"/>
      <c r="J132" s="243"/>
      <c r="K132" s="243"/>
      <c r="L132" s="235"/>
      <c r="M132" s="172"/>
      <c r="N132" s="172"/>
      <c r="O132" s="177"/>
      <c r="P132" s="177"/>
      <c r="Q132" s="191"/>
      <c r="R132" s="172"/>
      <c r="S132" s="172"/>
      <c r="T132" s="159"/>
      <c r="U132" s="159"/>
      <c r="V132" s="22"/>
      <c r="W132" s="22"/>
      <c r="X132" s="22"/>
      <c r="Y132" s="22"/>
      <c r="Z132" s="22"/>
      <c r="AA132" s="22"/>
      <c r="AC132" s="22"/>
    </row>
    <row r="133" spans="1:29" s="10" customFormat="1" ht="12" customHeight="1" x14ac:dyDescent="0.2">
      <c r="A133" s="12" t="s">
        <v>220</v>
      </c>
      <c r="B133" s="37" t="s">
        <v>223</v>
      </c>
      <c r="C133" s="72"/>
      <c r="D133" s="108" t="s">
        <v>41</v>
      </c>
      <c r="E133" s="37" t="s">
        <v>84</v>
      </c>
      <c r="F133" s="26"/>
      <c r="G133" s="239">
        <v>-12566214</v>
      </c>
      <c r="H133" s="243"/>
      <c r="I133" s="243"/>
      <c r="J133" s="243"/>
      <c r="K133" s="243"/>
      <c r="L133" s="235"/>
      <c r="M133" s="172"/>
      <c r="N133" s="172"/>
      <c r="O133" s="177"/>
      <c r="P133" s="177"/>
      <c r="Q133" s="191"/>
      <c r="R133" s="172"/>
      <c r="S133" s="172"/>
      <c r="T133" s="159"/>
      <c r="U133" s="159"/>
      <c r="V133" s="22"/>
      <c r="W133" s="22"/>
      <c r="X133" s="22"/>
      <c r="Y133" s="22"/>
      <c r="Z133" s="22"/>
      <c r="AA133" s="22"/>
      <c r="AC133" s="22"/>
    </row>
    <row r="134" spans="1:29" s="10" customFormat="1" ht="12" customHeight="1" x14ac:dyDescent="0.2">
      <c r="A134" s="12" t="s">
        <v>220</v>
      </c>
      <c r="B134" s="37" t="s">
        <v>249</v>
      </c>
      <c r="C134" s="72"/>
      <c r="D134" s="108" t="s">
        <v>41</v>
      </c>
      <c r="E134" s="37" t="s">
        <v>84</v>
      </c>
      <c r="F134" s="26"/>
      <c r="G134" s="239">
        <v>-9188140</v>
      </c>
      <c r="H134" s="243"/>
      <c r="I134" s="243"/>
      <c r="J134" s="243"/>
      <c r="K134" s="243"/>
      <c r="L134" s="235"/>
      <c r="M134" s="172"/>
      <c r="N134" s="172"/>
      <c r="O134" s="177"/>
      <c r="P134" s="177"/>
      <c r="Q134" s="191"/>
      <c r="R134" s="172"/>
      <c r="S134" s="172"/>
      <c r="T134" s="159"/>
      <c r="U134" s="159"/>
      <c r="V134" s="22"/>
      <c r="W134" s="22"/>
      <c r="X134" s="22"/>
      <c r="Y134" s="22"/>
      <c r="Z134" s="22"/>
      <c r="AA134" s="22"/>
      <c r="AC134" s="22"/>
    </row>
    <row r="135" spans="1:29" s="10" customFormat="1" ht="12" customHeight="1" x14ac:dyDescent="0.2">
      <c r="A135" s="12" t="s">
        <v>220</v>
      </c>
      <c r="B135" s="37" t="s">
        <v>249</v>
      </c>
      <c r="C135" s="72"/>
      <c r="D135" s="108" t="s">
        <v>41</v>
      </c>
      <c r="E135" s="37" t="s">
        <v>289</v>
      </c>
      <c r="F135" s="26"/>
      <c r="G135" s="239">
        <v>1645000</v>
      </c>
      <c r="H135" s="243"/>
      <c r="I135" s="243"/>
      <c r="J135" s="243"/>
      <c r="K135" s="243"/>
      <c r="L135" s="235"/>
      <c r="M135" s="172"/>
      <c r="N135" s="172"/>
      <c r="O135" s="177"/>
      <c r="P135" s="177"/>
      <c r="Q135" s="191"/>
      <c r="R135" s="172"/>
      <c r="S135" s="172"/>
      <c r="T135" s="159"/>
      <c r="U135" s="159"/>
      <c r="V135" s="22"/>
      <c r="W135" s="22"/>
      <c r="X135" s="22"/>
      <c r="Y135" s="22"/>
      <c r="Z135" s="22"/>
      <c r="AA135" s="22"/>
      <c r="AC135" s="22"/>
    </row>
    <row r="136" spans="1:29" s="10" customFormat="1" ht="12" customHeight="1" x14ac:dyDescent="0.2">
      <c r="A136" s="12" t="s">
        <v>220</v>
      </c>
      <c r="B136" s="37" t="s">
        <v>315</v>
      </c>
      <c r="C136" s="72"/>
      <c r="D136" s="108" t="s">
        <v>41</v>
      </c>
      <c r="E136" s="37" t="s">
        <v>84</v>
      </c>
      <c r="F136" s="26"/>
      <c r="G136" s="239">
        <v>-23066973</v>
      </c>
      <c r="H136" s="243"/>
      <c r="I136" s="243"/>
      <c r="J136" s="243"/>
      <c r="K136" s="243"/>
      <c r="L136" s="235"/>
      <c r="M136" s="172"/>
      <c r="N136" s="172"/>
      <c r="O136" s="177"/>
      <c r="P136" s="177"/>
      <c r="Q136" s="191"/>
      <c r="R136" s="172"/>
      <c r="S136" s="172"/>
      <c r="T136" s="159"/>
      <c r="U136" s="159"/>
      <c r="V136" s="22"/>
      <c r="W136" s="22"/>
      <c r="X136" s="22"/>
      <c r="Y136" s="22"/>
      <c r="Z136" s="22"/>
      <c r="AA136" s="22"/>
      <c r="AC136" s="22"/>
    </row>
    <row r="137" spans="1:29" s="10" customFormat="1" ht="12" customHeight="1" x14ac:dyDescent="0.2">
      <c r="A137" s="12" t="s">
        <v>220</v>
      </c>
      <c r="B137" s="37" t="s">
        <v>247</v>
      </c>
      <c r="C137" s="72"/>
      <c r="D137" s="108" t="s">
        <v>41</v>
      </c>
      <c r="E137" s="37" t="s">
        <v>84</v>
      </c>
      <c r="F137" s="26"/>
      <c r="G137" s="239">
        <v>-1309187</v>
      </c>
      <c r="H137" s="243"/>
      <c r="I137" s="243">
        <v>-6437604</v>
      </c>
      <c r="J137" s="243"/>
      <c r="K137" s="243"/>
      <c r="L137" s="235"/>
      <c r="M137" s="172"/>
      <c r="N137" s="172"/>
      <c r="O137" s="177"/>
      <c r="P137" s="177"/>
      <c r="Q137" s="191"/>
      <c r="R137" s="172"/>
      <c r="S137" s="172"/>
      <c r="T137" s="159"/>
      <c r="U137" s="159"/>
      <c r="V137" s="22"/>
      <c r="W137" s="22"/>
      <c r="X137" s="22"/>
      <c r="Y137" s="22"/>
      <c r="Z137" s="22"/>
      <c r="AA137" s="22"/>
      <c r="AC137" s="22"/>
    </row>
    <row r="138" spans="1:29" s="10" customFormat="1" ht="12" customHeight="1" x14ac:dyDescent="0.2">
      <c r="A138" s="12"/>
      <c r="B138" s="37"/>
      <c r="C138" s="72"/>
      <c r="D138" s="108"/>
      <c r="E138" s="37"/>
      <c r="F138" s="26"/>
      <c r="G138" s="239"/>
      <c r="H138" s="243"/>
      <c r="I138" s="243"/>
      <c r="J138" s="243"/>
      <c r="K138" s="243"/>
      <c r="L138" s="235"/>
      <c r="M138" s="172"/>
      <c r="N138" s="172"/>
      <c r="O138" s="177"/>
      <c r="P138" s="177"/>
      <c r="Q138" s="191"/>
      <c r="R138" s="172"/>
      <c r="S138" s="172"/>
      <c r="T138" s="159"/>
      <c r="U138" s="159"/>
      <c r="V138" s="22"/>
      <c r="W138" s="22"/>
      <c r="X138" s="22"/>
      <c r="Y138" s="22"/>
      <c r="Z138" s="22"/>
      <c r="AA138" s="22"/>
      <c r="AC138" s="22"/>
    </row>
    <row r="139" spans="1:29" ht="12" customHeight="1" x14ac:dyDescent="0.2">
      <c r="A139" s="12" t="s">
        <v>221</v>
      </c>
      <c r="B139" s="37" t="s">
        <v>266</v>
      </c>
      <c r="D139" s="12" t="s">
        <v>221</v>
      </c>
      <c r="E139" s="37" t="s">
        <v>120</v>
      </c>
      <c r="G139" s="237">
        <v>1440759</v>
      </c>
      <c r="H139" s="242"/>
      <c r="I139" s="242">
        <v>-34909</v>
      </c>
      <c r="J139" s="242"/>
      <c r="K139" s="242"/>
      <c r="L139" s="236"/>
      <c r="M139" s="139"/>
      <c r="N139" s="139"/>
      <c r="Q139" s="195">
        <v>119603</v>
      </c>
      <c r="R139" s="139"/>
      <c r="S139" s="139"/>
      <c r="T139" s="162"/>
      <c r="U139" s="162"/>
      <c r="V139" s="20"/>
      <c r="W139" s="20"/>
      <c r="X139" s="20"/>
      <c r="Y139" s="20"/>
      <c r="AC139" s="20"/>
    </row>
    <row r="140" spans="1:29" ht="12" customHeight="1" x14ac:dyDescent="0.2">
      <c r="A140" s="12"/>
      <c r="B140" s="37"/>
      <c r="D140" s="12"/>
      <c r="E140" s="37"/>
      <c r="G140" s="237"/>
      <c r="H140" s="242"/>
      <c r="I140" s="242"/>
      <c r="J140" s="242"/>
      <c r="K140" s="242"/>
      <c r="L140" s="236"/>
      <c r="M140" s="139"/>
      <c r="N140" s="139"/>
      <c r="R140" s="139"/>
      <c r="S140" s="139"/>
      <c r="T140" s="162"/>
      <c r="U140" s="162"/>
      <c r="V140" s="20"/>
      <c r="W140" s="20"/>
      <c r="X140" s="20"/>
      <c r="Y140" s="20"/>
      <c r="AC140" s="20"/>
    </row>
    <row r="141" spans="1:29" ht="12" customHeight="1" x14ac:dyDescent="0.2">
      <c r="A141" s="12" t="s">
        <v>221</v>
      </c>
      <c r="B141" s="37" t="s">
        <v>226</v>
      </c>
      <c r="D141" s="108" t="s">
        <v>199</v>
      </c>
      <c r="E141" s="37" t="s">
        <v>225</v>
      </c>
      <c r="G141" s="237">
        <v>14865911</v>
      </c>
      <c r="H141" s="242"/>
      <c r="I141" s="242"/>
      <c r="J141" s="242"/>
      <c r="K141" s="242"/>
      <c r="L141" s="236"/>
      <c r="M141" s="139"/>
      <c r="N141" s="139"/>
      <c r="R141" s="139"/>
      <c r="S141" s="139"/>
      <c r="T141" s="162"/>
      <c r="U141" s="162"/>
      <c r="V141" s="20"/>
      <c r="W141" s="20"/>
      <c r="X141" s="20"/>
      <c r="Y141" s="20"/>
      <c r="AC141" s="20"/>
    </row>
    <row r="142" spans="1:29" s="10" customFormat="1" ht="12" customHeight="1" x14ac:dyDescent="0.2">
      <c r="A142" s="108"/>
      <c r="B142" s="37"/>
      <c r="C142" s="72"/>
      <c r="D142" s="3"/>
      <c r="E142" s="37"/>
      <c r="F142" s="24"/>
      <c r="G142" s="237"/>
      <c r="H142" s="242"/>
      <c r="I142" s="242"/>
      <c r="J142" s="242"/>
      <c r="K142" s="242"/>
      <c r="L142" s="236"/>
      <c r="M142" s="139"/>
      <c r="N142" s="139"/>
      <c r="O142" s="140"/>
      <c r="P142" s="140"/>
      <c r="Q142" s="195"/>
      <c r="R142" s="139"/>
      <c r="S142" s="139"/>
      <c r="T142" s="162"/>
      <c r="U142" s="162"/>
      <c r="V142" s="20"/>
      <c r="W142" s="20"/>
      <c r="X142" s="20"/>
      <c r="Y142" s="20"/>
      <c r="Z142" s="20"/>
      <c r="AA142" s="20"/>
      <c r="AB142" s="76"/>
      <c r="AC142" s="20"/>
    </row>
    <row r="143" spans="1:29" s="10" customFormat="1" ht="12" customHeight="1" x14ac:dyDescent="0.2">
      <c r="A143" s="108" t="s">
        <v>219</v>
      </c>
      <c r="B143" s="37" t="s">
        <v>285</v>
      </c>
      <c r="C143" s="72"/>
      <c r="D143" s="108" t="s">
        <v>199</v>
      </c>
      <c r="E143" s="37" t="s">
        <v>286</v>
      </c>
      <c r="F143" s="24"/>
      <c r="G143" s="237">
        <v>-1530095</v>
      </c>
      <c r="H143" s="242"/>
      <c r="I143" s="242"/>
      <c r="J143" s="242"/>
      <c r="K143" s="242"/>
      <c r="L143" s="236"/>
      <c r="M143" s="139"/>
      <c r="N143" s="139"/>
      <c r="O143" s="140"/>
      <c r="P143" s="140"/>
      <c r="Q143" s="195"/>
      <c r="R143" s="139"/>
      <c r="S143" s="139"/>
      <c r="T143" s="162"/>
      <c r="U143" s="162"/>
      <c r="V143" s="20"/>
      <c r="W143" s="20"/>
      <c r="X143" s="20"/>
      <c r="Y143" s="20"/>
      <c r="Z143" s="20"/>
      <c r="AA143" s="20"/>
      <c r="AB143" s="76"/>
      <c r="AC143" s="20"/>
    </row>
    <row r="144" spans="1:29" s="10" customFormat="1" ht="12" customHeight="1" x14ac:dyDescent="0.2">
      <c r="A144" s="108" t="s">
        <v>219</v>
      </c>
      <c r="B144" s="37" t="s">
        <v>253</v>
      </c>
      <c r="C144" s="72"/>
      <c r="D144" s="108" t="s">
        <v>199</v>
      </c>
      <c r="E144" s="37" t="s">
        <v>159</v>
      </c>
      <c r="F144" s="24"/>
      <c r="G144" s="237">
        <v>-2390120</v>
      </c>
      <c r="H144" s="242"/>
      <c r="I144" s="242"/>
      <c r="J144" s="242"/>
      <c r="K144" s="242"/>
      <c r="L144" s="236"/>
      <c r="M144" s="139"/>
      <c r="N144" s="139"/>
      <c r="O144" s="140"/>
      <c r="P144" s="140"/>
      <c r="Q144" s="195"/>
      <c r="R144" s="139"/>
      <c r="S144" s="139"/>
      <c r="T144" s="162"/>
      <c r="U144" s="162"/>
      <c r="V144" s="20"/>
      <c r="W144" s="20"/>
      <c r="X144" s="20"/>
      <c r="Y144" s="20"/>
      <c r="Z144" s="20"/>
      <c r="AA144" s="20"/>
      <c r="AB144" s="76"/>
      <c r="AC144" s="20"/>
    </row>
    <row r="145" spans="1:29" s="10" customFormat="1" ht="12" customHeight="1" x14ac:dyDescent="0.2">
      <c r="A145" s="108"/>
      <c r="B145" s="37"/>
      <c r="C145" s="72"/>
      <c r="D145" s="3"/>
      <c r="E145" s="37"/>
      <c r="F145" s="24"/>
      <c r="G145" s="237"/>
      <c r="H145" s="242"/>
      <c r="I145" s="242"/>
      <c r="J145" s="242"/>
      <c r="K145" s="242"/>
      <c r="L145" s="236"/>
      <c r="M145" s="139"/>
      <c r="N145" s="139"/>
      <c r="O145" s="140"/>
      <c r="P145" s="140"/>
      <c r="Q145" s="195"/>
      <c r="R145" s="139"/>
      <c r="S145" s="139"/>
      <c r="T145" s="162"/>
      <c r="U145" s="162"/>
      <c r="V145" s="20"/>
      <c r="W145" s="20"/>
      <c r="X145" s="20"/>
      <c r="Y145" s="20"/>
      <c r="Z145" s="20"/>
      <c r="AA145" s="20"/>
      <c r="AB145" s="76"/>
      <c r="AC145" s="20"/>
    </row>
    <row r="146" spans="1:29" s="10" customFormat="1" ht="12" customHeight="1" x14ac:dyDescent="0.2">
      <c r="A146" s="12" t="s">
        <v>193</v>
      </c>
      <c r="B146" s="37" t="s">
        <v>280</v>
      </c>
      <c r="C146" s="72"/>
      <c r="D146" s="12" t="s">
        <v>193</v>
      </c>
      <c r="E146" s="37" t="s">
        <v>281</v>
      </c>
      <c r="F146" s="24"/>
      <c r="G146" s="237">
        <v>-7103715</v>
      </c>
      <c r="H146" s="242"/>
      <c r="I146" s="242"/>
      <c r="J146" s="242"/>
      <c r="K146" s="242"/>
      <c r="L146" s="236"/>
      <c r="M146" s="139"/>
      <c r="N146" s="139"/>
      <c r="O146" s="140"/>
      <c r="P146" s="140"/>
      <c r="Q146" s="195"/>
      <c r="R146" s="139"/>
      <c r="S146" s="139"/>
      <c r="T146" s="162"/>
      <c r="U146" s="162"/>
      <c r="V146" s="20"/>
      <c r="W146" s="20"/>
      <c r="X146" s="20"/>
      <c r="Y146" s="20"/>
      <c r="Z146" s="20"/>
      <c r="AA146" s="20"/>
      <c r="AB146" s="76"/>
      <c r="AC146" s="20"/>
    </row>
    <row r="147" spans="1:29" s="10" customFormat="1" ht="12" customHeight="1" x14ac:dyDescent="0.2">
      <c r="A147" s="12" t="s">
        <v>193</v>
      </c>
      <c r="B147" s="37" t="s">
        <v>280</v>
      </c>
      <c r="C147" s="72"/>
      <c r="D147" s="12" t="s">
        <v>193</v>
      </c>
      <c r="E147" s="37" t="s">
        <v>282</v>
      </c>
      <c r="F147" s="24"/>
      <c r="G147" s="237">
        <v>-2810657</v>
      </c>
      <c r="H147" s="242"/>
      <c r="I147" s="242"/>
      <c r="J147" s="242"/>
      <c r="K147" s="242"/>
      <c r="L147" s="236"/>
      <c r="M147" s="139"/>
      <c r="N147" s="139"/>
      <c r="O147" s="140"/>
      <c r="P147" s="140"/>
      <c r="Q147" s="195"/>
      <c r="R147" s="139"/>
      <c r="S147" s="139"/>
      <c r="T147" s="162"/>
      <c r="U147" s="162"/>
      <c r="V147" s="20"/>
      <c r="W147" s="20"/>
      <c r="X147" s="20"/>
      <c r="Y147" s="20"/>
      <c r="Z147" s="20"/>
      <c r="AA147" s="20"/>
      <c r="AB147" s="76"/>
      <c r="AC147" s="20"/>
    </row>
    <row r="148" spans="1:29" s="10" customFormat="1" ht="12" customHeight="1" x14ac:dyDescent="0.2">
      <c r="A148" s="108"/>
      <c r="B148" s="37"/>
      <c r="C148" s="72"/>
      <c r="D148" s="3"/>
      <c r="E148" s="37"/>
      <c r="F148" s="24"/>
      <c r="G148" s="237"/>
      <c r="H148" s="242"/>
      <c r="I148" s="242"/>
      <c r="J148" s="242"/>
      <c r="K148" s="242"/>
      <c r="L148" s="236"/>
      <c r="M148" s="139"/>
      <c r="N148" s="139"/>
      <c r="O148" s="140"/>
      <c r="P148" s="140"/>
      <c r="Q148" s="195"/>
      <c r="R148" s="139"/>
      <c r="S148" s="139"/>
      <c r="T148" s="162"/>
      <c r="U148" s="162"/>
      <c r="V148" s="20"/>
      <c r="W148" s="20"/>
      <c r="X148" s="20"/>
      <c r="Y148" s="20"/>
      <c r="Z148" s="20"/>
      <c r="AA148" s="20"/>
      <c r="AB148" s="76"/>
      <c r="AC148" s="20"/>
    </row>
    <row r="149" spans="1:29" s="10" customFormat="1" ht="12" customHeight="1" x14ac:dyDescent="0.2">
      <c r="A149" s="12" t="s">
        <v>193</v>
      </c>
      <c r="B149" s="37" t="s">
        <v>248</v>
      </c>
      <c r="C149" s="72"/>
      <c r="D149" s="108" t="s">
        <v>41</v>
      </c>
      <c r="E149" s="37" t="s">
        <v>84</v>
      </c>
      <c r="F149" s="26"/>
      <c r="G149" s="239">
        <v>1066340</v>
      </c>
      <c r="H149" s="243">
        <v>-354325</v>
      </c>
      <c r="I149" s="243">
        <v>329735</v>
      </c>
      <c r="J149" s="243"/>
      <c r="K149" s="243"/>
      <c r="L149" s="235"/>
      <c r="M149" s="172"/>
      <c r="N149" s="172"/>
      <c r="O149" s="177"/>
      <c r="P149" s="177"/>
      <c r="Q149" s="191">
        <v>2800</v>
      </c>
      <c r="R149" s="172"/>
      <c r="S149" s="172"/>
      <c r="T149" s="159"/>
      <c r="U149" s="159"/>
      <c r="V149" s="22"/>
      <c r="W149" s="22"/>
      <c r="X149" s="22"/>
      <c r="Y149" s="22"/>
      <c r="Z149" s="22"/>
      <c r="AA149" s="22"/>
      <c r="AC149" s="22"/>
    </row>
    <row r="150" spans="1:29" ht="12" customHeight="1" x14ac:dyDescent="0.2">
      <c r="A150" s="108"/>
      <c r="B150" s="37"/>
      <c r="D150" s="12"/>
      <c r="E150" s="37"/>
      <c r="G150" s="237"/>
      <c r="H150" s="242"/>
      <c r="I150" s="242"/>
      <c r="J150" s="242"/>
      <c r="K150" s="242"/>
      <c r="L150" s="236"/>
      <c r="M150" s="139"/>
      <c r="N150" s="139"/>
      <c r="R150" s="139"/>
      <c r="S150" s="139"/>
      <c r="T150" s="162"/>
      <c r="U150" s="162"/>
      <c r="V150" s="20"/>
      <c r="W150" s="20"/>
      <c r="X150" s="20"/>
      <c r="Y150" s="20"/>
      <c r="AC150" s="20"/>
    </row>
    <row r="151" spans="1:29" ht="12" customHeight="1" x14ac:dyDescent="0.2">
      <c r="A151" s="108" t="s">
        <v>199</v>
      </c>
      <c r="B151" s="37" t="s">
        <v>262</v>
      </c>
      <c r="D151" s="108" t="s">
        <v>199</v>
      </c>
      <c r="E151" s="37" t="s">
        <v>86</v>
      </c>
      <c r="G151" s="237">
        <v>-2019549</v>
      </c>
      <c r="H151" s="242"/>
      <c r="I151" s="242"/>
      <c r="J151" s="242"/>
      <c r="K151" s="242"/>
      <c r="L151" s="236"/>
      <c r="M151" s="139"/>
      <c r="N151" s="139"/>
      <c r="R151" s="139"/>
      <c r="S151" s="139"/>
      <c r="T151" s="162"/>
      <c r="U151" s="162"/>
      <c r="V151" s="20"/>
      <c r="W151" s="20"/>
      <c r="X151" s="20"/>
      <c r="Y151" s="20"/>
      <c r="AC151" s="20"/>
    </row>
    <row r="152" spans="1:29" s="10" customFormat="1" ht="12" customHeight="1" x14ac:dyDescent="0.2">
      <c r="A152" s="108"/>
      <c r="B152" s="37"/>
      <c r="C152" s="72"/>
      <c r="D152" s="108"/>
      <c r="E152" s="37"/>
      <c r="F152" s="26"/>
      <c r="G152" s="239"/>
      <c r="H152" s="243"/>
      <c r="I152" s="243"/>
      <c r="J152" s="243"/>
      <c r="K152" s="243"/>
      <c r="L152" s="235"/>
      <c r="M152" s="172"/>
      <c r="N152" s="172"/>
      <c r="O152" s="177"/>
      <c r="P152" s="177"/>
      <c r="Q152" s="191"/>
      <c r="R152" s="172"/>
      <c r="S152" s="172"/>
      <c r="T152" s="159"/>
      <c r="U152" s="159"/>
      <c r="V152" s="22"/>
      <c r="W152" s="22"/>
      <c r="X152" s="22"/>
      <c r="Y152" s="22"/>
      <c r="Z152" s="22"/>
      <c r="AA152" s="22"/>
      <c r="AC152" s="22"/>
    </row>
    <row r="153" spans="1:29" s="10" customFormat="1" ht="12" customHeight="1" x14ac:dyDescent="0.2">
      <c r="A153" s="108" t="s">
        <v>199</v>
      </c>
      <c r="B153" s="37" t="s">
        <v>86</v>
      </c>
      <c r="C153" s="72"/>
      <c r="D153" s="12" t="s">
        <v>41</v>
      </c>
      <c r="E153" s="37" t="s">
        <v>84</v>
      </c>
      <c r="F153" s="26"/>
      <c r="G153" s="239">
        <v>-3507063</v>
      </c>
      <c r="H153" s="243">
        <v>-2818005</v>
      </c>
      <c r="I153" s="243">
        <v>-2104635</v>
      </c>
      <c r="J153" s="243">
        <v>-2648322</v>
      </c>
      <c r="K153" s="243"/>
      <c r="L153" s="235">
        <v>-8084</v>
      </c>
      <c r="M153" s="172"/>
      <c r="N153" s="172"/>
      <c r="O153" s="177"/>
      <c r="P153" s="177"/>
      <c r="Q153" s="192"/>
      <c r="R153" s="172"/>
      <c r="S153" s="172"/>
      <c r="T153" s="159"/>
      <c r="U153" s="159"/>
      <c r="V153" s="22"/>
      <c r="W153" s="22"/>
      <c r="X153" s="22"/>
      <c r="Y153" s="22"/>
      <c r="Z153" s="22"/>
      <c r="AA153" s="22"/>
      <c r="AC153" s="22"/>
    </row>
    <row r="154" spans="1:29" s="10" customFormat="1" ht="12" customHeight="1" x14ac:dyDescent="0.2">
      <c r="A154" s="108"/>
      <c r="B154" s="37"/>
      <c r="C154" s="72"/>
      <c r="D154" s="12"/>
      <c r="E154" s="37"/>
      <c r="F154" s="26"/>
      <c r="G154" s="239"/>
      <c r="H154" s="243"/>
      <c r="I154" s="243"/>
      <c r="J154" s="243"/>
      <c r="K154" s="243"/>
      <c r="L154" s="235"/>
      <c r="M154" s="172"/>
      <c r="N154" s="172"/>
      <c r="O154" s="177"/>
      <c r="P154" s="177"/>
      <c r="Q154" s="192"/>
      <c r="R154" s="172"/>
      <c r="S154" s="172"/>
      <c r="T154" s="159"/>
      <c r="U154" s="159"/>
      <c r="V154" s="22"/>
      <c r="W154" s="22"/>
      <c r="X154" s="22"/>
      <c r="Y154" s="22"/>
      <c r="Z154" s="22"/>
      <c r="AA154" s="22"/>
      <c r="AC154" s="22"/>
    </row>
    <row r="155" spans="1:29" s="10" customFormat="1" ht="12" customHeight="1" x14ac:dyDescent="0.2">
      <c r="A155" s="108" t="s">
        <v>37</v>
      </c>
      <c r="B155" s="37" t="s">
        <v>246</v>
      </c>
      <c r="C155" s="72"/>
      <c r="D155" s="12" t="s">
        <v>41</v>
      </c>
      <c r="E155" s="37" t="s">
        <v>84</v>
      </c>
      <c r="F155" s="26"/>
      <c r="G155" s="239">
        <v>-2151629</v>
      </c>
      <c r="H155" s="243">
        <v>-288225</v>
      </c>
      <c r="I155" s="243">
        <v>-296972</v>
      </c>
      <c r="J155" s="243"/>
      <c r="K155" s="243"/>
      <c r="L155" s="235"/>
      <c r="M155" s="172"/>
      <c r="N155" s="172"/>
      <c r="O155" s="177"/>
      <c r="P155" s="177"/>
      <c r="Q155" s="192">
        <v>2131678</v>
      </c>
      <c r="R155" s="172"/>
      <c r="S155" s="172"/>
      <c r="T155" s="159"/>
      <c r="U155" s="159"/>
      <c r="V155" s="22"/>
      <c r="W155" s="22"/>
      <c r="X155" s="22"/>
      <c r="Y155" s="22"/>
      <c r="Z155" s="22"/>
      <c r="AA155" s="22"/>
      <c r="AC155" s="22"/>
    </row>
    <row r="156" spans="1:29" s="10" customFormat="1" ht="12" customHeight="1" x14ac:dyDescent="0.2">
      <c r="A156" s="108"/>
      <c r="B156" s="37"/>
      <c r="C156" s="72"/>
      <c r="D156" s="12"/>
      <c r="E156" s="37"/>
      <c r="F156" s="26"/>
      <c r="G156" s="239"/>
      <c r="H156" s="243"/>
      <c r="I156" s="243"/>
      <c r="J156" s="243"/>
      <c r="K156" s="243"/>
      <c r="L156" s="235"/>
      <c r="M156" s="172"/>
      <c r="N156" s="172"/>
      <c r="O156" s="177"/>
      <c r="P156" s="177"/>
      <c r="Q156" s="192"/>
      <c r="R156" s="172"/>
      <c r="S156" s="172"/>
      <c r="T156" s="159"/>
      <c r="U156" s="159"/>
      <c r="V156" s="22"/>
      <c r="W156" s="22"/>
      <c r="X156" s="22"/>
      <c r="Y156" s="22"/>
      <c r="Z156" s="22"/>
      <c r="AA156" s="22"/>
      <c r="AC156" s="22"/>
    </row>
    <row r="157" spans="1:29" s="10" customFormat="1" ht="12" customHeight="1" x14ac:dyDescent="0.2">
      <c r="A157" s="108" t="s">
        <v>190</v>
      </c>
      <c r="B157" s="37" t="s">
        <v>191</v>
      </c>
      <c r="C157" s="72"/>
      <c r="D157" s="12" t="s">
        <v>190</v>
      </c>
      <c r="E157" s="37" t="s">
        <v>192</v>
      </c>
      <c r="F157" s="26"/>
      <c r="G157" s="239">
        <v>-5671139</v>
      </c>
      <c r="H157" s="243">
        <v>-5671139</v>
      </c>
      <c r="I157" s="243">
        <v>-5671139</v>
      </c>
      <c r="J157" s="243"/>
      <c r="K157" s="243"/>
      <c r="L157" s="235"/>
      <c r="M157" s="172"/>
      <c r="N157" s="172"/>
      <c r="O157" s="177"/>
      <c r="P157" s="177"/>
      <c r="Q157" s="192"/>
      <c r="R157" s="172"/>
      <c r="S157" s="172"/>
      <c r="T157" s="159"/>
      <c r="U157" s="159"/>
      <c r="V157" s="22"/>
      <c r="W157" s="22"/>
      <c r="X157" s="22"/>
      <c r="Y157" s="22"/>
      <c r="Z157" s="22"/>
      <c r="AA157" s="22"/>
      <c r="AC157" s="22"/>
    </row>
    <row r="158" spans="1:29" s="10" customFormat="1" ht="12" customHeight="1" x14ac:dyDescent="0.2">
      <c r="A158" s="108" t="s">
        <v>190</v>
      </c>
      <c r="B158" s="37" t="s">
        <v>198</v>
      </c>
      <c r="C158" s="72"/>
      <c r="D158" s="12" t="s">
        <v>190</v>
      </c>
      <c r="E158" s="37" t="s">
        <v>169</v>
      </c>
      <c r="F158" s="26"/>
      <c r="G158" s="239">
        <v>7657052</v>
      </c>
      <c r="H158" s="243">
        <v>7657052</v>
      </c>
      <c r="I158" s="243">
        <v>9386196</v>
      </c>
      <c r="J158" s="243"/>
      <c r="K158" s="243"/>
      <c r="L158" s="235"/>
      <c r="M158" s="172"/>
      <c r="N158" s="172"/>
      <c r="O158" s="177"/>
      <c r="P158" s="177"/>
      <c r="Q158" s="192"/>
      <c r="R158" s="172"/>
      <c r="S158" s="172"/>
      <c r="T158" s="159"/>
      <c r="U158" s="159"/>
      <c r="V158" s="22"/>
      <c r="W158" s="22"/>
      <c r="X158" s="22"/>
      <c r="Y158" s="22"/>
      <c r="Z158" s="22"/>
      <c r="AA158" s="22"/>
      <c r="AC158" s="22"/>
    </row>
    <row r="159" spans="1:29" s="10" customFormat="1" ht="12" customHeight="1" x14ac:dyDescent="0.2">
      <c r="A159" s="108"/>
      <c r="B159" s="37"/>
      <c r="C159" s="72"/>
      <c r="D159" s="12"/>
      <c r="E159" s="37"/>
      <c r="F159" s="26"/>
      <c r="G159" s="239"/>
      <c r="H159" s="243"/>
      <c r="I159" s="243"/>
      <c r="J159" s="243"/>
      <c r="K159" s="243"/>
      <c r="L159" s="235"/>
      <c r="M159" s="172"/>
      <c r="N159" s="172"/>
      <c r="O159" s="177"/>
      <c r="P159" s="177"/>
      <c r="Q159" s="192"/>
      <c r="R159" s="172"/>
      <c r="S159" s="172"/>
      <c r="T159" s="159"/>
      <c r="U159" s="159"/>
      <c r="V159" s="22"/>
      <c r="W159" s="22"/>
      <c r="X159" s="22"/>
      <c r="Y159" s="22"/>
      <c r="Z159" s="22"/>
      <c r="AA159" s="22"/>
      <c r="AC159" s="22"/>
    </row>
    <row r="160" spans="1:29" s="10" customFormat="1" ht="12" customHeight="1" x14ac:dyDescent="0.2">
      <c r="A160" s="108" t="s">
        <v>39</v>
      </c>
      <c r="B160" s="37" t="s">
        <v>194</v>
      </c>
      <c r="C160" s="72"/>
      <c r="D160" s="12" t="s">
        <v>39</v>
      </c>
      <c r="E160" s="37" t="s">
        <v>230</v>
      </c>
      <c r="F160" s="26"/>
      <c r="G160" s="239">
        <v>6440166</v>
      </c>
      <c r="H160" s="243">
        <v>5474592</v>
      </c>
      <c r="I160" s="243"/>
      <c r="J160" s="243"/>
      <c r="K160" s="243"/>
      <c r="L160" s="235"/>
      <c r="M160" s="172"/>
      <c r="N160" s="172"/>
      <c r="O160" s="177"/>
      <c r="P160" s="177"/>
      <c r="Q160" s="192"/>
      <c r="R160" s="172"/>
      <c r="S160" s="172"/>
      <c r="T160" s="159"/>
      <c r="U160" s="159"/>
      <c r="V160" s="22"/>
      <c r="W160" s="22"/>
      <c r="X160" s="22"/>
      <c r="Y160" s="22"/>
      <c r="Z160" s="22"/>
      <c r="AA160" s="22"/>
      <c r="AC160" s="22"/>
    </row>
    <row r="161" spans="1:29" s="10" customFormat="1" ht="12" customHeight="1" x14ac:dyDescent="0.2">
      <c r="A161" s="108"/>
      <c r="B161" s="37"/>
      <c r="C161" s="72"/>
      <c r="D161" s="12"/>
      <c r="E161" s="37"/>
      <c r="F161" s="26"/>
      <c r="G161" s="239"/>
      <c r="H161" s="243"/>
      <c r="I161" s="243"/>
      <c r="J161" s="243"/>
      <c r="K161" s="243"/>
      <c r="L161" s="235"/>
      <c r="M161" s="172"/>
      <c r="N161" s="172"/>
      <c r="O161" s="177"/>
      <c r="P161" s="177"/>
      <c r="Q161" s="192"/>
      <c r="R161" s="172"/>
      <c r="S161" s="172"/>
      <c r="T161" s="159"/>
      <c r="U161" s="159"/>
      <c r="V161" s="22"/>
      <c r="W161" s="22"/>
      <c r="X161" s="22"/>
      <c r="Y161" s="22"/>
      <c r="Z161" s="22"/>
      <c r="AA161" s="22"/>
      <c r="AC161" s="22"/>
    </row>
    <row r="162" spans="1:29" s="10" customFormat="1" ht="12" customHeight="1" x14ac:dyDescent="0.2">
      <c r="A162" s="108" t="s">
        <v>39</v>
      </c>
      <c r="B162" s="37" t="s">
        <v>189</v>
      </c>
      <c r="C162" s="72"/>
      <c r="D162" s="12" t="s">
        <v>41</v>
      </c>
      <c r="E162" s="37" t="s">
        <v>289</v>
      </c>
      <c r="F162" s="26"/>
      <c r="G162" s="239">
        <v>-1700000</v>
      </c>
      <c r="H162" s="243"/>
      <c r="I162" s="243">
        <v>-2100000</v>
      </c>
      <c r="J162" s="243"/>
      <c r="K162" s="243"/>
      <c r="L162" s="235"/>
      <c r="M162" s="172"/>
      <c r="N162" s="172"/>
      <c r="O162" s="177"/>
      <c r="P162" s="177"/>
      <c r="Q162" s="192"/>
      <c r="R162" s="172"/>
      <c r="S162" s="172"/>
      <c r="T162" s="159"/>
      <c r="U162" s="159"/>
      <c r="V162" s="22"/>
      <c r="W162" s="22"/>
      <c r="X162" s="22"/>
      <c r="Y162" s="22"/>
      <c r="Z162" s="22"/>
      <c r="AA162" s="22"/>
      <c r="AC162" s="22"/>
    </row>
    <row r="163" spans="1:29" s="10" customFormat="1" ht="12" customHeight="1" x14ac:dyDescent="0.2">
      <c r="A163" s="108"/>
      <c r="B163" s="37"/>
      <c r="C163" s="72"/>
      <c r="D163" s="12"/>
      <c r="E163" s="37"/>
      <c r="F163" s="26"/>
      <c r="G163" s="239"/>
      <c r="H163" s="243"/>
      <c r="I163" s="241"/>
      <c r="J163" s="241"/>
      <c r="K163" s="241"/>
      <c r="L163" s="235"/>
      <c r="M163" s="172"/>
      <c r="N163" s="172"/>
      <c r="O163" s="177"/>
      <c r="P163" s="177"/>
      <c r="Q163" s="192"/>
      <c r="R163" s="172"/>
      <c r="S163" s="172"/>
      <c r="T163" s="159"/>
      <c r="U163" s="159"/>
      <c r="V163" s="22"/>
      <c r="W163" s="22"/>
      <c r="X163" s="22"/>
      <c r="Y163" s="22"/>
      <c r="Z163" s="22"/>
      <c r="AA163" s="22"/>
      <c r="AC163" s="22"/>
    </row>
    <row r="164" spans="1:29" ht="12" customHeight="1" x14ac:dyDescent="0.2">
      <c r="A164" s="108"/>
      <c r="B164" s="210" t="s">
        <v>89</v>
      </c>
      <c r="D164" s="206"/>
      <c r="E164" s="39"/>
      <c r="F164" s="26"/>
      <c r="G164" s="255"/>
      <c r="H164" s="271">
        <f t="shared" ref="H164:O164" si="0">SUM(H8:H163)</f>
        <v>36829113</v>
      </c>
      <c r="I164" s="163">
        <f t="shared" si="0"/>
        <v>23993574</v>
      </c>
      <c r="J164" s="31">
        <f t="shared" si="0"/>
        <v>4884657</v>
      </c>
      <c r="K164" s="31">
        <f t="shared" si="0"/>
        <v>8196550</v>
      </c>
      <c r="L164" s="31">
        <f t="shared" si="0"/>
        <v>9418609</v>
      </c>
      <c r="M164" s="31">
        <f t="shared" si="0"/>
        <v>9122783</v>
      </c>
      <c r="N164" s="31">
        <f t="shared" si="0"/>
        <v>10589749</v>
      </c>
      <c r="O164" s="31">
        <f t="shared" si="0"/>
        <v>7293097</v>
      </c>
      <c r="P164" s="31"/>
      <c r="Q164" s="31">
        <f>SUM(Q8:Q163)</f>
        <v>19540748</v>
      </c>
      <c r="R164" s="31">
        <f>SUM(R8:R163)</f>
        <v>5996011</v>
      </c>
      <c r="S164" s="31">
        <f t="shared" ref="S164:AA164" si="1">SUM(S10:S163)</f>
        <v>2082838</v>
      </c>
      <c r="T164" s="31">
        <f t="shared" si="1"/>
        <v>572851</v>
      </c>
      <c r="U164" s="31">
        <f t="shared" si="1"/>
        <v>-1860365</v>
      </c>
      <c r="V164" s="22">
        <f t="shared" si="1"/>
        <v>0</v>
      </c>
      <c r="W164" s="22">
        <f t="shared" si="1"/>
        <v>0</v>
      </c>
      <c r="X164" s="22">
        <f t="shared" si="1"/>
        <v>0</v>
      </c>
      <c r="Y164" s="22">
        <f t="shared" si="1"/>
        <v>0</v>
      </c>
      <c r="Z164" s="22">
        <f t="shared" si="1"/>
        <v>0</v>
      </c>
      <c r="AA164" s="22">
        <f t="shared" si="1"/>
        <v>0</v>
      </c>
      <c r="AB164" s="22"/>
      <c r="AC164" s="22">
        <f>SUM(AC10:AC163)</f>
        <v>0</v>
      </c>
    </row>
    <row r="165" spans="1:29" ht="12" customHeight="1" x14ac:dyDescent="0.2">
      <c r="A165" s="108"/>
      <c r="B165" s="210" t="s">
        <v>90</v>
      </c>
      <c r="D165" s="206"/>
      <c r="E165" s="39"/>
      <c r="F165" s="26"/>
      <c r="G165" s="256"/>
      <c r="H165" s="159">
        <f t="shared" ref="H165:AA165" si="2">H166-H164</f>
        <v>-1553950</v>
      </c>
      <c r="I165" s="77">
        <f t="shared" si="2"/>
        <v>10480987</v>
      </c>
      <c r="J165" s="22">
        <f t="shared" si="2"/>
        <v>8743924</v>
      </c>
      <c r="K165" s="22">
        <f t="shared" si="2"/>
        <v>14923725</v>
      </c>
      <c r="L165" s="22">
        <f t="shared" si="2"/>
        <v>-1017808</v>
      </c>
      <c r="M165" s="22">
        <f t="shared" si="2"/>
        <v>35848870</v>
      </c>
      <c r="N165" s="22">
        <f t="shared" si="2"/>
        <v>84905211</v>
      </c>
      <c r="O165" s="22">
        <f t="shared" si="2"/>
        <v>22819703</v>
      </c>
      <c r="P165" s="22"/>
      <c r="Q165" s="22">
        <f t="shared" si="2"/>
        <v>-4909588</v>
      </c>
      <c r="R165" s="22">
        <f t="shared" si="2"/>
        <v>3597830</v>
      </c>
      <c r="S165" s="22">
        <f t="shared" si="2"/>
        <v>-20673749</v>
      </c>
      <c r="T165" s="22">
        <f t="shared" si="2"/>
        <v>18040724</v>
      </c>
      <c r="U165" s="22">
        <f t="shared" si="2"/>
        <v>-20657400</v>
      </c>
      <c r="V165" s="22">
        <f t="shared" si="2"/>
        <v>14376030</v>
      </c>
      <c r="W165" s="22">
        <f t="shared" si="2"/>
        <v>-23526409</v>
      </c>
      <c r="X165" s="22">
        <f t="shared" si="2"/>
        <v>41205522</v>
      </c>
      <c r="Y165" s="22">
        <f t="shared" si="2"/>
        <v>52612095</v>
      </c>
      <c r="Z165" s="22">
        <f t="shared" si="2"/>
        <v>55212763</v>
      </c>
      <c r="AA165" s="22">
        <f t="shared" si="2"/>
        <v>-29344993</v>
      </c>
      <c r="AB165" s="22"/>
      <c r="AC165" s="22">
        <f>AC166-AC164</f>
        <v>9609506</v>
      </c>
    </row>
    <row r="166" spans="1:29" ht="18" customHeight="1" x14ac:dyDescent="0.2">
      <c r="A166" s="108"/>
      <c r="B166" s="37"/>
      <c r="D166" s="209"/>
      <c r="E166" s="211" t="s">
        <v>91</v>
      </c>
      <c r="F166" s="26"/>
      <c r="G166" s="257">
        <f>SUM(G8:G163)</f>
        <v>91213700</v>
      </c>
      <c r="H166" s="272">
        <v>35275163</v>
      </c>
      <c r="I166" s="244">
        <v>34474561</v>
      </c>
      <c r="J166" s="244">
        <v>13628581</v>
      </c>
      <c r="K166" s="244">
        <v>23120275</v>
      </c>
      <c r="L166" s="176">
        <v>8400801</v>
      </c>
      <c r="M166" s="176">
        <v>44971653</v>
      </c>
      <c r="N166" s="176">
        <v>95494960</v>
      </c>
      <c r="O166" s="176">
        <v>30112800</v>
      </c>
      <c r="P166" s="176"/>
      <c r="Q166" s="176">
        <v>14631160</v>
      </c>
      <c r="R166" s="176">
        <f>-32868159+42462000</f>
        <v>9593841</v>
      </c>
      <c r="S166" s="176">
        <v>-18590911</v>
      </c>
      <c r="T166" s="163">
        <v>18613575</v>
      </c>
      <c r="U166" s="163">
        <v>-22517765</v>
      </c>
      <c r="V166" s="31">
        <v>14376030</v>
      </c>
      <c r="W166" s="31">
        <v>-23526409</v>
      </c>
      <c r="X166" s="31">
        <v>41205522</v>
      </c>
      <c r="Y166" s="31">
        <v>52612095</v>
      </c>
      <c r="Z166" s="31">
        <v>55212763</v>
      </c>
      <c r="AA166" s="31">
        <v>-29344993</v>
      </c>
      <c r="AB166" s="77"/>
      <c r="AC166" s="31">
        <v>9609506</v>
      </c>
    </row>
    <row r="167" spans="1:29" ht="18" customHeight="1" x14ac:dyDescent="0.2">
      <c r="A167" s="108"/>
      <c r="D167" s="14"/>
      <c r="E167" s="8" t="s">
        <v>92</v>
      </c>
      <c r="G167" s="239">
        <f t="shared" ref="G167:AA167" si="3">G168-G166</f>
        <v>23853883</v>
      </c>
      <c r="H167" s="243">
        <f t="shared" si="3"/>
        <v>-8077272</v>
      </c>
      <c r="I167" s="241">
        <f t="shared" si="3"/>
        <v>10171276</v>
      </c>
      <c r="J167" s="241">
        <f t="shared" si="3"/>
        <v>12840265</v>
      </c>
      <c r="K167" s="241">
        <f t="shared" si="3"/>
        <v>13146707</v>
      </c>
      <c r="L167" s="177">
        <f t="shared" si="3"/>
        <v>12598799</v>
      </c>
      <c r="M167" s="177">
        <f t="shared" si="3"/>
        <v>6341315</v>
      </c>
      <c r="N167" s="177">
        <f t="shared" si="3"/>
        <v>12253392</v>
      </c>
      <c r="O167" s="177">
        <f t="shared" si="3"/>
        <v>18652587</v>
      </c>
      <c r="P167" s="177"/>
      <c r="Q167" s="177">
        <f t="shared" si="3"/>
        <v>13172674</v>
      </c>
      <c r="R167" s="177">
        <f t="shared" si="3"/>
        <v>14908402</v>
      </c>
      <c r="S167" s="177">
        <f t="shared" si="3"/>
        <v>11199699</v>
      </c>
      <c r="T167" s="77">
        <f t="shared" si="3"/>
        <v>21704127</v>
      </c>
      <c r="U167" s="77">
        <f t="shared" si="3"/>
        <v>9658530</v>
      </c>
      <c r="V167" s="20">
        <f t="shared" si="3"/>
        <v>10019877</v>
      </c>
      <c r="W167" s="20">
        <f t="shared" si="3"/>
        <v>16150098</v>
      </c>
      <c r="X167" s="20">
        <f t="shared" si="3"/>
        <v>11772078</v>
      </c>
      <c r="Y167" s="20">
        <f t="shared" si="3"/>
        <v>19845964</v>
      </c>
      <c r="Z167" s="20">
        <f t="shared" si="3"/>
        <v>20394957</v>
      </c>
      <c r="AA167" s="20">
        <f t="shared" si="3"/>
        <v>8841665</v>
      </c>
      <c r="AC167" s="20">
        <f>AC168-AC166</f>
        <v>-6959727</v>
      </c>
    </row>
    <row r="168" spans="1:29" s="18" customFormat="1" ht="18" customHeight="1" thickBot="1" x14ac:dyDescent="0.25">
      <c r="A168" s="108"/>
      <c r="B168" s="212"/>
      <c r="C168" s="72"/>
      <c r="D168" s="16"/>
      <c r="E168" s="81" t="s">
        <v>93</v>
      </c>
      <c r="F168" s="28" t="s">
        <v>94</v>
      </c>
      <c r="G168" s="238">
        <f>G180</f>
        <v>115067583</v>
      </c>
      <c r="H168" s="245">
        <v>27197891</v>
      </c>
      <c r="I168" s="245">
        <v>44645837</v>
      </c>
      <c r="J168" s="245">
        <v>26468846</v>
      </c>
      <c r="K168" s="245">
        <v>36266982</v>
      </c>
      <c r="L168" s="179">
        <v>20999600</v>
      </c>
      <c r="M168" s="179">
        <v>51312968</v>
      </c>
      <c r="N168" s="179">
        <v>107748352</v>
      </c>
      <c r="O168" s="179">
        <v>48765387</v>
      </c>
      <c r="P168" s="179"/>
      <c r="Q168" s="179">
        <v>27803834</v>
      </c>
      <c r="R168" s="179">
        <v>24502243</v>
      </c>
      <c r="S168" s="179">
        <v>-7391212</v>
      </c>
      <c r="T168" s="164">
        <v>40317702</v>
      </c>
      <c r="U168" s="164">
        <v>-12859235</v>
      </c>
      <c r="V168" s="32">
        <v>24395907</v>
      </c>
      <c r="W168" s="32">
        <v>-7376311</v>
      </c>
      <c r="X168" s="32">
        <v>52977600</v>
      </c>
      <c r="Y168" s="32">
        <v>72458059</v>
      </c>
      <c r="Z168" s="32">
        <v>75607720</v>
      </c>
      <c r="AA168" s="32">
        <v>-20503328</v>
      </c>
      <c r="AB168" s="80"/>
      <c r="AC168" s="32">
        <v>2649779</v>
      </c>
    </row>
    <row r="169" spans="1:29" ht="13.5" thickTop="1" x14ac:dyDescent="0.2">
      <c r="E169" s="8"/>
      <c r="G169" s="237"/>
      <c r="H169" s="242"/>
      <c r="I169" s="240"/>
      <c r="J169" s="240"/>
      <c r="L169" s="140"/>
      <c r="M169" s="140"/>
      <c r="Q169" s="140"/>
      <c r="S169" s="139"/>
      <c r="T169" s="162"/>
      <c r="U169" s="162"/>
      <c r="V169" s="33"/>
      <c r="W169" s="33"/>
      <c r="X169" s="33"/>
      <c r="Y169" s="33"/>
      <c r="Z169" s="33"/>
      <c r="AA169" s="33"/>
      <c r="AB169" s="81"/>
      <c r="AC169" s="33"/>
    </row>
    <row r="170" spans="1:29" x14ac:dyDescent="0.2">
      <c r="E170" s="8" t="s">
        <v>95</v>
      </c>
      <c r="F170" s="25"/>
      <c r="G170" s="237">
        <f>COUNTA(G8:G163)</f>
        <v>132</v>
      </c>
      <c r="H170" s="242">
        <v>27</v>
      </c>
      <c r="I170" s="242">
        <v>35</v>
      </c>
      <c r="J170" s="242">
        <v>16</v>
      </c>
      <c r="K170" s="242">
        <v>14</v>
      </c>
      <c r="L170" s="139">
        <v>17</v>
      </c>
      <c r="M170" s="139">
        <v>30</v>
      </c>
      <c r="N170" s="139">
        <v>36</v>
      </c>
      <c r="O170" s="139">
        <v>63</v>
      </c>
      <c r="P170" s="139"/>
      <c r="Q170" s="139">
        <v>27</v>
      </c>
      <c r="R170" s="139">
        <v>55</v>
      </c>
      <c r="S170" s="139">
        <v>43</v>
      </c>
      <c r="T170" s="165">
        <v>45</v>
      </c>
      <c r="U170" s="165">
        <v>56</v>
      </c>
      <c r="V170" s="34">
        <v>54</v>
      </c>
      <c r="W170" s="34">
        <v>56</v>
      </c>
      <c r="X170" s="34">
        <v>59</v>
      </c>
      <c r="Y170" s="34">
        <v>97</v>
      </c>
      <c r="Z170" s="34">
        <v>58</v>
      </c>
      <c r="AA170" s="34">
        <v>74</v>
      </c>
      <c r="AB170" s="82"/>
      <c r="AC170" s="34">
        <v>30</v>
      </c>
    </row>
    <row r="171" spans="1:29" x14ac:dyDescent="0.2">
      <c r="A171"/>
      <c r="G171" s="237"/>
      <c r="H171" s="242"/>
      <c r="I171" s="240"/>
      <c r="J171" s="240"/>
      <c r="Y171" s="20"/>
    </row>
    <row r="172" spans="1:29" x14ac:dyDescent="0.2">
      <c r="A172" s="111" t="s">
        <v>96</v>
      </c>
      <c r="G172" s="205"/>
      <c r="H172" s="139"/>
      <c r="I172" s="140"/>
      <c r="J172" s="140">
        <f t="shared" ref="J172:O172" si="4">-J179</f>
        <v>-41135645</v>
      </c>
      <c r="K172" s="140">
        <f t="shared" si="4"/>
        <v>-42692095</v>
      </c>
      <c r="L172" s="140">
        <f t="shared" si="4"/>
        <v>-44311525</v>
      </c>
      <c r="M172" s="140">
        <f t="shared" si="4"/>
        <v>-45991425</v>
      </c>
      <c r="N172" s="140">
        <f t="shared" si="4"/>
        <v>-48129650</v>
      </c>
      <c r="O172" s="140">
        <f t="shared" si="4"/>
        <v>-50438930</v>
      </c>
      <c r="Q172" s="195">
        <f>-Q179</f>
        <v>-53465440</v>
      </c>
      <c r="R172" s="195">
        <f>-R179</f>
        <v>-42462000</v>
      </c>
      <c r="Y172" s="76"/>
      <c r="Z172" s="76"/>
      <c r="AA172" s="76"/>
    </row>
    <row r="173" spans="1:29" x14ac:dyDescent="0.2">
      <c r="A173" s="111"/>
      <c r="J173" s="240"/>
      <c r="Y173" s="76"/>
      <c r="Z173" s="76"/>
      <c r="AA173" s="76"/>
    </row>
    <row r="174" spans="1:29" x14ac:dyDescent="0.2">
      <c r="A174" s="111" t="s">
        <v>97</v>
      </c>
      <c r="J174" s="240"/>
      <c r="Y174" s="20"/>
    </row>
    <row r="175" spans="1:29" x14ac:dyDescent="0.2">
      <c r="J175" s="240"/>
      <c r="R175" s="140">
        <v>-10657158</v>
      </c>
      <c r="S175" s="140">
        <v>-26424741</v>
      </c>
      <c r="Y175" s="43"/>
      <c r="Z175" s="43"/>
      <c r="AA175" s="43"/>
    </row>
    <row r="176" spans="1:29" s="140" customFormat="1" x14ac:dyDescent="0.2">
      <c r="A176" s="139"/>
      <c r="C176" s="213"/>
      <c r="D176" s="174"/>
      <c r="F176" s="141" t="s">
        <v>18</v>
      </c>
      <c r="G176" s="258">
        <v>28198368</v>
      </c>
      <c r="H176" s="273">
        <v>47361040</v>
      </c>
      <c r="I176" s="246">
        <v>45349725</v>
      </c>
      <c r="J176" s="246">
        <v>-20378333</v>
      </c>
      <c r="K176" s="246">
        <v>-2815183</v>
      </c>
      <c r="L176" s="231">
        <v>-39861865</v>
      </c>
      <c r="M176" s="231">
        <v>744307</v>
      </c>
      <c r="N176" s="231">
        <v>25979835</v>
      </c>
      <c r="O176" s="141">
        <v>6624004</v>
      </c>
      <c r="P176" s="141"/>
      <c r="Q176" s="231">
        <v>-6358869</v>
      </c>
      <c r="R176" s="141">
        <v>-10189452</v>
      </c>
      <c r="S176" s="141">
        <v>-26203200</v>
      </c>
      <c r="T176" s="140">
        <v>14979939</v>
      </c>
      <c r="U176" s="140">
        <v>-12406056</v>
      </c>
      <c r="V176" s="140">
        <v>17202701</v>
      </c>
      <c r="W176" s="140">
        <v>36342769</v>
      </c>
      <c r="X176" s="140">
        <v>40827600</v>
      </c>
      <c r="Y176" s="142">
        <v>47565983</v>
      </c>
      <c r="Z176" s="142">
        <v>58421213</v>
      </c>
      <c r="AA176" s="142"/>
    </row>
    <row r="177" spans="1:29" s="140" customFormat="1" x14ac:dyDescent="0.2">
      <c r="A177" s="139"/>
      <c r="C177" s="213"/>
      <c r="D177" s="174"/>
      <c r="F177" s="141" t="s">
        <v>19</v>
      </c>
      <c r="G177" s="258">
        <v>86869215</v>
      </c>
      <c r="H177" s="273">
        <v>-20163149</v>
      </c>
      <c r="I177" s="246">
        <v>-703888</v>
      </c>
      <c r="J177" s="246">
        <v>5711534</v>
      </c>
      <c r="K177" s="246">
        <v>-3609930</v>
      </c>
      <c r="L177" s="231">
        <v>16549940</v>
      </c>
      <c r="M177" s="231">
        <v>4577236</v>
      </c>
      <c r="N177" s="231">
        <v>33638867</v>
      </c>
      <c r="O177" s="141">
        <v>-8297547</v>
      </c>
      <c r="P177" s="141"/>
      <c r="Q177" s="231">
        <v>-7967297</v>
      </c>
      <c r="R177" s="141">
        <v>-7770305</v>
      </c>
      <c r="S177" s="141">
        <v>18811988</v>
      </c>
      <c r="T177" s="171">
        <v>25971638</v>
      </c>
      <c r="U177" s="171">
        <v>17280557</v>
      </c>
      <c r="V177" s="171">
        <v>-5073058</v>
      </c>
      <c r="W177" s="143">
        <v>-42750117</v>
      </c>
      <c r="X177" s="143">
        <v>12150924</v>
      </c>
      <c r="Y177" s="144">
        <v>24892076</v>
      </c>
      <c r="Z177" s="144">
        <v>17186507</v>
      </c>
      <c r="AA177" s="142"/>
    </row>
    <row r="178" spans="1:29" s="140" customFormat="1" x14ac:dyDescent="0.2">
      <c r="A178" s="139"/>
      <c r="C178" s="213"/>
      <c r="D178" s="174"/>
      <c r="F178" s="180" t="s">
        <v>98</v>
      </c>
      <c r="G178" s="259">
        <f t="shared" ref="G178:Z178" si="5">SUM(G176:G177)</f>
        <v>115067583</v>
      </c>
      <c r="H178" s="274">
        <f t="shared" si="5"/>
        <v>27197891</v>
      </c>
      <c r="I178" s="176">
        <f t="shared" si="5"/>
        <v>44645837</v>
      </c>
      <c r="J178" s="176">
        <f t="shared" si="5"/>
        <v>-14666799</v>
      </c>
      <c r="K178" s="176">
        <f t="shared" si="5"/>
        <v>-6425113</v>
      </c>
      <c r="L178" s="176">
        <f t="shared" si="5"/>
        <v>-23311925</v>
      </c>
      <c r="M178" s="176">
        <f t="shared" si="5"/>
        <v>5321543</v>
      </c>
      <c r="N178" s="176">
        <f t="shared" si="5"/>
        <v>59618702</v>
      </c>
      <c r="O178" s="176">
        <f t="shared" si="5"/>
        <v>-1673543</v>
      </c>
      <c r="P178" s="176"/>
      <c r="Q178" s="176">
        <f t="shared" si="5"/>
        <v>-14326166</v>
      </c>
      <c r="R178" s="176">
        <f t="shared" si="5"/>
        <v>-17959757</v>
      </c>
      <c r="S178" s="176">
        <f t="shared" si="5"/>
        <v>-7391212</v>
      </c>
      <c r="T178" s="140">
        <f t="shared" si="5"/>
        <v>40951577</v>
      </c>
      <c r="U178" s="140">
        <f t="shared" si="5"/>
        <v>4874501</v>
      </c>
      <c r="V178" s="140">
        <f t="shared" si="5"/>
        <v>12129643</v>
      </c>
      <c r="W178" s="140">
        <f t="shared" si="5"/>
        <v>-6407348</v>
      </c>
      <c r="X178" s="140">
        <f t="shared" si="5"/>
        <v>52978524</v>
      </c>
      <c r="Y178" s="140">
        <f t="shared" si="5"/>
        <v>72458059</v>
      </c>
      <c r="Z178" s="140">
        <f t="shared" si="5"/>
        <v>75607720</v>
      </c>
      <c r="AA178" s="142"/>
      <c r="AC178" s="142"/>
    </row>
    <row r="179" spans="1:29" s="140" customFormat="1" x14ac:dyDescent="0.2">
      <c r="A179" s="139"/>
      <c r="C179" s="213"/>
      <c r="D179" s="174"/>
      <c r="F179" s="180" t="s">
        <v>99</v>
      </c>
      <c r="G179" s="260"/>
      <c r="H179" s="275"/>
      <c r="I179" s="247"/>
      <c r="J179" s="247">
        <v>41135645</v>
      </c>
      <c r="K179" s="247">
        <v>42692095</v>
      </c>
      <c r="L179" s="232">
        <v>44311525</v>
      </c>
      <c r="M179" s="232">
        <v>45991425</v>
      </c>
      <c r="N179" s="233">
        <v>48129650</v>
      </c>
      <c r="O179" s="143">
        <v>50438930</v>
      </c>
      <c r="P179" s="143"/>
      <c r="Q179" s="233">
        <v>53465440</v>
      </c>
      <c r="R179" s="143">
        <v>42462000</v>
      </c>
      <c r="S179" s="177"/>
      <c r="AA179" s="142"/>
      <c r="AC179" s="142"/>
    </row>
    <row r="180" spans="1:29" s="140" customFormat="1" x14ac:dyDescent="0.2">
      <c r="A180" s="139"/>
      <c r="C180" s="213"/>
      <c r="D180" s="174"/>
      <c r="F180" s="180" t="s">
        <v>45</v>
      </c>
      <c r="G180" s="259">
        <f t="shared" ref="G180:O180" si="6">SUM(G178:G179)</f>
        <v>115067583</v>
      </c>
      <c r="H180" s="274">
        <f t="shared" si="6"/>
        <v>27197891</v>
      </c>
      <c r="I180" s="176">
        <f t="shared" si="6"/>
        <v>44645837</v>
      </c>
      <c r="J180" s="176">
        <f t="shared" si="6"/>
        <v>26468846</v>
      </c>
      <c r="K180" s="176">
        <f t="shared" si="6"/>
        <v>36266982</v>
      </c>
      <c r="L180" s="176">
        <f t="shared" si="6"/>
        <v>20999600</v>
      </c>
      <c r="M180" s="176">
        <f t="shared" si="6"/>
        <v>51312968</v>
      </c>
      <c r="N180" s="140">
        <f t="shared" si="6"/>
        <v>107748352</v>
      </c>
      <c r="O180" s="140">
        <f t="shared" si="6"/>
        <v>48765387</v>
      </c>
      <c r="Q180" s="140">
        <f>SUM(Q178:Q179)</f>
        <v>39139274</v>
      </c>
      <c r="R180" s="140">
        <f>SUM(R178:R179)</f>
        <v>24502243</v>
      </c>
      <c r="Y180" s="142"/>
      <c r="Z180" s="142"/>
      <c r="AA180" s="142"/>
    </row>
    <row r="181" spans="1:29" s="140" customFormat="1" x14ac:dyDescent="0.2">
      <c r="A181" s="139"/>
      <c r="C181" s="213"/>
      <c r="D181" s="174"/>
      <c r="G181" s="237"/>
      <c r="H181" s="242"/>
      <c r="I181" s="240"/>
      <c r="J181" s="240"/>
      <c r="K181" s="240"/>
      <c r="R181" s="140">
        <v>-17959757</v>
      </c>
      <c r="S181" s="140">
        <v>-7391212</v>
      </c>
      <c r="T181" s="140">
        <v>40951577</v>
      </c>
      <c r="U181" s="140">
        <v>4874501</v>
      </c>
      <c r="V181" s="140">
        <v>12129643</v>
      </c>
      <c r="W181" s="140">
        <v>-6407348</v>
      </c>
      <c r="X181" s="140">
        <v>52978524</v>
      </c>
      <c r="Y181" s="140">
        <v>72458059</v>
      </c>
      <c r="Z181" s="142"/>
      <c r="AA181" s="142"/>
    </row>
    <row r="182" spans="1:29" s="140" customFormat="1" x14ac:dyDescent="0.2">
      <c r="A182" s="139"/>
      <c r="C182" s="213"/>
      <c r="D182" s="174"/>
      <c r="G182" s="276" t="s">
        <v>321</v>
      </c>
      <c r="H182" s="276" t="s">
        <v>243</v>
      </c>
      <c r="I182" s="158" t="s">
        <v>164</v>
      </c>
      <c r="J182" s="158" t="s">
        <v>163</v>
      </c>
      <c r="K182" s="158" t="s">
        <v>156</v>
      </c>
      <c r="L182" s="158" t="s">
        <v>154</v>
      </c>
      <c r="M182" s="158" t="s">
        <v>141</v>
      </c>
      <c r="N182" s="158" t="s">
        <v>138</v>
      </c>
      <c r="O182" s="158" t="s">
        <v>58</v>
      </c>
      <c r="P182" s="158"/>
      <c r="Q182" s="158" t="s">
        <v>100</v>
      </c>
      <c r="R182" s="158" t="s">
        <v>101</v>
      </c>
      <c r="S182" s="158" t="s">
        <v>102</v>
      </c>
      <c r="T182" s="158" t="s">
        <v>103</v>
      </c>
      <c r="U182" s="158" t="s">
        <v>104</v>
      </c>
      <c r="Y182" s="142"/>
      <c r="Z182" s="142"/>
      <c r="AA182" s="142"/>
    </row>
    <row r="183" spans="1:29" s="140" customFormat="1" x14ac:dyDescent="0.2">
      <c r="A183" s="139"/>
      <c r="C183" s="213"/>
      <c r="D183" s="174"/>
      <c r="G183" s="205"/>
      <c r="H183" s="139"/>
      <c r="K183" s="240"/>
      <c r="Y183" s="142"/>
      <c r="Z183" s="142"/>
      <c r="AA183" s="142"/>
      <c r="AC183" s="172"/>
    </row>
    <row r="184" spans="1:29" s="135" customFormat="1" x14ac:dyDescent="0.2">
      <c r="A184" s="111"/>
      <c r="B184" s="44"/>
      <c r="C184" s="214"/>
      <c r="D184" s="14"/>
      <c r="E184" s="44"/>
      <c r="F184" s="136"/>
      <c r="G184" s="261"/>
      <c r="H184" s="277"/>
      <c r="I184" s="136"/>
      <c r="J184" s="136"/>
      <c r="K184" s="240"/>
      <c r="L184" s="136"/>
      <c r="M184" s="136"/>
      <c r="N184" s="140"/>
      <c r="O184" s="140"/>
      <c r="P184" s="140"/>
      <c r="Q184" s="195"/>
      <c r="R184" s="140"/>
      <c r="S184" s="140"/>
      <c r="T184" s="136"/>
      <c r="U184" s="136"/>
      <c r="V184" s="136"/>
      <c r="W184" s="136"/>
      <c r="X184" s="136"/>
      <c r="Y184" s="137"/>
      <c r="Z184" s="137"/>
      <c r="AA184" s="137"/>
      <c r="AB184" s="138"/>
    </row>
    <row r="185" spans="1:29" s="135" customFormat="1" x14ac:dyDescent="0.2">
      <c r="A185" s="111"/>
      <c r="B185" s="44"/>
      <c r="C185" s="214"/>
      <c r="D185" s="14"/>
      <c r="E185" s="44"/>
      <c r="F185" s="136"/>
      <c r="G185" s="261"/>
      <c r="H185" s="277"/>
      <c r="I185" s="136"/>
      <c r="J185" s="136"/>
      <c r="K185" s="240"/>
      <c r="L185" s="136"/>
      <c r="M185" s="136"/>
      <c r="N185" s="140"/>
      <c r="O185" s="140"/>
      <c r="P185" s="140"/>
      <c r="Q185" s="195"/>
      <c r="R185" s="140"/>
      <c r="S185" s="140"/>
      <c r="T185" s="140"/>
      <c r="U185" s="140"/>
      <c r="V185" s="140"/>
      <c r="W185" s="140"/>
      <c r="X185" s="140"/>
      <c r="Y185" s="140"/>
      <c r="Z185" s="140"/>
      <c r="AA185" s="137"/>
      <c r="AB185" s="138"/>
    </row>
    <row r="186" spans="1:29" s="135" customFormat="1" x14ac:dyDescent="0.2">
      <c r="A186" s="111"/>
      <c r="B186" s="44"/>
      <c r="C186" s="214"/>
      <c r="D186" s="14"/>
      <c r="E186" s="44"/>
      <c r="F186" s="136"/>
      <c r="G186" s="261"/>
      <c r="H186" s="277"/>
      <c r="I186" s="136"/>
      <c r="J186" s="136"/>
      <c r="K186" s="240"/>
      <c r="L186" s="136"/>
      <c r="M186" s="136"/>
      <c r="N186" s="140"/>
      <c r="O186" s="140"/>
      <c r="P186" s="140"/>
      <c r="Q186" s="195"/>
      <c r="R186" s="140"/>
      <c r="S186" s="140"/>
      <c r="T186" s="136"/>
      <c r="U186" s="136"/>
      <c r="V186" s="136"/>
      <c r="W186" s="136"/>
      <c r="X186" s="136"/>
      <c r="Y186" s="137"/>
      <c r="Z186" s="137"/>
      <c r="AA186" s="137"/>
      <c r="AB186" s="138"/>
    </row>
    <row r="187" spans="1:29" s="135" customFormat="1" x14ac:dyDescent="0.2">
      <c r="A187" s="111"/>
      <c r="B187" s="44"/>
      <c r="C187" s="214"/>
      <c r="D187" s="14"/>
      <c r="E187" s="44"/>
      <c r="F187" s="136"/>
      <c r="G187" s="261"/>
      <c r="H187" s="277"/>
      <c r="I187" s="136"/>
      <c r="J187" s="136"/>
      <c r="K187" s="240"/>
      <c r="L187" s="136"/>
      <c r="M187" s="136"/>
      <c r="N187" s="140"/>
      <c r="O187" s="140"/>
      <c r="P187" s="140"/>
      <c r="Q187" s="195"/>
      <c r="R187" s="140"/>
      <c r="S187" s="140"/>
      <c r="T187" s="140"/>
      <c r="U187" s="140"/>
      <c r="V187" s="140"/>
      <c r="W187" s="140"/>
      <c r="X187" s="136"/>
      <c r="Y187" s="137"/>
      <c r="Z187" s="137"/>
      <c r="AA187" s="137"/>
      <c r="AB187" s="138"/>
    </row>
    <row r="188" spans="1:29" s="135" customFormat="1" x14ac:dyDescent="0.2">
      <c r="A188" s="111"/>
      <c r="B188" s="44"/>
      <c r="C188" s="214"/>
      <c r="D188" s="14"/>
      <c r="E188" s="44"/>
      <c r="F188" s="136"/>
      <c r="G188" s="261"/>
      <c r="H188" s="277"/>
      <c r="I188" s="136"/>
      <c r="J188" s="136"/>
      <c r="K188" s="240"/>
      <c r="L188" s="136"/>
      <c r="M188" s="136"/>
      <c r="N188" s="140"/>
      <c r="O188" s="140"/>
      <c r="P188" s="140"/>
      <c r="Q188" s="195"/>
      <c r="R188" s="140"/>
      <c r="S188" s="140"/>
      <c r="T188" s="136"/>
      <c r="U188" s="136"/>
      <c r="V188" s="136"/>
      <c r="W188" s="136"/>
      <c r="X188" s="136"/>
      <c r="Y188" s="137"/>
      <c r="Z188" s="137"/>
      <c r="AA188" s="137"/>
      <c r="AB188" s="138"/>
    </row>
    <row r="189" spans="1:29" s="135" customFormat="1" x14ac:dyDescent="0.2">
      <c r="A189" s="111"/>
      <c r="B189" s="44"/>
      <c r="C189" s="214"/>
      <c r="D189" s="14"/>
      <c r="E189" s="44"/>
      <c r="F189" s="136"/>
      <c r="G189" s="261"/>
      <c r="H189" s="277"/>
      <c r="I189" s="136"/>
      <c r="J189" s="136"/>
      <c r="K189" s="240"/>
      <c r="L189" s="136"/>
      <c r="M189" s="136"/>
      <c r="N189" s="140"/>
      <c r="O189" s="140"/>
      <c r="P189" s="140"/>
      <c r="Q189" s="195"/>
      <c r="R189" s="140"/>
      <c r="S189" s="140"/>
      <c r="T189" s="136"/>
      <c r="U189" s="136"/>
      <c r="V189" s="136"/>
      <c r="W189" s="136"/>
      <c r="X189" s="136"/>
      <c r="Y189" s="137"/>
      <c r="Z189" s="137"/>
      <c r="AA189" s="137"/>
      <c r="AB189" s="138"/>
    </row>
    <row r="190" spans="1:29" s="135" customFormat="1" x14ac:dyDescent="0.2">
      <c r="A190" s="111"/>
      <c r="B190" s="44"/>
      <c r="C190" s="214"/>
      <c r="D190" s="14"/>
      <c r="E190" s="44"/>
      <c r="F190" s="136"/>
      <c r="G190" s="261"/>
      <c r="H190" s="277"/>
      <c r="I190" s="136"/>
      <c r="J190" s="136"/>
      <c r="K190" s="240"/>
      <c r="L190" s="136"/>
      <c r="M190" s="136"/>
      <c r="N190" s="140"/>
      <c r="O190" s="140"/>
      <c r="P190" s="140"/>
      <c r="Q190" s="195"/>
      <c r="R190" s="140"/>
      <c r="S190" s="140"/>
      <c r="T190" s="136"/>
      <c r="U190" s="136"/>
      <c r="V190" s="136"/>
      <c r="W190" s="136"/>
      <c r="X190" s="136"/>
      <c r="Y190" s="137"/>
      <c r="Z190" s="137"/>
      <c r="AA190" s="137"/>
      <c r="AB190" s="138"/>
    </row>
    <row r="191" spans="1:29" s="135" customFormat="1" x14ac:dyDescent="0.2">
      <c r="A191" s="111"/>
      <c r="B191" s="44"/>
      <c r="C191" s="214"/>
      <c r="D191" s="14"/>
      <c r="E191" s="44"/>
      <c r="F191" s="136"/>
      <c r="G191" s="261"/>
      <c r="H191" s="277"/>
      <c r="I191" s="136"/>
      <c r="J191" s="136"/>
      <c r="K191" s="240"/>
      <c r="L191" s="136"/>
      <c r="M191" s="136"/>
      <c r="N191" s="140"/>
      <c r="O191" s="140"/>
      <c r="P191" s="140"/>
      <c r="Q191" s="195"/>
      <c r="R191" s="140"/>
      <c r="S191" s="140"/>
      <c r="T191" s="136"/>
      <c r="U191" s="136"/>
      <c r="V191" s="136"/>
      <c r="W191" s="136"/>
      <c r="X191" s="136"/>
      <c r="Y191" s="137"/>
      <c r="Z191" s="137"/>
      <c r="AA191" s="137"/>
      <c r="AB191" s="138"/>
    </row>
    <row r="192" spans="1:29" s="135" customFormat="1" x14ac:dyDescent="0.2">
      <c r="A192" s="111"/>
      <c r="B192" s="44"/>
      <c r="C192" s="214"/>
      <c r="D192" s="14"/>
      <c r="E192" s="44"/>
      <c r="F192" s="136"/>
      <c r="G192" s="261"/>
      <c r="H192" s="277"/>
      <c r="I192" s="136"/>
      <c r="J192" s="136"/>
      <c r="K192" s="240"/>
      <c r="L192" s="136"/>
      <c r="M192" s="136"/>
      <c r="N192" s="140"/>
      <c r="O192" s="140"/>
      <c r="P192" s="140"/>
      <c r="Q192" s="195"/>
      <c r="R192" s="140"/>
      <c r="S192" s="140"/>
      <c r="T192" s="136"/>
      <c r="U192" s="136"/>
      <c r="V192" s="136"/>
      <c r="W192" s="136"/>
      <c r="X192" s="136"/>
      <c r="Y192" s="137"/>
      <c r="Z192" s="137"/>
      <c r="AA192" s="137"/>
      <c r="AB192" s="138"/>
    </row>
    <row r="193" spans="1:28" s="135" customFormat="1" x14ac:dyDescent="0.2">
      <c r="A193" s="111"/>
      <c r="B193" s="44"/>
      <c r="C193" s="214"/>
      <c r="D193" s="14"/>
      <c r="E193" s="44"/>
      <c r="F193" s="136"/>
      <c r="G193" s="261"/>
      <c r="H193" s="277"/>
      <c r="I193" s="136"/>
      <c r="J193" s="136"/>
      <c r="K193" s="240"/>
      <c r="L193" s="136"/>
      <c r="M193" s="136"/>
      <c r="N193" s="140"/>
      <c r="O193" s="140"/>
      <c r="P193" s="140"/>
      <c r="Q193" s="195"/>
      <c r="R193" s="140"/>
      <c r="S193" s="140"/>
      <c r="T193" s="136"/>
      <c r="U193" s="136"/>
      <c r="V193" s="136"/>
      <c r="W193" s="136"/>
      <c r="X193" s="136"/>
      <c r="Y193" s="137"/>
      <c r="Z193" s="137"/>
      <c r="AA193" s="137"/>
      <c r="AB193" s="138"/>
    </row>
    <row r="194" spans="1:28" s="135" customFormat="1" x14ac:dyDescent="0.2">
      <c r="A194" s="111"/>
      <c r="B194" s="44"/>
      <c r="C194" s="214"/>
      <c r="D194" s="14"/>
      <c r="E194" s="44"/>
      <c r="F194" s="136"/>
      <c r="G194" s="261"/>
      <c r="H194" s="277"/>
      <c r="I194" s="136"/>
      <c r="J194" s="136"/>
      <c r="K194" s="240"/>
      <c r="L194" s="136"/>
      <c r="M194" s="136"/>
      <c r="N194" s="140"/>
      <c r="O194" s="140"/>
      <c r="P194" s="140"/>
      <c r="Q194" s="195"/>
      <c r="R194" s="140"/>
      <c r="S194" s="140"/>
      <c r="T194" s="136"/>
      <c r="U194" s="136"/>
      <c r="V194" s="136"/>
      <c r="W194" s="136"/>
      <c r="X194" s="136"/>
      <c r="Y194" s="137"/>
      <c r="Z194" s="137"/>
      <c r="AA194" s="137"/>
      <c r="AB194" s="138"/>
    </row>
    <row r="195" spans="1:28" s="135" customFormat="1" x14ac:dyDescent="0.2">
      <c r="A195" s="111"/>
      <c r="B195" s="44"/>
      <c r="C195" s="214"/>
      <c r="D195" s="14"/>
      <c r="E195" s="44"/>
      <c r="F195" s="136"/>
      <c r="G195" s="261"/>
      <c r="H195" s="277"/>
      <c r="I195" s="136"/>
      <c r="J195" s="136"/>
      <c r="K195" s="240"/>
      <c r="L195" s="136"/>
      <c r="M195" s="136"/>
      <c r="N195" s="140"/>
      <c r="O195" s="140"/>
      <c r="P195" s="140"/>
      <c r="Q195" s="195"/>
      <c r="R195" s="140"/>
      <c r="S195" s="140"/>
      <c r="T195" s="136"/>
      <c r="U195" s="136"/>
      <c r="V195" s="136"/>
      <c r="W195" s="136"/>
      <c r="X195" s="136"/>
      <c r="Y195" s="137"/>
      <c r="Z195" s="137"/>
      <c r="AA195" s="137"/>
      <c r="AB195" s="138"/>
    </row>
    <row r="196" spans="1:28" s="135" customFormat="1" x14ac:dyDescent="0.2">
      <c r="A196" s="111"/>
      <c r="B196" s="44"/>
      <c r="C196" s="214"/>
      <c r="D196" s="14"/>
      <c r="E196" s="44"/>
      <c r="F196" s="136"/>
      <c r="G196" s="261"/>
      <c r="H196" s="277"/>
      <c r="I196" s="136"/>
      <c r="J196" s="136"/>
      <c r="K196" s="240"/>
      <c r="L196" s="136"/>
      <c r="M196" s="136"/>
      <c r="N196" s="140"/>
      <c r="O196" s="140"/>
      <c r="P196" s="140"/>
      <c r="Q196" s="195"/>
      <c r="R196" s="140"/>
      <c r="S196" s="140"/>
      <c r="T196" s="136"/>
      <c r="U196" s="136"/>
      <c r="V196" s="136"/>
      <c r="W196" s="136"/>
      <c r="X196" s="136"/>
      <c r="Y196" s="137"/>
      <c r="Z196" s="137"/>
      <c r="AA196" s="137"/>
      <c r="AB196" s="138"/>
    </row>
    <row r="197" spans="1:28" s="135" customFormat="1" x14ac:dyDescent="0.2">
      <c r="A197" s="111"/>
      <c r="B197" s="44"/>
      <c r="C197" s="214"/>
      <c r="D197" s="14"/>
      <c r="E197" s="44"/>
      <c r="F197" s="136"/>
      <c r="G197" s="261"/>
      <c r="H197" s="277"/>
      <c r="I197" s="136"/>
      <c r="J197" s="136"/>
      <c r="K197" s="240"/>
      <c r="L197" s="136"/>
      <c r="M197" s="136"/>
      <c r="N197" s="140"/>
      <c r="O197" s="140"/>
      <c r="P197" s="140"/>
      <c r="Q197" s="195"/>
      <c r="R197" s="140"/>
      <c r="S197" s="140"/>
      <c r="T197" s="136"/>
      <c r="U197" s="136"/>
      <c r="V197" s="136"/>
      <c r="W197" s="136"/>
      <c r="X197" s="136"/>
      <c r="Y197" s="137"/>
      <c r="Z197" s="137"/>
      <c r="AA197" s="137"/>
      <c r="AB197" s="138"/>
    </row>
    <row r="198" spans="1:28" s="135" customFormat="1" x14ac:dyDescent="0.2">
      <c r="A198" s="111"/>
      <c r="B198" s="44"/>
      <c r="C198" s="214"/>
      <c r="D198" s="14"/>
      <c r="E198" s="44"/>
      <c r="F198" s="136"/>
      <c r="G198" s="261"/>
      <c r="H198" s="277"/>
      <c r="I198" s="136"/>
      <c r="J198" s="136"/>
      <c r="K198" s="240"/>
      <c r="L198" s="136"/>
      <c r="M198" s="136"/>
      <c r="N198" s="140"/>
      <c r="O198" s="140"/>
      <c r="P198" s="140"/>
      <c r="Q198" s="195"/>
      <c r="R198" s="140"/>
      <c r="S198" s="140"/>
      <c r="T198" s="136"/>
      <c r="U198" s="136"/>
      <c r="V198" s="136"/>
      <c r="W198" s="136"/>
      <c r="X198" s="136"/>
      <c r="Y198" s="137"/>
      <c r="Z198" s="137"/>
      <c r="AA198" s="137"/>
      <c r="AB198" s="138"/>
    </row>
    <row r="199" spans="1:28" s="135" customFormat="1" x14ac:dyDescent="0.2">
      <c r="A199" s="111"/>
      <c r="B199" s="44"/>
      <c r="C199" s="214"/>
      <c r="D199" s="14"/>
      <c r="E199" s="44"/>
      <c r="F199" s="136"/>
      <c r="G199" s="261"/>
      <c r="H199" s="277"/>
      <c r="I199" s="136"/>
      <c r="J199" s="136"/>
      <c r="K199" s="240"/>
      <c r="L199" s="136"/>
      <c r="M199" s="136"/>
      <c r="N199" s="140"/>
      <c r="O199" s="140"/>
      <c r="P199" s="140"/>
      <c r="Q199" s="195"/>
      <c r="R199" s="140"/>
      <c r="S199" s="140"/>
      <c r="T199" s="136"/>
      <c r="U199" s="136"/>
      <c r="V199" s="136"/>
      <c r="W199" s="136"/>
      <c r="X199" s="136"/>
      <c r="Y199" s="137"/>
      <c r="Z199" s="137"/>
      <c r="AA199" s="137"/>
      <c r="AB199" s="138"/>
    </row>
    <row r="200" spans="1:28" s="135" customFormat="1" x14ac:dyDescent="0.2">
      <c r="A200" s="111"/>
      <c r="B200" s="44"/>
      <c r="C200" s="214"/>
      <c r="D200" s="14"/>
      <c r="E200" s="44"/>
      <c r="F200" s="136"/>
      <c r="G200" s="261"/>
      <c r="H200" s="277"/>
      <c r="I200" s="136"/>
      <c r="J200" s="136"/>
      <c r="K200" s="240"/>
      <c r="L200" s="136"/>
      <c r="M200" s="136"/>
      <c r="N200" s="140"/>
      <c r="O200" s="140"/>
      <c r="P200" s="140"/>
      <c r="Q200" s="195"/>
      <c r="R200" s="140"/>
      <c r="S200" s="140"/>
      <c r="T200" s="136"/>
      <c r="U200" s="136"/>
      <c r="V200" s="136"/>
      <c r="W200" s="136"/>
      <c r="X200" s="136"/>
      <c r="Y200" s="137"/>
      <c r="Z200" s="137"/>
      <c r="AA200" s="137"/>
      <c r="AB200" s="138"/>
    </row>
    <row r="201" spans="1:28" s="135" customFormat="1" x14ac:dyDescent="0.2">
      <c r="A201" s="111"/>
      <c r="B201" s="44"/>
      <c r="C201" s="214"/>
      <c r="D201" s="14"/>
      <c r="E201" s="44"/>
      <c r="F201" s="136"/>
      <c r="G201" s="261"/>
      <c r="H201" s="277"/>
      <c r="I201" s="136"/>
      <c r="J201" s="136"/>
      <c r="K201" s="240"/>
      <c r="L201" s="136"/>
      <c r="M201" s="136"/>
      <c r="N201" s="140"/>
      <c r="O201" s="140"/>
      <c r="P201" s="140"/>
      <c r="Q201" s="195"/>
      <c r="R201" s="140"/>
      <c r="S201" s="140"/>
      <c r="T201" s="136"/>
      <c r="U201" s="136"/>
      <c r="V201" s="136"/>
      <c r="W201" s="136"/>
      <c r="X201" s="136"/>
      <c r="Y201" s="137"/>
      <c r="Z201" s="137"/>
      <c r="AA201" s="137"/>
      <c r="AB201" s="138"/>
    </row>
    <row r="202" spans="1:28" s="135" customFormat="1" x14ac:dyDescent="0.2">
      <c r="A202" s="111"/>
      <c r="B202" s="44"/>
      <c r="C202" s="214"/>
      <c r="D202" s="14"/>
      <c r="E202" s="44"/>
      <c r="F202" s="136"/>
      <c r="G202" s="261"/>
      <c r="H202" s="277"/>
      <c r="I202" s="136"/>
      <c r="J202" s="136"/>
      <c r="K202" s="240"/>
      <c r="L202" s="136"/>
      <c r="M202" s="136"/>
      <c r="N202" s="140"/>
      <c r="O202" s="140"/>
      <c r="P202" s="140"/>
      <c r="Q202" s="195"/>
      <c r="R202" s="140"/>
      <c r="S202" s="140"/>
      <c r="T202" s="136"/>
      <c r="U202" s="136"/>
      <c r="V202" s="136"/>
      <c r="W202" s="136"/>
      <c r="X202" s="136"/>
      <c r="Y202" s="137"/>
      <c r="Z202" s="137"/>
      <c r="AA202" s="137"/>
      <c r="AB202" s="138"/>
    </row>
    <row r="203" spans="1:28" s="135" customFormat="1" x14ac:dyDescent="0.2">
      <c r="A203" s="111"/>
      <c r="B203" s="44"/>
      <c r="C203" s="214"/>
      <c r="D203" s="14"/>
      <c r="E203" s="44"/>
      <c r="F203" s="136"/>
      <c r="G203" s="261"/>
      <c r="H203" s="277"/>
      <c r="I203" s="136"/>
      <c r="J203" s="136"/>
      <c r="K203" s="240"/>
      <c r="L203" s="136"/>
      <c r="M203" s="136"/>
      <c r="N203" s="140"/>
      <c r="O203" s="140"/>
      <c r="P203" s="140"/>
      <c r="Q203" s="195"/>
      <c r="R203" s="140"/>
      <c r="S203" s="140"/>
      <c r="T203" s="136"/>
      <c r="U203" s="136"/>
      <c r="V203" s="136"/>
      <c r="W203" s="136"/>
      <c r="X203" s="136"/>
      <c r="Y203" s="137"/>
      <c r="Z203" s="137"/>
      <c r="AA203" s="137"/>
      <c r="AB203" s="138"/>
    </row>
    <row r="204" spans="1:28" s="135" customFormat="1" x14ac:dyDescent="0.2">
      <c r="A204" s="111"/>
      <c r="B204" s="44"/>
      <c r="C204" s="214"/>
      <c r="D204" s="14"/>
      <c r="E204" s="44"/>
      <c r="F204" s="136"/>
      <c r="G204" s="261"/>
      <c r="H204" s="277"/>
      <c r="I204" s="136"/>
      <c r="J204" s="136"/>
      <c r="K204" s="240"/>
      <c r="L204" s="136"/>
      <c r="M204" s="136"/>
      <c r="N204" s="140"/>
      <c r="O204" s="140"/>
      <c r="P204" s="140"/>
      <c r="Q204" s="195"/>
      <c r="R204" s="140"/>
      <c r="S204" s="140"/>
      <c r="T204" s="136"/>
      <c r="U204" s="136"/>
      <c r="V204" s="136"/>
      <c r="W204" s="136"/>
      <c r="X204" s="136"/>
      <c r="Y204" s="137"/>
      <c r="Z204" s="137"/>
      <c r="AA204" s="137"/>
      <c r="AB204" s="138"/>
    </row>
    <row r="205" spans="1:28" s="135" customFormat="1" x14ac:dyDescent="0.2">
      <c r="A205" s="111"/>
      <c r="B205" s="44"/>
      <c r="C205" s="214"/>
      <c r="D205" s="14"/>
      <c r="E205" s="44"/>
      <c r="F205" s="136"/>
      <c r="G205" s="261"/>
      <c r="H205" s="277"/>
      <c r="I205" s="136"/>
      <c r="J205" s="136"/>
      <c r="K205" s="240"/>
      <c r="L205" s="136"/>
      <c r="M205" s="136"/>
      <c r="N205" s="140"/>
      <c r="O205" s="140"/>
      <c r="P205" s="140"/>
      <c r="Q205" s="195"/>
      <c r="R205" s="140"/>
      <c r="S205" s="140"/>
      <c r="T205" s="136"/>
      <c r="U205" s="136"/>
      <c r="V205" s="136"/>
      <c r="W205" s="136"/>
      <c r="X205" s="136"/>
      <c r="Y205" s="137"/>
      <c r="Z205" s="137"/>
      <c r="AA205" s="137"/>
      <c r="AB205" s="138"/>
    </row>
    <row r="206" spans="1:28" s="135" customFormat="1" x14ac:dyDescent="0.2">
      <c r="A206" s="111"/>
      <c r="B206" s="44"/>
      <c r="C206" s="214"/>
      <c r="D206" s="14"/>
      <c r="E206" s="44"/>
      <c r="F206" s="136"/>
      <c r="G206" s="261"/>
      <c r="H206" s="277"/>
      <c r="I206" s="136"/>
      <c r="J206" s="136"/>
      <c r="K206" s="240"/>
      <c r="L206" s="136"/>
      <c r="M206" s="136"/>
      <c r="N206" s="140"/>
      <c r="O206" s="140"/>
      <c r="P206" s="140"/>
      <c r="Q206" s="195"/>
      <c r="R206" s="140"/>
      <c r="S206" s="140"/>
      <c r="T206" s="136"/>
      <c r="U206" s="136"/>
      <c r="V206" s="136"/>
      <c r="W206" s="136"/>
      <c r="X206" s="136"/>
      <c r="Y206" s="137"/>
      <c r="Z206" s="137"/>
      <c r="AA206" s="137"/>
      <c r="AB206" s="138"/>
    </row>
    <row r="207" spans="1:28" s="135" customFormat="1" x14ac:dyDescent="0.2">
      <c r="A207" s="111"/>
      <c r="B207" s="44"/>
      <c r="C207" s="214"/>
      <c r="D207" s="14"/>
      <c r="E207" s="44"/>
      <c r="F207" s="136"/>
      <c r="G207" s="261"/>
      <c r="H207" s="277"/>
      <c r="I207" s="136"/>
      <c r="J207" s="136"/>
      <c r="K207" s="240"/>
      <c r="L207" s="136"/>
      <c r="M207" s="136"/>
      <c r="N207" s="140"/>
      <c r="O207" s="140"/>
      <c r="P207" s="140"/>
      <c r="Q207" s="195"/>
      <c r="R207" s="140"/>
      <c r="S207" s="140"/>
      <c r="T207" s="136"/>
      <c r="U207" s="136"/>
      <c r="V207" s="136"/>
      <c r="W207" s="136"/>
      <c r="X207" s="136"/>
      <c r="Y207" s="137"/>
      <c r="Z207" s="137"/>
      <c r="AA207" s="137"/>
      <c r="AB207" s="138"/>
    </row>
    <row r="208" spans="1:28" s="135" customFormat="1" x14ac:dyDescent="0.2">
      <c r="A208" s="111"/>
      <c r="B208" s="44"/>
      <c r="C208" s="214"/>
      <c r="D208" s="14"/>
      <c r="E208" s="44"/>
      <c r="F208" s="136"/>
      <c r="G208" s="261"/>
      <c r="H208" s="277"/>
      <c r="I208" s="136"/>
      <c r="J208" s="136"/>
      <c r="K208" s="240"/>
      <c r="L208" s="136"/>
      <c r="M208" s="136"/>
      <c r="N208" s="140"/>
      <c r="O208" s="140"/>
      <c r="P208" s="140"/>
      <c r="Q208" s="195"/>
      <c r="R208" s="140"/>
      <c r="S208" s="140"/>
      <c r="T208" s="136"/>
      <c r="U208" s="136"/>
      <c r="V208" s="136"/>
      <c r="W208" s="136"/>
      <c r="X208" s="136"/>
      <c r="Y208" s="137"/>
      <c r="Z208" s="137"/>
      <c r="AA208" s="137"/>
      <c r="AB208" s="138"/>
    </row>
    <row r="209" spans="1:28" s="135" customFormat="1" x14ac:dyDescent="0.2">
      <c r="A209" s="111"/>
      <c r="B209" s="44"/>
      <c r="C209" s="214"/>
      <c r="D209" s="14"/>
      <c r="E209" s="44"/>
      <c r="F209" s="136"/>
      <c r="G209" s="261"/>
      <c r="H209" s="277"/>
      <c r="I209" s="136"/>
      <c r="J209" s="136"/>
      <c r="K209" s="240"/>
      <c r="L209" s="136"/>
      <c r="M209" s="136"/>
      <c r="N209" s="140"/>
      <c r="O209" s="140"/>
      <c r="P209" s="140"/>
      <c r="Q209" s="195"/>
      <c r="R209" s="140"/>
      <c r="S209" s="140"/>
      <c r="T209" s="136"/>
      <c r="U209" s="136"/>
      <c r="V209" s="136"/>
      <c r="W209" s="136"/>
      <c r="X209" s="136"/>
      <c r="Y209" s="137"/>
      <c r="Z209" s="137"/>
      <c r="AA209" s="137"/>
      <c r="AB209" s="138"/>
    </row>
    <row r="210" spans="1:28" s="135" customFormat="1" x14ac:dyDescent="0.2">
      <c r="A210" s="111"/>
      <c r="B210" s="44"/>
      <c r="C210" s="214"/>
      <c r="D210" s="14"/>
      <c r="E210" s="44"/>
      <c r="F210" s="136"/>
      <c r="G210" s="261"/>
      <c r="H210" s="277"/>
      <c r="I210" s="136"/>
      <c r="J210" s="136"/>
      <c r="K210" s="240"/>
      <c r="L210" s="136"/>
      <c r="M210" s="136"/>
      <c r="N210" s="140"/>
      <c r="O210" s="140"/>
      <c r="P210" s="140"/>
      <c r="Q210" s="195"/>
      <c r="R210" s="140"/>
      <c r="S210" s="140"/>
      <c r="T210" s="136"/>
      <c r="U210" s="136"/>
      <c r="V210" s="136"/>
      <c r="W210" s="136"/>
      <c r="X210" s="136"/>
      <c r="Y210" s="137"/>
      <c r="Z210" s="137"/>
      <c r="AA210" s="137"/>
      <c r="AB210" s="138"/>
    </row>
    <row r="211" spans="1:28" s="135" customFormat="1" x14ac:dyDescent="0.2">
      <c r="A211" s="111"/>
      <c r="B211" s="44"/>
      <c r="C211" s="214"/>
      <c r="D211" s="14"/>
      <c r="E211" s="44"/>
      <c r="F211" s="136"/>
      <c r="G211" s="261"/>
      <c r="H211" s="277"/>
      <c r="I211" s="136"/>
      <c r="J211" s="136"/>
      <c r="K211" s="240"/>
      <c r="L211" s="136"/>
      <c r="M211" s="136"/>
      <c r="N211" s="140"/>
      <c r="O211" s="140"/>
      <c r="P211" s="140"/>
      <c r="Q211" s="195"/>
      <c r="R211" s="140"/>
      <c r="S211" s="140"/>
      <c r="T211" s="136"/>
      <c r="U211" s="136"/>
      <c r="V211" s="136"/>
      <c r="W211" s="136"/>
      <c r="X211" s="136"/>
      <c r="Y211" s="137"/>
      <c r="Z211" s="137"/>
      <c r="AA211" s="137"/>
      <c r="AB211" s="138"/>
    </row>
    <row r="212" spans="1:28" s="135" customFormat="1" x14ac:dyDescent="0.2">
      <c r="A212" s="111"/>
      <c r="B212" s="44"/>
      <c r="C212" s="214"/>
      <c r="D212" s="14"/>
      <c r="E212" s="44"/>
      <c r="F212" s="136"/>
      <c r="G212" s="261"/>
      <c r="H212" s="277"/>
      <c r="I212" s="136"/>
      <c r="J212" s="136"/>
      <c r="K212" s="240"/>
      <c r="L212" s="136"/>
      <c r="M212" s="136"/>
      <c r="N212" s="140"/>
      <c r="O212" s="140"/>
      <c r="P212" s="140"/>
      <c r="Q212" s="195"/>
      <c r="R212" s="140"/>
      <c r="S212" s="140"/>
      <c r="T212" s="136"/>
      <c r="U212" s="136"/>
      <c r="V212" s="136"/>
      <c r="W212" s="136"/>
      <c r="X212" s="136"/>
      <c r="Y212" s="137"/>
      <c r="Z212" s="137"/>
      <c r="AA212" s="137"/>
      <c r="AB212" s="138"/>
    </row>
    <row r="213" spans="1:28" s="135" customFormat="1" x14ac:dyDescent="0.2">
      <c r="A213" s="111"/>
      <c r="B213" s="44"/>
      <c r="C213" s="214"/>
      <c r="D213" s="14"/>
      <c r="E213" s="44"/>
      <c r="F213" s="136"/>
      <c r="G213" s="261"/>
      <c r="H213" s="277"/>
      <c r="I213" s="136"/>
      <c r="J213" s="136"/>
      <c r="K213" s="240"/>
      <c r="L213" s="136"/>
      <c r="M213" s="136"/>
      <c r="N213" s="140"/>
      <c r="O213" s="140"/>
      <c r="P213" s="140"/>
      <c r="Q213" s="195"/>
      <c r="R213" s="140"/>
      <c r="S213" s="140"/>
      <c r="T213" s="136"/>
      <c r="U213" s="136"/>
      <c r="V213" s="136"/>
      <c r="W213" s="136"/>
      <c r="X213" s="136"/>
      <c r="Y213" s="137"/>
      <c r="Z213" s="137"/>
      <c r="AA213" s="137"/>
      <c r="AB213" s="138"/>
    </row>
    <row r="214" spans="1:28" s="135" customFormat="1" x14ac:dyDescent="0.2">
      <c r="A214" s="111"/>
      <c r="B214" s="44"/>
      <c r="C214" s="214"/>
      <c r="D214" s="14"/>
      <c r="E214" s="44"/>
      <c r="F214" s="136"/>
      <c r="G214" s="261"/>
      <c r="H214" s="277"/>
      <c r="I214" s="136"/>
      <c r="J214" s="136"/>
      <c r="K214" s="240"/>
      <c r="L214" s="136"/>
      <c r="M214" s="136"/>
      <c r="N214" s="140"/>
      <c r="O214" s="140"/>
      <c r="P214" s="140"/>
      <c r="Q214" s="195"/>
      <c r="R214" s="140"/>
      <c r="S214" s="140"/>
      <c r="T214" s="136"/>
      <c r="U214" s="136"/>
      <c r="V214" s="136"/>
      <c r="W214" s="136"/>
      <c r="X214" s="136"/>
      <c r="Y214" s="137"/>
      <c r="Z214" s="137"/>
      <c r="AA214" s="137"/>
      <c r="AB214" s="138"/>
    </row>
    <row r="215" spans="1:28" s="135" customFormat="1" x14ac:dyDescent="0.2">
      <c r="A215" s="111"/>
      <c r="B215" s="44"/>
      <c r="C215" s="214"/>
      <c r="D215" s="14"/>
      <c r="E215" s="44"/>
      <c r="F215" s="136"/>
      <c r="G215" s="261"/>
      <c r="H215" s="277"/>
      <c r="I215" s="136"/>
      <c r="J215" s="136"/>
      <c r="K215" s="240"/>
      <c r="L215" s="136"/>
      <c r="M215" s="136"/>
      <c r="N215" s="140"/>
      <c r="O215" s="140"/>
      <c r="P215" s="140"/>
      <c r="Q215" s="195"/>
      <c r="R215" s="140"/>
      <c r="S215" s="140"/>
      <c r="T215" s="136"/>
      <c r="U215" s="136"/>
      <c r="V215" s="136"/>
      <c r="W215" s="136"/>
      <c r="X215" s="136"/>
      <c r="Y215" s="137"/>
      <c r="Z215" s="137"/>
      <c r="AA215" s="137"/>
      <c r="AB215" s="138"/>
    </row>
    <row r="216" spans="1:28" s="135" customFormat="1" x14ac:dyDescent="0.2">
      <c r="A216" s="111"/>
      <c r="B216" s="44"/>
      <c r="C216" s="214"/>
      <c r="D216" s="14"/>
      <c r="E216" s="44"/>
      <c r="F216" s="136"/>
      <c r="G216" s="261"/>
      <c r="H216" s="277"/>
      <c r="I216" s="136"/>
      <c r="J216" s="136"/>
      <c r="K216" s="240"/>
      <c r="L216" s="136"/>
      <c r="M216" s="136"/>
      <c r="N216" s="140"/>
      <c r="O216" s="140"/>
      <c r="P216" s="140"/>
      <c r="Q216" s="195"/>
      <c r="R216" s="140"/>
      <c r="S216" s="140"/>
      <c r="T216" s="136"/>
      <c r="U216" s="136"/>
      <c r="V216" s="136"/>
      <c r="W216" s="136"/>
      <c r="X216" s="136"/>
      <c r="Y216" s="137"/>
      <c r="Z216" s="137"/>
      <c r="AA216" s="137"/>
      <c r="AB216" s="138"/>
    </row>
    <row r="217" spans="1:28" s="135" customFormat="1" x14ac:dyDescent="0.2">
      <c r="A217" s="111"/>
      <c r="B217" s="44"/>
      <c r="C217" s="214"/>
      <c r="D217" s="14"/>
      <c r="E217" s="44"/>
      <c r="F217" s="136"/>
      <c r="G217" s="261"/>
      <c r="H217" s="277"/>
      <c r="I217" s="136"/>
      <c r="J217" s="136"/>
      <c r="K217" s="240"/>
      <c r="L217" s="136"/>
      <c r="M217" s="136"/>
      <c r="N217" s="140"/>
      <c r="O217" s="140"/>
      <c r="P217" s="140"/>
      <c r="Q217" s="195"/>
      <c r="R217" s="140"/>
      <c r="S217" s="140"/>
      <c r="T217" s="136"/>
      <c r="U217" s="136"/>
      <c r="V217" s="136"/>
      <c r="W217" s="136"/>
      <c r="X217" s="136"/>
      <c r="Y217" s="137"/>
      <c r="Z217" s="137"/>
      <c r="AA217" s="137"/>
      <c r="AB217" s="138"/>
    </row>
    <row r="218" spans="1:28" s="135" customFormat="1" x14ac:dyDescent="0.2">
      <c r="A218" s="111"/>
      <c r="B218" s="44"/>
      <c r="C218" s="214"/>
      <c r="D218" s="14"/>
      <c r="E218" s="44"/>
      <c r="F218" s="136"/>
      <c r="G218" s="261"/>
      <c r="H218" s="277"/>
      <c r="I218" s="136"/>
      <c r="J218" s="136"/>
      <c r="K218" s="240"/>
      <c r="L218" s="136"/>
      <c r="M218" s="136"/>
      <c r="N218" s="140"/>
      <c r="O218" s="140"/>
      <c r="P218" s="140"/>
      <c r="Q218" s="195"/>
      <c r="R218" s="140"/>
      <c r="S218" s="140"/>
      <c r="T218" s="136"/>
      <c r="U218" s="136"/>
      <c r="V218" s="136"/>
      <c r="W218" s="136"/>
      <c r="X218" s="136"/>
      <c r="Y218" s="137"/>
      <c r="Z218" s="137"/>
      <c r="AA218" s="137"/>
      <c r="AB218" s="138"/>
    </row>
    <row r="219" spans="1:28" s="135" customFormat="1" x14ac:dyDescent="0.2">
      <c r="A219" s="111"/>
      <c r="B219" s="44"/>
      <c r="C219" s="214"/>
      <c r="D219" s="14"/>
      <c r="E219" s="44"/>
      <c r="F219" s="136"/>
      <c r="G219" s="261"/>
      <c r="H219" s="277"/>
      <c r="I219" s="136"/>
      <c r="J219" s="136"/>
      <c r="K219" s="240"/>
      <c r="L219" s="136"/>
      <c r="M219" s="136"/>
      <c r="N219" s="140"/>
      <c r="O219" s="140"/>
      <c r="P219" s="140"/>
      <c r="Q219" s="195"/>
      <c r="R219" s="140"/>
      <c r="S219" s="140"/>
      <c r="T219" s="136"/>
      <c r="U219" s="136"/>
      <c r="V219" s="136"/>
      <c r="W219" s="136"/>
      <c r="X219" s="136"/>
      <c r="Y219" s="137"/>
      <c r="Z219" s="137"/>
      <c r="AA219" s="137"/>
      <c r="AB219" s="138"/>
    </row>
    <row r="220" spans="1:28" x14ac:dyDescent="0.2">
      <c r="Y220" s="20"/>
    </row>
    <row r="221" spans="1:28" x14ac:dyDescent="0.2">
      <c r="Y221" s="20"/>
    </row>
    <row r="222" spans="1:28" x14ac:dyDescent="0.2">
      <c r="Y222" s="20"/>
    </row>
    <row r="223" spans="1:28" x14ac:dyDescent="0.2">
      <c r="Y223" s="20"/>
    </row>
    <row r="224" spans="1:28" x14ac:dyDescent="0.2">
      <c r="Y224" s="20"/>
    </row>
    <row r="225" spans="25:25" x14ac:dyDescent="0.2">
      <c r="Y225" s="20"/>
    </row>
    <row r="226" spans="25:25" x14ac:dyDescent="0.2">
      <c r="Y226" s="20"/>
    </row>
    <row r="227" spans="25:25" x14ac:dyDescent="0.2">
      <c r="Y227" s="20"/>
    </row>
    <row r="228" spans="25:25" x14ac:dyDescent="0.2">
      <c r="Y228" s="20"/>
    </row>
    <row r="229" spans="25:25" x14ac:dyDescent="0.2">
      <c r="Y229" s="20"/>
    </row>
    <row r="230" spans="25:25" x14ac:dyDescent="0.2">
      <c r="Y230" s="20"/>
    </row>
    <row r="231" spans="25:25" x14ac:dyDescent="0.2">
      <c r="Y231" s="20"/>
    </row>
    <row r="232" spans="25:25" x14ac:dyDescent="0.2">
      <c r="Y232" s="20"/>
    </row>
    <row r="233" spans="25:25" x14ac:dyDescent="0.2">
      <c r="Y233" s="20"/>
    </row>
    <row r="234" spans="25:25" x14ac:dyDescent="0.2">
      <c r="Y234" s="20"/>
    </row>
    <row r="235" spans="25:25" x14ac:dyDescent="0.2">
      <c r="Y235" s="20"/>
    </row>
    <row r="236" spans="25:25" x14ac:dyDescent="0.2">
      <c r="Y236" s="20"/>
    </row>
    <row r="237" spans="25:25" x14ac:dyDescent="0.2">
      <c r="Y237" s="20"/>
    </row>
    <row r="238" spans="25:25" x14ac:dyDescent="0.2">
      <c r="Y238" s="20"/>
    </row>
    <row r="239" spans="25:25" x14ac:dyDescent="0.2">
      <c r="Y239" s="20"/>
    </row>
    <row r="240" spans="25:25" x14ac:dyDescent="0.2">
      <c r="Y240" s="20"/>
    </row>
    <row r="241" spans="25:25" x14ac:dyDescent="0.2">
      <c r="Y241" s="20"/>
    </row>
    <row r="242" spans="25:25" x14ac:dyDescent="0.2">
      <c r="Y242" s="20"/>
    </row>
    <row r="243" spans="25:25" x14ac:dyDescent="0.2">
      <c r="Y243" s="20"/>
    </row>
    <row r="244" spans="25:25" x14ac:dyDescent="0.2">
      <c r="Y244" s="20"/>
    </row>
    <row r="245" spans="25:25" x14ac:dyDescent="0.2">
      <c r="Y245" s="20"/>
    </row>
    <row r="246" spans="25:25" x14ac:dyDescent="0.2">
      <c r="Y246" s="20"/>
    </row>
    <row r="247" spans="25:25" x14ac:dyDescent="0.2">
      <c r="Y247" s="20"/>
    </row>
    <row r="248" spans="25:25" x14ac:dyDescent="0.2">
      <c r="Y248" s="20"/>
    </row>
    <row r="249" spans="25:25" x14ac:dyDescent="0.2">
      <c r="Y249" s="20"/>
    </row>
    <row r="250" spans="25:25" x14ac:dyDescent="0.2">
      <c r="Y250" s="20"/>
    </row>
    <row r="251" spans="25:25" x14ac:dyDescent="0.2">
      <c r="Y251" s="20"/>
    </row>
    <row r="252" spans="25:25" x14ac:dyDescent="0.2">
      <c r="Y252" s="20"/>
    </row>
    <row r="253" spans="25:25" x14ac:dyDescent="0.2">
      <c r="Y253" s="20"/>
    </row>
    <row r="254" spans="25:25" x14ac:dyDescent="0.2">
      <c r="Y254" s="20"/>
    </row>
    <row r="255" spans="25:25" x14ac:dyDescent="0.2">
      <c r="Y255" s="20"/>
    </row>
    <row r="256" spans="25:25" x14ac:dyDescent="0.2">
      <c r="Y256" s="20"/>
    </row>
    <row r="257" spans="25:25" x14ac:dyDescent="0.2">
      <c r="Y257" s="20"/>
    </row>
    <row r="258" spans="25:25" x14ac:dyDescent="0.2">
      <c r="Y258" s="20"/>
    </row>
    <row r="259" spans="25:25" x14ac:dyDescent="0.2">
      <c r="Y259" s="20"/>
    </row>
    <row r="260" spans="25:25" x14ac:dyDescent="0.2">
      <c r="Y260" s="20"/>
    </row>
    <row r="261" spans="25:25" x14ac:dyDescent="0.2">
      <c r="Y261" s="20"/>
    </row>
    <row r="262" spans="25:25" x14ac:dyDescent="0.2">
      <c r="Y262" s="20"/>
    </row>
    <row r="263" spans="25:25" x14ac:dyDescent="0.2">
      <c r="Y263" s="20"/>
    </row>
  </sheetData>
  <printOptions horizontalCentered="1"/>
  <pageMargins left="0" right="0" top="0" bottom="0" header="0" footer="0"/>
  <pageSetup scale="72" fitToHeight="3" orientation="landscape" horizontalDpi="4294967292"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702"/>
  <sheetViews>
    <sheetView tabSelected="1" topLeftCell="A115" workbookViewId="0">
      <selection activeCell="H80" sqref="H80"/>
    </sheetView>
  </sheetViews>
  <sheetFormatPr defaultRowHeight="12.75" x14ac:dyDescent="0.2"/>
  <cols>
    <col min="28" max="45" width="0" hidden="1" customWidth="1"/>
  </cols>
  <sheetData>
    <row r="1" spans="1:84" x14ac:dyDescent="0.2">
      <c r="A1" s="49" t="s">
        <v>21</v>
      </c>
      <c r="B1" s="50"/>
      <c r="C1" s="50"/>
      <c r="D1" s="50"/>
      <c r="E1" s="50"/>
      <c r="F1" s="50"/>
      <c r="G1" s="50"/>
      <c r="H1" s="50"/>
      <c r="I1" s="50"/>
      <c r="J1" s="50"/>
      <c r="K1" s="50"/>
      <c r="L1" s="50"/>
      <c r="M1" s="50"/>
      <c r="N1" s="50"/>
      <c r="O1" s="50"/>
      <c r="P1" s="50"/>
      <c r="Q1" s="50"/>
      <c r="R1" s="50"/>
      <c r="S1" s="50"/>
      <c r="T1" s="50"/>
      <c r="U1" s="50"/>
      <c r="V1" s="50"/>
      <c r="W1" s="50"/>
    </row>
    <row r="2" spans="1:84" x14ac:dyDescent="0.2">
      <c r="A2" s="49" t="s">
        <v>22</v>
      </c>
      <c r="B2" s="50"/>
      <c r="C2" s="50"/>
      <c r="D2" s="50"/>
      <c r="E2" s="50"/>
      <c r="F2" s="50"/>
      <c r="G2" s="50"/>
      <c r="H2" s="50"/>
      <c r="I2" s="50"/>
      <c r="J2" s="50"/>
      <c r="K2" s="50"/>
      <c r="L2" s="50"/>
      <c r="M2" s="50"/>
      <c r="N2" s="50"/>
      <c r="O2" s="50"/>
      <c r="P2" s="50"/>
      <c r="Q2" s="50"/>
      <c r="R2" s="50"/>
      <c r="S2" s="50"/>
      <c r="T2" s="50"/>
      <c r="U2" s="50"/>
      <c r="V2" s="50"/>
      <c r="W2" s="50"/>
    </row>
    <row r="3" spans="1:84" x14ac:dyDescent="0.2">
      <c r="A3" s="49" t="s">
        <v>105</v>
      </c>
      <c r="B3" s="50"/>
      <c r="C3" s="50"/>
      <c r="D3" s="50"/>
      <c r="E3" s="50"/>
      <c r="F3" s="50"/>
      <c r="G3" s="50"/>
      <c r="H3" s="50"/>
      <c r="I3" s="50"/>
      <c r="J3" s="50"/>
      <c r="K3" s="50"/>
      <c r="L3" s="50"/>
      <c r="M3" s="50"/>
      <c r="N3" s="50"/>
      <c r="O3" s="50"/>
      <c r="P3" s="50"/>
      <c r="Q3" s="50"/>
      <c r="R3" s="50"/>
      <c r="S3" s="50"/>
      <c r="T3" s="50"/>
      <c r="U3" s="50"/>
      <c r="V3" s="50"/>
      <c r="W3" s="50"/>
    </row>
    <row r="4" spans="1:84" s="52" customFormat="1" x14ac:dyDescent="0.2">
      <c r="A4" s="51" t="str">
        <f>Summary!A3</f>
        <v>October 1999</v>
      </c>
      <c r="B4" s="50"/>
      <c r="C4" s="50"/>
      <c r="D4" s="50"/>
      <c r="E4" s="50"/>
      <c r="F4" s="50"/>
      <c r="G4" s="50"/>
      <c r="H4" s="50"/>
      <c r="I4" s="50"/>
      <c r="J4" s="50"/>
      <c r="K4" s="50"/>
      <c r="L4" s="50"/>
      <c r="M4" s="50"/>
      <c r="N4" s="50"/>
      <c r="O4" s="50"/>
      <c r="P4" s="50"/>
      <c r="Q4" s="50"/>
      <c r="R4" s="50"/>
      <c r="S4" s="50"/>
      <c r="T4" s="50"/>
      <c r="U4" s="50"/>
      <c r="V4" s="50"/>
      <c r="W4" s="50"/>
      <c r="X4"/>
      <c r="Y4"/>
      <c r="Z4"/>
      <c r="AA4"/>
      <c r="AB4"/>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row>
    <row r="5" spans="1:84" s="52" customFormat="1" x14ac:dyDescent="0.2">
      <c r="A5" s="51"/>
      <c r="B5" s="50"/>
      <c r="C5" s="50"/>
      <c r="D5" s="50"/>
      <c r="E5" s="50"/>
      <c r="F5" s="50"/>
      <c r="G5" s="50"/>
      <c r="H5" s="50"/>
      <c r="I5" s="50"/>
      <c r="J5" s="50"/>
      <c r="K5" s="50"/>
      <c r="L5" s="50"/>
      <c r="M5" s="50"/>
      <c r="N5" s="50"/>
      <c r="O5" s="50"/>
      <c r="P5" s="50"/>
      <c r="Q5" s="50"/>
      <c r="R5" s="50"/>
      <c r="S5" s="50"/>
      <c r="T5" s="50"/>
      <c r="V5"/>
      <c r="W5"/>
      <c r="X5"/>
      <c r="Y5"/>
      <c r="Z5"/>
      <c r="AA5"/>
      <c r="AB5"/>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row>
    <row r="6" spans="1:84" x14ac:dyDescent="0.2">
      <c r="B6" s="72"/>
      <c r="AC6" s="67"/>
    </row>
    <row r="7" spans="1:84" x14ac:dyDescent="0.2">
      <c r="B7" s="72"/>
      <c r="I7" s="50"/>
      <c r="AC7" s="67"/>
    </row>
    <row r="8" spans="1:84" x14ac:dyDescent="0.2">
      <c r="AC8" s="67"/>
    </row>
    <row r="9" spans="1:84" x14ac:dyDescent="0.2">
      <c r="AC9" s="67"/>
    </row>
    <row r="10" spans="1:84" x14ac:dyDescent="0.2">
      <c r="AC10" s="67"/>
    </row>
    <row r="11" spans="1:84" x14ac:dyDescent="0.2">
      <c r="AC11" s="67"/>
    </row>
    <row r="12" spans="1:84" x14ac:dyDescent="0.2">
      <c r="AC12" s="67"/>
    </row>
    <row r="13" spans="1:84" x14ac:dyDescent="0.2">
      <c r="AC13" s="67"/>
    </row>
    <row r="14" spans="1:84" x14ac:dyDescent="0.2">
      <c r="AC14" s="67"/>
    </row>
    <row r="15" spans="1:84" x14ac:dyDescent="0.2">
      <c r="AC15" s="67"/>
    </row>
    <row r="16" spans="1:84" x14ac:dyDescent="0.2">
      <c r="AC16" s="46"/>
    </row>
    <row r="19" spans="29:37" x14ac:dyDescent="0.2">
      <c r="AC19" s="70"/>
      <c r="AD19" s="70"/>
      <c r="AE19" s="70"/>
      <c r="AF19" s="70"/>
      <c r="AG19" s="70"/>
      <c r="AH19" s="70"/>
      <c r="AI19" s="70"/>
      <c r="AJ19" s="70"/>
      <c r="AK19" s="70"/>
    </row>
    <row r="70" spans="1:1" x14ac:dyDescent="0.2">
      <c r="A70" s="10" t="s">
        <v>106</v>
      </c>
    </row>
    <row r="135" spans="1:1" x14ac:dyDescent="0.2">
      <c r="A135" s="10" t="s">
        <v>106</v>
      </c>
    </row>
    <row r="146" spans="27:51" x14ac:dyDescent="0.2">
      <c r="AA146" s="69" t="s">
        <v>24</v>
      </c>
    </row>
    <row r="147" spans="27:51" x14ac:dyDescent="0.2">
      <c r="AA147" s="48" t="s">
        <v>174</v>
      </c>
    </row>
    <row r="148" spans="27:51" x14ac:dyDescent="0.2">
      <c r="AA148" s="52"/>
      <c r="AB148" s="70">
        <v>35765</v>
      </c>
      <c r="AC148" s="70">
        <v>35796</v>
      </c>
      <c r="AD148" s="70">
        <v>35827</v>
      </c>
      <c r="AE148" s="70">
        <v>35855</v>
      </c>
      <c r="AF148" s="70">
        <v>35886</v>
      </c>
      <c r="AG148" s="70">
        <v>35916</v>
      </c>
      <c r="AH148" s="70">
        <v>35947</v>
      </c>
      <c r="AI148" s="70">
        <v>35977</v>
      </c>
      <c r="AJ148" s="70">
        <v>36008</v>
      </c>
      <c r="AK148" s="70">
        <v>36039</v>
      </c>
      <c r="AL148" s="70">
        <v>36069</v>
      </c>
      <c r="AM148" s="70">
        <v>36100</v>
      </c>
      <c r="AN148" s="70">
        <v>36130</v>
      </c>
      <c r="AO148" s="70">
        <v>36161</v>
      </c>
      <c r="AP148" s="70">
        <v>36192</v>
      </c>
      <c r="AQ148" s="70">
        <v>36220</v>
      </c>
      <c r="AR148" s="230">
        <v>36251</v>
      </c>
      <c r="AS148" s="230">
        <v>36281</v>
      </c>
      <c r="AT148" s="230">
        <v>36312</v>
      </c>
      <c r="AU148" s="230">
        <v>36342</v>
      </c>
      <c r="AV148" s="230">
        <v>36373</v>
      </c>
      <c r="AW148" s="230">
        <v>36404</v>
      </c>
      <c r="AX148" s="230">
        <v>36434</v>
      </c>
    </row>
    <row r="149" spans="27:51" x14ac:dyDescent="0.2">
      <c r="AA149" t="s">
        <v>206</v>
      </c>
      <c r="AB149" s="84">
        <v>-11</v>
      </c>
      <c r="AC149" s="84">
        <v>17.899999999999999</v>
      </c>
      <c r="AD149" s="84">
        <v>10.3</v>
      </c>
      <c r="AE149" s="84">
        <v>12.6</v>
      </c>
      <c r="AF149" s="84">
        <v>10.6</v>
      </c>
      <c r="AG149" s="84">
        <v>12.3</v>
      </c>
      <c r="AH149" s="84">
        <v>12.2</v>
      </c>
      <c r="AI149" s="84">
        <v>11.3</v>
      </c>
      <c r="AJ149" s="84">
        <v>14.8</v>
      </c>
      <c r="AK149" s="84">
        <v>6.8</v>
      </c>
      <c r="AL149" s="84">
        <v>-1.5</v>
      </c>
      <c r="AM149" s="84">
        <v>-1.5</v>
      </c>
      <c r="AN149" s="84">
        <v>7.9</v>
      </c>
      <c r="AO149" s="84">
        <v>20.2</v>
      </c>
      <c r="AP149" s="84">
        <v>7.5</v>
      </c>
      <c r="AQ149" s="84">
        <v>49.4</v>
      </c>
      <c r="AR149" s="84">
        <v>44.4</v>
      </c>
      <c r="AS149" s="84">
        <v>31.7</v>
      </c>
      <c r="AT149" s="84">
        <v>-3.9</v>
      </c>
      <c r="AU149" s="84">
        <f>-1.3-7.2+1.5-1.2</f>
        <v>-8.1999999999999993</v>
      </c>
      <c r="AV149" s="84">
        <v>-4.5999999999999996</v>
      </c>
      <c r="AW149" s="84">
        <v>-0.5</v>
      </c>
      <c r="AX149" s="84">
        <v>-0.7</v>
      </c>
      <c r="AY149" s="84"/>
    </row>
    <row r="150" spans="27:51" x14ac:dyDescent="0.2">
      <c r="AA150" t="s">
        <v>36</v>
      </c>
      <c r="AB150" s="84"/>
      <c r="AC150" s="84">
        <v>0.1</v>
      </c>
      <c r="AD150" s="84">
        <v>-21.2</v>
      </c>
      <c r="AE150" s="84">
        <v>-40.4</v>
      </c>
      <c r="AF150" s="84">
        <v>-42.2</v>
      </c>
      <c r="AG150" s="84">
        <f>-5-44.2</f>
        <v>-49.2</v>
      </c>
      <c r="AH150" s="84">
        <f>-7.2-39.9</f>
        <v>-47.1</v>
      </c>
      <c r="AI150" s="84">
        <v>-71.8</v>
      </c>
      <c r="AJ150" s="84">
        <v>-38.299999999999997</v>
      </c>
      <c r="AK150" s="84">
        <v>-36.700000000000003</v>
      </c>
      <c r="AL150" s="84">
        <v>-37.4</v>
      </c>
      <c r="AM150" s="84">
        <v>-33.6</v>
      </c>
      <c r="AN150" s="84">
        <v>-32.1</v>
      </c>
      <c r="AO150" s="84">
        <v>0.7</v>
      </c>
      <c r="AP150" s="84">
        <v>2.6</v>
      </c>
      <c r="AQ150" s="84">
        <v>2.7</v>
      </c>
      <c r="AR150" s="84">
        <v>-0.1</v>
      </c>
      <c r="AS150" s="84">
        <v>8.6</v>
      </c>
      <c r="AT150" s="84">
        <v>-1.2</v>
      </c>
      <c r="AU150" s="84"/>
      <c r="AV150" s="84"/>
      <c r="AW150" s="84"/>
      <c r="AX150" s="84">
        <v>-10.5</v>
      </c>
      <c r="AY150" s="84"/>
    </row>
    <row r="151" spans="27:51" x14ac:dyDescent="0.2">
      <c r="AA151" t="s">
        <v>207</v>
      </c>
      <c r="AB151" s="84"/>
      <c r="AC151" s="84"/>
      <c r="AD151" s="84"/>
      <c r="AE151" s="84"/>
      <c r="AF151" s="84"/>
      <c r="AG151" s="84"/>
      <c r="AH151" s="84"/>
      <c r="AI151" s="84"/>
      <c r="AJ151" s="84"/>
      <c r="AK151" s="84"/>
      <c r="AL151" s="84"/>
      <c r="AM151" s="84"/>
      <c r="AN151" s="84"/>
      <c r="AO151" s="84"/>
      <c r="AP151" s="84"/>
      <c r="AQ151" s="84"/>
      <c r="AR151" s="84"/>
      <c r="AS151" s="84"/>
      <c r="AT151" s="84"/>
      <c r="AU151" s="84"/>
      <c r="AV151" s="84"/>
      <c r="AW151" s="84"/>
      <c r="AX151" s="84"/>
      <c r="AY151" s="84"/>
    </row>
    <row r="152" spans="27:51" x14ac:dyDescent="0.2">
      <c r="AA152" t="s">
        <v>208</v>
      </c>
      <c r="AB152" s="84"/>
      <c r="AC152" s="84"/>
      <c r="AD152" s="84"/>
      <c r="AE152" s="84"/>
      <c r="AF152" s="84"/>
      <c r="AG152" s="84"/>
      <c r="AH152" s="84"/>
      <c r="AI152" s="84"/>
      <c r="AJ152" s="84"/>
      <c r="AK152" s="84"/>
      <c r="AL152" s="84"/>
      <c r="AM152" s="84"/>
      <c r="AN152" s="84"/>
      <c r="AO152" s="84"/>
      <c r="AP152" s="84"/>
      <c r="AQ152" s="84"/>
      <c r="AR152" s="84"/>
      <c r="AS152" s="84"/>
      <c r="AT152" s="84"/>
      <c r="AU152" s="84"/>
      <c r="AV152" s="84"/>
      <c r="AW152" s="84"/>
      <c r="AX152" s="84"/>
      <c r="AY152" s="84"/>
    </row>
    <row r="153" spans="27:51" x14ac:dyDescent="0.2">
      <c r="AA153" t="s">
        <v>214</v>
      </c>
      <c r="AB153" s="84"/>
      <c r="AC153" s="84"/>
      <c r="AD153" s="84"/>
      <c r="AE153" s="84"/>
      <c r="AF153" s="84"/>
      <c r="AG153" s="84"/>
      <c r="AH153" s="84"/>
      <c r="AI153" s="84"/>
      <c r="AJ153" s="84"/>
      <c r="AK153" s="84"/>
      <c r="AL153" s="84"/>
      <c r="AM153" s="84"/>
      <c r="AN153" s="84"/>
      <c r="AO153" s="84"/>
      <c r="AP153" s="84"/>
      <c r="AQ153" s="84"/>
      <c r="AR153" s="84"/>
      <c r="AS153" s="84"/>
      <c r="AT153" s="84"/>
      <c r="AU153" s="84"/>
      <c r="AV153" s="84"/>
      <c r="AW153" s="84"/>
      <c r="AX153" s="84"/>
      <c r="AY153" s="84"/>
    </row>
    <row r="154" spans="27:51" x14ac:dyDescent="0.2">
      <c r="AA154" t="s">
        <v>200</v>
      </c>
      <c r="AB154" s="84"/>
      <c r="AC154" s="84"/>
      <c r="AD154" s="84"/>
      <c r="AE154" s="84"/>
      <c r="AF154" s="84"/>
      <c r="AG154" s="84"/>
      <c r="AH154" s="84"/>
      <c r="AI154" s="84"/>
      <c r="AJ154" s="84"/>
      <c r="AK154" s="84"/>
      <c r="AL154" s="84"/>
      <c r="AM154" s="84"/>
      <c r="AN154" s="84"/>
      <c r="AO154" s="84"/>
      <c r="AP154" s="84"/>
      <c r="AQ154" s="84"/>
      <c r="AR154" s="84"/>
      <c r="AS154" s="84"/>
      <c r="AT154" s="84"/>
      <c r="AU154" s="84"/>
      <c r="AV154" s="84"/>
      <c r="AW154" s="84"/>
      <c r="AX154" s="84"/>
      <c r="AY154" s="84"/>
    </row>
    <row r="155" spans="27:51" x14ac:dyDescent="0.2">
      <c r="AA155" t="s">
        <v>193</v>
      </c>
      <c r="AB155" s="84"/>
      <c r="AC155" s="84"/>
      <c r="AD155" s="84"/>
      <c r="AE155" s="84"/>
      <c r="AF155" s="84"/>
      <c r="AG155" s="84"/>
      <c r="AH155" s="84"/>
      <c r="AI155" s="84"/>
      <c r="AJ155" s="84"/>
      <c r="AK155" s="84"/>
      <c r="AL155" s="84"/>
      <c r="AM155" s="84"/>
      <c r="AN155" s="84"/>
      <c r="AO155" s="84"/>
      <c r="AP155" s="84"/>
      <c r="AQ155" s="84"/>
      <c r="AR155" s="84"/>
      <c r="AS155" s="84"/>
      <c r="AT155" s="84"/>
      <c r="AU155" s="84"/>
      <c r="AV155" s="84"/>
      <c r="AW155" s="84"/>
      <c r="AX155" s="84"/>
      <c r="AY155" s="84"/>
    </row>
    <row r="156" spans="27:51" x14ac:dyDescent="0.2">
      <c r="AA156" t="s">
        <v>203</v>
      </c>
      <c r="AB156" s="84">
        <v>5.9</v>
      </c>
      <c r="AC156" s="84"/>
      <c r="AD156" s="84"/>
      <c r="AE156" s="84"/>
      <c r="AF156" s="84"/>
      <c r="AG156" s="84">
        <f>-44.2+44.2</f>
        <v>0</v>
      </c>
      <c r="AH156" s="84">
        <f>-39.9+39.9</f>
        <v>0</v>
      </c>
      <c r="AI156" s="84">
        <v>0</v>
      </c>
      <c r="AJ156" s="84">
        <v>0</v>
      </c>
      <c r="AK156" s="84"/>
      <c r="AL156" s="84">
        <v>-23.3</v>
      </c>
      <c r="AM156" s="84">
        <v>0</v>
      </c>
      <c r="AN156" s="84"/>
      <c r="AO156" s="84"/>
      <c r="AP156" s="84"/>
      <c r="AQ156" s="84"/>
      <c r="AR156" s="84"/>
      <c r="AS156" s="84">
        <v>-1</v>
      </c>
      <c r="AT156" s="84">
        <v>0</v>
      </c>
      <c r="AU156" s="84"/>
      <c r="AV156" s="84"/>
      <c r="AW156" s="84">
        <v>1.3</v>
      </c>
      <c r="AX156" s="84"/>
      <c r="AY156" s="84"/>
    </row>
    <row r="157" spans="27:51" x14ac:dyDescent="0.2">
      <c r="AA157" t="s">
        <v>37</v>
      </c>
      <c r="AB157" s="84">
        <v>5.7</v>
      </c>
      <c r="AC157" s="84"/>
      <c r="AD157" s="84">
        <v>-5.6</v>
      </c>
      <c r="AE157" s="84">
        <v>-3.5</v>
      </c>
      <c r="AF157" s="84">
        <v>-3.1</v>
      </c>
      <c r="AG157" s="84">
        <v>-1.6</v>
      </c>
      <c r="AH157" s="84">
        <v>-1.5</v>
      </c>
      <c r="AI157" s="84">
        <v>-1.5</v>
      </c>
      <c r="AJ157" s="84">
        <v>-1.5</v>
      </c>
      <c r="AK157" s="84">
        <v>-3.2</v>
      </c>
      <c r="AL157" s="84">
        <v>-3.2</v>
      </c>
      <c r="AM157" s="84">
        <v>-1.1000000000000001</v>
      </c>
      <c r="AN157" s="84">
        <v>-1.1000000000000001</v>
      </c>
      <c r="AO157" s="84">
        <v>1.7</v>
      </c>
      <c r="AP157" s="84"/>
      <c r="AQ157" s="84"/>
      <c r="AR157" s="84"/>
      <c r="AS157" s="84"/>
      <c r="AT157" s="84">
        <v>-1.5</v>
      </c>
      <c r="AU157" s="84">
        <v>-1.6</v>
      </c>
      <c r="AV157" s="84"/>
      <c r="AW157" s="84"/>
      <c r="AX157" s="84"/>
      <c r="AY157" s="84"/>
    </row>
    <row r="158" spans="27:51" x14ac:dyDescent="0.2">
      <c r="AA158" t="s">
        <v>38</v>
      </c>
      <c r="AB158" s="84"/>
      <c r="AC158" s="84"/>
      <c r="AD158" s="84"/>
      <c r="AE158" s="84"/>
      <c r="AF158" s="84"/>
      <c r="AG158" s="84"/>
      <c r="AH158" s="84"/>
      <c r="AI158" s="84"/>
      <c r="AJ158" s="84">
        <v>0</v>
      </c>
      <c r="AK158" s="84">
        <v>-1</v>
      </c>
      <c r="AL158" s="84">
        <v>-1.3</v>
      </c>
      <c r="AM158" s="84">
        <v>-1.4</v>
      </c>
      <c r="AN158" s="84"/>
      <c r="AO158" s="84"/>
      <c r="AP158" s="84"/>
      <c r="AQ158" s="84"/>
      <c r="AR158" s="84"/>
      <c r="AS158" s="84"/>
      <c r="AT158" s="84"/>
      <c r="AU158" s="84"/>
      <c r="AV158" s="84"/>
      <c r="AW158" s="84"/>
      <c r="AX158" s="84"/>
      <c r="AY158" s="84"/>
    </row>
    <row r="159" spans="27:51" x14ac:dyDescent="0.2">
      <c r="AA159" t="s">
        <v>190</v>
      </c>
      <c r="AB159" s="84"/>
      <c r="AC159" s="84"/>
      <c r="AD159" s="84"/>
      <c r="AE159" s="84"/>
      <c r="AF159" s="84"/>
      <c r="AG159" s="84"/>
      <c r="AH159" s="84"/>
      <c r="AI159" s="84"/>
      <c r="AJ159" s="84"/>
      <c r="AK159" s="84"/>
      <c r="AL159" s="84"/>
      <c r="AM159" s="84"/>
      <c r="AN159" s="84"/>
      <c r="AO159" s="84"/>
      <c r="AP159" s="84"/>
      <c r="AQ159" s="84"/>
      <c r="AR159" s="84"/>
      <c r="AS159" s="84"/>
      <c r="AT159" s="84"/>
      <c r="AU159" s="84"/>
      <c r="AV159" s="84"/>
      <c r="AW159" s="84"/>
      <c r="AX159" s="84"/>
      <c r="AY159" s="84"/>
    </row>
    <row r="160" spans="27:51" x14ac:dyDescent="0.2">
      <c r="AA160" t="s">
        <v>183</v>
      </c>
      <c r="AB160" s="84"/>
      <c r="AC160" s="84"/>
      <c r="AD160" s="84"/>
      <c r="AE160" s="84"/>
      <c r="AF160" s="84"/>
      <c r="AG160" s="84"/>
      <c r="AH160" s="84"/>
      <c r="AI160" s="84"/>
      <c r="AJ160" s="84"/>
      <c r="AK160" s="84"/>
      <c r="AL160" s="84"/>
      <c r="AM160" s="84"/>
      <c r="AN160" s="84"/>
      <c r="AO160" s="84"/>
      <c r="AP160" s="84"/>
      <c r="AQ160" s="84"/>
      <c r="AR160" s="84"/>
      <c r="AS160" s="84"/>
      <c r="AT160" s="84"/>
      <c r="AU160" s="84"/>
      <c r="AV160" s="84"/>
      <c r="AW160" s="84"/>
      <c r="AX160" s="84"/>
      <c r="AY160" s="84"/>
    </row>
    <row r="161" spans="27:51" x14ac:dyDescent="0.2">
      <c r="AA161" t="s">
        <v>40</v>
      </c>
      <c r="AB161" s="84"/>
      <c r="AC161" s="84"/>
      <c r="AD161" s="84"/>
      <c r="AE161" s="84"/>
      <c r="AF161" s="84"/>
      <c r="AG161" s="84"/>
      <c r="AH161" s="84"/>
      <c r="AI161" s="84"/>
      <c r="AJ161" s="84">
        <v>0</v>
      </c>
      <c r="AK161" s="84"/>
      <c r="AL161" s="84">
        <v>-6.9</v>
      </c>
      <c r="AM161" s="84">
        <v>0</v>
      </c>
      <c r="AN161" s="84">
        <v>0</v>
      </c>
      <c r="AO161" s="84"/>
      <c r="AP161" s="84"/>
      <c r="AQ161" s="84"/>
      <c r="AR161" s="84"/>
      <c r="AS161" s="84"/>
      <c r="AT161" s="84">
        <v>3.9</v>
      </c>
      <c r="AU161" s="84"/>
      <c r="AV161" s="84"/>
      <c r="AW161" s="84"/>
      <c r="AX161" s="84"/>
      <c r="AY161" s="84"/>
    </row>
    <row r="162" spans="27:51" x14ac:dyDescent="0.2">
      <c r="AA162" t="s">
        <v>204</v>
      </c>
      <c r="AB162" s="84"/>
      <c r="AC162" s="84"/>
      <c r="AD162" s="84"/>
      <c r="AE162" s="84"/>
      <c r="AF162" s="84"/>
      <c r="AG162" s="84"/>
      <c r="AH162" s="84"/>
      <c r="AI162" s="84"/>
      <c r="AJ162" s="84"/>
      <c r="AK162" s="84"/>
      <c r="AL162" s="84"/>
      <c r="AM162" s="84"/>
      <c r="AN162" s="84"/>
      <c r="AO162" s="84"/>
      <c r="AP162" s="84"/>
      <c r="AQ162" s="84"/>
      <c r="AR162" s="84"/>
      <c r="AS162" s="84"/>
      <c r="AT162" s="84"/>
      <c r="AU162" s="84"/>
      <c r="AV162" s="84"/>
      <c r="AW162" s="84"/>
      <c r="AX162" s="84"/>
      <c r="AY162" s="84"/>
    </row>
    <row r="163" spans="27:51" x14ac:dyDescent="0.2">
      <c r="AA163" t="s">
        <v>205</v>
      </c>
      <c r="AB163" s="84"/>
      <c r="AC163" s="84"/>
      <c r="AD163" s="84"/>
      <c r="AE163" s="84"/>
      <c r="AF163" s="84"/>
      <c r="AG163" s="84"/>
      <c r="AH163" s="84"/>
      <c r="AI163" s="84"/>
      <c r="AJ163" s="84"/>
      <c r="AK163" s="84"/>
      <c r="AL163" s="84"/>
      <c r="AM163" s="84"/>
      <c r="AN163" s="84"/>
      <c r="AO163" s="84"/>
      <c r="AP163" s="84"/>
      <c r="AQ163" s="84"/>
      <c r="AR163" s="84"/>
      <c r="AS163" s="84"/>
      <c r="AT163" s="84"/>
      <c r="AU163" s="84"/>
      <c r="AV163" s="84"/>
      <c r="AW163" s="84"/>
      <c r="AX163" s="84"/>
      <c r="AY163" s="84"/>
    </row>
    <row r="164" spans="27:51" x14ac:dyDescent="0.2">
      <c r="AA164" t="s">
        <v>39</v>
      </c>
      <c r="AB164" s="84">
        <v>-11.9</v>
      </c>
      <c r="AC164" s="84">
        <v>-3.7</v>
      </c>
      <c r="AD164" s="84"/>
      <c r="AE164" s="84">
        <v>-0.3</v>
      </c>
      <c r="AF164" s="84">
        <v>-0.1</v>
      </c>
      <c r="AG164" s="84">
        <v>-1.1000000000000001</v>
      </c>
      <c r="AH164" s="84"/>
      <c r="AI164" s="84">
        <v>8.4</v>
      </c>
      <c r="AJ164" s="84">
        <v>-3.5</v>
      </c>
      <c r="AK164" s="84">
        <v>-6.8</v>
      </c>
      <c r="AL164" s="84">
        <v>7.3</v>
      </c>
      <c r="AM164" s="84">
        <v>-29.5</v>
      </c>
      <c r="AN164" s="84">
        <v>-15.9</v>
      </c>
      <c r="AO164" s="84">
        <v>-7.1</v>
      </c>
      <c r="AP164" s="84">
        <v>-2.2999999999999998</v>
      </c>
      <c r="AQ164" s="84"/>
      <c r="AR164" s="84"/>
      <c r="AS164" s="84"/>
      <c r="AT164" s="84"/>
      <c r="AU164" s="84"/>
      <c r="AV164" s="84">
        <v>1.8</v>
      </c>
      <c r="AW164" s="84">
        <v>-1.2</v>
      </c>
      <c r="AX164" s="84">
        <v>-1.2</v>
      </c>
      <c r="AY164" s="84"/>
    </row>
    <row r="165" spans="27:51" hidden="1" x14ac:dyDescent="0.2">
      <c r="AA165" t="s">
        <v>42</v>
      </c>
      <c r="AB165" s="84">
        <v>16.399999999999999</v>
      </c>
      <c r="AC165" s="84">
        <v>-1.1000000000000001</v>
      </c>
      <c r="AD165" s="84">
        <v>0.9</v>
      </c>
      <c r="AE165" s="84">
        <v>11</v>
      </c>
      <c r="AF165" s="84">
        <v>11.2</v>
      </c>
      <c r="AG165" s="84">
        <v>13.9</v>
      </c>
      <c r="AH165" s="84">
        <v>16.2</v>
      </c>
      <c r="AI165" s="84">
        <v>15.1</v>
      </c>
      <c r="AJ165" s="84">
        <v>16.399999999999999</v>
      </c>
      <c r="AK165" s="84">
        <v>18.3</v>
      </c>
      <c r="AL165" s="84">
        <v>19.5</v>
      </c>
      <c r="AM165" s="84">
        <v>15.9</v>
      </c>
      <c r="AN165" s="84">
        <v>16.399999999999999</v>
      </c>
      <c r="AO165" s="84">
        <v>-4.8</v>
      </c>
      <c r="AP165" s="84">
        <v>-10.1</v>
      </c>
      <c r="AQ165" s="84">
        <v>-8.5</v>
      </c>
      <c r="AR165" s="84">
        <v>-5.0999999999999996</v>
      </c>
      <c r="AS165" s="84">
        <v>-0.2</v>
      </c>
      <c r="AT165" s="84">
        <v>-0.1</v>
      </c>
      <c r="AU165" s="84">
        <f>2.7+4.6-13.5+5.9-1+1.1</f>
        <v>-0.19999999999999973</v>
      </c>
      <c r="AV165" s="84">
        <v>4.3</v>
      </c>
      <c r="AW165" s="84"/>
      <c r="AX165" s="84"/>
      <c r="AY165" s="84"/>
    </row>
    <row r="166" spans="27:51" x14ac:dyDescent="0.2">
      <c r="AA166" t="s">
        <v>41</v>
      </c>
      <c r="AB166" s="83"/>
      <c r="AC166" s="83"/>
      <c r="AD166" s="83"/>
      <c r="AE166" s="83">
        <v>4</v>
      </c>
      <c r="AF166" s="83">
        <v>-0.2</v>
      </c>
      <c r="AG166" s="83">
        <v>4</v>
      </c>
      <c r="AH166" s="83">
        <v>4</v>
      </c>
      <c r="AI166" s="83"/>
      <c r="AJ166" s="83">
        <v>0</v>
      </c>
      <c r="AK166" s="83"/>
      <c r="AL166" s="83"/>
      <c r="AM166" s="83"/>
      <c r="AN166" s="83"/>
      <c r="AO166" s="83"/>
      <c r="AP166" s="83"/>
      <c r="AQ166" s="83"/>
      <c r="AR166" s="83"/>
      <c r="AS166" s="83"/>
      <c r="AT166" s="83"/>
      <c r="AU166" s="83"/>
      <c r="AV166" s="83"/>
      <c r="AW166" s="83"/>
      <c r="AX166" s="83"/>
    </row>
    <row r="167" spans="27:51" x14ac:dyDescent="0.2">
      <c r="AB167" s="67">
        <f t="shared" ref="AB167:AX167" si="0">SUM(AB149:AB166)</f>
        <v>5.0999999999999979</v>
      </c>
      <c r="AC167" s="67">
        <f t="shared" si="0"/>
        <v>13.200000000000001</v>
      </c>
      <c r="AD167" s="67">
        <f t="shared" si="0"/>
        <v>-15.6</v>
      </c>
      <c r="AE167" s="67">
        <f t="shared" si="0"/>
        <v>-16.599999999999998</v>
      </c>
      <c r="AF167" s="67">
        <f t="shared" si="0"/>
        <v>-23.800000000000004</v>
      </c>
      <c r="AG167" s="67">
        <f t="shared" si="0"/>
        <v>-21.70000000000001</v>
      </c>
      <c r="AH167" s="67">
        <f t="shared" si="0"/>
        <v>-16.200000000000006</v>
      </c>
      <c r="AI167" s="67">
        <f t="shared" si="0"/>
        <v>-38.5</v>
      </c>
      <c r="AJ167" s="67">
        <f t="shared" si="0"/>
        <v>-12.099999999999998</v>
      </c>
      <c r="AK167" s="67">
        <f t="shared" si="0"/>
        <v>-22.599999999999998</v>
      </c>
      <c r="AL167" s="67">
        <f t="shared" si="0"/>
        <v>-46.800000000000011</v>
      </c>
      <c r="AM167" s="67">
        <f t="shared" si="0"/>
        <v>-51.199999999999996</v>
      </c>
      <c r="AN167" s="67">
        <f t="shared" si="0"/>
        <v>-24.800000000000004</v>
      </c>
      <c r="AO167" s="67">
        <f t="shared" si="0"/>
        <v>10.7</v>
      </c>
      <c r="AP167" s="67">
        <f t="shared" si="0"/>
        <v>-2.2999999999999998</v>
      </c>
      <c r="AQ167" s="67">
        <f t="shared" si="0"/>
        <v>43.6</v>
      </c>
      <c r="AR167" s="67">
        <f t="shared" si="0"/>
        <v>39.199999999999996</v>
      </c>
      <c r="AS167" s="67">
        <f t="shared" si="0"/>
        <v>39.099999999999994</v>
      </c>
      <c r="AT167" s="67">
        <f t="shared" si="0"/>
        <v>-2.8</v>
      </c>
      <c r="AU167" s="67">
        <f t="shared" si="0"/>
        <v>-9.9999999999999982</v>
      </c>
      <c r="AV167" s="67">
        <f t="shared" si="0"/>
        <v>1.5</v>
      </c>
      <c r="AW167" s="67">
        <f t="shared" si="0"/>
        <v>-0.39999999999999991</v>
      </c>
      <c r="AX167" s="67">
        <f t="shared" si="0"/>
        <v>-12.399999999999999</v>
      </c>
    </row>
    <row r="168" spans="27:51" x14ac:dyDescent="0.2">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row>
    <row r="169" spans="27:51" x14ac:dyDescent="0.2">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row>
    <row r="170" spans="27:51" x14ac:dyDescent="0.2">
      <c r="AA170" s="48" t="s">
        <v>175</v>
      </c>
    </row>
    <row r="171" spans="27:51" x14ac:dyDescent="0.2">
      <c r="AB171" s="70">
        <f t="shared" ref="AB171:AX171" si="1">AB$148</f>
        <v>35765</v>
      </c>
      <c r="AC171" s="70">
        <f t="shared" si="1"/>
        <v>35796</v>
      </c>
      <c r="AD171" s="70">
        <f t="shared" si="1"/>
        <v>35827</v>
      </c>
      <c r="AE171" s="70">
        <f t="shared" si="1"/>
        <v>35855</v>
      </c>
      <c r="AF171" s="70">
        <f t="shared" si="1"/>
        <v>35886</v>
      </c>
      <c r="AG171" s="70">
        <f t="shared" si="1"/>
        <v>35916</v>
      </c>
      <c r="AH171" s="70">
        <f t="shared" si="1"/>
        <v>35947</v>
      </c>
      <c r="AI171" s="70">
        <f t="shared" si="1"/>
        <v>35977</v>
      </c>
      <c r="AJ171" s="70">
        <f t="shared" si="1"/>
        <v>36008</v>
      </c>
      <c r="AK171" s="70">
        <f t="shared" si="1"/>
        <v>36039</v>
      </c>
      <c r="AL171" s="70">
        <f t="shared" si="1"/>
        <v>36069</v>
      </c>
      <c r="AM171" s="70">
        <f t="shared" si="1"/>
        <v>36100</v>
      </c>
      <c r="AN171" s="70">
        <f t="shared" si="1"/>
        <v>36130</v>
      </c>
      <c r="AO171" s="70">
        <f t="shared" si="1"/>
        <v>36161</v>
      </c>
      <c r="AP171" s="70">
        <f t="shared" si="1"/>
        <v>36192</v>
      </c>
      <c r="AQ171" s="70">
        <f t="shared" si="1"/>
        <v>36220</v>
      </c>
      <c r="AR171" s="70">
        <f t="shared" si="1"/>
        <v>36251</v>
      </c>
      <c r="AS171" s="70">
        <f t="shared" si="1"/>
        <v>36281</v>
      </c>
      <c r="AT171" s="70">
        <f t="shared" si="1"/>
        <v>36312</v>
      </c>
      <c r="AU171" s="70">
        <f t="shared" si="1"/>
        <v>36342</v>
      </c>
      <c r="AV171" s="70">
        <f t="shared" si="1"/>
        <v>36373</v>
      </c>
      <c r="AW171" s="70">
        <f t="shared" si="1"/>
        <v>36404</v>
      </c>
      <c r="AX171" s="70">
        <f t="shared" si="1"/>
        <v>36434</v>
      </c>
    </row>
    <row r="172" spans="27:51" x14ac:dyDescent="0.2">
      <c r="AA172" t="s">
        <v>206</v>
      </c>
      <c r="AB172" s="67">
        <f t="shared" ref="AB172:AH172" si="2">AB150</f>
        <v>0</v>
      </c>
      <c r="AC172" s="67">
        <f t="shared" si="2"/>
        <v>0.1</v>
      </c>
      <c r="AD172" s="67">
        <f t="shared" si="2"/>
        <v>-21.2</v>
      </c>
      <c r="AE172" s="67">
        <f t="shared" si="2"/>
        <v>-40.4</v>
      </c>
      <c r="AF172" s="67">
        <f t="shared" si="2"/>
        <v>-42.2</v>
      </c>
      <c r="AG172" s="67">
        <f t="shared" si="2"/>
        <v>-49.2</v>
      </c>
      <c r="AH172" s="67">
        <f t="shared" si="2"/>
        <v>-47.1</v>
      </c>
      <c r="AI172" s="67">
        <f t="shared" ref="AI172:AN172" si="3">AI150</f>
        <v>-71.8</v>
      </c>
      <c r="AJ172" s="67">
        <f t="shared" si="3"/>
        <v>-38.299999999999997</v>
      </c>
      <c r="AK172" s="67">
        <f t="shared" si="3"/>
        <v>-36.700000000000003</v>
      </c>
      <c r="AL172" s="67">
        <f t="shared" si="3"/>
        <v>-37.4</v>
      </c>
      <c r="AM172" s="67">
        <f t="shared" si="3"/>
        <v>-33.6</v>
      </c>
      <c r="AN172" s="67">
        <f t="shared" si="3"/>
        <v>-32.1</v>
      </c>
      <c r="AO172" s="67">
        <f t="shared" ref="AO172:AU172" si="4">AO150</f>
        <v>0.7</v>
      </c>
      <c r="AP172" s="67">
        <f t="shared" si="4"/>
        <v>2.6</v>
      </c>
      <c r="AQ172" s="67">
        <f t="shared" si="4"/>
        <v>2.7</v>
      </c>
      <c r="AR172" s="67">
        <f t="shared" si="4"/>
        <v>-0.1</v>
      </c>
      <c r="AS172" s="67">
        <f t="shared" si="4"/>
        <v>8.6</v>
      </c>
      <c r="AT172" s="67">
        <f t="shared" si="4"/>
        <v>-1.2</v>
      </c>
      <c r="AU172" s="67">
        <f t="shared" si="4"/>
        <v>0</v>
      </c>
      <c r="AV172" s="67">
        <f>AV150</f>
        <v>0</v>
      </c>
      <c r="AW172" s="67">
        <f>AW150</f>
        <v>0</v>
      </c>
      <c r="AX172" s="67">
        <f>AX150</f>
        <v>-10.5</v>
      </c>
    </row>
    <row r="173" spans="27:51" x14ac:dyDescent="0.2">
      <c r="AA173" t="s">
        <v>36</v>
      </c>
      <c r="AB173" s="67"/>
      <c r="AC173" s="67">
        <v>-1.1000000000000001</v>
      </c>
      <c r="AD173" s="67">
        <v>-0.1</v>
      </c>
      <c r="AE173" s="67">
        <v>-6.5</v>
      </c>
      <c r="AF173" s="67">
        <v>-5.8</v>
      </c>
      <c r="AG173" s="84">
        <v>19.899999999999999</v>
      </c>
      <c r="AH173" s="84">
        <v>30.2</v>
      </c>
      <c r="AI173" s="84">
        <v>-4.2</v>
      </c>
      <c r="AJ173" s="84">
        <v>-3.5</v>
      </c>
      <c r="AK173" s="84">
        <v>-5.8</v>
      </c>
      <c r="AL173" s="84">
        <v>-16.2</v>
      </c>
      <c r="AM173" s="84">
        <v>-5.4</v>
      </c>
      <c r="AN173" s="84">
        <v>7.9</v>
      </c>
      <c r="AO173" s="84"/>
      <c r="AP173" s="84">
        <v>-1.2</v>
      </c>
      <c r="AQ173" s="84">
        <v>-15.1</v>
      </c>
      <c r="AR173" s="84">
        <v>-2</v>
      </c>
      <c r="AS173" s="84">
        <v>-1.3</v>
      </c>
      <c r="AT173" s="84"/>
      <c r="AU173" s="84">
        <f>-1.3+5</f>
        <v>3.7</v>
      </c>
      <c r="AV173" s="84">
        <v>9.5</v>
      </c>
      <c r="AW173" s="84">
        <v>-22.9</v>
      </c>
      <c r="AX173" s="84">
        <v>4.5</v>
      </c>
    </row>
    <row r="174" spans="27:51" x14ac:dyDescent="0.2">
      <c r="AA174" t="s">
        <v>207</v>
      </c>
      <c r="AB174" s="67"/>
      <c r="AC174" s="67"/>
      <c r="AD174" s="67"/>
      <c r="AE174" s="67"/>
      <c r="AF174" s="67"/>
      <c r="AG174" s="84"/>
      <c r="AH174" s="84"/>
      <c r="AI174" s="84"/>
      <c r="AJ174" s="84"/>
      <c r="AK174" s="84"/>
      <c r="AL174" s="84"/>
      <c r="AM174" s="84"/>
      <c r="AN174" s="84"/>
      <c r="AO174" s="84"/>
      <c r="AP174" s="84"/>
      <c r="AQ174" s="84"/>
      <c r="AR174" s="84"/>
      <c r="AS174" s="84"/>
      <c r="AT174" s="84"/>
      <c r="AU174" s="84"/>
      <c r="AV174" s="84"/>
      <c r="AW174" s="84"/>
      <c r="AX174" s="84"/>
    </row>
    <row r="175" spans="27:51" x14ac:dyDescent="0.2">
      <c r="AA175" t="s">
        <v>208</v>
      </c>
      <c r="AB175" s="67"/>
      <c r="AC175" s="67"/>
      <c r="AD175" s="67"/>
      <c r="AE175" s="67"/>
      <c r="AF175" s="67"/>
      <c r="AG175" s="84"/>
      <c r="AH175" s="84"/>
      <c r="AI175" s="84"/>
      <c r="AJ175" s="84"/>
      <c r="AK175" s="84"/>
      <c r="AL175" s="84"/>
      <c r="AM175" s="84"/>
      <c r="AN175" s="84"/>
      <c r="AO175" s="84"/>
      <c r="AP175" s="84"/>
      <c r="AQ175" s="84"/>
      <c r="AR175" s="84"/>
      <c r="AS175" s="84"/>
      <c r="AT175" s="84"/>
      <c r="AU175" s="84"/>
      <c r="AV175" s="84"/>
      <c r="AW175" s="84"/>
      <c r="AX175" s="84"/>
    </row>
    <row r="176" spans="27:51" x14ac:dyDescent="0.2">
      <c r="AA176" t="s">
        <v>214</v>
      </c>
      <c r="AB176" s="67"/>
      <c r="AC176" s="67"/>
      <c r="AD176" s="67"/>
      <c r="AE176" s="67"/>
      <c r="AF176" s="67"/>
      <c r="AG176" s="84"/>
      <c r="AH176" s="84"/>
      <c r="AI176" s="84"/>
      <c r="AJ176" s="84"/>
      <c r="AK176" s="84"/>
      <c r="AL176" s="84"/>
      <c r="AM176" s="84"/>
      <c r="AN176" s="84"/>
      <c r="AO176" s="84"/>
      <c r="AP176" s="84"/>
      <c r="AQ176" s="84"/>
      <c r="AR176" s="84"/>
      <c r="AS176" s="84"/>
      <c r="AT176" s="84"/>
      <c r="AU176" s="84"/>
      <c r="AV176" s="84"/>
      <c r="AW176" s="84"/>
      <c r="AX176" s="84"/>
    </row>
    <row r="177" spans="27:50" x14ac:dyDescent="0.2">
      <c r="AA177" t="s">
        <v>200</v>
      </c>
      <c r="AB177" s="67"/>
      <c r="AC177" s="67"/>
      <c r="AD177" s="67"/>
      <c r="AE177" s="67"/>
      <c r="AF177" s="67"/>
      <c r="AG177" s="84"/>
      <c r="AH177" s="84"/>
      <c r="AI177" s="84"/>
      <c r="AJ177" s="84"/>
      <c r="AK177" s="84"/>
      <c r="AL177" s="84"/>
      <c r="AM177" s="84"/>
      <c r="AN177" s="84"/>
      <c r="AO177" s="84"/>
      <c r="AP177" s="84"/>
      <c r="AQ177" s="84"/>
      <c r="AR177" s="84"/>
      <c r="AS177" s="84"/>
      <c r="AT177" s="84"/>
      <c r="AU177" s="84"/>
      <c r="AV177" s="84"/>
      <c r="AW177" s="84">
        <v>-3.8</v>
      </c>
      <c r="AX177" s="84"/>
    </row>
    <row r="178" spans="27:50" x14ac:dyDescent="0.2">
      <c r="AA178" t="s">
        <v>193</v>
      </c>
      <c r="AB178" s="67"/>
      <c r="AC178" s="67"/>
      <c r="AD178" s="67"/>
      <c r="AE178" s="67"/>
      <c r="AF178" s="67"/>
      <c r="AG178" s="84"/>
      <c r="AH178" s="84"/>
      <c r="AI178" s="84"/>
      <c r="AJ178" s="84"/>
      <c r="AK178" s="84"/>
      <c r="AL178" s="84"/>
      <c r="AM178" s="84"/>
      <c r="AN178" s="84"/>
      <c r="AO178" s="84"/>
      <c r="AP178" s="84"/>
      <c r="AQ178" s="84"/>
      <c r="AR178" s="84"/>
      <c r="AS178" s="84"/>
      <c r="AT178" s="84"/>
      <c r="AU178" s="84"/>
      <c r="AV178" s="84"/>
      <c r="AW178" s="84"/>
      <c r="AX178" s="84">
        <v>1.1000000000000001</v>
      </c>
    </row>
    <row r="179" spans="27:50" x14ac:dyDescent="0.2">
      <c r="AA179" t="s">
        <v>203</v>
      </c>
      <c r="AB179" s="67"/>
      <c r="AC179" s="67"/>
      <c r="AD179" s="67"/>
      <c r="AE179" s="67"/>
      <c r="AF179" s="67"/>
      <c r="AG179" s="84">
        <v>-1</v>
      </c>
      <c r="AH179" s="84">
        <v>-1.2</v>
      </c>
      <c r="AI179" s="84"/>
      <c r="AJ179" s="84">
        <v>-1</v>
      </c>
      <c r="AK179" s="84"/>
      <c r="AL179" s="84"/>
      <c r="AM179" s="84"/>
      <c r="AN179" s="84"/>
      <c r="AO179" s="84"/>
      <c r="AP179" s="84"/>
      <c r="AQ179" s="84"/>
      <c r="AR179" s="84"/>
      <c r="AS179" s="84"/>
      <c r="AT179" s="84"/>
      <c r="AU179" s="84"/>
      <c r="AV179" s="84"/>
      <c r="AW179" s="84"/>
      <c r="AX179" s="84">
        <v>-0.7</v>
      </c>
    </row>
    <row r="180" spans="27:50" x14ac:dyDescent="0.2">
      <c r="AA180" t="s">
        <v>37</v>
      </c>
      <c r="AB180" s="67"/>
      <c r="AC180" s="67"/>
      <c r="AD180" s="67"/>
      <c r="AE180" s="67">
        <v>-1.6</v>
      </c>
      <c r="AF180" s="67"/>
      <c r="AG180" s="84">
        <v>-1.1000000000000001</v>
      </c>
      <c r="AH180" s="84">
        <v>0.9</v>
      </c>
      <c r="AI180" s="84">
        <v>-6.9</v>
      </c>
      <c r="AJ180" s="84">
        <v>-9.3000000000000007</v>
      </c>
      <c r="AK180" s="84">
        <v>-5.8</v>
      </c>
      <c r="AL180" s="84">
        <v>-3.9</v>
      </c>
      <c r="AM180" s="84">
        <v>0.2</v>
      </c>
      <c r="AN180" s="84">
        <v>-6.5</v>
      </c>
      <c r="AO180" s="84">
        <v>-2.6</v>
      </c>
      <c r="AP180" s="84">
        <v>3.1</v>
      </c>
      <c r="AQ180" s="84"/>
      <c r="AR180" s="84"/>
      <c r="AS180" s="84"/>
      <c r="AT180" s="84"/>
      <c r="AU180" s="84">
        <v>-4.5999999999999996</v>
      </c>
      <c r="AV180" s="84"/>
      <c r="AW180" s="84"/>
      <c r="AX180" s="84"/>
    </row>
    <row r="181" spans="27:50" x14ac:dyDescent="0.2">
      <c r="AA181" t="s">
        <v>38</v>
      </c>
      <c r="AB181" s="67"/>
      <c r="AC181" s="67"/>
      <c r="AD181" s="67"/>
      <c r="AE181" s="67"/>
      <c r="AF181" s="67"/>
      <c r="AG181" s="84"/>
      <c r="AH181" s="84"/>
      <c r="AI181" s="84"/>
      <c r="AJ181" s="84"/>
      <c r="AK181" s="84"/>
      <c r="AL181" s="84"/>
      <c r="AM181" s="84"/>
      <c r="AN181" s="84"/>
      <c r="AO181" s="84"/>
      <c r="AP181" s="84"/>
      <c r="AQ181" s="84"/>
      <c r="AR181" s="84"/>
      <c r="AS181" s="84"/>
      <c r="AT181" s="84"/>
      <c r="AU181" s="84"/>
      <c r="AV181" s="84"/>
      <c r="AW181" s="84"/>
      <c r="AX181" s="84"/>
    </row>
    <row r="182" spans="27:50" x14ac:dyDescent="0.2">
      <c r="AA182" t="s">
        <v>190</v>
      </c>
      <c r="AB182" s="67"/>
      <c r="AC182" s="67"/>
      <c r="AD182" s="67"/>
      <c r="AE182" s="67"/>
      <c r="AF182" s="67"/>
      <c r="AG182" s="84"/>
      <c r="AH182" s="84"/>
      <c r="AI182" s="84"/>
      <c r="AJ182" s="84"/>
      <c r="AK182" s="84"/>
      <c r="AL182" s="84"/>
      <c r="AM182" s="84"/>
      <c r="AN182" s="84"/>
      <c r="AO182" s="84"/>
      <c r="AP182" s="84"/>
      <c r="AQ182" s="84"/>
      <c r="AR182" s="84"/>
      <c r="AS182" s="84"/>
      <c r="AT182" s="84"/>
      <c r="AU182" s="84"/>
      <c r="AV182" s="84"/>
      <c r="AW182" s="84"/>
      <c r="AX182" s="84"/>
    </row>
    <row r="183" spans="27:50" x14ac:dyDescent="0.2">
      <c r="AA183" t="s">
        <v>183</v>
      </c>
      <c r="AB183" s="67"/>
      <c r="AC183" s="67"/>
      <c r="AD183" s="67"/>
      <c r="AE183" s="67"/>
      <c r="AF183" s="67"/>
      <c r="AG183" s="84"/>
      <c r="AH183" s="84"/>
      <c r="AI183" s="84"/>
      <c r="AJ183" s="84"/>
      <c r="AK183" s="84"/>
      <c r="AL183" s="84"/>
      <c r="AM183" s="84"/>
      <c r="AN183" s="84"/>
      <c r="AO183" s="84"/>
      <c r="AP183" s="84"/>
      <c r="AQ183" s="84"/>
      <c r="AR183" s="84"/>
      <c r="AS183" s="84"/>
      <c r="AT183" s="84"/>
      <c r="AU183" s="84"/>
      <c r="AV183" s="84"/>
      <c r="AW183" s="84"/>
      <c r="AX183" s="84"/>
    </row>
    <row r="184" spans="27:50" x14ac:dyDescent="0.2">
      <c r="AA184" t="s">
        <v>40</v>
      </c>
      <c r="AB184" s="67"/>
      <c r="AC184" s="67"/>
      <c r="AD184" s="67"/>
      <c r="AE184" s="67"/>
      <c r="AF184" s="67"/>
      <c r="AG184" s="84"/>
      <c r="AH184" s="84">
        <v>-1.6</v>
      </c>
      <c r="AI184" s="84"/>
      <c r="AJ184" s="84"/>
      <c r="AK184" s="84"/>
      <c r="AL184" s="84"/>
      <c r="AM184" s="84"/>
      <c r="AN184" s="84"/>
      <c r="AO184" s="84"/>
      <c r="AP184" s="84"/>
      <c r="AQ184" s="84"/>
      <c r="AR184" s="84"/>
      <c r="AS184" s="84"/>
      <c r="AT184" s="84"/>
      <c r="AU184" s="84"/>
      <c r="AV184" s="84"/>
      <c r="AW184" s="84"/>
      <c r="AX184" s="84"/>
    </row>
    <row r="185" spans="27:50" x14ac:dyDescent="0.2">
      <c r="AA185" t="s">
        <v>204</v>
      </c>
      <c r="AB185" s="67"/>
      <c r="AC185" s="67"/>
      <c r="AD185" s="67"/>
      <c r="AE185" s="67"/>
      <c r="AF185" s="67"/>
      <c r="AG185" s="84"/>
      <c r="AH185" s="84"/>
      <c r="AI185" s="84"/>
      <c r="AJ185" s="84"/>
      <c r="AK185" s="84"/>
      <c r="AL185" s="84"/>
      <c r="AM185" s="84"/>
      <c r="AN185" s="84"/>
      <c r="AO185" s="84"/>
      <c r="AP185" s="84"/>
      <c r="AQ185" s="84"/>
      <c r="AR185" s="84"/>
      <c r="AS185" s="84"/>
      <c r="AT185" s="84"/>
      <c r="AU185" s="84"/>
      <c r="AV185" s="84"/>
      <c r="AW185" s="84"/>
      <c r="AX185" s="84"/>
    </row>
    <row r="186" spans="27:50" x14ac:dyDescent="0.2">
      <c r="AA186" t="s">
        <v>205</v>
      </c>
      <c r="AB186" s="67"/>
      <c r="AC186" s="67"/>
      <c r="AD186" s="67"/>
      <c r="AE186" s="67"/>
      <c r="AF186" s="67"/>
      <c r="AG186" s="84"/>
      <c r="AH186" s="84"/>
      <c r="AI186" s="84"/>
      <c r="AJ186" s="84"/>
      <c r="AK186" s="84"/>
      <c r="AL186" s="84"/>
      <c r="AM186" s="84"/>
      <c r="AN186" s="84"/>
      <c r="AO186" s="84"/>
      <c r="AP186" s="84"/>
      <c r="AQ186" s="84"/>
      <c r="AR186" s="84"/>
      <c r="AS186" s="84"/>
      <c r="AT186" s="84"/>
      <c r="AU186" s="84"/>
      <c r="AV186" s="84"/>
      <c r="AW186" s="84"/>
      <c r="AX186" s="84"/>
    </row>
    <row r="187" spans="27:50" x14ac:dyDescent="0.2">
      <c r="AA187" t="s">
        <v>39</v>
      </c>
      <c r="AB187" s="67"/>
      <c r="AC187" s="67">
        <v>1.1000000000000001</v>
      </c>
      <c r="AD187" s="67"/>
      <c r="AE187" s="67"/>
      <c r="AF187" s="67"/>
      <c r="AG187" s="84"/>
      <c r="AH187" s="84"/>
      <c r="AI187" s="84"/>
      <c r="AJ187" s="84"/>
      <c r="AK187" s="84"/>
      <c r="AL187" s="84"/>
      <c r="AM187" s="84"/>
      <c r="AN187" s="84"/>
      <c r="AO187" s="84"/>
      <c r="AP187" s="84"/>
      <c r="AQ187" s="84"/>
      <c r="AR187" s="84"/>
      <c r="AS187" s="84"/>
      <c r="AT187" s="84"/>
      <c r="AU187" s="84"/>
      <c r="AV187" s="84"/>
      <c r="AW187" s="84"/>
      <c r="AX187" s="84"/>
    </row>
    <row r="188" spans="27:50" hidden="1" x14ac:dyDescent="0.2">
      <c r="AA188" t="s">
        <v>42</v>
      </c>
      <c r="AB188" s="67"/>
      <c r="AC188" s="67"/>
      <c r="AD188" s="67"/>
      <c r="AE188" s="67"/>
      <c r="AF188" s="67"/>
      <c r="AG188" s="84"/>
      <c r="AH188" s="84"/>
      <c r="AI188" s="84"/>
      <c r="AJ188" s="84"/>
      <c r="AK188" s="84"/>
      <c r="AL188" s="84"/>
      <c r="AM188" s="84"/>
      <c r="AN188" s="84"/>
      <c r="AO188" s="84"/>
      <c r="AP188" s="84"/>
      <c r="AQ188" s="84"/>
      <c r="AR188" s="84"/>
      <c r="AS188" s="84"/>
      <c r="AT188" s="84"/>
      <c r="AU188" s="84"/>
      <c r="AV188" s="84"/>
      <c r="AW188" s="84"/>
      <c r="AX188" s="84"/>
    </row>
    <row r="189" spans="27:50" x14ac:dyDescent="0.2">
      <c r="AA189" t="s">
        <v>41</v>
      </c>
      <c r="AB189" s="68"/>
      <c r="AC189" s="68"/>
      <c r="AD189" s="68"/>
      <c r="AE189" s="68">
        <v>2.1</v>
      </c>
      <c r="AF189" s="68">
        <v>1.7</v>
      </c>
      <c r="AG189" s="83">
        <v>1.3</v>
      </c>
      <c r="AH189" s="83">
        <v>-2.2000000000000002</v>
      </c>
      <c r="AI189" s="83">
        <v>1.2</v>
      </c>
      <c r="AJ189" s="83">
        <v>1.2</v>
      </c>
      <c r="AK189" s="83"/>
      <c r="AL189" s="83"/>
      <c r="AM189" s="83"/>
      <c r="AN189" s="83"/>
      <c r="AO189" s="83"/>
      <c r="AP189" s="83"/>
      <c r="AQ189" s="83"/>
      <c r="AR189" s="83"/>
      <c r="AS189" s="83"/>
      <c r="AT189" s="83"/>
      <c r="AU189" s="83"/>
      <c r="AV189" s="83"/>
      <c r="AW189" s="83"/>
      <c r="AX189" s="83">
        <v>23.7</v>
      </c>
    </row>
    <row r="190" spans="27:50" x14ac:dyDescent="0.2">
      <c r="AB190" s="67">
        <f t="shared" ref="AB190:AX190" si="5">SUM(AB172:AB189)</f>
        <v>0</v>
      </c>
      <c r="AC190" s="67">
        <f t="shared" si="5"/>
        <v>0.10000000000000009</v>
      </c>
      <c r="AD190" s="67">
        <f t="shared" si="5"/>
        <v>-21.3</v>
      </c>
      <c r="AE190" s="67">
        <f t="shared" si="5"/>
        <v>-46.4</v>
      </c>
      <c r="AF190" s="67">
        <f t="shared" si="5"/>
        <v>-46.3</v>
      </c>
      <c r="AG190" s="67">
        <f t="shared" si="5"/>
        <v>-30.100000000000005</v>
      </c>
      <c r="AH190" s="67">
        <f t="shared" si="5"/>
        <v>-21.000000000000004</v>
      </c>
      <c r="AI190" s="67">
        <f t="shared" si="5"/>
        <v>-81.7</v>
      </c>
      <c r="AJ190" s="67">
        <f t="shared" si="5"/>
        <v>-50.899999999999991</v>
      </c>
      <c r="AK190" s="67">
        <f t="shared" si="5"/>
        <v>-48.3</v>
      </c>
      <c r="AL190" s="67">
        <f t="shared" si="5"/>
        <v>-57.499999999999993</v>
      </c>
      <c r="AM190" s="67">
        <f t="shared" si="5"/>
        <v>-38.799999999999997</v>
      </c>
      <c r="AN190" s="67">
        <f t="shared" si="5"/>
        <v>-30.700000000000003</v>
      </c>
      <c r="AO190" s="67">
        <f t="shared" si="5"/>
        <v>-1.9000000000000001</v>
      </c>
      <c r="AP190" s="67">
        <f t="shared" si="5"/>
        <v>4.5</v>
      </c>
      <c r="AQ190" s="67">
        <f t="shared" si="5"/>
        <v>-12.399999999999999</v>
      </c>
      <c r="AR190" s="67">
        <f t="shared" si="5"/>
        <v>-2.1</v>
      </c>
      <c r="AS190" s="67">
        <f t="shared" si="5"/>
        <v>7.3</v>
      </c>
      <c r="AT190" s="67">
        <f t="shared" si="5"/>
        <v>-1.2</v>
      </c>
      <c r="AU190" s="67">
        <f t="shared" si="5"/>
        <v>-0.89999999999999947</v>
      </c>
      <c r="AV190" s="67">
        <f t="shared" si="5"/>
        <v>9.5</v>
      </c>
      <c r="AW190" s="67">
        <f t="shared" si="5"/>
        <v>-26.7</v>
      </c>
      <c r="AX190" s="67">
        <f t="shared" si="5"/>
        <v>18.099999999999998</v>
      </c>
    </row>
    <row r="191" spans="27:50" x14ac:dyDescent="0.2">
      <c r="AB191" s="67"/>
      <c r="AC191" s="67"/>
      <c r="AD191" s="67"/>
      <c r="AE191" s="67"/>
      <c r="AF191" s="67"/>
      <c r="AG191" s="67"/>
      <c r="AH191" s="67"/>
      <c r="AI191" s="67"/>
      <c r="AJ191" s="67"/>
      <c r="AK191" s="67"/>
      <c r="AL191" s="67"/>
      <c r="AM191" s="67"/>
      <c r="AN191" s="67"/>
      <c r="AO191" s="67"/>
      <c r="AP191" s="67"/>
      <c r="AQ191" s="67"/>
      <c r="AR191" s="67"/>
      <c r="AS191" s="67"/>
      <c r="AT191" s="67"/>
      <c r="AU191" s="67"/>
      <c r="AV191" s="67"/>
      <c r="AW191" s="67"/>
      <c r="AX191" s="67"/>
    </row>
    <row r="192" spans="27:50" x14ac:dyDescent="0.2">
      <c r="AB192" s="67"/>
      <c r="AC192" s="67"/>
      <c r="AD192" s="67"/>
      <c r="AE192" s="67"/>
      <c r="AF192" s="67"/>
      <c r="AG192" s="67"/>
      <c r="AH192" s="67"/>
      <c r="AI192" s="67"/>
      <c r="AJ192" s="67"/>
      <c r="AK192" s="67"/>
      <c r="AL192" s="67"/>
      <c r="AM192" s="67"/>
      <c r="AN192" s="67"/>
      <c r="AO192" s="67"/>
      <c r="AP192" s="67"/>
      <c r="AQ192" s="67"/>
      <c r="AR192" s="67"/>
      <c r="AS192" s="67"/>
      <c r="AT192" s="67"/>
      <c r="AU192" s="67"/>
      <c r="AV192" s="67"/>
      <c r="AW192" s="67"/>
      <c r="AX192" s="67"/>
    </row>
    <row r="193" spans="27:50" x14ac:dyDescent="0.2">
      <c r="AA193" s="48" t="s">
        <v>209</v>
      </c>
    </row>
    <row r="194" spans="27:50" x14ac:dyDescent="0.2">
      <c r="AT194" s="70">
        <f>AT$148</f>
        <v>36312</v>
      </c>
      <c r="AU194" s="70">
        <f>AU$148</f>
        <v>36342</v>
      </c>
      <c r="AV194" s="70">
        <f>AV$148</f>
        <v>36373</v>
      </c>
      <c r="AW194" s="70">
        <f>AW$148</f>
        <v>36404</v>
      </c>
      <c r="AX194" s="70">
        <f>AX$148</f>
        <v>36434</v>
      </c>
    </row>
    <row r="195" spans="27:50" x14ac:dyDescent="0.2">
      <c r="AA195" t="s">
        <v>206</v>
      </c>
      <c r="AT195" s="197">
        <f>AT151</f>
        <v>0</v>
      </c>
      <c r="AU195" s="197">
        <f>AU151</f>
        <v>0</v>
      </c>
      <c r="AV195" s="197">
        <f>AV151</f>
        <v>0</v>
      </c>
      <c r="AW195" s="197">
        <f>AW151</f>
        <v>0</v>
      </c>
      <c r="AX195" s="197">
        <f>AX151</f>
        <v>0</v>
      </c>
    </row>
    <row r="196" spans="27:50" x14ac:dyDescent="0.2">
      <c r="AA196" t="s">
        <v>36</v>
      </c>
      <c r="AT196" s="197">
        <f>AT174</f>
        <v>0</v>
      </c>
      <c r="AU196" s="197">
        <f>AU174</f>
        <v>0</v>
      </c>
      <c r="AV196" s="197">
        <f>AV174</f>
        <v>0</v>
      </c>
      <c r="AW196" s="197">
        <f>AW174</f>
        <v>0</v>
      </c>
      <c r="AX196" s="197">
        <f>AX174</f>
        <v>0</v>
      </c>
    </row>
    <row r="197" spans="27:50" x14ac:dyDescent="0.2">
      <c r="AA197" t="s">
        <v>207</v>
      </c>
      <c r="AT197" s="84"/>
      <c r="AU197" s="84"/>
      <c r="AV197" s="84"/>
      <c r="AW197" s="84"/>
      <c r="AX197" s="84"/>
    </row>
    <row r="198" spans="27:50" x14ac:dyDescent="0.2">
      <c r="AA198" t="s">
        <v>208</v>
      </c>
      <c r="AT198" s="84"/>
      <c r="AU198" s="84"/>
      <c r="AV198" s="84"/>
      <c r="AW198" s="84"/>
      <c r="AX198" s="84"/>
    </row>
    <row r="199" spans="27:50" x14ac:dyDescent="0.2">
      <c r="AA199" t="s">
        <v>214</v>
      </c>
      <c r="AT199" s="84"/>
      <c r="AU199" s="84"/>
      <c r="AV199" s="84"/>
      <c r="AW199" s="84"/>
      <c r="AX199" s="84"/>
    </row>
    <row r="200" spans="27:50" x14ac:dyDescent="0.2">
      <c r="AA200" t="s">
        <v>200</v>
      </c>
      <c r="AT200" s="84"/>
      <c r="AU200" s="84"/>
      <c r="AV200" s="84"/>
      <c r="AW200" s="84"/>
      <c r="AX200" s="84"/>
    </row>
    <row r="201" spans="27:50" x14ac:dyDescent="0.2">
      <c r="AA201" t="s">
        <v>193</v>
      </c>
      <c r="AT201" s="84"/>
      <c r="AU201" s="84"/>
      <c r="AV201" s="84"/>
      <c r="AW201" s="84"/>
      <c r="AX201" s="84"/>
    </row>
    <row r="202" spans="27:50" x14ac:dyDescent="0.2">
      <c r="AA202" t="s">
        <v>203</v>
      </c>
      <c r="AT202" s="84"/>
      <c r="AU202" s="84"/>
      <c r="AV202" s="84"/>
      <c r="AW202" s="84"/>
      <c r="AX202" s="84"/>
    </row>
    <row r="203" spans="27:50" x14ac:dyDescent="0.2">
      <c r="AA203" t="s">
        <v>37</v>
      </c>
      <c r="AT203" s="84"/>
      <c r="AU203" s="84"/>
      <c r="AV203" s="84"/>
      <c r="AW203" s="84"/>
      <c r="AX203" s="84"/>
    </row>
    <row r="204" spans="27:50" x14ac:dyDescent="0.2">
      <c r="AA204" t="s">
        <v>38</v>
      </c>
      <c r="AT204" s="84"/>
      <c r="AU204" s="84"/>
      <c r="AV204" s="84"/>
      <c r="AW204" s="84"/>
      <c r="AX204" s="84"/>
    </row>
    <row r="205" spans="27:50" x14ac:dyDescent="0.2">
      <c r="AA205" t="s">
        <v>190</v>
      </c>
      <c r="AT205" s="84"/>
      <c r="AU205" s="84"/>
      <c r="AV205" s="84"/>
      <c r="AW205" s="84"/>
      <c r="AX205" s="84"/>
    </row>
    <row r="206" spans="27:50" x14ac:dyDescent="0.2">
      <c r="AA206" t="s">
        <v>183</v>
      </c>
      <c r="AT206" s="84"/>
      <c r="AU206" s="84"/>
      <c r="AV206" s="84"/>
      <c r="AW206" s="84"/>
      <c r="AX206" s="84"/>
    </row>
    <row r="207" spans="27:50" x14ac:dyDescent="0.2">
      <c r="AA207" t="s">
        <v>40</v>
      </c>
      <c r="AT207" s="84"/>
      <c r="AU207" s="84"/>
      <c r="AV207" s="84"/>
      <c r="AW207" s="84"/>
      <c r="AX207" s="84"/>
    </row>
    <row r="208" spans="27:50" x14ac:dyDescent="0.2">
      <c r="AA208" t="s">
        <v>204</v>
      </c>
      <c r="AT208" s="84"/>
      <c r="AU208" s="84"/>
      <c r="AV208" s="84"/>
      <c r="AW208" s="84"/>
      <c r="AX208" s="84"/>
    </row>
    <row r="209" spans="27:50" x14ac:dyDescent="0.2">
      <c r="AA209" t="s">
        <v>205</v>
      </c>
      <c r="AT209" s="84"/>
      <c r="AU209" s="84"/>
      <c r="AV209" s="84"/>
      <c r="AW209" s="84"/>
      <c r="AX209" s="84"/>
    </row>
    <row r="210" spans="27:50" x14ac:dyDescent="0.2">
      <c r="AA210" t="s">
        <v>39</v>
      </c>
      <c r="AT210" s="84"/>
      <c r="AU210" s="84"/>
      <c r="AV210" s="84"/>
      <c r="AW210" s="84"/>
      <c r="AX210" s="84"/>
    </row>
    <row r="211" spans="27:50" hidden="1" x14ac:dyDescent="0.2">
      <c r="AA211" t="s">
        <v>42</v>
      </c>
      <c r="AT211" s="84"/>
      <c r="AU211" s="84"/>
      <c r="AV211" s="84"/>
      <c r="AW211" s="84"/>
      <c r="AX211" s="84"/>
    </row>
    <row r="212" spans="27:50" x14ac:dyDescent="0.2">
      <c r="AA212" t="s">
        <v>41</v>
      </c>
      <c r="AT212" s="83"/>
      <c r="AU212" s="83"/>
      <c r="AV212" s="83"/>
      <c r="AW212" s="83"/>
      <c r="AX212" s="83"/>
    </row>
    <row r="213" spans="27:50" x14ac:dyDescent="0.2">
      <c r="AT213" s="67">
        <f>SUM(AT195:AT212)</f>
        <v>0</v>
      </c>
      <c r="AU213" s="67">
        <f>SUM(AU195:AU212)</f>
        <v>0</v>
      </c>
      <c r="AV213" s="67">
        <f>SUM(AV195:AV212)</f>
        <v>0</v>
      </c>
      <c r="AW213" s="67">
        <f>SUM(AW195:AW212)</f>
        <v>0</v>
      </c>
      <c r="AX213" s="67">
        <f>SUM(AX195:AX212)</f>
        <v>0</v>
      </c>
    </row>
    <row r="214" spans="27:50" x14ac:dyDescent="0.2">
      <c r="AB214" s="67"/>
      <c r="AC214" s="67"/>
      <c r="AD214" s="67"/>
      <c r="AE214" s="67"/>
      <c r="AF214" s="67"/>
      <c r="AG214" s="67"/>
      <c r="AH214" s="67"/>
      <c r="AI214" s="67"/>
      <c r="AJ214" s="67"/>
      <c r="AK214" s="67"/>
      <c r="AL214" s="67"/>
      <c r="AM214" s="67"/>
      <c r="AN214" s="67"/>
      <c r="AO214" s="67"/>
      <c r="AP214" s="67"/>
      <c r="AQ214" s="67"/>
      <c r="AR214" s="67"/>
      <c r="AS214" s="67"/>
      <c r="AT214" s="67"/>
      <c r="AU214" s="67"/>
      <c r="AV214" s="67"/>
      <c r="AW214" s="67"/>
      <c r="AX214" s="67"/>
    </row>
    <row r="215" spans="27:50" x14ac:dyDescent="0.2">
      <c r="AB215" s="67"/>
      <c r="AC215" s="67"/>
      <c r="AD215" s="67"/>
      <c r="AE215" s="67"/>
      <c r="AF215" s="67"/>
      <c r="AG215" s="67"/>
      <c r="AH215" s="67"/>
      <c r="AI215" s="67"/>
      <c r="AJ215" s="67"/>
      <c r="AK215" s="67"/>
      <c r="AL215" s="67"/>
      <c r="AM215" s="67"/>
      <c r="AN215" s="67"/>
      <c r="AO215" s="67"/>
      <c r="AP215" s="67"/>
      <c r="AQ215" s="67"/>
      <c r="AR215" s="67"/>
      <c r="AS215" s="67"/>
      <c r="AT215" s="67"/>
      <c r="AU215" s="67"/>
      <c r="AV215" s="67"/>
      <c r="AW215" s="67"/>
      <c r="AX215" s="67"/>
    </row>
    <row r="216" spans="27:50" x14ac:dyDescent="0.2">
      <c r="AA216" s="48" t="s">
        <v>202</v>
      </c>
    </row>
    <row r="217" spans="27:50" x14ac:dyDescent="0.2">
      <c r="AT217" s="70">
        <f>AT$148</f>
        <v>36312</v>
      </c>
      <c r="AU217" s="70">
        <f>AU$148</f>
        <v>36342</v>
      </c>
      <c r="AV217" s="70">
        <f>AV$148</f>
        <v>36373</v>
      </c>
      <c r="AW217" s="70">
        <f>AW$148</f>
        <v>36404</v>
      </c>
      <c r="AX217" s="70">
        <f>AX$148</f>
        <v>36434</v>
      </c>
    </row>
    <row r="218" spans="27:50" x14ac:dyDescent="0.2">
      <c r="AA218" t="s">
        <v>206</v>
      </c>
      <c r="AT218" s="197">
        <f>AT152</f>
        <v>0</v>
      </c>
      <c r="AU218" s="197">
        <f>AU152</f>
        <v>0</v>
      </c>
      <c r="AV218" s="197">
        <f>AV152</f>
        <v>0</v>
      </c>
      <c r="AW218" s="197">
        <f>AW152</f>
        <v>0</v>
      </c>
      <c r="AX218" s="197">
        <f>AX152</f>
        <v>0</v>
      </c>
    </row>
    <row r="219" spans="27:50" x14ac:dyDescent="0.2">
      <c r="AA219" t="s">
        <v>36</v>
      </c>
      <c r="AT219" s="197">
        <f>AT175</f>
        <v>0</v>
      </c>
      <c r="AU219" s="197">
        <f>AU175</f>
        <v>0</v>
      </c>
      <c r="AV219" s="197">
        <f>AV175</f>
        <v>0</v>
      </c>
      <c r="AW219" s="197">
        <f>AW175</f>
        <v>0</v>
      </c>
      <c r="AX219" s="197">
        <f>AX175</f>
        <v>0</v>
      </c>
    </row>
    <row r="220" spans="27:50" x14ac:dyDescent="0.2">
      <c r="AA220" t="s">
        <v>207</v>
      </c>
      <c r="AT220" s="197">
        <f>AT198</f>
        <v>0</v>
      </c>
      <c r="AU220" s="197">
        <f>AU198</f>
        <v>0</v>
      </c>
      <c r="AV220" s="197">
        <f>AV198</f>
        <v>0</v>
      </c>
      <c r="AW220" s="197">
        <f>AW198</f>
        <v>0</v>
      </c>
      <c r="AX220" s="197">
        <f>AX198</f>
        <v>0</v>
      </c>
    </row>
    <row r="221" spans="27:50" x14ac:dyDescent="0.2">
      <c r="AA221" t="s">
        <v>208</v>
      </c>
      <c r="AT221" s="84"/>
      <c r="AU221" s="84"/>
      <c r="AV221" s="84"/>
      <c r="AW221" s="84"/>
      <c r="AX221" s="84"/>
    </row>
    <row r="222" spans="27:50" x14ac:dyDescent="0.2">
      <c r="AA222" t="s">
        <v>214</v>
      </c>
      <c r="AT222" s="84"/>
      <c r="AU222" s="84"/>
      <c r="AV222" s="84"/>
      <c r="AW222" s="84"/>
      <c r="AX222" s="84"/>
    </row>
    <row r="223" spans="27:50" x14ac:dyDescent="0.2">
      <c r="AA223" t="s">
        <v>200</v>
      </c>
      <c r="AT223" s="84"/>
      <c r="AU223" s="84"/>
      <c r="AV223" s="84"/>
      <c r="AW223" s="84"/>
      <c r="AX223" s="84"/>
    </row>
    <row r="224" spans="27:50" x14ac:dyDescent="0.2">
      <c r="AA224" t="s">
        <v>193</v>
      </c>
      <c r="AT224" s="84"/>
      <c r="AU224" s="84"/>
      <c r="AV224" s="84"/>
      <c r="AW224" s="84"/>
      <c r="AX224" s="84"/>
    </row>
    <row r="225" spans="27:50" x14ac:dyDescent="0.2">
      <c r="AA225" t="s">
        <v>203</v>
      </c>
      <c r="AT225" s="84"/>
      <c r="AU225" s="84"/>
      <c r="AV225" s="84"/>
      <c r="AW225" s="84"/>
      <c r="AX225" s="84"/>
    </row>
    <row r="226" spans="27:50" x14ac:dyDescent="0.2">
      <c r="AA226" t="s">
        <v>37</v>
      </c>
      <c r="AT226" s="84"/>
      <c r="AU226" s="84"/>
      <c r="AV226" s="84"/>
      <c r="AW226" s="84"/>
      <c r="AX226" s="84"/>
    </row>
    <row r="227" spans="27:50" x14ac:dyDescent="0.2">
      <c r="AA227" t="s">
        <v>38</v>
      </c>
      <c r="AT227" s="84"/>
      <c r="AU227" s="84"/>
      <c r="AV227" s="84"/>
      <c r="AW227" s="84"/>
      <c r="AX227" s="84"/>
    </row>
    <row r="228" spans="27:50" x14ac:dyDescent="0.2">
      <c r="AA228" t="s">
        <v>190</v>
      </c>
      <c r="AT228" s="84"/>
      <c r="AU228" s="84"/>
      <c r="AV228" s="84"/>
      <c r="AW228" s="84"/>
      <c r="AX228" s="84"/>
    </row>
    <row r="229" spans="27:50" x14ac:dyDescent="0.2">
      <c r="AA229" t="s">
        <v>183</v>
      </c>
      <c r="AT229" s="84"/>
      <c r="AU229" s="84"/>
      <c r="AV229" s="84"/>
      <c r="AW229" s="84"/>
      <c r="AX229" s="84"/>
    </row>
    <row r="230" spans="27:50" x14ac:dyDescent="0.2">
      <c r="AA230" t="s">
        <v>40</v>
      </c>
      <c r="AT230" s="84"/>
      <c r="AU230" s="84"/>
      <c r="AV230" s="84"/>
      <c r="AW230" s="84"/>
      <c r="AX230" s="84"/>
    </row>
    <row r="231" spans="27:50" x14ac:dyDescent="0.2">
      <c r="AA231" t="s">
        <v>204</v>
      </c>
      <c r="AT231" s="84"/>
      <c r="AU231" s="84"/>
      <c r="AV231" s="84"/>
      <c r="AW231" s="84"/>
      <c r="AX231" s="84"/>
    </row>
    <row r="232" spans="27:50" x14ac:dyDescent="0.2">
      <c r="AA232" t="s">
        <v>205</v>
      </c>
      <c r="AT232" s="84"/>
      <c r="AU232" s="84"/>
      <c r="AV232" s="84"/>
      <c r="AW232" s="84"/>
      <c r="AX232" s="84"/>
    </row>
    <row r="233" spans="27:50" x14ac:dyDescent="0.2">
      <c r="AA233" t="s">
        <v>39</v>
      </c>
      <c r="AT233" s="84"/>
      <c r="AU233" s="84"/>
      <c r="AV233" s="84"/>
      <c r="AW233" s="84"/>
      <c r="AX233" s="84"/>
    </row>
    <row r="234" spans="27:50" hidden="1" x14ac:dyDescent="0.2">
      <c r="AA234" t="s">
        <v>42</v>
      </c>
      <c r="AT234" s="84"/>
      <c r="AU234" s="84"/>
      <c r="AV234" s="84"/>
      <c r="AW234" s="84"/>
      <c r="AX234" s="84"/>
    </row>
    <row r="235" spans="27:50" x14ac:dyDescent="0.2">
      <c r="AA235" t="s">
        <v>41</v>
      </c>
      <c r="AT235" s="83"/>
      <c r="AU235" s="83"/>
      <c r="AV235" s="83"/>
      <c r="AW235" s="83"/>
      <c r="AX235" s="83"/>
    </row>
    <row r="236" spans="27:50" x14ac:dyDescent="0.2">
      <c r="AT236" s="67">
        <f>SUM(AT218:AT235)</f>
        <v>0</v>
      </c>
      <c r="AU236" s="67">
        <f>SUM(AU218:AU235)</f>
        <v>0</v>
      </c>
      <c r="AV236" s="67">
        <f>SUM(AV218:AV235)</f>
        <v>0</v>
      </c>
      <c r="AW236" s="67">
        <f>SUM(AW218:AW235)</f>
        <v>0</v>
      </c>
      <c r="AX236" s="67">
        <f>SUM(AX218:AX235)</f>
        <v>0</v>
      </c>
    </row>
    <row r="239" spans="27:50" x14ac:dyDescent="0.2">
      <c r="AA239" s="48" t="s">
        <v>210</v>
      </c>
    </row>
    <row r="240" spans="27:50" x14ac:dyDescent="0.2">
      <c r="AT240" s="70">
        <f>AT$148</f>
        <v>36312</v>
      </c>
      <c r="AU240" s="70">
        <f>AU$148</f>
        <v>36342</v>
      </c>
      <c r="AV240" s="70">
        <f>AV$148</f>
        <v>36373</v>
      </c>
      <c r="AW240" s="70">
        <f>AW$148</f>
        <v>36404</v>
      </c>
      <c r="AX240" s="70">
        <f>AX$148</f>
        <v>36434</v>
      </c>
    </row>
    <row r="241" spans="27:50" x14ac:dyDescent="0.2">
      <c r="AA241" t="s">
        <v>206</v>
      </c>
      <c r="AT241" s="197">
        <f>AT153</f>
        <v>0</v>
      </c>
      <c r="AU241" s="197">
        <f>AU153</f>
        <v>0</v>
      </c>
      <c r="AV241" s="197">
        <f>AV153</f>
        <v>0</v>
      </c>
      <c r="AW241" s="197">
        <f>AW153</f>
        <v>0</v>
      </c>
      <c r="AX241" s="197">
        <f>AX153</f>
        <v>0</v>
      </c>
    </row>
    <row r="242" spans="27:50" x14ac:dyDescent="0.2">
      <c r="AA242" t="s">
        <v>36</v>
      </c>
      <c r="AT242" s="197">
        <f>AT176</f>
        <v>0</v>
      </c>
      <c r="AU242" s="197">
        <f>AU176</f>
        <v>0</v>
      </c>
      <c r="AV242" s="197">
        <f>AV176</f>
        <v>0</v>
      </c>
      <c r="AW242" s="197">
        <f>AW176</f>
        <v>0</v>
      </c>
      <c r="AX242" s="197">
        <f>AX176</f>
        <v>0</v>
      </c>
    </row>
    <row r="243" spans="27:50" x14ac:dyDescent="0.2">
      <c r="AA243" t="s">
        <v>207</v>
      </c>
      <c r="AT243" s="197">
        <f>AT199</f>
        <v>0</v>
      </c>
      <c r="AU243" s="197">
        <f>AU199</f>
        <v>0</v>
      </c>
      <c r="AV243" s="197">
        <f>AV199</f>
        <v>0</v>
      </c>
      <c r="AW243" s="197">
        <f>AW199</f>
        <v>0</v>
      </c>
      <c r="AX243" s="197">
        <f>AX199</f>
        <v>0</v>
      </c>
    </row>
    <row r="244" spans="27:50" x14ac:dyDescent="0.2">
      <c r="AA244" t="s">
        <v>208</v>
      </c>
      <c r="AT244" s="197">
        <f>AT222</f>
        <v>0</v>
      </c>
      <c r="AU244" s="197">
        <f>AU222</f>
        <v>0</v>
      </c>
      <c r="AV244" s="197">
        <f>AV222</f>
        <v>0</v>
      </c>
      <c r="AW244" s="197">
        <f>AW222</f>
        <v>0</v>
      </c>
      <c r="AX244" s="197">
        <f>AX222</f>
        <v>0</v>
      </c>
    </row>
    <row r="245" spans="27:50" x14ac:dyDescent="0.2">
      <c r="AA245" t="s">
        <v>214</v>
      </c>
      <c r="AT245" s="84">
        <v>0</v>
      </c>
      <c r="AU245" s="84"/>
      <c r="AV245" s="84"/>
      <c r="AW245" s="84"/>
      <c r="AX245" s="84"/>
    </row>
    <row r="246" spans="27:50" x14ac:dyDescent="0.2">
      <c r="AA246" t="s">
        <v>200</v>
      </c>
      <c r="AT246" s="84"/>
      <c r="AU246" s="84"/>
      <c r="AV246" s="84"/>
      <c r="AW246" s="84"/>
      <c r="AX246" s="84"/>
    </row>
    <row r="247" spans="27:50" x14ac:dyDescent="0.2">
      <c r="AA247" t="s">
        <v>193</v>
      </c>
      <c r="AT247" s="84"/>
      <c r="AU247" s="84"/>
      <c r="AV247" s="84"/>
      <c r="AW247" s="84"/>
      <c r="AX247" s="84"/>
    </row>
    <row r="248" spans="27:50" x14ac:dyDescent="0.2">
      <c r="AA248" t="s">
        <v>203</v>
      </c>
      <c r="AT248" s="84"/>
      <c r="AU248" s="84"/>
      <c r="AV248" s="84"/>
      <c r="AW248" s="84"/>
      <c r="AX248" s="84">
        <v>-2.7</v>
      </c>
    </row>
    <row r="249" spans="27:50" x14ac:dyDescent="0.2">
      <c r="AA249" t="s">
        <v>37</v>
      </c>
      <c r="AT249" s="84"/>
      <c r="AU249" s="84"/>
      <c r="AV249" s="84"/>
      <c r="AW249" s="84"/>
      <c r="AX249" s="84"/>
    </row>
    <row r="250" spans="27:50" x14ac:dyDescent="0.2">
      <c r="AA250" t="s">
        <v>38</v>
      </c>
      <c r="AT250" s="84"/>
      <c r="AU250" s="84"/>
      <c r="AV250" s="84"/>
      <c r="AW250" s="84"/>
      <c r="AX250" s="84"/>
    </row>
    <row r="251" spans="27:50" x14ac:dyDescent="0.2">
      <c r="AA251" t="s">
        <v>190</v>
      </c>
      <c r="AT251" s="84"/>
      <c r="AU251" s="84"/>
      <c r="AV251" s="84"/>
      <c r="AW251" s="84"/>
      <c r="AX251" s="84"/>
    </row>
    <row r="252" spans="27:50" x14ac:dyDescent="0.2">
      <c r="AA252" t="s">
        <v>183</v>
      </c>
      <c r="AT252" s="84"/>
      <c r="AU252" s="84"/>
      <c r="AV252" s="84"/>
      <c r="AW252" s="84"/>
      <c r="AX252" s="84"/>
    </row>
    <row r="253" spans="27:50" x14ac:dyDescent="0.2">
      <c r="AA253" t="s">
        <v>40</v>
      </c>
      <c r="AT253" s="84"/>
      <c r="AU253" s="84"/>
      <c r="AV253" s="84"/>
      <c r="AW253" s="84"/>
      <c r="AX253" s="84">
        <v>2.7</v>
      </c>
    </row>
    <row r="254" spans="27:50" x14ac:dyDescent="0.2">
      <c r="AA254" t="s">
        <v>204</v>
      </c>
      <c r="AT254" s="84"/>
      <c r="AU254" s="84"/>
      <c r="AV254" s="84"/>
      <c r="AW254" s="84"/>
      <c r="AX254" s="84"/>
    </row>
    <row r="255" spans="27:50" x14ac:dyDescent="0.2">
      <c r="AA255" t="s">
        <v>205</v>
      </c>
      <c r="AT255" s="84"/>
      <c r="AU255" s="84"/>
      <c r="AV255" s="84"/>
      <c r="AW255" s="84"/>
      <c r="AX255" s="84"/>
    </row>
    <row r="256" spans="27:50" x14ac:dyDescent="0.2">
      <c r="AA256" t="s">
        <v>39</v>
      </c>
      <c r="AT256" s="84"/>
      <c r="AU256" s="84"/>
      <c r="AV256" s="84"/>
      <c r="AW256" s="84"/>
      <c r="AX256" s="84"/>
    </row>
    <row r="257" spans="27:50" hidden="1" x14ac:dyDescent="0.2">
      <c r="AA257" t="s">
        <v>42</v>
      </c>
      <c r="AT257" s="84"/>
      <c r="AU257" s="84"/>
      <c r="AV257" s="84"/>
      <c r="AW257" s="84"/>
      <c r="AX257" s="84"/>
    </row>
    <row r="258" spans="27:50" x14ac:dyDescent="0.2">
      <c r="AA258" t="s">
        <v>41</v>
      </c>
      <c r="AT258" s="83"/>
      <c r="AU258" s="83"/>
      <c r="AV258" s="83"/>
      <c r="AW258" s="83"/>
      <c r="AX258" s="83"/>
    </row>
    <row r="259" spans="27:50" x14ac:dyDescent="0.2">
      <c r="AT259" s="67">
        <f>SUM(AT241:AT258)</f>
        <v>0</v>
      </c>
      <c r="AU259" s="67">
        <f>SUM(AU241:AU258)</f>
        <v>0</v>
      </c>
      <c r="AV259" s="67">
        <f>SUM(AV241:AV258)</f>
        <v>0</v>
      </c>
      <c r="AW259" s="67">
        <f>SUM(AW241:AW258)</f>
        <v>0</v>
      </c>
      <c r="AX259" s="67">
        <f>SUM(AX241:AX258)</f>
        <v>0</v>
      </c>
    </row>
    <row r="262" spans="27:50" x14ac:dyDescent="0.2">
      <c r="AA262" s="48" t="s">
        <v>211</v>
      </c>
    </row>
    <row r="263" spans="27:50" x14ac:dyDescent="0.2">
      <c r="AT263" s="70">
        <f>AT$148</f>
        <v>36312</v>
      </c>
      <c r="AU263" s="70">
        <f>AU$148</f>
        <v>36342</v>
      </c>
      <c r="AV263" s="70">
        <f>AV$148</f>
        <v>36373</v>
      </c>
      <c r="AW263" s="70">
        <f>AW$148</f>
        <v>36404</v>
      </c>
      <c r="AX263" s="70">
        <f>AX$148</f>
        <v>36434</v>
      </c>
    </row>
    <row r="264" spans="27:50" x14ac:dyDescent="0.2">
      <c r="AA264" t="s">
        <v>206</v>
      </c>
      <c r="AT264" s="197">
        <f>AT154</f>
        <v>0</v>
      </c>
      <c r="AU264" s="197">
        <f>AU154</f>
        <v>0</v>
      </c>
      <c r="AV264" s="197">
        <f>AV154</f>
        <v>0</v>
      </c>
      <c r="AW264" s="197">
        <f>AW154</f>
        <v>0</v>
      </c>
      <c r="AX264" s="197">
        <f>AX154</f>
        <v>0</v>
      </c>
    </row>
    <row r="265" spans="27:50" x14ac:dyDescent="0.2">
      <c r="AA265" t="s">
        <v>36</v>
      </c>
      <c r="AT265" s="197">
        <f>AT177</f>
        <v>0</v>
      </c>
      <c r="AU265" s="197">
        <f>AU177</f>
        <v>0</v>
      </c>
      <c r="AV265" s="197">
        <f>AV177</f>
        <v>0</v>
      </c>
      <c r="AW265" s="197">
        <f>AW177</f>
        <v>-3.8</v>
      </c>
      <c r="AX265" s="197">
        <f>AX177</f>
        <v>0</v>
      </c>
    </row>
    <row r="266" spans="27:50" x14ac:dyDescent="0.2">
      <c r="AA266" t="s">
        <v>207</v>
      </c>
      <c r="AT266" s="197">
        <f>AT200</f>
        <v>0</v>
      </c>
      <c r="AU266" s="197">
        <f>AU200</f>
        <v>0</v>
      </c>
      <c r="AV266" s="197">
        <f>AV200</f>
        <v>0</v>
      </c>
      <c r="AW266" s="197">
        <f>AW200</f>
        <v>0</v>
      </c>
      <c r="AX266" s="197">
        <f>AX200</f>
        <v>0</v>
      </c>
    </row>
    <row r="267" spans="27:50" x14ac:dyDescent="0.2">
      <c r="AA267" t="s">
        <v>208</v>
      </c>
      <c r="AT267" s="197">
        <f>AT223</f>
        <v>0</v>
      </c>
      <c r="AU267" s="197">
        <f>AU223</f>
        <v>0</v>
      </c>
      <c r="AV267" s="197">
        <f>AV223</f>
        <v>0</v>
      </c>
      <c r="AW267" s="197">
        <f>AW223</f>
        <v>0</v>
      </c>
      <c r="AX267" s="197">
        <f>AX223</f>
        <v>0</v>
      </c>
    </row>
    <row r="268" spans="27:50" x14ac:dyDescent="0.2">
      <c r="AA268" t="s">
        <v>214</v>
      </c>
      <c r="AT268" s="197">
        <f>AT246</f>
        <v>0</v>
      </c>
      <c r="AU268" s="197">
        <f>AU246</f>
        <v>0</v>
      </c>
      <c r="AV268" s="197">
        <f>AV246</f>
        <v>0</v>
      </c>
      <c r="AW268" s="197">
        <f>AW246</f>
        <v>0</v>
      </c>
      <c r="AX268" s="197">
        <f>AX246</f>
        <v>0</v>
      </c>
    </row>
    <row r="269" spans="27:50" x14ac:dyDescent="0.2">
      <c r="AA269" t="s">
        <v>200</v>
      </c>
      <c r="AT269" s="84"/>
      <c r="AU269" s="84">
        <v>0</v>
      </c>
      <c r="AV269" s="84"/>
      <c r="AW269" s="84"/>
      <c r="AX269" s="84"/>
    </row>
    <row r="270" spans="27:50" x14ac:dyDescent="0.2">
      <c r="AA270" t="s">
        <v>193</v>
      </c>
      <c r="AT270" s="84"/>
      <c r="AU270" s="84"/>
      <c r="AV270" s="84"/>
      <c r="AW270" s="84"/>
      <c r="AX270" s="84"/>
    </row>
    <row r="271" spans="27:50" x14ac:dyDescent="0.2">
      <c r="AA271" t="s">
        <v>203</v>
      </c>
      <c r="AT271" s="84"/>
      <c r="AU271" s="84"/>
      <c r="AV271" s="84"/>
      <c r="AW271" s="84"/>
      <c r="AX271" s="84"/>
    </row>
    <row r="272" spans="27:50" x14ac:dyDescent="0.2">
      <c r="AA272" t="s">
        <v>37</v>
      </c>
      <c r="AT272" s="84"/>
      <c r="AU272" s="84"/>
      <c r="AV272" s="84"/>
      <c r="AW272" s="84"/>
      <c r="AX272" s="84"/>
    </row>
    <row r="273" spans="27:50" x14ac:dyDescent="0.2">
      <c r="AA273" t="s">
        <v>38</v>
      </c>
      <c r="AT273" s="84"/>
      <c r="AU273" s="84"/>
      <c r="AV273" s="84"/>
      <c r="AW273" s="84"/>
      <c r="AX273" s="84"/>
    </row>
    <row r="274" spans="27:50" x14ac:dyDescent="0.2">
      <c r="AA274" t="s">
        <v>190</v>
      </c>
      <c r="AT274" s="84"/>
      <c r="AU274" s="84"/>
      <c r="AV274" s="84"/>
      <c r="AW274" s="84"/>
      <c r="AX274" s="84"/>
    </row>
    <row r="275" spans="27:50" x14ac:dyDescent="0.2">
      <c r="AA275" t="s">
        <v>183</v>
      </c>
      <c r="AT275" s="84"/>
      <c r="AU275" s="84"/>
      <c r="AV275" s="84"/>
      <c r="AW275" s="84"/>
      <c r="AX275" s="84"/>
    </row>
    <row r="276" spans="27:50" x14ac:dyDescent="0.2">
      <c r="AA276" t="s">
        <v>40</v>
      </c>
      <c r="AT276" s="84"/>
      <c r="AU276" s="84"/>
      <c r="AV276" s="84"/>
      <c r="AW276" s="84"/>
      <c r="AX276" s="84"/>
    </row>
    <row r="277" spans="27:50" x14ac:dyDescent="0.2">
      <c r="AA277" t="s">
        <v>204</v>
      </c>
      <c r="AT277" s="84"/>
      <c r="AU277" s="84"/>
      <c r="AV277" s="84"/>
      <c r="AW277" s="84"/>
      <c r="AX277" s="84"/>
    </row>
    <row r="278" spans="27:50" x14ac:dyDescent="0.2">
      <c r="AA278" t="s">
        <v>205</v>
      </c>
      <c r="AT278" s="84"/>
      <c r="AU278" s="84"/>
      <c r="AV278" s="84"/>
      <c r="AW278" s="84"/>
      <c r="AX278" s="84"/>
    </row>
    <row r="279" spans="27:50" x14ac:dyDescent="0.2">
      <c r="AA279" t="s">
        <v>39</v>
      </c>
      <c r="AT279" s="84"/>
      <c r="AU279" s="84"/>
      <c r="AV279" s="84"/>
      <c r="AW279" s="84"/>
      <c r="AX279" s="84"/>
    </row>
    <row r="280" spans="27:50" hidden="1" x14ac:dyDescent="0.2">
      <c r="AA280" t="s">
        <v>42</v>
      </c>
      <c r="AT280" s="84"/>
      <c r="AU280" s="84"/>
      <c r="AV280" s="84"/>
      <c r="AW280" s="84"/>
      <c r="AX280" s="84"/>
    </row>
    <row r="281" spans="27:50" x14ac:dyDescent="0.2">
      <c r="AA281" t="s">
        <v>41</v>
      </c>
      <c r="AT281" s="83"/>
      <c r="AU281" s="83"/>
      <c r="AV281" s="83">
        <v>2</v>
      </c>
      <c r="AW281" s="83"/>
      <c r="AX281" s="83"/>
    </row>
    <row r="282" spans="27:50" x14ac:dyDescent="0.2">
      <c r="AT282" s="67">
        <f>SUM(AT264:AT281)</f>
        <v>0</v>
      </c>
      <c r="AU282" s="67">
        <f>SUM(AU264:AU281)</f>
        <v>0</v>
      </c>
      <c r="AV282" s="67">
        <f>SUM(AV264:AV281)</f>
        <v>2</v>
      </c>
      <c r="AW282" s="67">
        <f>SUM(AW264:AW281)</f>
        <v>-3.8</v>
      </c>
      <c r="AX282" s="67">
        <f>SUM(AX264:AX281)</f>
        <v>0</v>
      </c>
    </row>
    <row r="285" spans="27:50" x14ac:dyDescent="0.2">
      <c r="AA285" s="48" t="s">
        <v>193</v>
      </c>
    </row>
    <row r="286" spans="27:50" x14ac:dyDescent="0.2">
      <c r="AT286" s="70">
        <f>AT$148</f>
        <v>36312</v>
      </c>
      <c r="AU286" s="70">
        <f>AU$148</f>
        <v>36342</v>
      </c>
      <c r="AV286" s="70">
        <f>AV$148</f>
        <v>36373</v>
      </c>
      <c r="AW286" s="70">
        <f>AW$148</f>
        <v>36404</v>
      </c>
      <c r="AX286" s="70">
        <f>AX$148</f>
        <v>36434</v>
      </c>
    </row>
    <row r="287" spans="27:50" x14ac:dyDescent="0.2">
      <c r="AA287" t="s">
        <v>206</v>
      </c>
      <c r="AT287" s="197">
        <f>AT155</f>
        <v>0</v>
      </c>
      <c r="AU287" s="197">
        <f>AU155</f>
        <v>0</v>
      </c>
      <c r="AV287" s="197">
        <f>AV155</f>
        <v>0</v>
      </c>
      <c r="AW287" s="197">
        <f>AW155</f>
        <v>0</v>
      </c>
      <c r="AX287" s="197">
        <f>AX155</f>
        <v>0</v>
      </c>
    </row>
    <row r="288" spans="27:50" x14ac:dyDescent="0.2">
      <c r="AA288" t="s">
        <v>36</v>
      </c>
      <c r="AT288" s="197">
        <f>AT178</f>
        <v>0</v>
      </c>
      <c r="AU288" s="197">
        <f>AU178</f>
        <v>0</v>
      </c>
      <c r="AV288" s="197">
        <f>AV178</f>
        <v>0</v>
      </c>
      <c r="AW288" s="197">
        <f>AW178</f>
        <v>0</v>
      </c>
      <c r="AX288" s="197">
        <f>AX178</f>
        <v>1.1000000000000001</v>
      </c>
    </row>
    <row r="289" spans="27:50" x14ac:dyDescent="0.2">
      <c r="AA289" t="s">
        <v>207</v>
      </c>
      <c r="AT289" s="197">
        <f>AT201</f>
        <v>0</v>
      </c>
      <c r="AU289" s="197">
        <f>AU201</f>
        <v>0</v>
      </c>
      <c r="AV289" s="197">
        <f>AV201</f>
        <v>0</v>
      </c>
      <c r="AW289" s="197">
        <f>AW201</f>
        <v>0</v>
      </c>
      <c r="AX289" s="197">
        <f>AX201</f>
        <v>0</v>
      </c>
    </row>
    <row r="290" spans="27:50" x14ac:dyDescent="0.2">
      <c r="AA290" t="s">
        <v>208</v>
      </c>
      <c r="AT290" s="197">
        <f>AT224</f>
        <v>0</v>
      </c>
      <c r="AU290" s="197">
        <f>AU224</f>
        <v>0</v>
      </c>
      <c r="AV290" s="197">
        <f>AV224</f>
        <v>0</v>
      </c>
      <c r="AW290" s="197">
        <f>AW224</f>
        <v>0</v>
      </c>
      <c r="AX290" s="197">
        <f>AX224</f>
        <v>0</v>
      </c>
    </row>
    <row r="291" spans="27:50" x14ac:dyDescent="0.2">
      <c r="AA291" t="s">
        <v>214</v>
      </c>
      <c r="AT291" s="197">
        <f>AT247</f>
        <v>0</v>
      </c>
      <c r="AU291" s="197">
        <f>AU247</f>
        <v>0</v>
      </c>
      <c r="AV291" s="197">
        <f>AV247</f>
        <v>0</v>
      </c>
      <c r="AW291" s="197">
        <f>AW247</f>
        <v>0</v>
      </c>
      <c r="AX291" s="197">
        <f>AX247</f>
        <v>0</v>
      </c>
    </row>
    <row r="292" spans="27:50" x14ac:dyDescent="0.2">
      <c r="AA292" t="s">
        <v>200</v>
      </c>
      <c r="AT292" s="197">
        <f>AT270</f>
        <v>0</v>
      </c>
      <c r="AU292" s="197">
        <f>AU270</f>
        <v>0</v>
      </c>
      <c r="AV292" s="197">
        <f>AV270</f>
        <v>0</v>
      </c>
      <c r="AW292" s="197">
        <f>AW270</f>
        <v>0</v>
      </c>
      <c r="AX292" s="197">
        <f>AX270</f>
        <v>0</v>
      </c>
    </row>
    <row r="293" spans="27:50" x14ac:dyDescent="0.2">
      <c r="AA293" t="s">
        <v>193</v>
      </c>
      <c r="AT293" s="84">
        <v>0</v>
      </c>
      <c r="AU293" s="84"/>
      <c r="AV293" s="84"/>
      <c r="AW293" s="84"/>
      <c r="AX293" s="84"/>
    </row>
    <row r="294" spans="27:50" x14ac:dyDescent="0.2">
      <c r="AA294" t="s">
        <v>203</v>
      </c>
      <c r="AT294" s="84"/>
      <c r="AU294" s="84"/>
      <c r="AV294" s="84"/>
      <c r="AW294" s="84"/>
      <c r="AX294" s="84"/>
    </row>
    <row r="295" spans="27:50" x14ac:dyDescent="0.2">
      <c r="AA295" t="s">
        <v>37</v>
      </c>
      <c r="AT295" s="84"/>
      <c r="AU295" s="84"/>
      <c r="AV295" s="84"/>
      <c r="AW295" s="84"/>
      <c r="AX295" s="84"/>
    </row>
    <row r="296" spans="27:50" x14ac:dyDescent="0.2">
      <c r="AA296" t="s">
        <v>38</v>
      </c>
      <c r="AT296" s="84"/>
      <c r="AU296" s="84"/>
      <c r="AV296" s="84"/>
      <c r="AW296" s="84"/>
      <c r="AX296" s="84"/>
    </row>
    <row r="297" spans="27:50" x14ac:dyDescent="0.2">
      <c r="AA297" t="s">
        <v>190</v>
      </c>
      <c r="AT297" s="84"/>
      <c r="AU297" s="84"/>
      <c r="AV297" s="84"/>
      <c r="AW297" s="84"/>
      <c r="AX297" s="84"/>
    </row>
    <row r="298" spans="27:50" x14ac:dyDescent="0.2">
      <c r="AA298" t="s">
        <v>183</v>
      </c>
      <c r="AT298" s="84"/>
      <c r="AU298" s="84"/>
      <c r="AV298" s="84"/>
      <c r="AW298" s="84"/>
      <c r="AX298" s="84"/>
    </row>
    <row r="299" spans="27:50" x14ac:dyDescent="0.2">
      <c r="AA299" t="s">
        <v>40</v>
      </c>
      <c r="AT299" s="84"/>
      <c r="AU299" s="84"/>
      <c r="AV299" s="84"/>
      <c r="AW299" s="84"/>
      <c r="AX299" s="84"/>
    </row>
    <row r="300" spans="27:50" x14ac:dyDescent="0.2">
      <c r="AA300" t="s">
        <v>204</v>
      </c>
      <c r="AT300" s="84"/>
      <c r="AU300" s="84"/>
      <c r="AV300" s="84"/>
      <c r="AW300" s="84"/>
      <c r="AX300" s="84"/>
    </row>
    <row r="301" spans="27:50" x14ac:dyDescent="0.2">
      <c r="AA301" t="s">
        <v>205</v>
      </c>
      <c r="AT301" s="84"/>
      <c r="AU301" s="84"/>
      <c r="AV301" s="84"/>
      <c r="AW301" s="84"/>
      <c r="AX301" s="84"/>
    </row>
    <row r="302" spans="27:50" x14ac:dyDescent="0.2">
      <c r="AA302" t="s">
        <v>39</v>
      </c>
      <c r="AT302" s="84"/>
      <c r="AU302" s="84"/>
      <c r="AV302" s="84"/>
      <c r="AW302" s="84"/>
      <c r="AX302" s="84"/>
    </row>
    <row r="303" spans="27:50" hidden="1" x14ac:dyDescent="0.2">
      <c r="AA303" t="s">
        <v>42</v>
      </c>
      <c r="AT303" s="84"/>
      <c r="AU303" s="84"/>
      <c r="AV303" s="84"/>
      <c r="AW303" s="84"/>
      <c r="AX303" s="84"/>
    </row>
    <row r="304" spans="27:50" x14ac:dyDescent="0.2">
      <c r="AA304" t="s">
        <v>41</v>
      </c>
      <c r="AT304" s="83"/>
      <c r="AU304" s="83"/>
      <c r="AV304" s="83"/>
      <c r="AW304" s="83"/>
      <c r="AX304" s="83"/>
    </row>
    <row r="305" spans="27:50" x14ac:dyDescent="0.2">
      <c r="AT305" s="67">
        <f>SUM(AT287:AT304)</f>
        <v>0</v>
      </c>
      <c r="AU305" s="67">
        <f>SUM(AU287:AU304)</f>
        <v>0</v>
      </c>
      <c r="AV305" s="67">
        <f>SUM(AV287:AV304)</f>
        <v>0</v>
      </c>
      <c r="AW305" s="67">
        <f>SUM(AW287:AW304)</f>
        <v>0</v>
      </c>
      <c r="AX305" s="67">
        <f>SUM(AX287:AX304)</f>
        <v>1.1000000000000001</v>
      </c>
    </row>
    <row r="306" spans="27:50" x14ac:dyDescent="0.2">
      <c r="AB306" s="67"/>
      <c r="AC306" s="67"/>
      <c r="AD306" s="67"/>
      <c r="AE306" s="67"/>
      <c r="AF306" s="67"/>
      <c r="AG306" s="67"/>
      <c r="AH306" s="67"/>
      <c r="AI306" s="67"/>
      <c r="AJ306" s="67"/>
      <c r="AK306" s="67"/>
      <c r="AL306" s="67"/>
      <c r="AM306" s="67"/>
      <c r="AN306" s="67"/>
      <c r="AO306" s="67"/>
      <c r="AP306" s="67"/>
      <c r="AQ306" s="67"/>
      <c r="AR306" s="67"/>
      <c r="AS306" s="67"/>
      <c r="AT306" s="67"/>
      <c r="AU306" s="67"/>
      <c r="AV306" s="67"/>
      <c r="AW306" s="67"/>
      <c r="AX306" s="67"/>
    </row>
    <row r="308" spans="27:50" x14ac:dyDescent="0.2">
      <c r="AA308" s="48" t="s">
        <v>212</v>
      </c>
    </row>
    <row r="309" spans="27:50" x14ac:dyDescent="0.2">
      <c r="AB309" s="70">
        <f t="shared" ref="AB309:AX309" si="6">AB$148</f>
        <v>35765</v>
      </c>
      <c r="AC309" s="70">
        <f t="shared" si="6"/>
        <v>35796</v>
      </c>
      <c r="AD309" s="70">
        <f t="shared" si="6"/>
        <v>35827</v>
      </c>
      <c r="AE309" s="70">
        <f t="shared" si="6"/>
        <v>35855</v>
      </c>
      <c r="AF309" s="70">
        <f t="shared" si="6"/>
        <v>35886</v>
      </c>
      <c r="AG309" s="70">
        <f t="shared" si="6"/>
        <v>35916</v>
      </c>
      <c r="AH309" s="70">
        <f t="shared" si="6"/>
        <v>35947</v>
      </c>
      <c r="AI309" s="70">
        <f t="shared" si="6"/>
        <v>35977</v>
      </c>
      <c r="AJ309" s="70">
        <f t="shared" si="6"/>
        <v>36008</v>
      </c>
      <c r="AK309" s="70">
        <f t="shared" si="6"/>
        <v>36039</v>
      </c>
      <c r="AL309" s="70">
        <f t="shared" si="6"/>
        <v>36069</v>
      </c>
      <c r="AM309" s="70">
        <f t="shared" si="6"/>
        <v>36100</v>
      </c>
      <c r="AN309" s="70">
        <f t="shared" si="6"/>
        <v>36130</v>
      </c>
      <c r="AO309" s="70">
        <f t="shared" si="6"/>
        <v>36161</v>
      </c>
      <c r="AP309" s="70">
        <f t="shared" si="6"/>
        <v>36192</v>
      </c>
      <c r="AQ309" s="70">
        <f t="shared" si="6"/>
        <v>36220</v>
      </c>
      <c r="AR309" s="70">
        <f t="shared" si="6"/>
        <v>36251</v>
      </c>
      <c r="AS309" s="70">
        <f t="shared" si="6"/>
        <v>36281</v>
      </c>
      <c r="AT309" s="70">
        <f t="shared" si="6"/>
        <v>36312</v>
      </c>
      <c r="AU309" s="70">
        <f t="shared" si="6"/>
        <v>36342</v>
      </c>
      <c r="AV309" s="70">
        <f t="shared" si="6"/>
        <v>36373</v>
      </c>
      <c r="AW309" s="70">
        <f t="shared" si="6"/>
        <v>36404</v>
      </c>
      <c r="AX309" s="70">
        <f t="shared" si="6"/>
        <v>36434</v>
      </c>
    </row>
    <row r="310" spans="27:50" x14ac:dyDescent="0.2">
      <c r="AA310" t="s">
        <v>206</v>
      </c>
      <c r="AB310" s="67">
        <f t="shared" ref="AB310:AH310" si="7">AB156</f>
        <v>5.9</v>
      </c>
      <c r="AC310" s="67">
        <f t="shared" si="7"/>
        <v>0</v>
      </c>
      <c r="AD310" s="67">
        <f t="shared" si="7"/>
        <v>0</v>
      </c>
      <c r="AE310" s="67">
        <f t="shared" si="7"/>
        <v>0</v>
      </c>
      <c r="AF310" s="67">
        <f t="shared" si="7"/>
        <v>0</v>
      </c>
      <c r="AG310" s="67">
        <f t="shared" si="7"/>
        <v>0</v>
      </c>
      <c r="AH310" s="67">
        <f t="shared" si="7"/>
        <v>0</v>
      </c>
      <c r="AI310" s="67">
        <f t="shared" ref="AI310:AN310" si="8">AI156</f>
        <v>0</v>
      </c>
      <c r="AJ310" s="67">
        <f t="shared" si="8"/>
        <v>0</v>
      </c>
      <c r="AK310" s="67">
        <f t="shared" si="8"/>
        <v>0</v>
      </c>
      <c r="AL310" s="67">
        <f t="shared" si="8"/>
        <v>-23.3</v>
      </c>
      <c r="AM310" s="67">
        <f t="shared" si="8"/>
        <v>0</v>
      </c>
      <c r="AN310" s="67">
        <f t="shared" si="8"/>
        <v>0</v>
      </c>
      <c r="AO310" s="67">
        <f t="shared" ref="AO310:AW310" si="9">AO156</f>
        <v>0</v>
      </c>
      <c r="AP310" s="67">
        <f t="shared" si="9"/>
        <v>0</v>
      </c>
      <c r="AQ310" s="67">
        <f t="shared" si="9"/>
        <v>0</v>
      </c>
      <c r="AR310" s="67">
        <f t="shared" si="9"/>
        <v>0</v>
      </c>
      <c r="AS310" s="67">
        <f t="shared" si="9"/>
        <v>-1</v>
      </c>
      <c r="AT310" s="67">
        <f t="shared" si="9"/>
        <v>0</v>
      </c>
      <c r="AU310" s="67">
        <f t="shared" si="9"/>
        <v>0</v>
      </c>
      <c r="AV310" s="67">
        <f t="shared" si="9"/>
        <v>0</v>
      </c>
      <c r="AW310" s="67">
        <f t="shared" si="9"/>
        <v>1.3</v>
      </c>
      <c r="AX310" s="67">
        <f>AX156</f>
        <v>0</v>
      </c>
    </row>
    <row r="311" spans="27:50" x14ac:dyDescent="0.2">
      <c r="AA311" t="s">
        <v>36</v>
      </c>
      <c r="AB311" s="67"/>
      <c r="AC311" s="67"/>
      <c r="AD311" s="67"/>
      <c r="AE311" s="67"/>
      <c r="AF311" s="67"/>
      <c r="AG311" s="67">
        <f t="shared" ref="AG311:AL311" si="10">AG179</f>
        <v>-1</v>
      </c>
      <c r="AH311" s="67">
        <f t="shared" si="10"/>
        <v>-1.2</v>
      </c>
      <c r="AI311" s="67">
        <f t="shared" si="10"/>
        <v>0</v>
      </c>
      <c r="AJ311" s="67">
        <f t="shared" si="10"/>
        <v>-1</v>
      </c>
      <c r="AK311" s="67">
        <f t="shared" si="10"/>
        <v>0</v>
      </c>
      <c r="AL311" s="67">
        <f t="shared" si="10"/>
        <v>0</v>
      </c>
      <c r="AM311" s="67">
        <f t="shared" ref="AM311:AR311" si="11">AM179</f>
        <v>0</v>
      </c>
      <c r="AN311" s="67">
        <f t="shared" si="11"/>
        <v>0</v>
      </c>
      <c r="AO311" s="67">
        <f t="shared" si="11"/>
        <v>0</v>
      </c>
      <c r="AP311" s="67">
        <f t="shared" si="11"/>
        <v>0</v>
      </c>
      <c r="AQ311" s="67">
        <f t="shared" si="11"/>
        <v>0</v>
      </c>
      <c r="AR311" s="67">
        <f t="shared" si="11"/>
        <v>0</v>
      </c>
      <c r="AS311" s="67">
        <f t="shared" ref="AS311:AX311" si="12">AS179</f>
        <v>0</v>
      </c>
      <c r="AT311" s="67">
        <f t="shared" si="12"/>
        <v>0</v>
      </c>
      <c r="AU311" s="67">
        <f t="shared" si="12"/>
        <v>0</v>
      </c>
      <c r="AV311" s="67">
        <f t="shared" si="12"/>
        <v>0</v>
      </c>
      <c r="AW311" s="67">
        <f t="shared" si="12"/>
        <v>0</v>
      </c>
      <c r="AX311" s="67">
        <f t="shared" si="12"/>
        <v>-0.7</v>
      </c>
    </row>
    <row r="312" spans="27:50" x14ac:dyDescent="0.2">
      <c r="AA312" t="s">
        <v>207</v>
      </c>
      <c r="AB312" s="67"/>
      <c r="AC312" s="67"/>
      <c r="AD312" s="67"/>
      <c r="AE312" s="67"/>
      <c r="AF312" s="67"/>
      <c r="AG312" s="67"/>
      <c r="AH312" s="67"/>
      <c r="AI312" s="67"/>
      <c r="AJ312" s="67"/>
      <c r="AK312" s="67"/>
      <c r="AL312" s="67"/>
      <c r="AM312" s="67"/>
      <c r="AN312" s="67"/>
      <c r="AO312" s="67"/>
      <c r="AP312" s="67"/>
      <c r="AQ312" s="67"/>
      <c r="AR312" s="67"/>
      <c r="AS312" s="67"/>
      <c r="AT312" s="67">
        <f>AT202</f>
        <v>0</v>
      </c>
      <c r="AU312" s="67">
        <f>AU202</f>
        <v>0</v>
      </c>
      <c r="AV312" s="67">
        <f>AV202</f>
        <v>0</v>
      </c>
      <c r="AW312" s="67">
        <f>AW202</f>
        <v>0</v>
      </c>
      <c r="AX312" s="67">
        <f>AX202</f>
        <v>0</v>
      </c>
    </row>
    <row r="313" spans="27:50" x14ac:dyDescent="0.2">
      <c r="AA313" t="s">
        <v>208</v>
      </c>
      <c r="AB313" s="67"/>
      <c r="AC313" s="67"/>
      <c r="AD313" s="67"/>
      <c r="AE313" s="67"/>
      <c r="AF313" s="67"/>
      <c r="AG313" s="67"/>
      <c r="AH313" s="67"/>
      <c r="AI313" s="67"/>
      <c r="AJ313" s="67"/>
      <c r="AK313" s="67"/>
      <c r="AL313" s="67"/>
      <c r="AM313" s="67"/>
      <c r="AN313" s="67"/>
      <c r="AO313" s="67"/>
      <c r="AP313" s="67"/>
      <c r="AQ313" s="67"/>
      <c r="AR313" s="67"/>
      <c r="AS313" s="67"/>
      <c r="AT313" s="67">
        <f>AT225</f>
        <v>0</v>
      </c>
      <c r="AU313" s="67">
        <f>AU225</f>
        <v>0</v>
      </c>
      <c r="AV313" s="67">
        <f>AV225</f>
        <v>0</v>
      </c>
      <c r="AW313" s="67">
        <f>AW225</f>
        <v>0</v>
      </c>
      <c r="AX313" s="67">
        <f>AX225</f>
        <v>0</v>
      </c>
    </row>
    <row r="314" spans="27:50" x14ac:dyDescent="0.2">
      <c r="AA314" t="s">
        <v>214</v>
      </c>
      <c r="AB314" s="67"/>
      <c r="AC314" s="67"/>
      <c r="AD314" s="67"/>
      <c r="AE314" s="67"/>
      <c r="AF314" s="67"/>
      <c r="AG314" s="67"/>
      <c r="AH314" s="67"/>
      <c r="AI314" s="67"/>
      <c r="AJ314" s="67"/>
      <c r="AK314" s="67"/>
      <c r="AL314" s="67"/>
      <c r="AM314" s="67"/>
      <c r="AN314" s="67"/>
      <c r="AO314" s="67"/>
      <c r="AP314" s="67"/>
      <c r="AQ314" s="67"/>
      <c r="AR314" s="67"/>
      <c r="AS314" s="67"/>
      <c r="AT314" s="67">
        <f>AT248</f>
        <v>0</v>
      </c>
      <c r="AU314" s="67">
        <f>AU248</f>
        <v>0</v>
      </c>
      <c r="AV314" s="67">
        <f>AV248</f>
        <v>0</v>
      </c>
      <c r="AW314" s="67">
        <f>AW248</f>
        <v>0</v>
      </c>
      <c r="AX314" s="67">
        <f>AX248</f>
        <v>-2.7</v>
      </c>
    </row>
    <row r="315" spans="27:50" x14ac:dyDescent="0.2">
      <c r="AA315" t="s">
        <v>200</v>
      </c>
      <c r="AB315" s="67"/>
      <c r="AC315" s="67"/>
      <c r="AD315" s="67"/>
      <c r="AE315" s="67"/>
      <c r="AF315" s="67"/>
      <c r="AG315" s="67"/>
      <c r="AH315" s="67"/>
      <c r="AI315" s="67"/>
      <c r="AJ315" s="67"/>
      <c r="AK315" s="67"/>
      <c r="AL315" s="67"/>
      <c r="AM315" s="67"/>
      <c r="AN315" s="67"/>
      <c r="AO315" s="67"/>
      <c r="AP315" s="67"/>
      <c r="AQ315" s="67"/>
      <c r="AR315" s="67"/>
      <c r="AS315" s="67"/>
      <c r="AT315" s="67">
        <f>AT271</f>
        <v>0</v>
      </c>
      <c r="AU315" s="67">
        <f>AU271</f>
        <v>0</v>
      </c>
      <c r="AV315" s="67">
        <f>AV271</f>
        <v>0</v>
      </c>
      <c r="AW315" s="67">
        <f>AW271</f>
        <v>0</v>
      </c>
      <c r="AX315" s="67">
        <f>AX271</f>
        <v>0</v>
      </c>
    </row>
    <row r="316" spans="27:50" x14ac:dyDescent="0.2">
      <c r="AA316" t="s">
        <v>193</v>
      </c>
      <c r="AB316" s="67"/>
      <c r="AC316" s="67"/>
      <c r="AD316" s="67"/>
      <c r="AE316" s="67"/>
      <c r="AF316" s="67"/>
      <c r="AG316" s="67"/>
      <c r="AH316" s="67"/>
      <c r="AI316" s="67"/>
      <c r="AJ316" s="67"/>
      <c r="AK316" s="67"/>
      <c r="AL316" s="67"/>
      <c r="AM316" s="67"/>
      <c r="AN316" s="67"/>
      <c r="AO316" s="67"/>
      <c r="AP316" s="67"/>
      <c r="AQ316" s="67"/>
      <c r="AR316" s="67"/>
      <c r="AS316" s="67"/>
      <c r="AT316" s="67">
        <f>AT294</f>
        <v>0</v>
      </c>
      <c r="AU316" s="67">
        <f>AU294</f>
        <v>0</v>
      </c>
      <c r="AV316" s="67">
        <f>AV294</f>
        <v>0</v>
      </c>
      <c r="AW316" s="67">
        <f>AW294</f>
        <v>0</v>
      </c>
      <c r="AX316" s="67">
        <f>AX294</f>
        <v>0</v>
      </c>
    </row>
    <row r="317" spans="27:50" x14ac:dyDescent="0.2">
      <c r="AA317" t="s">
        <v>203</v>
      </c>
      <c r="AB317" s="67">
        <v>-0.1</v>
      </c>
      <c r="AC317" s="67"/>
      <c r="AD317" s="67"/>
      <c r="AE317" s="67"/>
      <c r="AF317" s="67"/>
      <c r="AG317" s="84">
        <v>0</v>
      </c>
      <c r="AH317" s="84">
        <v>0</v>
      </c>
      <c r="AI317" s="84">
        <v>0</v>
      </c>
      <c r="AJ317" s="84"/>
      <c r="AK317" s="84">
        <v>1</v>
      </c>
      <c r="AL317" s="84"/>
      <c r="AM317" s="84"/>
      <c r="AN317" s="84"/>
      <c r="AO317" s="84"/>
      <c r="AP317" s="84"/>
      <c r="AQ317" s="84"/>
      <c r="AR317" s="84"/>
      <c r="AS317" s="84"/>
      <c r="AT317" s="84"/>
      <c r="AU317" s="84"/>
      <c r="AV317" s="84"/>
      <c r="AW317" s="84"/>
      <c r="AX317" s="84"/>
    </row>
    <row r="318" spans="27:50" x14ac:dyDescent="0.2">
      <c r="AA318" t="s">
        <v>37</v>
      </c>
      <c r="AB318" s="67"/>
      <c r="AC318" s="67"/>
      <c r="AD318" s="67"/>
      <c r="AE318" s="67"/>
      <c r="AF318" s="67"/>
      <c r="AG318" s="84">
        <v>0</v>
      </c>
      <c r="AH318" s="84">
        <v>0</v>
      </c>
      <c r="AI318" s="84">
        <v>0</v>
      </c>
      <c r="AJ318" s="84"/>
      <c r="AK318" s="84"/>
      <c r="AL318" s="84"/>
      <c r="AM318" s="84"/>
      <c r="AN318" s="84"/>
      <c r="AO318" s="84"/>
      <c r="AP318" s="84"/>
      <c r="AQ318" s="84"/>
      <c r="AR318" s="84"/>
      <c r="AS318" s="84"/>
      <c r="AT318" s="84"/>
      <c r="AU318" s="84"/>
      <c r="AV318" s="84"/>
      <c r="AW318" s="84"/>
      <c r="AX318" s="84"/>
    </row>
    <row r="319" spans="27:50" x14ac:dyDescent="0.2">
      <c r="AA319" t="s">
        <v>38</v>
      </c>
      <c r="AB319" s="67"/>
      <c r="AC319" s="67"/>
      <c r="AD319" s="67"/>
      <c r="AE319" s="67"/>
      <c r="AF319" s="67"/>
      <c r="AG319" s="84"/>
      <c r="AH319" s="84"/>
      <c r="AI319" s="84"/>
      <c r="AJ319" s="84"/>
      <c r="AK319" s="84"/>
      <c r="AL319" s="84"/>
      <c r="AM319" s="84"/>
      <c r="AN319" s="84"/>
      <c r="AO319" s="84"/>
      <c r="AP319" s="84"/>
      <c r="AQ319" s="84"/>
      <c r="AR319" s="84"/>
      <c r="AS319" s="84"/>
      <c r="AT319" s="84"/>
      <c r="AU319" s="84"/>
      <c r="AV319" s="84"/>
      <c r="AW319" s="84"/>
      <c r="AX319" s="84"/>
    </row>
    <row r="320" spans="27:50" x14ac:dyDescent="0.2">
      <c r="AA320" t="s">
        <v>190</v>
      </c>
      <c r="AB320" s="67"/>
      <c r="AC320" s="67"/>
      <c r="AD320" s="67"/>
      <c r="AE320" s="67"/>
      <c r="AF320" s="67"/>
      <c r="AG320" s="84">
        <v>0</v>
      </c>
      <c r="AH320" s="84">
        <v>0</v>
      </c>
      <c r="AI320" s="84">
        <v>0</v>
      </c>
      <c r="AJ320" s="84"/>
      <c r="AK320" s="84"/>
      <c r="AL320" s="84"/>
      <c r="AM320" s="84"/>
      <c r="AN320" s="84"/>
      <c r="AO320" s="84"/>
      <c r="AP320" s="84"/>
      <c r="AQ320" s="84"/>
      <c r="AR320" s="84"/>
      <c r="AS320" s="84"/>
      <c r="AT320" s="84"/>
      <c r="AU320" s="84"/>
      <c r="AV320" s="84"/>
      <c r="AW320" s="84"/>
      <c r="AX320" s="84"/>
    </row>
    <row r="321" spans="27:50" x14ac:dyDescent="0.2">
      <c r="AA321" t="s">
        <v>183</v>
      </c>
      <c r="AB321" s="67"/>
      <c r="AC321" s="67"/>
      <c r="AD321" s="67"/>
      <c r="AE321" s="67"/>
      <c r="AF321" s="67"/>
      <c r="AG321" s="84"/>
      <c r="AH321" s="84"/>
      <c r="AI321" s="84"/>
      <c r="AJ321" s="84"/>
      <c r="AK321" s="84"/>
      <c r="AL321" s="84"/>
      <c r="AM321" s="84"/>
      <c r="AN321" s="84"/>
      <c r="AO321" s="84"/>
      <c r="AP321" s="84"/>
      <c r="AQ321" s="84"/>
      <c r="AR321" s="84"/>
      <c r="AS321" s="84"/>
      <c r="AT321" s="84"/>
      <c r="AU321" s="84"/>
      <c r="AV321" s="84"/>
      <c r="AW321" s="84"/>
      <c r="AX321" s="84"/>
    </row>
    <row r="322" spans="27:50" x14ac:dyDescent="0.2">
      <c r="AA322" t="s">
        <v>40</v>
      </c>
      <c r="AB322" s="67"/>
      <c r="AC322" s="67"/>
      <c r="AD322" s="67"/>
      <c r="AE322" s="67"/>
      <c r="AF322" s="67"/>
      <c r="AG322" s="84">
        <v>0</v>
      </c>
      <c r="AH322" s="84">
        <v>0</v>
      </c>
      <c r="AI322" s="84">
        <v>0</v>
      </c>
      <c r="AJ322" s="84"/>
      <c r="AK322" s="84"/>
      <c r="AL322" s="84"/>
      <c r="AM322" s="84"/>
      <c r="AN322" s="84"/>
      <c r="AO322" s="84"/>
      <c r="AP322" s="84"/>
      <c r="AQ322" s="84"/>
      <c r="AR322" s="84"/>
      <c r="AS322" s="84"/>
      <c r="AT322" s="84"/>
      <c r="AU322" s="84"/>
      <c r="AV322" s="84"/>
      <c r="AW322" s="84"/>
      <c r="AX322" s="84"/>
    </row>
    <row r="323" spans="27:50" x14ac:dyDescent="0.2">
      <c r="AA323" t="s">
        <v>204</v>
      </c>
      <c r="AB323" s="67"/>
      <c r="AC323" s="67"/>
      <c r="AD323" s="67"/>
      <c r="AE323" s="67"/>
      <c r="AF323" s="67"/>
      <c r="AG323" s="84"/>
      <c r="AH323" s="84"/>
      <c r="AI323" s="84"/>
      <c r="AJ323" s="84"/>
      <c r="AK323" s="84"/>
      <c r="AL323" s="84"/>
      <c r="AM323" s="84"/>
      <c r="AN323" s="84"/>
      <c r="AO323" s="84"/>
      <c r="AP323" s="84"/>
      <c r="AQ323" s="84"/>
      <c r="AR323" s="84"/>
      <c r="AS323" s="84"/>
      <c r="AT323" s="84"/>
      <c r="AU323" s="84"/>
      <c r="AV323" s="84"/>
      <c r="AW323" s="84"/>
      <c r="AX323" s="84"/>
    </row>
    <row r="324" spans="27:50" x14ac:dyDescent="0.2">
      <c r="AA324" t="s">
        <v>205</v>
      </c>
      <c r="AB324" s="67"/>
      <c r="AC324" s="67"/>
      <c r="AD324" s="67"/>
      <c r="AE324" s="67"/>
      <c r="AF324" s="67"/>
      <c r="AG324" s="84"/>
      <c r="AH324" s="84"/>
      <c r="AI324" s="84"/>
      <c r="AJ324" s="84"/>
      <c r="AK324" s="84"/>
      <c r="AL324" s="84"/>
      <c r="AM324" s="84"/>
      <c r="AN324" s="84"/>
      <c r="AO324" s="84"/>
      <c r="AP324" s="84"/>
      <c r="AQ324" s="84"/>
      <c r="AR324" s="84"/>
      <c r="AS324" s="84"/>
      <c r="AT324" s="84"/>
      <c r="AU324" s="84"/>
      <c r="AV324" s="84"/>
      <c r="AW324" s="84"/>
      <c r="AX324" s="84"/>
    </row>
    <row r="325" spans="27:50" x14ac:dyDescent="0.2">
      <c r="AA325" t="s">
        <v>39</v>
      </c>
      <c r="AB325" s="67"/>
      <c r="AC325" s="67"/>
      <c r="AD325" s="67"/>
      <c r="AE325" s="67"/>
      <c r="AF325" s="67"/>
      <c r="AG325" s="84">
        <v>0</v>
      </c>
      <c r="AH325" s="84">
        <v>0</v>
      </c>
      <c r="AI325" s="84">
        <v>0</v>
      </c>
      <c r="AJ325" s="84"/>
      <c r="AK325" s="84"/>
      <c r="AL325" s="84">
        <v>20.8</v>
      </c>
      <c r="AM325" s="84">
        <v>0</v>
      </c>
      <c r="AN325" s="84">
        <v>0</v>
      </c>
      <c r="AO325" s="84"/>
      <c r="AP325" s="84"/>
      <c r="AQ325" s="84"/>
      <c r="AR325" s="84"/>
      <c r="AS325" s="84"/>
      <c r="AT325" s="84"/>
      <c r="AU325" s="84"/>
      <c r="AV325" s="84"/>
      <c r="AW325" s="84"/>
      <c r="AX325" s="84"/>
    </row>
    <row r="326" spans="27:50" hidden="1" x14ac:dyDescent="0.2">
      <c r="AA326" t="s">
        <v>42</v>
      </c>
      <c r="AB326" s="67"/>
      <c r="AC326" s="67"/>
      <c r="AD326" s="67"/>
      <c r="AE326" s="67"/>
      <c r="AF326" s="67"/>
      <c r="AG326" s="84">
        <v>0</v>
      </c>
      <c r="AH326" s="84">
        <v>0</v>
      </c>
      <c r="AI326" s="84">
        <v>0</v>
      </c>
      <c r="AJ326" s="84"/>
      <c r="AK326" s="84"/>
      <c r="AL326" s="84"/>
      <c r="AM326" s="84"/>
      <c r="AN326" s="84"/>
      <c r="AO326" s="84"/>
      <c r="AP326" s="84"/>
      <c r="AQ326" s="84"/>
      <c r="AR326" s="84"/>
      <c r="AS326" s="84"/>
      <c r="AT326" s="84"/>
      <c r="AU326" s="84"/>
      <c r="AV326" s="84"/>
      <c r="AW326" s="84"/>
      <c r="AX326" s="84"/>
    </row>
    <row r="327" spans="27:50" x14ac:dyDescent="0.2">
      <c r="AA327" t="s">
        <v>41</v>
      </c>
      <c r="AB327" s="68"/>
      <c r="AC327" s="68"/>
      <c r="AD327" s="68"/>
      <c r="AE327" s="68"/>
      <c r="AF327" s="68"/>
      <c r="AG327" s="83">
        <v>0</v>
      </c>
      <c r="AH327" s="83">
        <v>0</v>
      </c>
      <c r="AI327" s="83">
        <v>0</v>
      </c>
      <c r="AJ327" s="83"/>
      <c r="AK327" s="83"/>
      <c r="AL327" s="83"/>
      <c r="AM327" s="83"/>
      <c r="AN327" s="83"/>
      <c r="AO327" s="83"/>
      <c r="AP327" s="83"/>
      <c r="AQ327" s="83"/>
      <c r="AR327" s="83"/>
      <c r="AS327" s="83"/>
      <c r="AT327" s="83"/>
      <c r="AU327" s="83"/>
      <c r="AV327" s="83"/>
      <c r="AW327" s="83"/>
      <c r="AX327" s="83"/>
    </row>
    <row r="328" spans="27:50" x14ac:dyDescent="0.2">
      <c r="AB328" s="67">
        <f t="shared" ref="AB328:AX328" si="13">SUM(AB310:AB327)</f>
        <v>5.8000000000000007</v>
      </c>
      <c r="AC328" s="67">
        <f t="shared" si="13"/>
        <v>0</v>
      </c>
      <c r="AD328" s="67">
        <f t="shared" si="13"/>
        <v>0</v>
      </c>
      <c r="AE328" s="67">
        <f t="shared" si="13"/>
        <v>0</v>
      </c>
      <c r="AF328" s="67">
        <f t="shared" si="13"/>
        <v>0</v>
      </c>
      <c r="AG328" s="67">
        <f t="shared" si="13"/>
        <v>-1</v>
      </c>
      <c r="AH328" s="67">
        <f t="shared" si="13"/>
        <v>-1.2</v>
      </c>
      <c r="AI328" s="67">
        <f t="shared" si="13"/>
        <v>0</v>
      </c>
      <c r="AJ328" s="67">
        <f t="shared" si="13"/>
        <v>-1</v>
      </c>
      <c r="AK328" s="67">
        <f t="shared" si="13"/>
        <v>1</v>
      </c>
      <c r="AL328" s="67">
        <f t="shared" si="13"/>
        <v>-2.5</v>
      </c>
      <c r="AM328" s="67">
        <f t="shared" si="13"/>
        <v>0</v>
      </c>
      <c r="AN328" s="67">
        <f t="shared" si="13"/>
        <v>0</v>
      </c>
      <c r="AO328" s="67">
        <f t="shared" si="13"/>
        <v>0</v>
      </c>
      <c r="AP328" s="67">
        <f t="shared" si="13"/>
        <v>0</v>
      </c>
      <c r="AQ328" s="67">
        <f t="shared" si="13"/>
        <v>0</v>
      </c>
      <c r="AR328" s="67">
        <f t="shared" si="13"/>
        <v>0</v>
      </c>
      <c r="AS328" s="67">
        <f t="shared" si="13"/>
        <v>-1</v>
      </c>
      <c r="AT328" s="67">
        <f t="shared" si="13"/>
        <v>0</v>
      </c>
      <c r="AU328" s="67">
        <f t="shared" si="13"/>
        <v>0</v>
      </c>
      <c r="AV328" s="67">
        <f t="shared" si="13"/>
        <v>0</v>
      </c>
      <c r="AW328" s="67">
        <f t="shared" si="13"/>
        <v>1.3</v>
      </c>
      <c r="AX328" s="67">
        <f t="shared" si="13"/>
        <v>-3.4000000000000004</v>
      </c>
    </row>
    <row r="331" spans="27:50" x14ac:dyDescent="0.2">
      <c r="AA331" s="48" t="s">
        <v>27</v>
      </c>
    </row>
    <row r="332" spans="27:50" x14ac:dyDescent="0.2">
      <c r="AB332" s="70">
        <f t="shared" ref="AB332:AX332" si="14">AB$148</f>
        <v>35765</v>
      </c>
      <c r="AC332" s="70">
        <f t="shared" si="14"/>
        <v>35796</v>
      </c>
      <c r="AD332" s="70">
        <f t="shared" si="14"/>
        <v>35827</v>
      </c>
      <c r="AE332" s="70">
        <f t="shared" si="14"/>
        <v>35855</v>
      </c>
      <c r="AF332" s="70">
        <f t="shared" si="14"/>
        <v>35886</v>
      </c>
      <c r="AG332" s="70">
        <f t="shared" si="14"/>
        <v>35916</v>
      </c>
      <c r="AH332" s="70">
        <f t="shared" si="14"/>
        <v>35947</v>
      </c>
      <c r="AI332" s="70">
        <f t="shared" si="14"/>
        <v>35977</v>
      </c>
      <c r="AJ332" s="70">
        <f t="shared" si="14"/>
        <v>36008</v>
      </c>
      <c r="AK332" s="70">
        <f t="shared" si="14"/>
        <v>36039</v>
      </c>
      <c r="AL332" s="70">
        <f t="shared" si="14"/>
        <v>36069</v>
      </c>
      <c r="AM332" s="70">
        <f t="shared" si="14"/>
        <v>36100</v>
      </c>
      <c r="AN332" s="70">
        <f t="shared" si="14"/>
        <v>36130</v>
      </c>
      <c r="AO332" s="70">
        <f t="shared" si="14"/>
        <v>36161</v>
      </c>
      <c r="AP332" s="70">
        <f t="shared" si="14"/>
        <v>36192</v>
      </c>
      <c r="AQ332" s="70">
        <f t="shared" si="14"/>
        <v>36220</v>
      </c>
      <c r="AR332" s="70">
        <f t="shared" si="14"/>
        <v>36251</v>
      </c>
      <c r="AS332" s="70">
        <f t="shared" si="14"/>
        <v>36281</v>
      </c>
      <c r="AT332" s="70">
        <f t="shared" si="14"/>
        <v>36312</v>
      </c>
      <c r="AU332" s="70">
        <f t="shared" si="14"/>
        <v>36342</v>
      </c>
      <c r="AV332" s="70">
        <f t="shared" si="14"/>
        <v>36373</v>
      </c>
      <c r="AW332" s="70">
        <f t="shared" si="14"/>
        <v>36404</v>
      </c>
      <c r="AX332" s="70">
        <f t="shared" si="14"/>
        <v>36434</v>
      </c>
    </row>
    <row r="333" spans="27:50" x14ac:dyDescent="0.2">
      <c r="AA333" t="s">
        <v>206</v>
      </c>
      <c r="AB333" s="67">
        <f t="shared" ref="AB333:AH333" si="15">AB157</f>
        <v>5.7</v>
      </c>
      <c r="AC333" s="67">
        <f t="shared" si="15"/>
        <v>0</v>
      </c>
      <c r="AD333" s="67">
        <f t="shared" si="15"/>
        <v>-5.6</v>
      </c>
      <c r="AE333" s="67">
        <f t="shared" si="15"/>
        <v>-3.5</v>
      </c>
      <c r="AF333" s="67">
        <f t="shared" si="15"/>
        <v>-3.1</v>
      </c>
      <c r="AG333" s="67">
        <f t="shared" si="15"/>
        <v>-1.6</v>
      </c>
      <c r="AH333" s="67">
        <f t="shared" si="15"/>
        <v>-1.5</v>
      </c>
      <c r="AI333" s="67">
        <f t="shared" ref="AI333:AN333" si="16">AI157</f>
        <v>-1.5</v>
      </c>
      <c r="AJ333" s="67">
        <f t="shared" si="16"/>
        <v>-1.5</v>
      </c>
      <c r="AK333" s="67">
        <f t="shared" si="16"/>
        <v>-3.2</v>
      </c>
      <c r="AL333" s="67">
        <f t="shared" si="16"/>
        <v>-3.2</v>
      </c>
      <c r="AM333" s="67">
        <f t="shared" si="16"/>
        <v>-1.1000000000000001</v>
      </c>
      <c r="AN333" s="67">
        <f t="shared" si="16"/>
        <v>-1.1000000000000001</v>
      </c>
      <c r="AO333" s="67">
        <f t="shared" ref="AO333:AW333" si="17">AO157</f>
        <v>1.7</v>
      </c>
      <c r="AP333" s="67">
        <f t="shared" si="17"/>
        <v>0</v>
      </c>
      <c r="AQ333" s="67">
        <f t="shared" si="17"/>
        <v>0</v>
      </c>
      <c r="AR333" s="67">
        <f t="shared" si="17"/>
        <v>0</v>
      </c>
      <c r="AS333" s="67">
        <f t="shared" si="17"/>
        <v>0</v>
      </c>
      <c r="AT333" s="67">
        <f t="shared" si="17"/>
        <v>-1.5</v>
      </c>
      <c r="AU333" s="67">
        <f t="shared" si="17"/>
        <v>-1.6</v>
      </c>
      <c r="AV333" s="67">
        <f t="shared" si="17"/>
        <v>0</v>
      </c>
      <c r="AW333" s="67">
        <f t="shared" si="17"/>
        <v>0</v>
      </c>
      <c r="AX333" s="67">
        <f>AX157</f>
        <v>0</v>
      </c>
    </row>
    <row r="334" spans="27:50" x14ac:dyDescent="0.2">
      <c r="AA334" t="s">
        <v>36</v>
      </c>
      <c r="AB334" s="67"/>
      <c r="AC334" s="67"/>
      <c r="AD334" s="67"/>
      <c r="AE334" s="67">
        <v>-1.6</v>
      </c>
      <c r="AF334" s="67"/>
      <c r="AG334" s="67">
        <f t="shared" ref="AG334:AL334" si="18">AG180</f>
        <v>-1.1000000000000001</v>
      </c>
      <c r="AH334" s="67">
        <f t="shared" si="18"/>
        <v>0.9</v>
      </c>
      <c r="AI334" s="67">
        <f t="shared" si="18"/>
        <v>-6.9</v>
      </c>
      <c r="AJ334" s="67">
        <f t="shared" si="18"/>
        <v>-9.3000000000000007</v>
      </c>
      <c r="AK334" s="67">
        <f t="shared" si="18"/>
        <v>-5.8</v>
      </c>
      <c r="AL334" s="67">
        <f t="shared" si="18"/>
        <v>-3.9</v>
      </c>
      <c r="AM334" s="67">
        <f t="shared" ref="AM334:AR334" si="19">AM180</f>
        <v>0.2</v>
      </c>
      <c r="AN334" s="67">
        <f t="shared" si="19"/>
        <v>-6.5</v>
      </c>
      <c r="AO334" s="67">
        <f t="shared" si="19"/>
        <v>-2.6</v>
      </c>
      <c r="AP334" s="67">
        <f t="shared" si="19"/>
        <v>3.1</v>
      </c>
      <c r="AQ334" s="67">
        <f t="shared" si="19"/>
        <v>0</v>
      </c>
      <c r="AR334" s="67">
        <f t="shared" si="19"/>
        <v>0</v>
      </c>
      <c r="AS334" s="67">
        <f t="shared" ref="AS334:AX334" si="20">AS180</f>
        <v>0</v>
      </c>
      <c r="AT334" s="67">
        <f t="shared" si="20"/>
        <v>0</v>
      </c>
      <c r="AU334" s="67">
        <f t="shared" si="20"/>
        <v>-4.5999999999999996</v>
      </c>
      <c r="AV334" s="67">
        <f t="shared" si="20"/>
        <v>0</v>
      </c>
      <c r="AW334" s="67">
        <f t="shared" si="20"/>
        <v>0</v>
      </c>
      <c r="AX334" s="67">
        <f t="shared" si="20"/>
        <v>0</v>
      </c>
    </row>
    <row r="335" spans="27:50" x14ac:dyDescent="0.2">
      <c r="AA335" t="s">
        <v>207</v>
      </c>
      <c r="AB335" s="67"/>
      <c r="AC335" s="67"/>
      <c r="AD335" s="67"/>
      <c r="AE335" s="67"/>
      <c r="AF335" s="67"/>
      <c r="AG335" s="67"/>
      <c r="AH335" s="67"/>
      <c r="AI335" s="67"/>
      <c r="AJ335" s="67"/>
      <c r="AK335" s="67"/>
      <c r="AL335" s="67"/>
      <c r="AM335" s="67"/>
      <c r="AN335" s="67"/>
      <c r="AO335" s="67"/>
      <c r="AP335" s="67"/>
      <c r="AQ335" s="67"/>
      <c r="AR335" s="67"/>
      <c r="AS335" s="67"/>
      <c r="AT335" s="67">
        <f>AT203</f>
        <v>0</v>
      </c>
      <c r="AU335" s="67">
        <f>AU203</f>
        <v>0</v>
      </c>
      <c r="AV335" s="67">
        <f>AV203</f>
        <v>0</v>
      </c>
      <c r="AW335" s="67">
        <f>AW203</f>
        <v>0</v>
      </c>
      <c r="AX335" s="67">
        <f>AX203</f>
        <v>0</v>
      </c>
    </row>
    <row r="336" spans="27:50" x14ac:dyDescent="0.2">
      <c r="AA336" t="s">
        <v>208</v>
      </c>
      <c r="AB336" s="67"/>
      <c r="AC336" s="67"/>
      <c r="AD336" s="67"/>
      <c r="AE336" s="67"/>
      <c r="AF336" s="67"/>
      <c r="AG336" s="67"/>
      <c r="AH336" s="67"/>
      <c r="AI336" s="67"/>
      <c r="AJ336" s="67"/>
      <c r="AK336" s="67"/>
      <c r="AL336" s="67"/>
      <c r="AM336" s="67"/>
      <c r="AN336" s="67"/>
      <c r="AO336" s="67"/>
      <c r="AP336" s="67"/>
      <c r="AQ336" s="67"/>
      <c r="AR336" s="67"/>
      <c r="AS336" s="67"/>
      <c r="AT336" s="67">
        <f>AT226</f>
        <v>0</v>
      </c>
      <c r="AU336" s="67">
        <f>AU226</f>
        <v>0</v>
      </c>
      <c r="AV336" s="67">
        <f>AV226</f>
        <v>0</v>
      </c>
      <c r="AW336" s="67">
        <f>AW226</f>
        <v>0</v>
      </c>
      <c r="AX336" s="67">
        <f>AX226</f>
        <v>0</v>
      </c>
    </row>
    <row r="337" spans="27:50" x14ac:dyDescent="0.2">
      <c r="AA337" t="s">
        <v>214</v>
      </c>
      <c r="AB337" s="67"/>
      <c r="AC337" s="67"/>
      <c r="AD337" s="67"/>
      <c r="AE337" s="67"/>
      <c r="AF337" s="67"/>
      <c r="AG337" s="67"/>
      <c r="AH337" s="67"/>
      <c r="AI337" s="67"/>
      <c r="AJ337" s="67"/>
      <c r="AK337" s="67"/>
      <c r="AL337" s="67"/>
      <c r="AM337" s="67"/>
      <c r="AN337" s="67"/>
      <c r="AO337" s="67"/>
      <c r="AP337" s="67"/>
      <c r="AQ337" s="67"/>
      <c r="AR337" s="67"/>
      <c r="AS337" s="67"/>
      <c r="AT337" s="67">
        <f>AT249</f>
        <v>0</v>
      </c>
      <c r="AU337" s="67">
        <f>AU249</f>
        <v>0</v>
      </c>
      <c r="AV337" s="67">
        <f>AV249</f>
        <v>0</v>
      </c>
      <c r="AW337" s="67">
        <f>AW249</f>
        <v>0</v>
      </c>
      <c r="AX337" s="67">
        <f>AX249</f>
        <v>0</v>
      </c>
    </row>
    <row r="338" spans="27:50" x14ac:dyDescent="0.2">
      <c r="AA338" t="s">
        <v>200</v>
      </c>
      <c r="AB338" s="67"/>
      <c r="AC338" s="67"/>
      <c r="AD338" s="67"/>
      <c r="AE338" s="67"/>
      <c r="AF338" s="67"/>
      <c r="AG338" s="67"/>
      <c r="AH338" s="67"/>
      <c r="AI338" s="67"/>
      <c r="AJ338" s="67"/>
      <c r="AK338" s="67"/>
      <c r="AL338" s="67"/>
      <c r="AM338" s="67"/>
      <c r="AN338" s="67"/>
      <c r="AO338" s="67"/>
      <c r="AP338" s="67"/>
      <c r="AQ338" s="67"/>
      <c r="AR338" s="67"/>
      <c r="AS338" s="67"/>
      <c r="AT338" s="67">
        <f>AT272</f>
        <v>0</v>
      </c>
      <c r="AU338" s="67">
        <f>AU272</f>
        <v>0</v>
      </c>
      <c r="AV338" s="67">
        <f>AV272</f>
        <v>0</v>
      </c>
      <c r="AW338" s="67">
        <f>AW272</f>
        <v>0</v>
      </c>
      <c r="AX338" s="67">
        <f>AX272</f>
        <v>0</v>
      </c>
    </row>
    <row r="339" spans="27:50" x14ac:dyDescent="0.2">
      <c r="AA339" t="s">
        <v>193</v>
      </c>
      <c r="AB339" s="67"/>
      <c r="AC339" s="67"/>
      <c r="AD339" s="67"/>
      <c r="AE339" s="67"/>
      <c r="AF339" s="67"/>
      <c r="AG339" s="67"/>
      <c r="AH339" s="67"/>
      <c r="AI339" s="67"/>
      <c r="AJ339" s="67"/>
      <c r="AK339" s="67"/>
      <c r="AL339" s="67"/>
      <c r="AM339" s="67"/>
      <c r="AN339" s="67"/>
      <c r="AO339" s="67"/>
      <c r="AP339" s="67"/>
      <c r="AQ339" s="67"/>
      <c r="AR339" s="67"/>
      <c r="AS339" s="67"/>
      <c r="AT339" s="67">
        <f>AT295</f>
        <v>0</v>
      </c>
      <c r="AU339" s="67">
        <f>AU295</f>
        <v>0</v>
      </c>
      <c r="AV339" s="67">
        <f>AV295</f>
        <v>0</v>
      </c>
      <c r="AW339" s="67">
        <f>AW295</f>
        <v>0</v>
      </c>
      <c r="AX339" s="67">
        <f>AX295</f>
        <v>0</v>
      </c>
    </row>
    <row r="340" spans="27:50" x14ac:dyDescent="0.2">
      <c r="AA340" t="s">
        <v>203</v>
      </c>
      <c r="AB340" s="67"/>
      <c r="AC340" s="67"/>
      <c r="AD340" s="67"/>
      <c r="AE340" s="67"/>
      <c r="AF340" s="67"/>
      <c r="AG340" s="67">
        <f t="shared" ref="AG340:AL340" si="21">AG318</f>
        <v>0</v>
      </c>
      <c r="AH340" s="67">
        <f t="shared" si="21"/>
        <v>0</v>
      </c>
      <c r="AI340" s="67">
        <f t="shared" si="21"/>
        <v>0</v>
      </c>
      <c r="AJ340" s="67">
        <f t="shared" si="21"/>
        <v>0</v>
      </c>
      <c r="AK340" s="67">
        <f t="shared" si="21"/>
        <v>0</v>
      </c>
      <c r="AL340" s="67">
        <f t="shared" si="21"/>
        <v>0</v>
      </c>
      <c r="AM340" s="67">
        <f t="shared" ref="AM340:AR340" si="22">AM318</f>
        <v>0</v>
      </c>
      <c r="AN340" s="67">
        <f t="shared" si="22"/>
        <v>0</v>
      </c>
      <c r="AO340" s="67">
        <f t="shared" si="22"/>
        <v>0</v>
      </c>
      <c r="AP340" s="67">
        <f t="shared" si="22"/>
        <v>0</v>
      </c>
      <c r="AQ340" s="67">
        <f t="shared" si="22"/>
        <v>0</v>
      </c>
      <c r="AR340" s="67">
        <f t="shared" si="22"/>
        <v>0</v>
      </c>
      <c r="AS340" s="67">
        <f t="shared" ref="AS340:AX340" si="23">AS318</f>
        <v>0</v>
      </c>
      <c r="AT340" s="67">
        <f t="shared" si="23"/>
        <v>0</v>
      </c>
      <c r="AU340" s="67">
        <f t="shared" si="23"/>
        <v>0</v>
      </c>
      <c r="AV340" s="67">
        <f t="shared" si="23"/>
        <v>0</v>
      </c>
      <c r="AW340" s="67">
        <f t="shared" si="23"/>
        <v>0</v>
      </c>
      <c r="AX340" s="67">
        <f t="shared" si="23"/>
        <v>0</v>
      </c>
    </row>
    <row r="341" spans="27:50" x14ac:dyDescent="0.2">
      <c r="AA341" t="s">
        <v>37</v>
      </c>
      <c r="AB341" s="67"/>
      <c r="AC341" s="67"/>
      <c r="AD341" s="67"/>
      <c r="AE341" s="67"/>
      <c r="AF341" s="67"/>
      <c r="AG341" s="84">
        <v>0</v>
      </c>
      <c r="AH341" s="84">
        <v>0</v>
      </c>
      <c r="AI341" s="84">
        <v>0</v>
      </c>
      <c r="AJ341" s="84"/>
      <c r="AK341" s="84"/>
      <c r="AL341" s="84"/>
      <c r="AM341" s="84"/>
      <c r="AN341" s="84"/>
      <c r="AO341" s="84"/>
      <c r="AP341" s="84">
        <v>-1.7</v>
      </c>
      <c r="AQ341" s="84"/>
      <c r="AR341" s="84"/>
      <c r="AS341" s="84"/>
      <c r="AT341" s="84"/>
      <c r="AU341" s="84"/>
      <c r="AV341" s="84"/>
      <c r="AW341" s="84"/>
      <c r="AX341" s="84"/>
    </row>
    <row r="342" spans="27:50" x14ac:dyDescent="0.2">
      <c r="AA342" t="s">
        <v>38</v>
      </c>
      <c r="AB342" s="67"/>
      <c r="AC342" s="67"/>
      <c r="AD342" s="67"/>
      <c r="AE342" s="67"/>
      <c r="AF342" s="67"/>
      <c r="AG342" s="84">
        <v>0</v>
      </c>
      <c r="AH342" s="84">
        <v>0</v>
      </c>
      <c r="AI342" s="84">
        <v>0</v>
      </c>
      <c r="AJ342" s="84"/>
      <c r="AK342" s="84"/>
      <c r="AL342" s="84"/>
      <c r="AM342" s="84"/>
      <c r="AN342" s="84"/>
      <c r="AO342" s="84"/>
      <c r="AP342" s="84"/>
      <c r="AQ342" s="84"/>
      <c r="AR342" s="84"/>
      <c r="AS342" s="84"/>
      <c r="AT342" s="84"/>
      <c r="AU342" s="84"/>
      <c r="AV342" s="84"/>
      <c r="AW342" s="84"/>
      <c r="AX342" s="84"/>
    </row>
    <row r="343" spans="27:50" x14ac:dyDescent="0.2">
      <c r="AA343" t="s">
        <v>190</v>
      </c>
      <c r="AB343" s="67"/>
      <c r="AC343" s="67"/>
      <c r="AD343" s="67"/>
      <c r="AE343" s="67"/>
      <c r="AF343" s="67"/>
      <c r="AG343" s="84"/>
      <c r="AH343" s="84"/>
      <c r="AI343" s="84"/>
      <c r="AJ343" s="84"/>
      <c r="AK343" s="84"/>
      <c r="AL343" s="84"/>
      <c r="AM343" s="84"/>
      <c r="AN343" s="84"/>
      <c r="AO343" s="84"/>
      <c r="AP343" s="84"/>
      <c r="AQ343" s="84"/>
      <c r="AR343" s="84"/>
      <c r="AS343" s="84"/>
      <c r="AT343" s="84"/>
      <c r="AU343" s="84"/>
      <c r="AV343" s="84"/>
      <c r="AW343" s="84"/>
      <c r="AX343" s="84"/>
    </row>
    <row r="344" spans="27:50" x14ac:dyDescent="0.2">
      <c r="AA344" t="s">
        <v>183</v>
      </c>
      <c r="AB344" s="67"/>
      <c r="AC344" s="67"/>
      <c r="AD344" s="67"/>
      <c r="AE344" s="67"/>
      <c r="AF344" s="67"/>
      <c r="AG344" s="84"/>
      <c r="AH344" s="84"/>
      <c r="AI344" s="84"/>
      <c r="AJ344" s="84"/>
      <c r="AK344" s="84"/>
      <c r="AL344" s="84"/>
      <c r="AM344" s="84"/>
      <c r="AN344" s="84"/>
      <c r="AO344" s="84"/>
      <c r="AP344" s="84"/>
      <c r="AQ344" s="84"/>
      <c r="AR344" s="84"/>
      <c r="AS344" s="84"/>
      <c r="AT344" s="84"/>
      <c r="AU344" s="84"/>
      <c r="AV344" s="84"/>
      <c r="AW344" s="84"/>
      <c r="AX344" s="84"/>
    </row>
    <row r="345" spans="27:50" x14ac:dyDescent="0.2">
      <c r="AA345" t="s">
        <v>40</v>
      </c>
      <c r="AB345" s="67"/>
      <c r="AC345" s="67"/>
      <c r="AD345" s="67"/>
      <c r="AE345" s="67"/>
      <c r="AF345" s="67"/>
      <c r="AG345" s="84">
        <v>0</v>
      </c>
      <c r="AH345" s="84">
        <v>0</v>
      </c>
      <c r="AI345" s="84">
        <v>0</v>
      </c>
      <c r="AJ345" s="84"/>
      <c r="AK345" s="84"/>
      <c r="AL345" s="84"/>
      <c r="AM345" s="84"/>
      <c r="AN345" s="84"/>
      <c r="AO345" s="84"/>
      <c r="AP345" s="84"/>
      <c r="AQ345" s="84"/>
      <c r="AR345" s="84"/>
      <c r="AS345" s="84"/>
      <c r="AT345" s="84"/>
      <c r="AU345" s="84"/>
      <c r="AV345" s="84"/>
      <c r="AW345" s="84"/>
      <c r="AX345" s="84"/>
    </row>
    <row r="346" spans="27:50" x14ac:dyDescent="0.2">
      <c r="AA346" t="s">
        <v>204</v>
      </c>
      <c r="AB346" s="67"/>
      <c r="AC346" s="67"/>
      <c r="AD346" s="67"/>
      <c r="AE346" s="67"/>
      <c r="AF346" s="67"/>
      <c r="AG346" s="84"/>
      <c r="AH346" s="84"/>
      <c r="AI346" s="84"/>
      <c r="AJ346" s="84"/>
      <c r="AK346" s="84"/>
      <c r="AL346" s="84"/>
      <c r="AM346" s="84"/>
      <c r="AN346" s="84"/>
      <c r="AO346" s="84"/>
      <c r="AP346" s="84"/>
      <c r="AQ346" s="84"/>
      <c r="AR346" s="84"/>
      <c r="AS346" s="84"/>
      <c r="AT346" s="84"/>
      <c r="AU346" s="84"/>
      <c r="AV346" s="84"/>
      <c r="AW346" s="84"/>
      <c r="AX346" s="84"/>
    </row>
    <row r="347" spans="27:50" x14ac:dyDescent="0.2">
      <c r="AA347" t="s">
        <v>205</v>
      </c>
      <c r="AB347" s="67"/>
      <c r="AC347" s="67"/>
      <c r="AD347" s="67"/>
      <c r="AE347" s="67"/>
      <c r="AF347" s="67"/>
      <c r="AG347" s="84"/>
      <c r="AH347" s="84"/>
      <c r="AI347" s="84"/>
      <c r="AJ347" s="84"/>
      <c r="AK347" s="84"/>
      <c r="AL347" s="84"/>
      <c r="AM347" s="84"/>
      <c r="AN347" s="84"/>
      <c r="AO347" s="84"/>
      <c r="AP347" s="84"/>
      <c r="AQ347" s="84"/>
      <c r="AR347" s="84"/>
      <c r="AS347" s="84"/>
      <c r="AT347" s="84"/>
      <c r="AU347" s="84"/>
      <c r="AV347" s="84"/>
      <c r="AW347" s="84"/>
      <c r="AX347" s="84"/>
    </row>
    <row r="348" spans="27:50" x14ac:dyDescent="0.2">
      <c r="AA348" t="s">
        <v>39</v>
      </c>
      <c r="AB348" s="67"/>
      <c r="AC348" s="67"/>
      <c r="AD348" s="67"/>
      <c r="AE348" s="67"/>
      <c r="AF348" s="67"/>
      <c r="AG348" s="84">
        <v>0</v>
      </c>
      <c r="AH348" s="84">
        <v>0</v>
      </c>
      <c r="AI348" s="84">
        <v>0</v>
      </c>
      <c r="AJ348" s="84"/>
      <c r="AK348" s="84"/>
      <c r="AL348" s="84"/>
      <c r="AM348" s="84"/>
      <c r="AN348" s="84"/>
      <c r="AO348" s="84"/>
      <c r="AP348" s="84"/>
      <c r="AQ348" s="84"/>
      <c r="AR348" s="84"/>
      <c r="AS348" s="84"/>
      <c r="AT348" s="84"/>
      <c r="AU348" s="84"/>
      <c r="AV348" s="84"/>
      <c r="AW348" s="84"/>
      <c r="AX348" s="84"/>
    </row>
    <row r="349" spans="27:50" hidden="1" x14ac:dyDescent="0.2">
      <c r="AA349" t="s">
        <v>42</v>
      </c>
      <c r="AB349" s="67"/>
      <c r="AC349" s="67"/>
      <c r="AD349" s="67"/>
      <c r="AE349" s="67"/>
      <c r="AF349" s="67"/>
      <c r="AG349" s="84">
        <v>0</v>
      </c>
      <c r="AH349" s="84">
        <v>0</v>
      </c>
      <c r="AI349" s="84">
        <v>0</v>
      </c>
      <c r="AJ349" s="84"/>
      <c r="AK349" s="84"/>
      <c r="AL349" s="84"/>
      <c r="AM349" s="84"/>
      <c r="AN349" s="84"/>
      <c r="AO349" s="84"/>
      <c r="AP349" s="84"/>
      <c r="AQ349" s="84"/>
      <c r="AR349" s="84"/>
      <c r="AS349" s="84"/>
      <c r="AT349" s="84"/>
      <c r="AU349" s="84"/>
      <c r="AV349" s="84"/>
      <c r="AW349" s="84"/>
      <c r="AX349" s="84"/>
    </row>
    <row r="350" spans="27:50" x14ac:dyDescent="0.2">
      <c r="AA350" t="s">
        <v>41</v>
      </c>
      <c r="AB350" s="68"/>
      <c r="AC350" s="68"/>
      <c r="AD350" s="68"/>
      <c r="AE350" s="68"/>
      <c r="AF350" s="68"/>
      <c r="AG350" s="83">
        <v>0</v>
      </c>
      <c r="AH350" s="83">
        <v>0</v>
      </c>
      <c r="AI350" s="83">
        <v>0</v>
      </c>
      <c r="AJ350" s="83"/>
      <c r="AK350" s="83"/>
      <c r="AL350" s="83"/>
      <c r="AM350" s="83"/>
      <c r="AN350" s="83"/>
      <c r="AO350" s="83"/>
      <c r="AP350" s="83"/>
      <c r="AQ350" s="83"/>
      <c r="AR350" s="83"/>
      <c r="AS350" s="83"/>
      <c r="AT350" s="83"/>
      <c r="AU350" s="83"/>
      <c r="AV350" s="83"/>
      <c r="AW350" s="83"/>
      <c r="AX350" s="83"/>
    </row>
    <row r="351" spans="27:50" x14ac:dyDescent="0.2">
      <c r="AB351" s="67">
        <f t="shared" ref="AB351:AX351" si="24">SUM(AB333:AB350)</f>
        <v>5.7</v>
      </c>
      <c r="AC351" s="67">
        <f t="shared" si="24"/>
        <v>0</v>
      </c>
      <c r="AD351" s="67">
        <f t="shared" si="24"/>
        <v>-5.6</v>
      </c>
      <c r="AE351" s="67">
        <f t="shared" si="24"/>
        <v>-5.0999999999999996</v>
      </c>
      <c r="AF351" s="67">
        <f t="shared" si="24"/>
        <v>-3.1</v>
      </c>
      <c r="AG351" s="67">
        <f t="shared" si="24"/>
        <v>-2.7</v>
      </c>
      <c r="AH351" s="67">
        <f t="shared" si="24"/>
        <v>-0.6</v>
      </c>
      <c r="AI351" s="67">
        <f t="shared" si="24"/>
        <v>-8.4</v>
      </c>
      <c r="AJ351" s="67">
        <f t="shared" si="24"/>
        <v>-10.8</v>
      </c>
      <c r="AK351" s="67">
        <f t="shared" si="24"/>
        <v>-9</v>
      </c>
      <c r="AL351" s="67">
        <f t="shared" si="24"/>
        <v>-7.1</v>
      </c>
      <c r="AM351" s="67">
        <f t="shared" si="24"/>
        <v>-0.90000000000000013</v>
      </c>
      <c r="AN351" s="67">
        <f t="shared" si="24"/>
        <v>-7.6</v>
      </c>
      <c r="AO351" s="67">
        <f t="shared" si="24"/>
        <v>-0.90000000000000013</v>
      </c>
      <c r="AP351" s="67">
        <f t="shared" si="24"/>
        <v>1.4000000000000001</v>
      </c>
      <c r="AQ351" s="67">
        <f t="shared" si="24"/>
        <v>0</v>
      </c>
      <c r="AR351" s="67">
        <f t="shared" si="24"/>
        <v>0</v>
      </c>
      <c r="AS351" s="67">
        <f t="shared" si="24"/>
        <v>0</v>
      </c>
      <c r="AT351" s="67">
        <f t="shared" si="24"/>
        <v>-1.5</v>
      </c>
      <c r="AU351" s="67">
        <f t="shared" si="24"/>
        <v>-6.1999999999999993</v>
      </c>
      <c r="AV351" s="67">
        <f t="shared" si="24"/>
        <v>0</v>
      </c>
      <c r="AW351" s="67">
        <f t="shared" si="24"/>
        <v>0</v>
      </c>
      <c r="AX351" s="67">
        <f t="shared" si="24"/>
        <v>0</v>
      </c>
    </row>
    <row r="354" spans="27:50" x14ac:dyDescent="0.2">
      <c r="AA354" s="48" t="s">
        <v>28</v>
      </c>
    </row>
    <row r="355" spans="27:50" x14ac:dyDescent="0.2">
      <c r="AB355" s="70">
        <f t="shared" ref="AB355:AX355" si="25">AB$148</f>
        <v>35765</v>
      </c>
      <c r="AC355" s="70">
        <f t="shared" si="25"/>
        <v>35796</v>
      </c>
      <c r="AD355" s="70">
        <f t="shared" si="25"/>
        <v>35827</v>
      </c>
      <c r="AE355" s="70">
        <f t="shared" si="25"/>
        <v>35855</v>
      </c>
      <c r="AF355" s="70">
        <f t="shared" si="25"/>
        <v>35886</v>
      </c>
      <c r="AG355" s="70">
        <f t="shared" si="25"/>
        <v>35916</v>
      </c>
      <c r="AH355" s="70">
        <f t="shared" si="25"/>
        <v>35947</v>
      </c>
      <c r="AI355" s="70">
        <f t="shared" si="25"/>
        <v>35977</v>
      </c>
      <c r="AJ355" s="70">
        <f t="shared" si="25"/>
        <v>36008</v>
      </c>
      <c r="AK355" s="70">
        <f t="shared" si="25"/>
        <v>36039</v>
      </c>
      <c r="AL355" s="70">
        <f t="shared" si="25"/>
        <v>36069</v>
      </c>
      <c r="AM355" s="70">
        <f t="shared" si="25"/>
        <v>36100</v>
      </c>
      <c r="AN355" s="70">
        <f t="shared" si="25"/>
        <v>36130</v>
      </c>
      <c r="AO355" s="70">
        <f t="shared" si="25"/>
        <v>36161</v>
      </c>
      <c r="AP355" s="70">
        <f t="shared" si="25"/>
        <v>36192</v>
      </c>
      <c r="AQ355" s="70">
        <f t="shared" si="25"/>
        <v>36220</v>
      </c>
      <c r="AR355" s="70">
        <f t="shared" si="25"/>
        <v>36251</v>
      </c>
      <c r="AS355" s="70">
        <f t="shared" si="25"/>
        <v>36281</v>
      </c>
      <c r="AT355" s="70">
        <f t="shared" si="25"/>
        <v>36312</v>
      </c>
      <c r="AU355" s="70">
        <f t="shared" si="25"/>
        <v>36342</v>
      </c>
      <c r="AV355" s="70">
        <f t="shared" si="25"/>
        <v>36373</v>
      </c>
      <c r="AW355" s="70">
        <f t="shared" si="25"/>
        <v>36404</v>
      </c>
      <c r="AX355" s="70">
        <f t="shared" si="25"/>
        <v>36434</v>
      </c>
    </row>
    <row r="356" spans="27:50" x14ac:dyDescent="0.2">
      <c r="AA356" t="s">
        <v>206</v>
      </c>
      <c r="AB356" s="67">
        <f t="shared" ref="AB356:AH356" si="26">AB158</f>
        <v>0</v>
      </c>
      <c r="AC356" s="67">
        <f t="shared" si="26"/>
        <v>0</v>
      </c>
      <c r="AD356" s="67">
        <f t="shared" si="26"/>
        <v>0</v>
      </c>
      <c r="AE356" s="67">
        <f t="shared" si="26"/>
        <v>0</v>
      </c>
      <c r="AF356" s="67">
        <f t="shared" si="26"/>
        <v>0</v>
      </c>
      <c r="AG356" s="67">
        <f t="shared" si="26"/>
        <v>0</v>
      </c>
      <c r="AH356" s="67">
        <f t="shared" si="26"/>
        <v>0</v>
      </c>
      <c r="AI356" s="67">
        <f t="shared" ref="AI356:AN356" si="27">AI158</f>
        <v>0</v>
      </c>
      <c r="AJ356" s="67">
        <f t="shared" si="27"/>
        <v>0</v>
      </c>
      <c r="AK356" s="67">
        <f t="shared" si="27"/>
        <v>-1</v>
      </c>
      <c r="AL356" s="67">
        <f t="shared" si="27"/>
        <v>-1.3</v>
      </c>
      <c r="AM356" s="67">
        <f t="shared" si="27"/>
        <v>-1.4</v>
      </c>
      <c r="AN356" s="67">
        <f t="shared" si="27"/>
        <v>0</v>
      </c>
      <c r="AO356" s="67">
        <f t="shared" ref="AO356:AW356" si="28">AO158</f>
        <v>0</v>
      </c>
      <c r="AP356" s="67">
        <f t="shared" si="28"/>
        <v>0</v>
      </c>
      <c r="AQ356" s="67">
        <f t="shared" si="28"/>
        <v>0</v>
      </c>
      <c r="AR356" s="67">
        <f t="shared" si="28"/>
        <v>0</v>
      </c>
      <c r="AS356" s="67">
        <f t="shared" si="28"/>
        <v>0</v>
      </c>
      <c r="AT356" s="67">
        <f t="shared" si="28"/>
        <v>0</v>
      </c>
      <c r="AU356" s="67">
        <f t="shared" si="28"/>
        <v>0</v>
      </c>
      <c r="AV356" s="67">
        <f t="shared" si="28"/>
        <v>0</v>
      </c>
      <c r="AW356" s="67">
        <f t="shared" si="28"/>
        <v>0</v>
      </c>
      <c r="AX356" s="67">
        <f>AX158</f>
        <v>0</v>
      </c>
    </row>
    <row r="357" spans="27:50" x14ac:dyDescent="0.2">
      <c r="AA357" t="s">
        <v>36</v>
      </c>
      <c r="AB357" s="67"/>
      <c r="AC357" s="67"/>
      <c r="AD357" s="67"/>
      <c r="AE357" s="67"/>
      <c r="AF357" s="67"/>
      <c r="AG357" s="67">
        <f t="shared" ref="AG357:AL357" si="29">AG181</f>
        <v>0</v>
      </c>
      <c r="AH357" s="67">
        <f t="shared" si="29"/>
        <v>0</v>
      </c>
      <c r="AI357" s="67">
        <f t="shared" si="29"/>
        <v>0</v>
      </c>
      <c r="AJ357" s="67">
        <f t="shared" si="29"/>
        <v>0</v>
      </c>
      <c r="AK357" s="67">
        <f t="shared" si="29"/>
        <v>0</v>
      </c>
      <c r="AL357" s="67">
        <f t="shared" si="29"/>
        <v>0</v>
      </c>
      <c r="AM357" s="67">
        <f t="shared" ref="AM357:AR357" si="30">AM181</f>
        <v>0</v>
      </c>
      <c r="AN357" s="67">
        <f t="shared" si="30"/>
        <v>0</v>
      </c>
      <c r="AO357" s="67">
        <f t="shared" si="30"/>
        <v>0</v>
      </c>
      <c r="AP357" s="67">
        <f t="shared" si="30"/>
        <v>0</v>
      </c>
      <c r="AQ357" s="67">
        <f t="shared" si="30"/>
        <v>0</v>
      </c>
      <c r="AR357" s="67">
        <f t="shared" si="30"/>
        <v>0</v>
      </c>
      <c r="AS357" s="67">
        <f t="shared" ref="AS357:AX357" si="31">AS181</f>
        <v>0</v>
      </c>
      <c r="AT357" s="67">
        <f t="shared" si="31"/>
        <v>0</v>
      </c>
      <c r="AU357" s="67">
        <f t="shared" si="31"/>
        <v>0</v>
      </c>
      <c r="AV357" s="67">
        <f t="shared" si="31"/>
        <v>0</v>
      </c>
      <c r="AW357" s="67">
        <f t="shared" si="31"/>
        <v>0</v>
      </c>
      <c r="AX357" s="67">
        <f t="shared" si="31"/>
        <v>0</v>
      </c>
    </row>
    <row r="358" spans="27:50" x14ac:dyDescent="0.2">
      <c r="AA358" t="s">
        <v>207</v>
      </c>
      <c r="AB358" s="67"/>
      <c r="AC358" s="67"/>
      <c r="AD358" s="67"/>
      <c r="AE358" s="67"/>
      <c r="AF358" s="67"/>
      <c r="AG358" s="67"/>
      <c r="AH358" s="67"/>
      <c r="AI358" s="67"/>
      <c r="AJ358" s="67"/>
      <c r="AK358" s="67"/>
      <c r="AL358" s="67"/>
      <c r="AM358" s="67"/>
      <c r="AN358" s="67"/>
      <c r="AO358" s="67"/>
      <c r="AP358" s="67"/>
      <c r="AQ358" s="67"/>
      <c r="AR358" s="67"/>
      <c r="AS358" s="67"/>
      <c r="AT358" s="67">
        <f>AT204</f>
        <v>0</v>
      </c>
      <c r="AU358" s="67">
        <f>AU204</f>
        <v>0</v>
      </c>
      <c r="AV358" s="67">
        <f>AV204</f>
        <v>0</v>
      </c>
      <c r="AW358" s="67">
        <f>AW204</f>
        <v>0</v>
      </c>
      <c r="AX358" s="67">
        <f>AX204</f>
        <v>0</v>
      </c>
    </row>
    <row r="359" spans="27:50" x14ac:dyDescent="0.2">
      <c r="AA359" t="s">
        <v>208</v>
      </c>
      <c r="AB359" s="67"/>
      <c r="AC359" s="67"/>
      <c r="AD359" s="67"/>
      <c r="AE359" s="67"/>
      <c r="AF359" s="67"/>
      <c r="AG359" s="67"/>
      <c r="AH359" s="67"/>
      <c r="AI359" s="67"/>
      <c r="AJ359" s="67"/>
      <c r="AK359" s="67"/>
      <c r="AL359" s="67"/>
      <c r="AM359" s="67"/>
      <c r="AN359" s="67"/>
      <c r="AO359" s="67"/>
      <c r="AP359" s="67"/>
      <c r="AQ359" s="67"/>
      <c r="AR359" s="67"/>
      <c r="AS359" s="67"/>
      <c r="AT359" s="67">
        <f>AT227</f>
        <v>0</v>
      </c>
      <c r="AU359" s="67">
        <f>AU227</f>
        <v>0</v>
      </c>
      <c r="AV359" s="67">
        <f>AV227</f>
        <v>0</v>
      </c>
      <c r="AW359" s="67">
        <f>AW227</f>
        <v>0</v>
      </c>
      <c r="AX359" s="67">
        <f>AX227</f>
        <v>0</v>
      </c>
    </row>
    <row r="360" spans="27:50" x14ac:dyDescent="0.2">
      <c r="AA360" t="s">
        <v>214</v>
      </c>
      <c r="AB360" s="67"/>
      <c r="AC360" s="67"/>
      <c r="AD360" s="67"/>
      <c r="AE360" s="67"/>
      <c r="AF360" s="67"/>
      <c r="AG360" s="67"/>
      <c r="AH360" s="67"/>
      <c r="AI360" s="67"/>
      <c r="AJ360" s="67"/>
      <c r="AK360" s="67"/>
      <c r="AL360" s="67"/>
      <c r="AM360" s="67"/>
      <c r="AN360" s="67"/>
      <c r="AO360" s="67"/>
      <c r="AP360" s="67"/>
      <c r="AQ360" s="67"/>
      <c r="AR360" s="67"/>
      <c r="AS360" s="67"/>
      <c r="AT360" s="67">
        <f>AT250</f>
        <v>0</v>
      </c>
      <c r="AU360" s="67">
        <f>AU250</f>
        <v>0</v>
      </c>
      <c r="AV360" s="67">
        <f>AV250</f>
        <v>0</v>
      </c>
      <c r="AW360" s="67">
        <f>AW250</f>
        <v>0</v>
      </c>
      <c r="AX360" s="67">
        <f>AX250</f>
        <v>0</v>
      </c>
    </row>
    <row r="361" spans="27:50" x14ac:dyDescent="0.2">
      <c r="AA361" t="s">
        <v>200</v>
      </c>
      <c r="AB361" s="67"/>
      <c r="AC361" s="67"/>
      <c r="AD361" s="67"/>
      <c r="AE361" s="67"/>
      <c r="AF361" s="67"/>
      <c r="AG361" s="67"/>
      <c r="AH361" s="67"/>
      <c r="AI361" s="67"/>
      <c r="AJ361" s="67"/>
      <c r="AK361" s="67"/>
      <c r="AL361" s="67"/>
      <c r="AM361" s="67"/>
      <c r="AN361" s="67"/>
      <c r="AO361" s="67"/>
      <c r="AP361" s="67"/>
      <c r="AQ361" s="67"/>
      <c r="AR361" s="67"/>
      <c r="AS361" s="67"/>
      <c r="AT361" s="67">
        <f>AT273</f>
        <v>0</v>
      </c>
      <c r="AU361" s="67">
        <f>AU273</f>
        <v>0</v>
      </c>
      <c r="AV361" s="67">
        <f>AV273</f>
        <v>0</v>
      </c>
      <c r="AW361" s="67">
        <f>AW273</f>
        <v>0</v>
      </c>
      <c r="AX361" s="67">
        <f>AX273</f>
        <v>0</v>
      </c>
    </row>
    <row r="362" spans="27:50" x14ac:dyDescent="0.2">
      <c r="AA362" t="s">
        <v>193</v>
      </c>
      <c r="AB362" s="67"/>
      <c r="AC362" s="67"/>
      <c r="AD362" s="67"/>
      <c r="AE362" s="67"/>
      <c r="AF362" s="67"/>
      <c r="AG362" s="67"/>
      <c r="AH362" s="67"/>
      <c r="AI362" s="67"/>
      <c r="AJ362" s="67"/>
      <c r="AK362" s="67"/>
      <c r="AL362" s="67"/>
      <c r="AM362" s="67"/>
      <c r="AN362" s="67"/>
      <c r="AO362" s="67"/>
      <c r="AP362" s="67"/>
      <c r="AQ362" s="67"/>
      <c r="AR362" s="67"/>
      <c r="AS362" s="67"/>
      <c r="AT362" s="67">
        <f>AT296</f>
        <v>0</v>
      </c>
      <c r="AU362" s="67">
        <f>AU296</f>
        <v>0</v>
      </c>
      <c r="AV362" s="67">
        <f>AV296</f>
        <v>0</v>
      </c>
      <c r="AW362" s="67">
        <f>AW296</f>
        <v>0</v>
      </c>
      <c r="AX362" s="67">
        <f>AX296</f>
        <v>0</v>
      </c>
    </row>
    <row r="363" spans="27:50" x14ac:dyDescent="0.2">
      <c r="AA363" t="s">
        <v>203</v>
      </c>
      <c r="AB363" s="67"/>
      <c r="AC363" s="67"/>
      <c r="AD363" s="67"/>
      <c r="AE363" s="67"/>
      <c r="AF363" s="67"/>
      <c r="AG363" s="67">
        <f t="shared" ref="AG363:AL363" si="32">AG320</f>
        <v>0</v>
      </c>
      <c r="AH363" s="67">
        <f t="shared" si="32"/>
        <v>0</v>
      </c>
      <c r="AI363" s="67">
        <f t="shared" si="32"/>
        <v>0</v>
      </c>
      <c r="AJ363" s="67">
        <f t="shared" si="32"/>
        <v>0</v>
      </c>
      <c r="AK363" s="67">
        <f t="shared" si="32"/>
        <v>0</v>
      </c>
      <c r="AL363" s="67">
        <f t="shared" si="32"/>
        <v>0</v>
      </c>
      <c r="AM363" s="67">
        <f t="shared" ref="AM363:AR363" si="33">AM320</f>
        <v>0</v>
      </c>
      <c r="AN363" s="67">
        <f t="shared" si="33"/>
        <v>0</v>
      </c>
      <c r="AO363" s="67">
        <f t="shared" si="33"/>
        <v>0</v>
      </c>
      <c r="AP363" s="67">
        <f t="shared" si="33"/>
        <v>0</v>
      </c>
      <c r="AQ363" s="67">
        <f t="shared" si="33"/>
        <v>0</v>
      </c>
      <c r="AR363" s="67">
        <f t="shared" si="33"/>
        <v>0</v>
      </c>
      <c r="AS363" s="67">
        <f>AS320</f>
        <v>0</v>
      </c>
      <c r="AT363" s="67">
        <f>AT319</f>
        <v>0</v>
      </c>
      <c r="AU363" s="67">
        <f>AU319</f>
        <v>0</v>
      </c>
      <c r="AV363" s="67">
        <f>AV319</f>
        <v>0</v>
      </c>
      <c r="AW363" s="67">
        <f>AW319</f>
        <v>0</v>
      </c>
      <c r="AX363" s="67">
        <f>AX319</f>
        <v>0</v>
      </c>
    </row>
    <row r="364" spans="27:50" x14ac:dyDescent="0.2">
      <c r="AA364" t="s">
        <v>37</v>
      </c>
      <c r="AB364" s="67"/>
      <c r="AC364" s="67"/>
      <c r="AD364" s="67"/>
      <c r="AE364" s="67"/>
      <c r="AF364" s="67"/>
      <c r="AG364" s="67">
        <f t="shared" ref="AG364:AL364" si="34">AG342</f>
        <v>0</v>
      </c>
      <c r="AH364" s="67">
        <f t="shared" si="34"/>
        <v>0</v>
      </c>
      <c r="AI364" s="67">
        <f t="shared" si="34"/>
        <v>0</v>
      </c>
      <c r="AJ364" s="67">
        <f t="shared" si="34"/>
        <v>0</v>
      </c>
      <c r="AK364" s="67">
        <f t="shared" si="34"/>
        <v>0</v>
      </c>
      <c r="AL364" s="67">
        <f t="shared" si="34"/>
        <v>0</v>
      </c>
      <c r="AM364" s="67">
        <f t="shared" ref="AM364:AR364" si="35">AM342</f>
        <v>0</v>
      </c>
      <c r="AN364" s="67">
        <f t="shared" si="35"/>
        <v>0</v>
      </c>
      <c r="AO364" s="67">
        <f t="shared" si="35"/>
        <v>0</v>
      </c>
      <c r="AP364" s="67">
        <f t="shared" si="35"/>
        <v>0</v>
      </c>
      <c r="AQ364" s="67">
        <f t="shared" si="35"/>
        <v>0</v>
      </c>
      <c r="AR364" s="67">
        <f t="shared" si="35"/>
        <v>0</v>
      </c>
      <c r="AS364" s="67">
        <f t="shared" ref="AS364:AX364" si="36">AS342</f>
        <v>0</v>
      </c>
      <c r="AT364" s="67">
        <f t="shared" si="36"/>
        <v>0</v>
      </c>
      <c r="AU364" s="67">
        <f t="shared" si="36"/>
        <v>0</v>
      </c>
      <c r="AV364" s="67">
        <f t="shared" si="36"/>
        <v>0</v>
      </c>
      <c r="AW364" s="67">
        <f t="shared" si="36"/>
        <v>0</v>
      </c>
      <c r="AX364" s="67">
        <f t="shared" si="36"/>
        <v>0</v>
      </c>
    </row>
    <row r="365" spans="27:50" x14ac:dyDescent="0.2">
      <c r="AA365" t="s">
        <v>38</v>
      </c>
      <c r="AB365" s="67"/>
      <c r="AC365" s="67"/>
      <c r="AD365" s="67"/>
      <c r="AE365" s="67"/>
      <c r="AF365" s="67"/>
      <c r="AG365" s="84">
        <v>0</v>
      </c>
      <c r="AH365" s="84">
        <v>0</v>
      </c>
      <c r="AI365" s="84">
        <v>0</v>
      </c>
      <c r="AJ365" s="84"/>
      <c r="AK365" s="84"/>
      <c r="AL365" s="84"/>
      <c r="AM365" s="84"/>
      <c r="AN365" s="84"/>
      <c r="AO365" s="84"/>
      <c r="AP365" s="84"/>
      <c r="AQ365" s="84"/>
      <c r="AR365" s="84"/>
      <c r="AS365" s="84">
        <v>-4.5999999999999996</v>
      </c>
      <c r="AT365" s="84"/>
      <c r="AU365" s="84"/>
      <c r="AV365" s="84"/>
      <c r="AW365" s="84"/>
      <c r="AX365" s="84"/>
    </row>
    <row r="366" spans="27:50" x14ac:dyDescent="0.2">
      <c r="AA366" t="s">
        <v>190</v>
      </c>
      <c r="AB366" s="67"/>
      <c r="AC366" s="67"/>
      <c r="AD366" s="67"/>
      <c r="AE366" s="67"/>
      <c r="AF366" s="67"/>
      <c r="AG366" s="84"/>
      <c r="AH366" s="84"/>
      <c r="AI366" s="84"/>
      <c r="AJ366" s="84"/>
      <c r="AK366" s="84"/>
      <c r="AL366" s="84"/>
      <c r="AM366" s="84"/>
      <c r="AN366" s="84"/>
      <c r="AO366" s="84"/>
      <c r="AP366" s="84"/>
      <c r="AQ366" s="84"/>
      <c r="AR366" s="84"/>
      <c r="AS366" s="84"/>
      <c r="AT366" s="84"/>
      <c r="AU366" s="84"/>
      <c r="AV366" s="84"/>
      <c r="AW366" s="84"/>
      <c r="AX366" s="84"/>
    </row>
    <row r="367" spans="27:50" x14ac:dyDescent="0.2">
      <c r="AA367" t="s">
        <v>183</v>
      </c>
      <c r="AB367" s="67"/>
      <c r="AC367" s="67"/>
      <c r="AD367" s="67"/>
      <c r="AE367" s="67"/>
      <c r="AF367" s="67"/>
      <c r="AG367" s="84"/>
      <c r="AH367" s="84"/>
      <c r="AI367" s="84"/>
      <c r="AJ367" s="84"/>
      <c r="AK367" s="84"/>
      <c r="AL367" s="84"/>
      <c r="AM367" s="84"/>
      <c r="AN367" s="84"/>
      <c r="AO367" s="84"/>
      <c r="AP367" s="84"/>
      <c r="AQ367" s="84"/>
      <c r="AR367" s="84"/>
      <c r="AS367" s="84"/>
      <c r="AT367" s="84"/>
      <c r="AU367" s="84"/>
      <c r="AV367" s="84"/>
      <c r="AW367" s="84"/>
      <c r="AX367" s="84"/>
    </row>
    <row r="368" spans="27:50" x14ac:dyDescent="0.2">
      <c r="AA368" t="s">
        <v>40</v>
      </c>
      <c r="AB368" s="67"/>
      <c r="AC368" s="67"/>
      <c r="AD368" s="67"/>
      <c r="AE368" s="67"/>
      <c r="AF368" s="67"/>
      <c r="AG368" s="84">
        <v>0</v>
      </c>
      <c r="AH368" s="84">
        <v>0</v>
      </c>
      <c r="AI368" s="84">
        <v>0</v>
      </c>
      <c r="AJ368" s="84"/>
      <c r="AK368" s="84"/>
      <c r="AL368" s="84"/>
      <c r="AM368" s="84"/>
      <c r="AN368" s="84"/>
      <c r="AO368" s="84"/>
      <c r="AP368" s="84"/>
      <c r="AQ368" s="84"/>
      <c r="AR368" s="84"/>
      <c r="AS368" s="84"/>
      <c r="AT368" s="84"/>
      <c r="AU368" s="84"/>
      <c r="AV368" s="84"/>
      <c r="AW368" s="84"/>
      <c r="AX368" s="84"/>
    </row>
    <row r="369" spans="27:50" x14ac:dyDescent="0.2">
      <c r="AA369" t="s">
        <v>204</v>
      </c>
      <c r="AB369" s="67"/>
      <c r="AC369" s="67"/>
      <c r="AD369" s="67"/>
      <c r="AE369" s="67"/>
      <c r="AF369" s="67"/>
      <c r="AG369" s="84"/>
      <c r="AH369" s="84"/>
      <c r="AI369" s="84"/>
      <c r="AJ369" s="84"/>
      <c r="AK369" s="84"/>
      <c r="AL369" s="84"/>
      <c r="AM369" s="84"/>
      <c r="AN369" s="84"/>
      <c r="AO369" s="84"/>
      <c r="AP369" s="84"/>
      <c r="AQ369" s="84"/>
      <c r="AR369" s="84"/>
      <c r="AS369" s="84"/>
      <c r="AT369" s="84"/>
      <c r="AU369" s="84"/>
      <c r="AV369" s="84"/>
      <c r="AW369" s="84"/>
      <c r="AX369" s="84"/>
    </row>
    <row r="370" spans="27:50" x14ac:dyDescent="0.2">
      <c r="AA370" t="s">
        <v>205</v>
      </c>
      <c r="AB370" s="67"/>
      <c r="AC370" s="67"/>
      <c r="AD370" s="67"/>
      <c r="AE370" s="67"/>
      <c r="AF370" s="67"/>
      <c r="AG370" s="84"/>
      <c r="AH370" s="84"/>
      <c r="AI370" s="84"/>
      <c r="AJ370" s="84"/>
      <c r="AK370" s="84"/>
      <c r="AL370" s="84"/>
      <c r="AM370" s="84"/>
      <c r="AN370" s="84"/>
      <c r="AO370" s="84"/>
      <c r="AP370" s="84"/>
      <c r="AQ370" s="84"/>
      <c r="AR370" s="84"/>
      <c r="AS370" s="84"/>
      <c r="AT370" s="84"/>
      <c r="AU370" s="84"/>
      <c r="AV370" s="84"/>
      <c r="AW370" s="84"/>
      <c r="AX370" s="84"/>
    </row>
    <row r="371" spans="27:50" x14ac:dyDescent="0.2">
      <c r="AA371" t="s">
        <v>39</v>
      </c>
      <c r="AB371" s="67"/>
      <c r="AC371" s="67"/>
      <c r="AD371" s="67"/>
      <c r="AE371" s="67"/>
      <c r="AF371" s="67"/>
      <c r="AG371" s="84">
        <v>0</v>
      </c>
      <c r="AH371" s="84">
        <v>0</v>
      </c>
      <c r="AI371" s="84">
        <v>0</v>
      </c>
      <c r="AJ371" s="84"/>
      <c r="AK371" s="84"/>
      <c r="AL371" s="84"/>
      <c r="AM371" s="84"/>
      <c r="AN371" s="84"/>
      <c r="AO371" s="84"/>
      <c r="AP371" s="84"/>
      <c r="AQ371" s="84"/>
      <c r="AR371" s="84"/>
      <c r="AS371" s="84"/>
      <c r="AT371" s="84"/>
      <c r="AU371" s="84"/>
      <c r="AV371" s="84"/>
      <c r="AW371" s="84"/>
      <c r="AX371" s="84"/>
    </row>
    <row r="372" spans="27:50" hidden="1" x14ac:dyDescent="0.2">
      <c r="AA372" t="s">
        <v>42</v>
      </c>
      <c r="AB372" s="67"/>
      <c r="AC372" s="67"/>
      <c r="AD372" s="67"/>
      <c r="AE372" s="67"/>
      <c r="AF372" s="67"/>
      <c r="AG372" s="84">
        <v>0</v>
      </c>
      <c r="AH372" s="84">
        <v>0</v>
      </c>
      <c r="AI372" s="84">
        <v>0</v>
      </c>
      <c r="AJ372" s="84"/>
      <c r="AK372" s="84"/>
      <c r="AL372" s="84"/>
      <c r="AM372" s="84"/>
      <c r="AN372" s="84"/>
      <c r="AO372" s="84"/>
      <c r="AP372" s="84"/>
      <c r="AQ372" s="84"/>
      <c r="AR372" s="84"/>
      <c r="AS372" s="84"/>
      <c r="AT372" s="84"/>
      <c r="AU372" s="84"/>
      <c r="AV372" s="84"/>
      <c r="AW372" s="84"/>
      <c r="AX372" s="84"/>
    </row>
    <row r="373" spans="27:50" x14ac:dyDescent="0.2">
      <c r="AA373" t="s">
        <v>41</v>
      </c>
      <c r="AB373" s="68">
        <v>1.7</v>
      </c>
      <c r="AC373" s="68"/>
      <c r="AD373" s="68">
        <v>1.6</v>
      </c>
      <c r="AE373" s="68"/>
      <c r="AF373" s="68"/>
      <c r="AG373" s="83">
        <v>0</v>
      </c>
      <c r="AH373" s="83">
        <v>0</v>
      </c>
      <c r="AI373" s="83">
        <v>0</v>
      </c>
      <c r="AJ373" s="83">
        <v>-1.2</v>
      </c>
      <c r="AK373" s="83"/>
      <c r="AL373" s="83"/>
      <c r="AM373" s="83"/>
      <c r="AN373" s="83"/>
      <c r="AO373" s="83"/>
      <c r="AP373" s="83"/>
      <c r="AQ373" s="83"/>
      <c r="AR373" s="83"/>
      <c r="AS373" s="83"/>
      <c r="AT373" s="83"/>
      <c r="AU373" s="83"/>
      <c r="AV373" s="83"/>
      <c r="AW373" s="83"/>
      <c r="AX373" s="83"/>
    </row>
    <row r="374" spans="27:50" x14ac:dyDescent="0.2">
      <c r="AB374" s="67">
        <f t="shared" ref="AB374:AX374" si="37">SUM(AB356:AB373)</f>
        <v>1.7</v>
      </c>
      <c r="AC374" s="67">
        <f t="shared" si="37"/>
        <v>0</v>
      </c>
      <c r="AD374" s="67">
        <f t="shared" si="37"/>
        <v>1.6</v>
      </c>
      <c r="AE374" s="67">
        <f t="shared" si="37"/>
        <v>0</v>
      </c>
      <c r="AF374" s="67">
        <f t="shared" si="37"/>
        <v>0</v>
      </c>
      <c r="AG374" s="67">
        <f t="shared" si="37"/>
        <v>0</v>
      </c>
      <c r="AH374" s="67">
        <f t="shared" si="37"/>
        <v>0</v>
      </c>
      <c r="AI374" s="67">
        <f t="shared" si="37"/>
        <v>0</v>
      </c>
      <c r="AJ374" s="67">
        <f t="shared" si="37"/>
        <v>-1.2</v>
      </c>
      <c r="AK374" s="67">
        <f t="shared" si="37"/>
        <v>-1</v>
      </c>
      <c r="AL374" s="67">
        <f t="shared" si="37"/>
        <v>-1.3</v>
      </c>
      <c r="AM374" s="67">
        <f t="shared" si="37"/>
        <v>-1.4</v>
      </c>
      <c r="AN374" s="67">
        <f t="shared" si="37"/>
        <v>0</v>
      </c>
      <c r="AO374" s="67">
        <f t="shared" si="37"/>
        <v>0</v>
      </c>
      <c r="AP374" s="67">
        <f t="shared" si="37"/>
        <v>0</v>
      </c>
      <c r="AQ374" s="67">
        <f t="shared" si="37"/>
        <v>0</v>
      </c>
      <c r="AR374" s="67">
        <f t="shared" si="37"/>
        <v>0</v>
      </c>
      <c r="AS374" s="67">
        <f t="shared" si="37"/>
        <v>-4.5999999999999996</v>
      </c>
      <c r="AT374" s="67">
        <f t="shared" si="37"/>
        <v>0</v>
      </c>
      <c r="AU374" s="67">
        <f t="shared" si="37"/>
        <v>0</v>
      </c>
      <c r="AV374" s="67">
        <f t="shared" si="37"/>
        <v>0</v>
      </c>
      <c r="AW374" s="67">
        <f t="shared" si="37"/>
        <v>0</v>
      </c>
      <c r="AX374" s="67">
        <f t="shared" si="37"/>
        <v>0</v>
      </c>
    </row>
    <row r="375" spans="27:50" x14ac:dyDescent="0.2">
      <c r="AB375" s="67"/>
      <c r="AC375" s="67"/>
      <c r="AD375" s="67"/>
      <c r="AE375" s="67"/>
      <c r="AF375" s="67"/>
      <c r="AG375" s="67"/>
      <c r="AH375" s="67"/>
      <c r="AI375" s="67"/>
      <c r="AJ375" s="67"/>
      <c r="AK375" s="67"/>
      <c r="AL375" s="67"/>
      <c r="AM375" s="67"/>
      <c r="AN375" s="67"/>
      <c r="AO375" s="67"/>
      <c r="AP375" s="67"/>
      <c r="AQ375" s="67"/>
      <c r="AR375" s="67"/>
      <c r="AS375" s="67"/>
      <c r="AT375" s="67"/>
      <c r="AU375" s="67"/>
      <c r="AV375" s="67"/>
      <c r="AW375" s="67"/>
      <c r="AX375" s="67"/>
    </row>
    <row r="376" spans="27:50" x14ac:dyDescent="0.2">
      <c r="AB376" s="67"/>
      <c r="AC376" s="67"/>
      <c r="AD376" s="67"/>
      <c r="AE376" s="67"/>
      <c r="AF376" s="67"/>
      <c r="AG376" s="67"/>
      <c r="AH376" s="67"/>
      <c r="AI376" s="67"/>
      <c r="AJ376" s="67"/>
      <c r="AK376" s="67"/>
      <c r="AL376" s="67"/>
      <c r="AM376" s="67"/>
      <c r="AN376" s="67"/>
      <c r="AO376" s="67"/>
      <c r="AP376" s="67"/>
      <c r="AQ376" s="67"/>
      <c r="AR376" s="67"/>
      <c r="AS376" s="67"/>
      <c r="AT376" s="67"/>
      <c r="AU376" s="67"/>
      <c r="AV376" s="67"/>
      <c r="AW376" s="67"/>
      <c r="AX376" s="67"/>
    </row>
    <row r="377" spans="27:50" x14ac:dyDescent="0.2">
      <c r="AA377" s="48" t="s">
        <v>213</v>
      </c>
    </row>
    <row r="378" spans="27:50" x14ac:dyDescent="0.2">
      <c r="AB378" s="70">
        <f t="shared" ref="AB378:AS378" si="38">AB$147</f>
        <v>0</v>
      </c>
      <c r="AC378" s="70">
        <f t="shared" si="38"/>
        <v>0</v>
      </c>
      <c r="AD378" s="70">
        <f t="shared" si="38"/>
        <v>0</v>
      </c>
      <c r="AE378" s="70">
        <f t="shared" si="38"/>
        <v>0</v>
      </c>
      <c r="AF378" s="70">
        <f t="shared" si="38"/>
        <v>0</v>
      </c>
      <c r="AG378" s="70">
        <f t="shared" si="38"/>
        <v>0</v>
      </c>
      <c r="AH378" s="70">
        <f t="shared" si="38"/>
        <v>0</v>
      </c>
      <c r="AI378" s="70">
        <f t="shared" si="38"/>
        <v>0</v>
      </c>
      <c r="AJ378" s="70">
        <f t="shared" si="38"/>
        <v>0</v>
      </c>
      <c r="AK378" s="70">
        <f t="shared" si="38"/>
        <v>0</v>
      </c>
      <c r="AL378" s="70">
        <f t="shared" si="38"/>
        <v>0</v>
      </c>
      <c r="AM378" s="70">
        <f t="shared" si="38"/>
        <v>0</v>
      </c>
      <c r="AN378" s="70">
        <f t="shared" si="38"/>
        <v>0</v>
      </c>
      <c r="AO378" s="70">
        <f t="shared" si="38"/>
        <v>0</v>
      </c>
      <c r="AP378" s="70">
        <f t="shared" si="38"/>
        <v>0</v>
      </c>
      <c r="AQ378" s="70">
        <f t="shared" si="38"/>
        <v>0</v>
      </c>
      <c r="AR378" s="70">
        <f t="shared" si="38"/>
        <v>0</v>
      </c>
      <c r="AS378" s="70">
        <f t="shared" si="38"/>
        <v>0</v>
      </c>
      <c r="AT378" s="70">
        <f>AT$148</f>
        <v>36312</v>
      </c>
      <c r="AU378" s="70">
        <f>AU$148</f>
        <v>36342</v>
      </c>
      <c r="AV378" s="70">
        <f>AV$148</f>
        <v>36373</v>
      </c>
      <c r="AW378" s="70">
        <f>AW$148</f>
        <v>36404</v>
      </c>
      <c r="AX378" s="70">
        <f>AX$148</f>
        <v>36434</v>
      </c>
    </row>
    <row r="379" spans="27:50" x14ac:dyDescent="0.2">
      <c r="AA379" t="s">
        <v>206</v>
      </c>
      <c r="AB379" s="67"/>
      <c r="AC379" s="67">
        <v>1.2</v>
      </c>
      <c r="AD379" s="67">
        <v>2.5</v>
      </c>
      <c r="AE379" s="67">
        <v>2.9</v>
      </c>
      <c r="AF379" s="67">
        <v>4.8</v>
      </c>
      <c r="AG379" s="67">
        <f t="shared" ref="AG379:AR379" si="39">AG180</f>
        <v>-1.1000000000000001</v>
      </c>
      <c r="AH379" s="67">
        <f t="shared" si="39"/>
        <v>0.9</v>
      </c>
      <c r="AI379" s="67">
        <f t="shared" si="39"/>
        <v>-6.9</v>
      </c>
      <c r="AJ379" s="67">
        <f t="shared" si="39"/>
        <v>-9.3000000000000007</v>
      </c>
      <c r="AK379" s="67">
        <f t="shared" si="39"/>
        <v>-5.8</v>
      </c>
      <c r="AL379" s="67">
        <f t="shared" si="39"/>
        <v>-3.9</v>
      </c>
      <c r="AM379" s="67">
        <f t="shared" si="39"/>
        <v>0.2</v>
      </c>
      <c r="AN379" s="67">
        <f t="shared" si="39"/>
        <v>-6.5</v>
      </c>
      <c r="AO379" s="67">
        <f t="shared" si="39"/>
        <v>-2.6</v>
      </c>
      <c r="AP379" s="67">
        <f t="shared" si="39"/>
        <v>3.1</v>
      </c>
      <c r="AQ379" s="67">
        <f t="shared" si="39"/>
        <v>0</v>
      </c>
      <c r="AR379" s="67">
        <f t="shared" si="39"/>
        <v>0</v>
      </c>
      <c r="AS379" s="67">
        <f>AS180</f>
        <v>0</v>
      </c>
      <c r="AT379" s="197">
        <f>AT159</f>
        <v>0</v>
      </c>
      <c r="AU379" s="197">
        <f>AU159</f>
        <v>0</v>
      </c>
      <c r="AV379" s="197">
        <f>AV159</f>
        <v>0</v>
      </c>
      <c r="AW379" s="197">
        <f>AW159</f>
        <v>0</v>
      </c>
      <c r="AX379" s="197">
        <f>AX159</f>
        <v>0</v>
      </c>
    </row>
    <row r="380" spans="27:50" x14ac:dyDescent="0.2">
      <c r="AA380" t="s">
        <v>36</v>
      </c>
      <c r="AB380" s="67"/>
      <c r="AC380" s="67"/>
      <c r="AD380" s="67"/>
      <c r="AE380" s="67"/>
      <c r="AF380" s="67"/>
      <c r="AG380" s="67">
        <f t="shared" ref="AG380:AR380" si="40">AG203</f>
        <v>0</v>
      </c>
      <c r="AH380" s="67">
        <f t="shared" si="40"/>
        <v>0</v>
      </c>
      <c r="AI380" s="67">
        <f t="shared" si="40"/>
        <v>0</v>
      </c>
      <c r="AJ380" s="67">
        <f t="shared" si="40"/>
        <v>0</v>
      </c>
      <c r="AK380" s="67">
        <f t="shared" si="40"/>
        <v>0</v>
      </c>
      <c r="AL380" s="67">
        <f t="shared" si="40"/>
        <v>0</v>
      </c>
      <c r="AM380" s="67">
        <f t="shared" si="40"/>
        <v>0</v>
      </c>
      <c r="AN380" s="67">
        <f t="shared" si="40"/>
        <v>0</v>
      </c>
      <c r="AO380" s="67">
        <f t="shared" si="40"/>
        <v>0</v>
      </c>
      <c r="AP380" s="67">
        <f t="shared" si="40"/>
        <v>0</v>
      </c>
      <c r="AQ380" s="67">
        <f t="shared" si="40"/>
        <v>0</v>
      </c>
      <c r="AR380" s="67">
        <f t="shared" si="40"/>
        <v>0</v>
      </c>
      <c r="AS380" s="67">
        <f>AS203</f>
        <v>0</v>
      </c>
      <c r="AT380" s="197">
        <f>AT182</f>
        <v>0</v>
      </c>
      <c r="AU380" s="197">
        <f>AU182</f>
        <v>0</v>
      </c>
      <c r="AV380" s="197">
        <f>AV182</f>
        <v>0</v>
      </c>
      <c r="AW380" s="197">
        <f>AW182</f>
        <v>0</v>
      </c>
      <c r="AX380" s="197">
        <f>AX182</f>
        <v>0</v>
      </c>
    </row>
    <row r="381" spans="27:50" x14ac:dyDescent="0.2">
      <c r="AA381" t="s">
        <v>207</v>
      </c>
      <c r="AB381" s="67"/>
      <c r="AC381" s="67"/>
      <c r="AD381" s="67"/>
      <c r="AE381" s="67"/>
      <c r="AF381" s="67"/>
      <c r="AG381" s="67"/>
      <c r="AH381" s="67"/>
      <c r="AI381" s="67"/>
      <c r="AJ381" s="67"/>
      <c r="AK381" s="67"/>
      <c r="AL381" s="67"/>
      <c r="AM381" s="67"/>
      <c r="AN381" s="67"/>
      <c r="AO381" s="67"/>
      <c r="AP381" s="67"/>
      <c r="AQ381" s="67"/>
      <c r="AR381" s="67"/>
      <c r="AS381" s="67"/>
      <c r="AT381" s="197">
        <f>AT205</f>
        <v>0</v>
      </c>
      <c r="AU381" s="197">
        <f>AU205</f>
        <v>0</v>
      </c>
      <c r="AV381" s="197">
        <f>AV205</f>
        <v>0</v>
      </c>
      <c r="AW381" s="197">
        <f>AW205</f>
        <v>0</v>
      </c>
      <c r="AX381" s="197">
        <f>AX205</f>
        <v>0</v>
      </c>
    </row>
    <row r="382" spans="27:50" x14ac:dyDescent="0.2">
      <c r="AA382" t="s">
        <v>208</v>
      </c>
      <c r="AB382" s="67"/>
      <c r="AC382" s="67"/>
      <c r="AD382" s="67"/>
      <c r="AE382" s="67"/>
      <c r="AF382" s="67"/>
      <c r="AG382" s="67"/>
      <c r="AH382" s="67"/>
      <c r="AI382" s="67"/>
      <c r="AJ382" s="67"/>
      <c r="AK382" s="67"/>
      <c r="AL382" s="67"/>
      <c r="AM382" s="67"/>
      <c r="AN382" s="67"/>
      <c r="AO382" s="67"/>
      <c r="AP382" s="67"/>
      <c r="AQ382" s="67"/>
      <c r="AR382" s="67"/>
      <c r="AS382" s="67"/>
      <c r="AT382" s="197">
        <f>AT228</f>
        <v>0</v>
      </c>
      <c r="AU382" s="197">
        <f>AU228</f>
        <v>0</v>
      </c>
      <c r="AV382" s="197">
        <f>AV228</f>
        <v>0</v>
      </c>
      <c r="AW382" s="197">
        <f>AW228</f>
        <v>0</v>
      </c>
      <c r="AX382" s="197">
        <f>AX228</f>
        <v>0</v>
      </c>
    </row>
    <row r="383" spans="27:50" x14ac:dyDescent="0.2">
      <c r="AA383" t="s">
        <v>214</v>
      </c>
      <c r="AB383" s="67"/>
      <c r="AC383" s="67"/>
      <c r="AD383" s="67"/>
      <c r="AE383" s="67"/>
      <c r="AF383" s="67"/>
      <c r="AG383" s="67"/>
      <c r="AH383" s="67"/>
      <c r="AI383" s="67"/>
      <c r="AJ383" s="67"/>
      <c r="AK383" s="67"/>
      <c r="AL383" s="67"/>
      <c r="AM383" s="67"/>
      <c r="AN383" s="67"/>
      <c r="AO383" s="67"/>
      <c r="AP383" s="67"/>
      <c r="AQ383" s="67"/>
      <c r="AR383" s="67"/>
      <c r="AS383" s="67"/>
      <c r="AT383" s="197">
        <f>AT251</f>
        <v>0</v>
      </c>
      <c r="AU383" s="197">
        <f>AU251</f>
        <v>0</v>
      </c>
      <c r="AV383" s="197">
        <f>AV251</f>
        <v>0</v>
      </c>
      <c r="AW383" s="197">
        <f>AW251</f>
        <v>0</v>
      </c>
      <c r="AX383" s="197">
        <f>AX251</f>
        <v>0</v>
      </c>
    </row>
    <row r="384" spans="27:50" x14ac:dyDescent="0.2">
      <c r="AA384" t="s">
        <v>200</v>
      </c>
      <c r="AB384" s="67"/>
      <c r="AC384" s="67"/>
      <c r="AD384" s="67"/>
      <c r="AE384" s="67"/>
      <c r="AF384" s="67"/>
      <c r="AG384" s="67"/>
      <c r="AH384" s="67"/>
      <c r="AI384" s="67"/>
      <c r="AJ384" s="67"/>
      <c r="AK384" s="67"/>
      <c r="AL384" s="67"/>
      <c r="AM384" s="67"/>
      <c r="AN384" s="67"/>
      <c r="AO384" s="67"/>
      <c r="AP384" s="67"/>
      <c r="AQ384" s="67"/>
      <c r="AR384" s="67"/>
      <c r="AS384" s="67"/>
      <c r="AT384" s="197">
        <f>AT274</f>
        <v>0</v>
      </c>
      <c r="AU384" s="197">
        <f>AU274</f>
        <v>0</v>
      </c>
      <c r="AV384" s="197">
        <f>AV274</f>
        <v>0</v>
      </c>
      <c r="AW384" s="197">
        <f>AW274</f>
        <v>0</v>
      </c>
      <c r="AX384" s="197">
        <f>AX274</f>
        <v>0</v>
      </c>
    </row>
    <row r="385" spans="27:50" x14ac:dyDescent="0.2">
      <c r="AA385" t="s">
        <v>193</v>
      </c>
      <c r="AB385" s="67"/>
      <c r="AC385" s="67"/>
      <c r="AD385" s="67"/>
      <c r="AE385" s="67"/>
      <c r="AF385" s="67"/>
      <c r="AG385" s="67"/>
      <c r="AH385" s="67"/>
      <c r="AI385" s="67"/>
      <c r="AJ385" s="67"/>
      <c r="AK385" s="67"/>
      <c r="AL385" s="67"/>
      <c r="AM385" s="67"/>
      <c r="AN385" s="67"/>
      <c r="AO385" s="67"/>
      <c r="AP385" s="67"/>
      <c r="AQ385" s="67"/>
      <c r="AR385" s="67"/>
      <c r="AS385" s="67"/>
      <c r="AT385" s="197">
        <f>AT297</f>
        <v>0</v>
      </c>
      <c r="AU385" s="197">
        <f>AU297</f>
        <v>0</v>
      </c>
      <c r="AV385" s="197">
        <f>AV297</f>
        <v>0</v>
      </c>
      <c r="AW385" s="197">
        <f>AW297</f>
        <v>0</v>
      </c>
      <c r="AX385" s="197">
        <f>AX297</f>
        <v>0</v>
      </c>
    </row>
    <row r="386" spans="27:50" x14ac:dyDescent="0.2">
      <c r="AA386" t="s">
        <v>203</v>
      </c>
      <c r="AB386" s="67"/>
      <c r="AC386" s="67"/>
      <c r="AD386" s="67"/>
      <c r="AE386" s="67"/>
      <c r="AF386" s="67"/>
      <c r="AG386" s="67">
        <f t="shared" ref="AG386:AR386" si="41">AG326</f>
        <v>0</v>
      </c>
      <c r="AH386" s="67">
        <f t="shared" si="41"/>
        <v>0</v>
      </c>
      <c r="AI386" s="67">
        <f t="shared" si="41"/>
        <v>0</v>
      </c>
      <c r="AJ386" s="67">
        <f t="shared" si="41"/>
        <v>0</v>
      </c>
      <c r="AK386" s="67">
        <f t="shared" si="41"/>
        <v>0</v>
      </c>
      <c r="AL386" s="67">
        <f t="shared" si="41"/>
        <v>0</v>
      </c>
      <c r="AM386" s="67">
        <f t="shared" si="41"/>
        <v>0</v>
      </c>
      <c r="AN386" s="67">
        <f t="shared" si="41"/>
        <v>0</v>
      </c>
      <c r="AO386" s="67">
        <f t="shared" si="41"/>
        <v>0</v>
      </c>
      <c r="AP386" s="67">
        <f t="shared" si="41"/>
        <v>0</v>
      </c>
      <c r="AQ386" s="67">
        <f t="shared" si="41"/>
        <v>0</v>
      </c>
      <c r="AR386" s="67">
        <f t="shared" si="41"/>
        <v>0</v>
      </c>
      <c r="AS386" s="67">
        <f>AS326</f>
        <v>0</v>
      </c>
      <c r="AT386" s="197">
        <f>AT320</f>
        <v>0</v>
      </c>
      <c r="AU386" s="197">
        <f>AU320</f>
        <v>0</v>
      </c>
      <c r="AV386" s="197">
        <f>AV320</f>
        <v>0</v>
      </c>
      <c r="AW386" s="197">
        <f>AW320</f>
        <v>0</v>
      </c>
      <c r="AX386" s="197">
        <f>AX320</f>
        <v>0</v>
      </c>
    </row>
    <row r="387" spans="27:50" x14ac:dyDescent="0.2">
      <c r="AA387" t="s">
        <v>37</v>
      </c>
      <c r="AB387" s="67"/>
      <c r="AC387" s="67"/>
      <c r="AD387" s="67"/>
      <c r="AE387" s="67"/>
      <c r="AF387" s="67"/>
      <c r="AG387" s="67">
        <f t="shared" ref="AG387:AL387" si="42">AG365</f>
        <v>0</v>
      </c>
      <c r="AH387" s="67">
        <f t="shared" si="42"/>
        <v>0</v>
      </c>
      <c r="AI387" s="67">
        <f t="shared" si="42"/>
        <v>0</v>
      </c>
      <c r="AJ387" s="67">
        <f t="shared" si="42"/>
        <v>0</v>
      </c>
      <c r="AK387" s="67">
        <f t="shared" si="42"/>
        <v>0</v>
      </c>
      <c r="AL387" s="67">
        <f t="shared" si="42"/>
        <v>0</v>
      </c>
      <c r="AM387" s="67">
        <f>AM365</f>
        <v>0</v>
      </c>
      <c r="AN387" s="67">
        <f>AN365</f>
        <v>0</v>
      </c>
      <c r="AO387" s="67">
        <f>AO365</f>
        <v>0</v>
      </c>
      <c r="AP387" s="67"/>
      <c r="AQ387" s="67"/>
      <c r="AR387" s="67"/>
      <c r="AS387" s="67"/>
      <c r="AT387" s="197">
        <f>AT343</f>
        <v>0</v>
      </c>
      <c r="AU387" s="197">
        <f>AU343</f>
        <v>0</v>
      </c>
      <c r="AV387" s="197">
        <f>AV343</f>
        <v>0</v>
      </c>
      <c r="AW387" s="197">
        <f>AW343</f>
        <v>0</v>
      </c>
      <c r="AX387" s="197">
        <f>AX343</f>
        <v>0</v>
      </c>
    </row>
    <row r="388" spans="27:50" x14ac:dyDescent="0.2">
      <c r="AA388" t="s">
        <v>38</v>
      </c>
      <c r="AB388" s="67"/>
      <c r="AC388" s="67">
        <v>1.8</v>
      </c>
      <c r="AD388" s="67">
        <v>-0.7</v>
      </c>
      <c r="AE388" s="67">
        <v>-2.7</v>
      </c>
      <c r="AF388" s="67">
        <v>-10.5</v>
      </c>
      <c r="AG388" s="84"/>
      <c r="AH388" s="84"/>
      <c r="AI388" s="84"/>
      <c r="AJ388" s="84"/>
      <c r="AK388" s="84"/>
      <c r="AL388" s="84"/>
      <c r="AM388" s="84">
        <v>-2.8</v>
      </c>
      <c r="AN388" s="84"/>
      <c r="AO388" s="84">
        <v>1.2</v>
      </c>
      <c r="AP388" s="84"/>
      <c r="AQ388" s="84"/>
      <c r="AR388" s="84">
        <v>-3.4</v>
      </c>
      <c r="AS388" s="84"/>
      <c r="AT388" s="197">
        <f>AT366</f>
        <v>0</v>
      </c>
      <c r="AU388" s="197">
        <f>AU366</f>
        <v>0</v>
      </c>
      <c r="AV388" s="197">
        <f>AV366</f>
        <v>0</v>
      </c>
      <c r="AW388" s="197">
        <f>AW366</f>
        <v>0</v>
      </c>
      <c r="AX388" s="197">
        <f>AX366</f>
        <v>0</v>
      </c>
    </row>
    <row r="389" spans="27:50" x14ac:dyDescent="0.2">
      <c r="AA389" t="s">
        <v>190</v>
      </c>
      <c r="AB389" s="67"/>
      <c r="AC389" s="67"/>
      <c r="AD389" s="67"/>
      <c r="AE389" s="67"/>
      <c r="AF389" s="67"/>
      <c r="AG389" s="84"/>
      <c r="AH389" s="84"/>
      <c r="AI389" s="84"/>
      <c r="AJ389" s="84"/>
      <c r="AK389" s="84"/>
      <c r="AL389" s="84"/>
      <c r="AM389" s="84"/>
      <c r="AN389" s="84"/>
      <c r="AO389" s="84"/>
      <c r="AP389" s="84"/>
      <c r="AQ389" s="84"/>
      <c r="AR389" s="84"/>
      <c r="AS389" s="84"/>
      <c r="AT389" s="84">
        <v>0</v>
      </c>
      <c r="AU389" s="84"/>
      <c r="AV389" s="84"/>
      <c r="AW389" s="84"/>
      <c r="AX389" s="84"/>
    </row>
    <row r="390" spans="27:50" x14ac:dyDescent="0.2">
      <c r="AA390" t="s">
        <v>183</v>
      </c>
      <c r="AB390" s="67"/>
      <c r="AC390" s="67"/>
      <c r="AD390" s="67"/>
      <c r="AE390" s="67"/>
      <c r="AF390" s="67"/>
      <c r="AG390" s="84"/>
      <c r="AH390" s="84"/>
      <c r="AI390" s="84"/>
      <c r="AJ390" s="84"/>
      <c r="AK390" s="84"/>
      <c r="AL390" s="84"/>
      <c r="AM390" s="84"/>
      <c r="AN390" s="84"/>
      <c r="AO390" s="84"/>
      <c r="AP390" s="84"/>
      <c r="AQ390" s="84"/>
      <c r="AR390" s="84"/>
      <c r="AS390" s="84"/>
      <c r="AT390" s="84"/>
      <c r="AU390" s="84"/>
      <c r="AV390" s="84"/>
      <c r="AW390" s="84"/>
      <c r="AX390" s="84"/>
    </row>
    <row r="391" spans="27:50" x14ac:dyDescent="0.2">
      <c r="AA391" t="s">
        <v>40</v>
      </c>
      <c r="AB391" s="67"/>
      <c r="AC391" s="67"/>
      <c r="AD391" s="67"/>
      <c r="AE391" s="67"/>
      <c r="AF391" s="67"/>
      <c r="AG391" s="84"/>
      <c r="AH391" s="84"/>
      <c r="AI391" s="84"/>
      <c r="AJ391" s="84"/>
      <c r="AK391" s="84"/>
      <c r="AL391" s="84"/>
      <c r="AM391" s="84"/>
      <c r="AN391" s="84"/>
      <c r="AO391" s="84"/>
      <c r="AP391" s="84"/>
      <c r="AQ391" s="84"/>
      <c r="AR391" s="84"/>
      <c r="AS391" s="84"/>
      <c r="AT391" s="84"/>
      <c r="AU391" s="84"/>
      <c r="AV391" s="84"/>
      <c r="AW391" s="84"/>
      <c r="AX391" s="84"/>
    </row>
    <row r="392" spans="27:50" x14ac:dyDescent="0.2">
      <c r="AA392" t="s">
        <v>204</v>
      </c>
      <c r="AB392" s="67"/>
      <c r="AC392" s="67"/>
      <c r="AD392" s="67"/>
      <c r="AE392" s="67"/>
      <c r="AF392" s="67"/>
      <c r="AG392" s="84"/>
      <c r="AH392" s="84"/>
      <c r="AI392" s="84"/>
      <c r="AJ392" s="84"/>
      <c r="AK392" s="84"/>
      <c r="AL392" s="84"/>
      <c r="AM392" s="84"/>
      <c r="AN392" s="84"/>
      <c r="AO392" s="84"/>
      <c r="AP392" s="84"/>
      <c r="AQ392" s="84"/>
      <c r="AR392" s="84"/>
      <c r="AS392" s="84"/>
      <c r="AT392" s="84"/>
      <c r="AU392" s="84"/>
      <c r="AV392" s="84"/>
      <c r="AW392" s="84"/>
      <c r="AX392" s="84"/>
    </row>
    <row r="393" spans="27:50" x14ac:dyDescent="0.2">
      <c r="AA393" t="s">
        <v>205</v>
      </c>
      <c r="AB393" s="67"/>
      <c r="AC393" s="67"/>
      <c r="AD393" s="67"/>
      <c r="AE393" s="67"/>
      <c r="AF393" s="67"/>
      <c r="AG393" s="84"/>
      <c r="AH393" s="84"/>
      <c r="AI393" s="84"/>
      <c r="AJ393" s="84"/>
      <c r="AK393" s="84"/>
      <c r="AL393" s="84"/>
      <c r="AM393" s="84"/>
      <c r="AN393" s="84"/>
      <c r="AO393" s="84"/>
      <c r="AP393" s="84"/>
      <c r="AQ393" s="84"/>
      <c r="AR393" s="84"/>
      <c r="AS393" s="84"/>
      <c r="AT393" s="84"/>
      <c r="AU393" s="84"/>
      <c r="AV393" s="84"/>
      <c r="AW393" s="84"/>
      <c r="AX393" s="84"/>
    </row>
    <row r="394" spans="27:50" x14ac:dyDescent="0.2">
      <c r="AA394" t="s">
        <v>39</v>
      </c>
      <c r="AB394" s="67"/>
      <c r="AC394" s="67"/>
      <c r="AD394" s="67"/>
      <c r="AE394" s="67"/>
      <c r="AF394" s="67"/>
      <c r="AG394" s="84"/>
      <c r="AH394" s="84"/>
      <c r="AI394" s="84"/>
      <c r="AJ394" s="84"/>
      <c r="AK394" s="84"/>
      <c r="AL394" s="84"/>
      <c r="AM394" s="84"/>
      <c r="AN394" s="84"/>
      <c r="AO394" s="84"/>
      <c r="AP394" s="84"/>
      <c r="AQ394" s="84"/>
      <c r="AR394" s="84"/>
      <c r="AS394" s="84"/>
      <c r="AT394" s="84"/>
      <c r="AU394" s="84"/>
      <c r="AV394" s="84"/>
      <c r="AW394" s="84"/>
      <c r="AX394" s="84"/>
    </row>
    <row r="395" spans="27:50" hidden="1" x14ac:dyDescent="0.2">
      <c r="AA395" t="s">
        <v>42</v>
      </c>
      <c r="AB395" s="67"/>
      <c r="AC395" s="67"/>
      <c r="AD395" s="67"/>
      <c r="AE395" s="67"/>
      <c r="AF395" s="67"/>
      <c r="AG395" s="84"/>
      <c r="AH395" s="84"/>
      <c r="AI395" s="84"/>
      <c r="AJ395" s="84"/>
      <c r="AK395" s="84"/>
      <c r="AL395" s="84"/>
      <c r="AM395" s="84"/>
      <c r="AN395" s="84"/>
      <c r="AO395" s="84"/>
      <c r="AP395" s="84"/>
      <c r="AQ395" s="84"/>
      <c r="AR395" s="84"/>
      <c r="AS395" s="84"/>
      <c r="AT395" s="84"/>
      <c r="AU395" s="84"/>
      <c r="AV395" s="84">
        <v>-5.0999999999999996</v>
      </c>
      <c r="AW395" s="84"/>
      <c r="AX395" s="84"/>
    </row>
    <row r="396" spans="27:50" x14ac:dyDescent="0.2">
      <c r="AA396" t="s">
        <v>41</v>
      </c>
      <c r="AB396" s="68">
        <v>-0.8</v>
      </c>
      <c r="AC396" s="68"/>
      <c r="AD396" s="68">
        <v>11.6</v>
      </c>
      <c r="AE396" s="68">
        <v>-1</v>
      </c>
      <c r="AF396" s="68">
        <v>3.3</v>
      </c>
      <c r="AG396" s="83">
        <v>-8</v>
      </c>
      <c r="AH396" s="83">
        <v>-13</v>
      </c>
      <c r="AI396" s="83">
        <v>-8.1999999999999993</v>
      </c>
      <c r="AJ396" s="83">
        <v>-0.4</v>
      </c>
      <c r="AK396" s="83">
        <v>2.4</v>
      </c>
      <c r="AL396" s="83">
        <v>0</v>
      </c>
      <c r="AM396" s="83">
        <v>-1.2</v>
      </c>
      <c r="AN396" s="83"/>
      <c r="AO396" s="83"/>
      <c r="AP396" s="83"/>
      <c r="AQ396" s="83"/>
      <c r="AR396" s="83"/>
      <c r="AS396" s="83"/>
      <c r="AT396" s="83"/>
      <c r="AU396" s="83"/>
      <c r="AV396" s="83"/>
      <c r="AW396" s="83"/>
      <c r="AX396" s="83"/>
    </row>
    <row r="397" spans="27:50" x14ac:dyDescent="0.2">
      <c r="AB397" s="67">
        <f t="shared" ref="AB397:AX397" si="43">SUM(AB379:AB396)</f>
        <v>-0.8</v>
      </c>
      <c r="AC397" s="67">
        <f t="shared" si="43"/>
        <v>3</v>
      </c>
      <c r="AD397" s="67">
        <f t="shared" si="43"/>
        <v>13.4</v>
      </c>
      <c r="AE397" s="67">
        <f t="shared" si="43"/>
        <v>-0.80000000000000027</v>
      </c>
      <c r="AF397" s="67">
        <f t="shared" si="43"/>
        <v>-2.4000000000000004</v>
      </c>
      <c r="AG397" s="67">
        <f t="shared" si="43"/>
        <v>-9.1</v>
      </c>
      <c r="AH397" s="67">
        <f t="shared" si="43"/>
        <v>-12.1</v>
      </c>
      <c r="AI397" s="67">
        <f t="shared" si="43"/>
        <v>-15.1</v>
      </c>
      <c r="AJ397" s="67">
        <f t="shared" si="43"/>
        <v>-9.7000000000000011</v>
      </c>
      <c r="AK397" s="67">
        <f t="shared" si="43"/>
        <v>-3.4</v>
      </c>
      <c r="AL397" s="67">
        <f t="shared" si="43"/>
        <v>-3.9</v>
      </c>
      <c r="AM397" s="67">
        <f t="shared" si="43"/>
        <v>-3.8</v>
      </c>
      <c r="AN397" s="67">
        <f t="shared" si="43"/>
        <v>-6.5</v>
      </c>
      <c r="AO397" s="67">
        <f t="shared" si="43"/>
        <v>-1.4000000000000001</v>
      </c>
      <c r="AP397" s="67">
        <f t="shared" si="43"/>
        <v>3.1</v>
      </c>
      <c r="AQ397" s="67">
        <f t="shared" si="43"/>
        <v>0</v>
      </c>
      <c r="AR397" s="67">
        <f t="shared" si="43"/>
        <v>-3.4</v>
      </c>
      <c r="AS397" s="67">
        <f t="shared" si="43"/>
        <v>0</v>
      </c>
      <c r="AT397" s="67">
        <f t="shared" si="43"/>
        <v>0</v>
      </c>
      <c r="AU397" s="67">
        <f t="shared" si="43"/>
        <v>0</v>
      </c>
      <c r="AV397" s="67">
        <f t="shared" si="43"/>
        <v>-5.0999999999999996</v>
      </c>
      <c r="AW397" s="67">
        <f t="shared" si="43"/>
        <v>0</v>
      </c>
      <c r="AX397" s="67">
        <f t="shared" si="43"/>
        <v>0</v>
      </c>
    </row>
    <row r="398" spans="27:50" x14ac:dyDescent="0.2">
      <c r="AB398" s="67"/>
      <c r="AC398" s="67"/>
      <c r="AD398" s="67"/>
      <c r="AE398" s="67"/>
      <c r="AF398" s="67"/>
      <c r="AG398" s="67"/>
      <c r="AH398" s="67"/>
      <c r="AI398" s="67"/>
      <c r="AJ398" s="67"/>
      <c r="AK398" s="67"/>
      <c r="AL398" s="67"/>
      <c r="AM398" s="67"/>
      <c r="AN398" s="67"/>
      <c r="AO398" s="67"/>
      <c r="AP398" s="67"/>
      <c r="AQ398" s="67"/>
      <c r="AR398" s="67"/>
      <c r="AS398" s="67"/>
      <c r="AT398" s="67"/>
      <c r="AU398" s="67"/>
      <c r="AV398" s="67"/>
      <c r="AW398" s="67"/>
      <c r="AX398" s="67"/>
    </row>
    <row r="399" spans="27:50" x14ac:dyDescent="0.2">
      <c r="AB399" s="67"/>
      <c r="AC399" s="67"/>
      <c r="AD399" s="67"/>
      <c r="AE399" s="67"/>
      <c r="AF399" s="67"/>
      <c r="AG399" s="67"/>
      <c r="AH399" s="67"/>
      <c r="AI399" s="67"/>
      <c r="AJ399" s="67"/>
      <c r="AK399" s="67"/>
      <c r="AL399" s="67"/>
      <c r="AM399" s="67"/>
      <c r="AN399" s="67"/>
      <c r="AO399" s="67"/>
      <c r="AP399" s="67"/>
      <c r="AQ399" s="67"/>
      <c r="AR399" s="67"/>
      <c r="AS399" s="67"/>
      <c r="AT399" s="67"/>
      <c r="AU399" s="67"/>
      <c r="AV399" s="67"/>
      <c r="AW399" s="67"/>
      <c r="AX399" s="67"/>
    </row>
    <row r="400" spans="27:50" x14ac:dyDescent="0.2">
      <c r="AA400" s="48" t="s">
        <v>215</v>
      </c>
    </row>
    <row r="401" spans="27:50" x14ac:dyDescent="0.2">
      <c r="AB401" s="70">
        <f t="shared" ref="AB401:AS401" si="44">AB$147</f>
        <v>0</v>
      </c>
      <c r="AC401" s="70">
        <f t="shared" si="44"/>
        <v>0</v>
      </c>
      <c r="AD401" s="70">
        <f t="shared" si="44"/>
        <v>0</v>
      </c>
      <c r="AE401" s="70">
        <f t="shared" si="44"/>
        <v>0</v>
      </c>
      <c r="AF401" s="70">
        <f t="shared" si="44"/>
        <v>0</v>
      </c>
      <c r="AG401" s="70">
        <f t="shared" si="44"/>
        <v>0</v>
      </c>
      <c r="AH401" s="70">
        <f t="shared" si="44"/>
        <v>0</v>
      </c>
      <c r="AI401" s="70">
        <f t="shared" si="44"/>
        <v>0</v>
      </c>
      <c r="AJ401" s="70">
        <f t="shared" si="44"/>
        <v>0</v>
      </c>
      <c r="AK401" s="70">
        <f t="shared" si="44"/>
        <v>0</v>
      </c>
      <c r="AL401" s="70">
        <f t="shared" si="44"/>
        <v>0</v>
      </c>
      <c r="AM401" s="70">
        <f t="shared" si="44"/>
        <v>0</v>
      </c>
      <c r="AN401" s="70">
        <f t="shared" si="44"/>
        <v>0</v>
      </c>
      <c r="AO401" s="70">
        <f t="shared" si="44"/>
        <v>0</v>
      </c>
      <c r="AP401" s="70">
        <f t="shared" si="44"/>
        <v>0</v>
      </c>
      <c r="AQ401" s="70">
        <f t="shared" si="44"/>
        <v>0</v>
      </c>
      <c r="AR401" s="70">
        <f t="shared" si="44"/>
        <v>0</v>
      </c>
      <c r="AS401" s="70">
        <f t="shared" si="44"/>
        <v>0</v>
      </c>
      <c r="AT401" s="70">
        <f>AT$148</f>
        <v>36312</v>
      </c>
      <c r="AU401" s="70">
        <f>AU$148</f>
        <v>36342</v>
      </c>
      <c r="AV401" s="70">
        <f>AV$148</f>
        <v>36373</v>
      </c>
      <c r="AW401" s="70">
        <f>AW$148</f>
        <v>36404</v>
      </c>
      <c r="AX401" s="70">
        <f>AX$148</f>
        <v>36434</v>
      </c>
    </row>
    <row r="402" spans="27:50" x14ac:dyDescent="0.2">
      <c r="AA402" t="s">
        <v>206</v>
      </c>
      <c r="AB402" s="67"/>
      <c r="AC402" s="67">
        <v>1.2</v>
      </c>
      <c r="AD402" s="67">
        <v>2.5</v>
      </c>
      <c r="AE402" s="67">
        <v>2.9</v>
      </c>
      <c r="AF402" s="67">
        <v>4.8</v>
      </c>
      <c r="AG402" s="67">
        <f t="shared" ref="AG402:AR402" si="45">AG203</f>
        <v>0</v>
      </c>
      <c r="AH402" s="67">
        <f t="shared" si="45"/>
        <v>0</v>
      </c>
      <c r="AI402" s="67">
        <f t="shared" si="45"/>
        <v>0</v>
      </c>
      <c r="AJ402" s="67">
        <f t="shared" si="45"/>
        <v>0</v>
      </c>
      <c r="AK402" s="67">
        <f t="shared" si="45"/>
        <v>0</v>
      </c>
      <c r="AL402" s="67">
        <f t="shared" si="45"/>
        <v>0</v>
      </c>
      <c r="AM402" s="67">
        <f t="shared" si="45"/>
        <v>0</v>
      </c>
      <c r="AN402" s="67">
        <f t="shared" si="45"/>
        <v>0</v>
      </c>
      <c r="AO402" s="67">
        <f t="shared" si="45"/>
        <v>0</v>
      </c>
      <c r="AP402" s="67">
        <f t="shared" si="45"/>
        <v>0</v>
      </c>
      <c r="AQ402" s="67">
        <f t="shared" si="45"/>
        <v>0</v>
      </c>
      <c r="AR402" s="67">
        <f t="shared" si="45"/>
        <v>0</v>
      </c>
      <c r="AS402" s="67">
        <f>AS203</f>
        <v>0</v>
      </c>
      <c r="AT402" s="197">
        <f>AT160</f>
        <v>0</v>
      </c>
      <c r="AU402" s="197">
        <f>AU160</f>
        <v>0</v>
      </c>
      <c r="AV402" s="197">
        <f>AV160</f>
        <v>0</v>
      </c>
      <c r="AW402" s="197">
        <f>AW160</f>
        <v>0</v>
      </c>
      <c r="AX402" s="197">
        <f>AX160</f>
        <v>0</v>
      </c>
    </row>
    <row r="403" spans="27:50" x14ac:dyDescent="0.2">
      <c r="AA403" t="s">
        <v>36</v>
      </c>
      <c r="AB403" s="67"/>
      <c r="AC403" s="67"/>
      <c r="AD403" s="67"/>
      <c r="AE403" s="67"/>
      <c r="AF403" s="67"/>
      <c r="AG403" s="67">
        <f t="shared" ref="AG403:AR403" si="46">AG226</f>
        <v>0</v>
      </c>
      <c r="AH403" s="67">
        <f t="shared" si="46"/>
        <v>0</v>
      </c>
      <c r="AI403" s="67">
        <f t="shared" si="46"/>
        <v>0</v>
      </c>
      <c r="AJ403" s="67">
        <f t="shared" si="46"/>
        <v>0</v>
      </c>
      <c r="AK403" s="67">
        <f t="shared" si="46"/>
        <v>0</v>
      </c>
      <c r="AL403" s="67">
        <f t="shared" si="46"/>
        <v>0</v>
      </c>
      <c r="AM403" s="67">
        <f t="shared" si="46"/>
        <v>0</v>
      </c>
      <c r="AN403" s="67">
        <f t="shared" si="46"/>
        <v>0</v>
      </c>
      <c r="AO403" s="67">
        <f t="shared" si="46"/>
        <v>0</v>
      </c>
      <c r="AP403" s="67">
        <f t="shared" si="46"/>
        <v>0</v>
      </c>
      <c r="AQ403" s="67">
        <f t="shared" si="46"/>
        <v>0</v>
      </c>
      <c r="AR403" s="67">
        <f t="shared" si="46"/>
        <v>0</v>
      </c>
      <c r="AS403" s="67">
        <f>AS226</f>
        <v>0</v>
      </c>
      <c r="AT403" s="197">
        <f>AT183</f>
        <v>0</v>
      </c>
      <c r="AU403" s="197">
        <f>AU183</f>
        <v>0</v>
      </c>
      <c r="AV403" s="197">
        <f>AV183</f>
        <v>0</v>
      </c>
      <c r="AW403" s="197">
        <f>AW183</f>
        <v>0</v>
      </c>
      <c r="AX403" s="197">
        <f>AX183</f>
        <v>0</v>
      </c>
    </row>
    <row r="404" spans="27:50" x14ac:dyDescent="0.2">
      <c r="AA404" t="s">
        <v>207</v>
      </c>
      <c r="AB404" s="67"/>
      <c r="AC404" s="67"/>
      <c r="AD404" s="67"/>
      <c r="AE404" s="67"/>
      <c r="AF404" s="67"/>
      <c r="AG404" s="67"/>
      <c r="AH404" s="67"/>
      <c r="AI404" s="67"/>
      <c r="AJ404" s="67"/>
      <c r="AK404" s="67"/>
      <c r="AL404" s="67"/>
      <c r="AM404" s="67"/>
      <c r="AN404" s="67"/>
      <c r="AO404" s="67"/>
      <c r="AP404" s="67"/>
      <c r="AQ404" s="67"/>
      <c r="AR404" s="67"/>
      <c r="AS404" s="67"/>
      <c r="AT404" s="197">
        <f>AT206</f>
        <v>0</v>
      </c>
      <c r="AU404" s="197">
        <f>AU206</f>
        <v>0</v>
      </c>
      <c r="AV404" s="197">
        <f>AV206</f>
        <v>0</v>
      </c>
      <c r="AW404" s="197">
        <f>AW206</f>
        <v>0</v>
      </c>
      <c r="AX404" s="197">
        <f>AX206</f>
        <v>0</v>
      </c>
    </row>
    <row r="405" spans="27:50" x14ac:dyDescent="0.2">
      <c r="AA405" t="s">
        <v>208</v>
      </c>
      <c r="AB405" s="67"/>
      <c r="AC405" s="67"/>
      <c r="AD405" s="67"/>
      <c r="AE405" s="67"/>
      <c r="AF405" s="67"/>
      <c r="AG405" s="67"/>
      <c r="AH405" s="67"/>
      <c r="AI405" s="67"/>
      <c r="AJ405" s="67"/>
      <c r="AK405" s="67"/>
      <c r="AL405" s="67"/>
      <c r="AM405" s="67"/>
      <c r="AN405" s="67"/>
      <c r="AO405" s="67"/>
      <c r="AP405" s="67"/>
      <c r="AQ405" s="67"/>
      <c r="AR405" s="67"/>
      <c r="AS405" s="67"/>
      <c r="AT405" s="197">
        <f>AT229</f>
        <v>0</v>
      </c>
      <c r="AU405" s="197">
        <f>AU229</f>
        <v>0</v>
      </c>
      <c r="AV405" s="197">
        <f>AV229</f>
        <v>0</v>
      </c>
      <c r="AW405" s="197">
        <f>AW229</f>
        <v>0</v>
      </c>
      <c r="AX405" s="197">
        <f>AX229</f>
        <v>0</v>
      </c>
    </row>
    <row r="406" spans="27:50" x14ac:dyDescent="0.2">
      <c r="AA406" t="s">
        <v>214</v>
      </c>
      <c r="AB406" s="67"/>
      <c r="AC406" s="67"/>
      <c r="AD406" s="67"/>
      <c r="AE406" s="67"/>
      <c r="AF406" s="67"/>
      <c r="AG406" s="67"/>
      <c r="AH406" s="67"/>
      <c r="AI406" s="67"/>
      <c r="AJ406" s="67"/>
      <c r="AK406" s="67"/>
      <c r="AL406" s="67"/>
      <c r="AM406" s="67"/>
      <c r="AN406" s="67"/>
      <c r="AO406" s="67"/>
      <c r="AP406" s="67"/>
      <c r="AQ406" s="67"/>
      <c r="AR406" s="67"/>
      <c r="AS406" s="67"/>
      <c r="AT406" s="197">
        <f>AT252</f>
        <v>0</v>
      </c>
      <c r="AU406" s="197">
        <f>AU252</f>
        <v>0</v>
      </c>
      <c r="AV406" s="197">
        <f>AV252</f>
        <v>0</v>
      </c>
      <c r="AW406" s="197">
        <f>AW252</f>
        <v>0</v>
      </c>
      <c r="AX406" s="197">
        <f>AX252</f>
        <v>0</v>
      </c>
    </row>
    <row r="407" spans="27:50" x14ac:dyDescent="0.2">
      <c r="AA407" t="s">
        <v>200</v>
      </c>
      <c r="AB407" s="67"/>
      <c r="AC407" s="67"/>
      <c r="AD407" s="67"/>
      <c r="AE407" s="67"/>
      <c r="AF407" s="67"/>
      <c r="AG407" s="67"/>
      <c r="AH407" s="67"/>
      <c r="AI407" s="67"/>
      <c r="AJ407" s="67"/>
      <c r="AK407" s="67"/>
      <c r="AL407" s="67"/>
      <c r="AM407" s="67"/>
      <c r="AN407" s="67"/>
      <c r="AO407" s="67"/>
      <c r="AP407" s="67"/>
      <c r="AQ407" s="67"/>
      <c r="AR407" s="67"/>
      <c r="AS407" s="67"/>
      <c r="AT407" s="197">
        <f>AT275</f>
        <v>0</v>
      </c>
      <c r="AU407" s="197">
        <f>AU275</f>
        <v>0</v>
      </c>
      <c r="AV407" s="197">
        <f>AV275</f>
        <v>0</v>
      </c>
      <c r="AW407" s="197">
        <f>AW275</f>
        <v>0</v>
      </c>
      <c r="AX407" s="197">
        <f>AX275</f>
        <v>0</v>
      </c>
    </row>
    <row r="408" spans="27:50" x14ac:dyDescent="0.2">
      <c r="AA408" t="s">
        <v>193</v>
      </c>
      <c r="AB408" s="67"/>
      <c r="AC408" s="67"/>
      <c r="AD408" s="67"/>
      <c r="AE408" s="67"/>
      <c r="AF408" s="67"/>
      <c r="AG408" s="67"/>
      <c r="AH408" s="67"/>
      <c r="AI408" s="67"/>
      <c r="AJ408" s="67"/>
      <c r="AK408" s="67"/>
      <c r="AL408" s="67"/>
      <c r="AM408" s="67"/>
      <c r="AN408" s="67"/>
      <c r="AO408" s="67"/>
      <c r="AP408" s="67"/>
      <c r="AQ408" s="67"/>
      <c r="AR408" s="67"/>
      <c r="AS408" s="67"/>
      <c r="AT408" s="197">
        <f>AT298</f>
        <v>0</v>
      </c>
      <c r="AU408" s="197">
        <f>AU298</f>
        <v>0</v>
      </c>
      <c r="AV408" s="197">
        <f>AV298</f>
        <v>0</v>
      </c>
      <c r="AW408" s="197">
        <f>AW298</f>
        <v>0</v>
      </c>
      <c r="AX408" s="197">
        <f>AX298</f>
        <v>0</v>
      </c>
    </row>
    <row r="409" spans="27:50" x14ac:dyDescent="0.2">
      <c r="AA409" t="s">
        <v>203</v>
      </c>
      <c r="AB409" s="67"/>
      <c r="AC409" s="67"/>
      <c r="AD409" s="67"/>
      <c r="AE409" s="67"/>
      <c r="AF409" s="67"/>
      <c r="AG409" s="67">
        <f t="shared" ref="AG409:AR409" si="47">AG349</f>
        <v>0</v>
      </c>
      <c r="AH409" s="67">
        <f t="shared" si="47"/>
        <v>0</v>
      </c>
      <c r="AI409" s="67">
        <f t="shared" si="47"/>
        <v>0</v>
      </c>
      <c r="AJ409" s="67">
        <f t="shared" si="47"/>
        <v>0</v>
      </c>
      <c r="AK409" s="67">
        <f t="shared" si="47"/>
        <v>0</v>
      </c>
      <c r="AL409" s="67">
        <f t="shared" si="47"/>
        <v>0</v>
      </c>
      <c r="AM409" s="67">
        <f t="shared" si="47"/>
        <v>0</v>
      </c>
      <c r="AN409" s="67">
        <f t="shared" si="47"/>
        <v>0</v>
      </c>
      <c r="AO409" s="67">
        <f t="shared" si="47"/>
        <v>0</v>
      </c>
      <c r="AP409" s="67">
        <f t="shared" si="47"/>
        <v>0</v>
      </c>
      <c r="AQ409" s="67">
        <f t="shared" si="47"/>
        <v>0</v>
      </c>
      <c r="AR409" s="67">
        <f t="shared" si="47"/>
        <v>0</v>
      </c>
      <c r="AS409" s="67">
        <f>AS349</f>
        <v>0</v>
      </c>
      <c r="AT409" s="197">
        <f>AT321</f>
        <v>0</v>
      </c>
      <c r="AU409" s="197">
        <f>AU321</f>
        <v>0</v>
      </c>
      <c r="AV409" s="197">
        <f>AV321</f>
        <v>0</v>
      </c>
      <c r="AW409" s="197">
        <f>AW321</f>
        <v>0</v>
      </c>
      <c r="AX409" s="197">
        <f>AX321</f>
        <v>0</v>
      </c>
    </row>
    <row r="410" spans="27:50" x14ac:dyDescent="0.2">
      <c r="AA410" t="s">
        <v>37</v>
      </c>
      <c r="AB410" s="67"/>
      <c r="AC410" s="67"/>
      <c r="AD410" s="67"/>
      <c r="AE410" s="67"/>
      <c r="AF410" s="67"/>
      <c r="AG410" s="67">
        <f t="shared" ref="AG410:AL410" si="48">AG388</f>
        <v>0</v>
      </c>
      <c r="AH410" s="67">
        <f t="shared" si="48"/>
        <v>0</v>
      </c>
      <c r="AI410" s="67">
        <f t="shared" si="48"/>
        <v>0</v>
      </c>
      <c r="AJ410" s="67">
        <f t="shared" si="48"/>
        <v>0</v>
      </c>
      <c r="AK410" s="67">
        <f t="shared" si="48"/>
        <v>0</v>
      </c>
      <c r="AL410" s="67">
        <f t="shared" si="48"/>
        <v>0</v>
      </c>
      <c r="AM410" s="67">
        <f>AM388</f>
        <v>-2.8</v>
      </c>
      <c r="AN410" s="67">
        <f>AN388</f>
        <v>0</v>
      </c>
      <c r="AO410" s="67">
        <f>AO388</f>
        <v>1.2</v>
      </c>
      <c r="AP410" s="67"/>
      <c r="AQ410" s="67"/>
      <c r="AR410" s="67"/>
      <c r="AS410" s="67"/>
      <c r="AT410" s="197">
        <f>AT344</f>
        <v>0</v>
      </c>
      <c r="AU410" s="197">
        <f>AU344</f>
        <v>0</v>
      </c>
      <c r="AV410" s="197">
        <f>AV344</f>
        <v>0</v>
      </c>
      <c r="AW410" s="197">
        <f>AW344</f>
        <v>0</v>
      </c>
      <c r="AX410" s="197">
        <f>AX344</f>
        <v>0</v>
      </c>
    </row>
    <row r="411" spans="27:50" x14ac:dyDescent="0.2">
      <c r="AA411" t="s">
        <v>38</v>
      </c>
      <c r="AB411" s="67"/>
      <c r="AC411" s="67">
        <v>1.8</v>
      </c>
      <c r="AD411" s="67">
        <v>-0.7</v>
      </c>
      <c r="AE411" s="67">
        <v>-2.7</v>
      </c>
      <c r="AF411" s="67">
        <v>-10.5</v>
      </c>
      <c r="AG411" s="84"/>
      <c r="AH411" s="84"/>
      <c r="AI411" s="84"/>
      <c r="AJ411" s="84"/>
      <c r="AK411" s="84"/>
      <c r="AL411" s="84"/>
      <c r="AM411" s="84">
        <v>-2.8</v>
      </c>
      <c r="AN411" s="84"/>
      <c r="AO411" s="84">
        <v>1.2</v>
      </c>
      <c r="AP411" s="84"/>
      <c r="AQ411" s="84"/>
      <c r="AR411" s="84">
        <v>-3.4</v>
      </c>
      <c r="AS411" s="84"/>
      <c r="AT411" s="197">
        <f>AT367</f>
        <v>0</v>
      </c>
      <c r="AU411" s="197">
        <f>AU367</f>
        <v>0</v>
      </c>
      <c r="AV411" s="197">
        <f>AV367</f>
        <v>0</v>
      </c>
      <c r="AW411" s="197">
        <f>AW367</f>
        <v>0</v>
      </c>
      <c r="AX411" s="197">
        <f>AX367</f>
        <v>0</v>
      </c>
    </row>
    <row r="412" spans="27:50" x14ac:dyDescent="0.2">
      <c r="AA412" t="s">
        <v>190</v>
      </c>
      <c r="AB412" s="67"/>
      <c r="AC412" s="67"/>
      <c r="AD412" s="67"/>
      <c r="AE412" s="67"/>
      <c r="AF412" s="67"/>
      <c r="AG412" s="84"/>
      <c r="AH412" s="84"/>
      <c r="AI412" s="84"/>
      <c r="AJ412" s="84"/>
      <c r="AK412" s="84"/>
      <c r="AL412" s="84"/>
      <c r="AM412" s="84"/>
      <c r="AN412" s="84"/>
      <c r="AO412" s="84"/>
      <c r="AP412" s="84"/>
      <c r="AQ412" s="84"/>
      <c r="AR412" s="84"/>
      <c r="AS412" s="84"/>
      <c r="AT412" s="197">
        <f>AT390</f>
        <v>0</v>
      </c>
      <c r="AU412" s="197">
        <f>AU390</f>
        <v>0</v>
      </c>
      <c r="AV412" s="197">
        <f>AV390</f>
        <v>0</v>
      </c>
      <c r="AW412" s="197">
        <f>AW390</f>
        <v>0</v>
      </c>
      <c r="AX412" s="197">
        <f>AX390</f>
        <v>0</v>
      </c>
    </row>
    <row r="413" spans="27:50" x14ac:dyDescent="0.2">
      <c r="AA413" t="s">
        <v>183</v>
      </c>
      <c r="AB413" s="67"/>
      <c r="AC413" s="67"/>
      <c r="AD413" s="67"/>
      <c r="AE413" s="67"/>
      <c r="AF413" s="67"/>
      <c r="AG413" s="84"/>
      <c r="AH413" s="84"/>
      <c r="AI413" s="84"/>
      <c r="AJ413" s="84"/>
      <c r="AK413" s="84"/>
      <c r="AL413" s="84"/>
      <c r="AM413" s="84"/>
      <c r="AN413" s="84"/>
      <c r="AO413" s="84"/>
      <c r="AP413" s="84"/>
      <c r="AQ413" s="84"/>
      <c r="AR413" s="84"/>
      <c r="AS413" s="84"/>
      <c r="AT413" s="84"/>
      <c r="AU413" s="84"/>
      <c r="AV413" s="84"/>
      <c r="AW413" s="84"/>
      <c r="AX413" s="84"/>
    </row>
    <row r="414" spans="27:50" x14ac:dyDescent="0.2">
      <c r="AA414" t="s">
        <v>40</v>
      </c>
      <c r="AB414" s="67"/>
      <c r="AC414" s="67"/>
      <c r="AD414" s="67"/>
      <c r="AE414" s="67"/>
      <c r="AF414" s="67"/>
      <c r="AG414" s="84"/>
      <c r="AH414" s="84"/>
      <c r="AI414" s="84"/>
      <c r="AJ414" s="84"/>
      <c r="AK414" s="84"/>
      <c r="AL414" s="84"/>
      <c r="AM414" s="84"/>
      <c r="AN414" s="84"/>
      <c r="AO414" s="84"/>
      <c r="AP414" s="84"/>
      <c r="AQ414" s="84"/>
      <c r="AR414" s="84"/>
      <c r="AS414" s="84"/>
      <c r="AT414" s="84"/>
      <c r="AU414" s="84"/>
      <c r="AV414" s="84"/>
      <c r="AW414" s="84"/>
      <c r="AX414" s="84"/>
    </row>
    <row r="415" spans="27:50" x14ac:dyDescent="0.2">
      <c r="AA415" t="s">
        <v>204</v>
      </c>
      <c r="AB415" s="67"/>
      <c r="AC415" s="67"/>
      <c r="AD415" s="67"/>
      <c r="AE415" s="67"/>
      <c r="AF415" s="67"/>
      <c r="AG415" s="84"/>
      <c r="AH415" s="84"/>
      <c r="AI415" s="84"/>
      <c r="AJ415" s="84"/>
      <c r="AK415" s="84"/>
      <c r="AL415" s="84"/>
      <c r="AM415" s="84"/>
      <c r="AN415" s="84"/>
      <c r="AO415" s="84"/>
      <c r="AP415" s="84"/>
      <c r="AQ415" s="84"/>
      <c r="AR415" s="84"/>
      <c r="AS415" s="84"/>
      <c r="AT415" s="84"/>
      <c r="AU415" s="84"/>
      <c r="AV415" s="84"/>
      <c r="AW415" s="84"/>
      <c r="AX415" s="84"/>
    </row>
    <row r="416" spans="27:50" x14ac:dyDescent="0.2">
      <c r="AA416" t="s">
        <v>205</v>
      </c>
      <c r="AB416" s="67"/>
      <c r="AC416" s="67"/>
      <c r="AD416" s="67"/>
      <c r="AE416" s="67"/>
      <c r="AF416" s="67"/>
      <c r="AG416" s="84"/>
      <c r="AH416" s="84"/>
      <c r="AI416" s="84"/>
      <c r="AJ416" s="84"/>
      <c r="AK416" s="84"/>
      <c r="AL416" s="84"/>
      <c r="AM416" s="84"/>
      <c r="AN416" s="84"/>
      <c r="AO416" s="84"/>
      <c r="AP416" s="84"/>
      <c r="AQ416" s="84"/>
      <c r="AR416" s="84"/>
      <c r="AS416" s="84"/>
      <c r="AT416" s="84"/>
      <c r="AU416" s="84"/>
      <c r="AV416" s="84"/>
      <c r="AW416" s="84"/>
      <c r="AX416" s="84"/>
    </row>
    <row r="417" spans="27:50" x14ac:dyDescent="0.2">
      <c r="AA417" t="s">
        <v>39</v>
      </c>
      <c r="AB417" s="67"/>
      <c r="AC417" s="67"/>
      <c r="AD417" s="67"/>
      <c r="AE417" s="67"/>
      <c r="AF417" s="67"/>
      <c r="AG417" s="84"/>
      <c r="AH417" s="84"/>
      <c r="AI417" s="84"/>
      <c r="AJ417" s="84"/>
      <c r="AK417" s="84"/>
      <c r="AL417" s="84"/>
      <c r="AM417" s="84"/>
      <c r="AN417" s="84"/>
      <c r="AO417" s="84"/>
      <c r="AP417" s="84"/>
      <c r="AQ417" s="84"/>
      <c r="AR417" s="84"/>
      <c r="AS417" s="84"/>
      <c r="AT417" s="84"/>
      <c r="AU417" s="84"/>
      <c r="AV417" s="84"/>
      <c r="AW417" s="84"/>
      <c r="AX417" s="84"/>
    </row>
    <row r="418" spans="27:50" hidden="1" x14ac:dyDescent="0.2">
      <c r="AA418" t="s">
        <v>42</v>
      </c>
      <c r="AB418" s="67"/>
      <c r="AC418" s="67"/>
      <c r="AD418" s="67"/>
      <c r="AE418" s="67"/>
      <c r="AF418" s="67"/>
      <c r="AG418" s="84"/>
      <c r="AH418" s="84"/>
      <c r="AI418" s="84"/>
      <c r="AJ418" s="84"/>
      <c r="AK418" s="84"/>
      <c r="AL418" s="84"/>
      <c r="AM418" s="84"/>
      <c r="AN418" s="84"/>
      <c r="AO418" s="84"/>
      <c r="AP418" s="84"/>
      <c r="AQ418" s="84"/>
      <c r="AR418" s="84"/>
      <c r="AS418" s="84"/>
      <c r="AT418" s="84"/>
      <c r="AU418" s="84"/>
      <c r="AV418" s="84"/>
      <c r="AW418" s="84"/>
      <c r="AX418" s="84"/>
    </row>
    <row r="419" spans="27:50" x14ac:dyDescent="0.2">
      <c r="AA419" t="s">
        <v>41</v>
      </c>
      <c r="AB419" s="68">
        <v>-0.8</v>
      </c>
      <c r="AC419" s="68"/>
      <c r="AD419" s="68">
        <v>11.6</v>
      </c>
      <c r="AE419" s="68">
        <v>-1</v>
      </c>
      <c r="AF419" s="68">
        <v>3.3</v>
      </c>
      <c r="AG419" s="83">
        <v>-8</v>
      </c>
      <c r="AH419" s="83">
        <v>-13</v>
      </c>
      <c r="AI419" s="83">
        <v>-8.1999999999999993</v>
      </c>
      <c r="AJ419" s="83">
        <v>-0.4</v>
      </c>
      <c r="AK419" s="83">
        <v>2.4</v>
      </c>
      <c r="AL419" s="83">
        <v>0</v>
      </c>
      <c r="AM419" s="83">
        <v>-1.2</v>
      </c>
      <c r="AN419" s="83"/>
      <c r="AO419" s="83"/>
      <c r="AP419" s="83"/>
      <c r="AQ419" s="83"/>
      <c r="AR419" s="83"/>
      <c r="AS419" s="83"/>
      <c r="AT419" s="83"/>
      <c r="AU419" s="83"/>
      <c r="AV419" s="83"/>
      <c r="AW419" s="83"/>
      <c r="AX419" s="83"/>
    </row>
    <row r="420" spans="27:50" x14ac:dyDescent="0.2">
      <c r="AB420" s="67">
        <f t="shared" ref="AB420:AX420" si="49">SUM(AB402:AB419)</f>
        <v>-0.8</v>
      </c>
      <c r="AC420" s="67">
        <f t="shared" si="49"/>
        <v>3</v>
      </c>
      <c r="AD420" s="67">
        <f t="shared" si="49"/>
        <v>13.4</v>
      </c>
      <c r="AE420" s="67">
        <f t="shared" si="49"/>
        <v>-0.80000000000000027</v>
      </c>
      <c r="AF420" s="67">
        <f t="shared" si="49"/>
        <v>-2.4000000000000004</v>
      </c>
      <c r="AG420" s="67">
        <f t="shared" si="49"/>
        <v>-8</v>
      </c>
      <c r="AH420" s="67">
        <f t="shared" si="49"/>
        <v>-13</v>
      </c>
      <c r="AI420" s="67">
        <f t="shared" si="49"/>
        <v>-8.1999999999999993</v>
      </c>
      <c r="AJ420" s="67">
        <f t="shared" si="49"/>
        <v>-0.4</v>
      </c>
      <c r="AK420" s="67">
        <f t="shared" si="49"/>
        <v>2.4</v>
      </c>
      <c r="AL420" s="67">
        <f t="shared" si="49"/>
        <v>0</v>
      </c>
      <c r="AM420" s="67">
        <f t="shared" si="49"/>
        <v>-6.8</v>
      </c>
      <c r="AN420" s="67">
        <f t="shared" si="49"/>
        <v>0</v>
      </c>
      <c r="AO420" s="67">
        <f t="shared" si="49"/>
        <v>2.4</v>
      </c>
      <c r="AP420" s="67">
        <f t="shared" si="49"/>
        <v>0</v>
      </c>
      <c r="AQ420" s="67">
        <f t="shared" si="49"/>
        <v>0</v>
      </c>
      <c r="AR420" s="67">
        <f t="shared" si="49"/>
        <v>-3.4</v>
      </c>
      <c r="AS420" s="67">
        <f t="shared" si="49"/>
        <v>0</v>
      </c>
      <c r="AT420" s="67">
        <f t="shared" si="49"/>
        <v>0</v>
      </c>
      <c r="AU420" s="67">
        <f t="shared" si="49"/>
        <v>0</v>
      </c>
      <c r="AV420" s="67">
        <f t="shared" si="49"/>
        <v>0</v>
      </c>
      <c r="AW420" s="67">
        <f t="shared" si="49"/>
        <v>0</v>
      </c>
      <c r="AX420" s="67">
        <f t="shared" si="49"/>
        <v>0</v>
      </c>
    </row>
    <row r="421" spans="27:50" x14ac:dyDescent="0.2">
      <c r="AB421" s="67"/>
      <c r="AC421" s="67"/>
      <c r="AD421" s="67"/>
      <c r="AE421" s="67"/>
      <c r="AF421" s="67"/>
      <c r="AG421" s="67"/>
      <c r="AH421" s="67"/>
      <c r="AI421" s="67"/>
      <c r="AJ421" s="67"/>
      <c r="AK421" s="67"/>
      <c r="AL421" s="67"/>
      <c r="AM421" s="67"/>
      <c r="AN421" s="67"/>
      <c r="AO421" s="67"/>
      <c r="AP421" s="67"/>
      <c r="AQ421" s="67"/>
      <c r="AR421" s="67"/>
      <c r="AS421" s="67"/>
      <c r="AT421" s="67"/>
      <c r="AU421" s="67"/>
      <c r="AV421" s="67"/>
      <c r="AW421" s="67"/>
      <c r="AX421" s="67"/>
    </row>
    <row r="422" spans="27:50" x14ac:dyDescent="0.2">
      <c r="AB422" s="67"/>
      <c r="AC422" s="67"/>
      <c r="AD422" s="67"/>
      <c r="AE422" s="67"/>
      <c r="AF422" s="67"/>
      <c r="AG422" s="67"/>
      <c r="AH422" s="67"/>
      <c r="AI422" s="67"/>
      <c r="AJ422" s="67"/>
      <c r="AK422" s="67"/>
      <c r="AL422" s="67"/>
      <c r="AM422" s="67"/>
      <c r="AN422" s="67"/>
      <c r="AO422" s="67"/>
      <c r="AP422" s="67"/>
      <c r="AQ422" s="67"/>
      <c r="AR422" s="67"/>
      <c r="AS422" s="67"/>
      <c r="AT422" s="67"/>
      <c r="AU422" s="67"/>
      <c r="AV422" s="67"/>
      <c r="AW422" s="67"/>
      <c r="AX422" s="67"/>
    </row>
    <row r="423" spans="27:50" x14ac:dyDescent="0.2">
      <c r="AA423" s="48" t="s">
        <v>31</v>
      </c>
    </row>
    <row r="424" spans="27:50" x14ac:dyDescent="0.2">
      <c r="AB424" s="70">
        <f t="shared" ref="AB424:AX424" si="50">AB$148</f>
        <v>35765</v>
      </c>
      <c r="AC424" s="70">
        <f t="shared" si="50"/>
        <v>35796</v>
      </c>
      <c r="AD424" s="70">
        <f t="shared" si="50"/>
        <v>35827</v>
      </c>
      <c r="AE424" s="70">
        <f t="shared" si="50"/>
        <v>35855</v>
      </c>
      <c r="AF424" s="70">
        <f t="shared" si="50"/>
        <v>35886</v>
      </c>
      <c r="AG424" s="70">
        <f t="shared" si="50"/>
        <v>35916</v>
      </c>
      <c r="AH424" s="70">
        <f t="shared" si="50"/>
        <v>35947</v>
      </c>
      <c r="AI424" s="70">
        <f t="shared" si="50"/>
        <v>35977</v>
      </c>
      <c r="AJ424" s="70">
        <f t="shared" si="50"/>
        <v>36008</v>
      </c>
      <c r="AK424" s="70">
        <f t="shared" si="50"/>
        <v>36039</v>
      </c>
      <c r="AL424" s="70">
        <f t="shared" si="50"/>
        <v>36069</v>
      </c>
      <c r="AM424" s="70">
        <f t="shared" si="50"/>
        <v>36100</v>
      </c>
      <c r="AN424" s="70">
        <f t="shared" si="50"/>
        <v>36130</v>
      </c>
      <c r="AO424" s="70">
        <f t="shared" si="50"/>
        <v>36161</v>
      </c>
      <c r="AP424" s="70">
        <f t="shared" si="50"/>
        <v>36192</v>
      </c>
      <c r="AQ424" s="70">
        <f t="shared" si="50"/>
        <v>36220</v>
      </c>
      <c r="AR424" s="70">
        <f t="shared" si="50"/>
        <v>36251</v>
      </c>
      <c r="AS424" s="70">
        <f t="shared" si="50"/>
        <v>36281</v>
      </c>
      <c r="AT424" s="70">
        <f t="shared" si="50"/>
        <v>36312</v>
      </c>
      <c r="AU424" s="70">
        <f t="shared" si="50"/>
        <v>36342</v>
      </c>
      <c r="AV424" s="70">
        <f t="shared" si="50"/>
        <v>36373</v>
      </c>
      <c r="AW424" s="70">
        <f t="shared" si="50"/>
        <v>36404</v>
      </c>
      <c r="AX424" s="70">
        <f t="shared" si="50"/>
        <v>36434</v>
      </c>
    </row>
    <row r="425" spans="27:50" x14ac:dyDescent="0.2">
      <c r="AA425" t="s">
        <v>206</v>
      </c>
      <c r="AB425" s="67">
        <f t="shared" ref="AB425:AW425" si="51">AB161</f>
        <v>0</v>
      </c>
      <c r="AC425" s="67">
        <f t="shared" si="51"/>
        <v>0</v>
      </c>
      <c r="AD425" s="67">
        <f t="shared" si="51"/>
        <v>0</v>
      </c>
      <c r="AE425" s="67">
        <f t="shared" si="51"/>
        <v>0</v>
      </c>
      <c r="AF425" s="67">
        <f t="shared" si="51"/>
        <v>0</v>
      </c>
      <c r="AG425" s="67">
        <f t="shared" si="51"/>
        <v>0</v>
      </c>
      <c r="AH425" s="67">
        <f t="shared" si="51"/>
        <v>0</v>
      </c>
      <c r="AI425" s="67">
        <f t="shared" si="51"/>
        <v>0</v>
      </c>
      <c r="AJ425" s="67">
        <f t="shared" si="51"/>
        <v>0</v>
      </c>
      <c r="AK425" s="67">
        <f t="shared" si="51"/>
        <v>0</v>
      </c>
      <c r="AL425" s="67">
        <f t="shared" si="51"/>
        <v>-6.9</v>
      </c>
      <c r="AM425" s="67">
        <f t="shared" si="51"/>
        <v>0</v>
      </c>
      <c r="AN425" s="67">
        <f t="shared" si="51"/>
        <v>0</v>
      </c>
      <c r="AO425" s="67">
        <f t="shared" si="51"/>
        <v>0</v>
      </c>
      <c r="AP425" s="67">
        <f t="shared" si="51"/>
        <v>0</v>
      </c>
      <c r="AQ425" s="67">
        <f t="shared" si="51"/>
        <v>0</v>
      </c>
      <c r="AR425" s="67">
        <f t="shared" si="51"/>
        <v>0</v>
      </c>
      <c r="AS425" s="67">
        <f t="shared" si="51"/>
        <v>0</v>
      </c>
      <c r="AT425" s="67">
        <f t="shared" si="51"/>
        <v>3.9</v>
      </c>
      <c r="AU425" s="67">
        <f t="shared" si="51"/>
        <v>0</v>
      </c>
      <c r="AV425" s="67">
        <f t="shared" si="51"/>
        <v>0</v>
      </c>
      <c r="AW425" s="67">
        <f t="shared" si="51"/>
        <v>0</v>
      </c>
      <c r="AX425" s="67">
        <f>AX161</f>
        <v>0</v>
      </c>
    </row>
    <row r="426" spans="27:50" x14ac:dyDescent="0.2">
      <c r="AA426" t="s">
        <v>36</v>
      </c>
      <c r="AB426" s="67"/>
      <c r="AC426" s="67"/>
      <c r="AD426" s="67"/>
      <c r="AE426" s="67"/>
      <c r="AF426" s="67"/>
      <c r="AG426" s="67">
        <f t="shared" ref="AG426:AW426" si="52">AG184</f>
        <v>0</v>
      </c>
      <c r="AH426" s="67">
        <f t="shared" si="52"/>
        <v>-1.6</v>
      </c>
      <c r="AI426" s="67">
        <f t="shared" si="52"/>
        <v>0</v>
      </c>
      <c r="AJ426" s="67">
        <f t="shared" si="52"/>
        <v>0</v>
      </c>
      <c r="AK426" s="67">
        <f t="shared" si="52"/>
        <v>0</v>
      </c>
      <c r="AL426" s="67">
        <f t="shared" si="52"/>
        <v>0</v>
      </c>
      <c r="AM426" s="67">
        <f t="shared" si="52"/>
        <v>0</v>
      </c>
      <c r="AN426" s="67">
        <f t="shared" si="52"/>
        <v>0</v>
      </c>
      <c r="AO426" s="67">
        <f t="shared" si="52"/>
        <v>0</v>
      </c>
      <c r="AP426" s="67">
        <f t="shared" si="52"/>
        <v>0</v>
      </c>
      <c r="AQ426" s="67">
        <f t="shared" si="52"/>
        <v>0</v>
      </c>
      <c r="AR426" s="67">
        <f t="shared" si="52"/>
        <v>0</v>
      </c>
      <c r="AS426" s="67">
        <f t="shared" si="52"/>
        <v>0</v>
      </c>
      <c r="AT426" s="67">
        <f t="shared" si="52"/>
        <v>0</v>
      </c>
      <c r="AU426" s="67">
        <f t="shared" si="52"/>
        <v>0</v>
      </c>
      <c r="AV426" s="67">
        <f t="shared" si="52"/>
        <v>0</v>
      </c>
      <c r="AW426" s="67">
        <f t="shared" si="52"/>
        <v>0</v>
      </c>
      <c r="AX426" s="67">
        <f>AX184</f>
        <v>0</v>
      </c>
    </row>
    <row r="427" spans="27:50" x14ac:dyDescent="0.2">
      <c r="AA427" t="s">
        <v>207</v>
      </c>
      <c r="AB427" s="67"/>
      <c r="AC427" s="67"/>
      <c r="AD427" s="67"/>
      <c r="AE427" s="67"/>
      <c r="AF427" s="67"/>
      <c r="AG427" s="67"/>
      <c r="AH427" s="67"/>
      <c r="AI427" s="67"/>
      <c r="AJ427" s="67"/>
      <c r="AK427" s="67"/>
      <c r="AL427" s="67"/>
      <c r="AM427" s="67"/>
      <c r="AN427" s="67"/>
      <c r="AO427" s="67"/>
      <c r="AP427" s="67"/>
      <c r="AQ427" s="67"/>
      <c r="AR427" s="67"/>
      <c r="AS427" s="67"/>
      <c r="AT427" s="67">
        <f>AT207</f>
        <v>0</v>
      </c>
      <c r="AU427" s="67">
        <f>AU207</f>
        <v>0</v>
      </c>
      <c r="AV427" s="67">
        <f>AV207</f>
        <v>0</v>
      </c>
      <c r="AW427" s="67">
        <f>AW207</f>
        <v>0</v>
      </c>
      <c r="AX427" s="67">
        <f>AX207</f>
        <v>0</v>
      </c>
    </row>
    <row r="428" spans="27:50" x14ac:dyDescent="0.2">
      <c r="AA428" t="s">
        <v>208</v>
      </c>
      <c r="AB428" s="67"/>
      <c r="AC428" s="67"/>
      <c r="AD428" s="67"/>
      <c r="AE428" s="67"/>
      <c r="AF428" s="67"/>
      <c r="AG428" s="67"/>
      <c r="AH428" s="67"/>
      <c r="AI428" s="67"/>
      <c r="AJ428" s="67"/>
      <c r="AK428" s="67"/>
      <c r="AL428" s="67"/>
      <c r="AM428" s="67"/>
      <c r="AN428" s="67"/>
      <c r="AO428" s="67"/>
      <c r="AP428" s="67"/>
      <c r="AQ428" s="67"/>
      <c r="AR428" s="67"/>
      <c r="AS428" s="67"/>
      <c r="AT428" s="67">
        <f>AT230</f>
        <v>0</v>
      </c>
      <c r="AU428" s="67">
        <f>AU230</f>
        <v>0</v>
      </c>
      <c r="AV428" s="67">
        <f>AV230</f>
        <v>0</v>
      </c>
      <c r="AW428" s="67">
        <f>AW230</f>
        <v>0</v>
      </c>
      <c r="AX428" s="67">
        <f>AX230</f>
        <v>0</v>
      </c>
    </row>
    <row r="429" spans="27:50" x14ac:dyDescent="0.2">
      <c r="AA429" t="s">
        <v>214</v>
      </c>
      <c r="AB429" s="67"/>
      <c r="AC429" s="67"/>
      <c r="AD429" s="67"/>
      <c r="AE429" s="67"/>
      <c r="AF429" s="67"/>
      <c r="AG429" s="67"/>
      <c r="AH429" s="67"/>
      <c r="AI429" s="67"/>
      <c r="AJ429" s="67"/>
      <c r="AK429" s="67"/>
      <c r="AL429" s="67"/>
      <c r="AM429" s="67"/>
      <c r="AN429" s="67"/>
      <c r="AO429" s="67"/>
      <c r="AP429" s="67"/>
      <c r="AQ429" s="67"/>
      <c r="AR429" s="67"/>
      <c r="AS429" s="67"/>
      <c r="AT429" s="67">
        <f>AT253</f>
        <v>0</v>
      </c>
      <c r="AU429" s="67">
        <f>AU253</f>
        <v>0</v>
      </c>
      <c r="AV429" s="67">
        <f>AV253</f>
        <v>0</v>
      </c>
      <c r="AW429" s="67">
        <f>AW253</f>
        <v>0</v>
      </c>
      <c r="AX429" s="67">
        <f>AX253</f>
        <v>2.7</v>
      </c>
    </row>
    <row r="430" spans="27:50" x14ac:dyDescent="0.2">
      <c r="AA430" t="s">
        <v>200</v>
      </c>
      <c r="AB430" s="67"/>
      <c r="AC430" s="67"/>
      <c r="AD430" s="67"/>
      <c r="AE430" s="67"/>
      <c r="AF430" s="67"/>
      <c r="AG430" s="67"/>
      <c r="AH430" s="67"/>
      <c r="AI430" s="67"/>
      <c r="AJ430" s="67"/>
      <c r="AK430" s="67"/>
      <c r="AL430" s="67"/>
      <c r="AM430" s="67"/>
      <c r="AN430" s="67"/>
      <c r="AO430" s="67"/>
      <c r="AP430" s="67"/>
      <c r="AQ430" s="67"/>
      <c r="AR430" s="67"/>
      <c r="AS430" s="67"/>
      <c r="AT430" s="67">
        <f>AT276</f>
        <v>0</v>
      </c>
      <c r="AU430" s="67">
        <f>AU276</f>
        <v>0</v>
      </c>
      <c r="AV430" s="67">
        <f>AV276</f>
        <v>0</v>
      </c>
      <c r="AW430" s="67">
        <f>AW276</f>
        <v>0</v>
      </c>
      <c r="AX430" s="67">
        <f>AX276</f>
        <v>0</v>
      </c>
    </row>
    <row r="431" spans="27:50" x14ac:dyDescent="0.2">
      <c r="AA431" t="s">
        <v>193</v>
      </c>
      <c r="AB431" s="67"/>
      <c r="AC431" s="67"/>
      <c r="AD431" s="67"/>
      <c r="AE431" s="67"/>
      <c r="AF431" s="67"/>
      <c r="AG431" s="67"/>
      <c r="AH431" s="67"/>
      <c r="AI431" s="67"/>
      <c r="AJ431" s="67"/>
      <c r="AK431" s="67"/>
      <c r="AL431" s="67"/>
      <c r="AM431" s="67"/>
      <c r="AN431" s="67"/>
      <c r="AO431" s="67"/>
      <c r="AP431" s="67"/>
      <c r="AQ431" s="67"/>
      <c r="AR431" s="67"/>
      <c r="AS431" s="67"/>
      <c r="AT431" s="67">
        <f>AT299</f>
        <v>0</v>
      </c>
      <c r="AU431" s="67">
        <f>AU299</f>
        <v>0</v>
      </c>
      <c r="AV431" s="67">
        <f>AV299</f>
        <v>0</v>
      </c>
      <c r="AW431" s="67">
        <f>AW299</f>
        <v>0</v>
      </c>
      <c r="AX431" s="67">
        <f>AX299</f>
        <v>0</v>
      </c>
    </row>
    <row r="432" spans="27:50" x14ac:dyDescent="0.2">
      <c r="AA432" t="s">
        <v>203</v>
      </c>
      <c r="AB432" s="67"/>
      <c r="AC432" s="67"/>
      <c r="AD432" s="67"/>
      <c r="AE432" s="67"/>
      <c r="AF432" s="67"/>
      <c r="AG432" s="67">
        <f t="shared" ref="AG432:AW432" si="53">AG322</f>
        <v>0</v>
      </c>
      <c r="AH432" s="67">
        <f t="shared" si="53"/>
        <v>0</v>
      </c>
      <c r="AI432" s="67">
        <f t="shared" si="53"/>
        <v>0</v>
      </c>
      <c r="AJ432" s="67">
        <f t="shared" si="53"/>
        <v>0</v>
      </c>
      <c r="AK432" s="67">
        <f t="shared" si="53"/>
        <v>0</v>
      </c>
      <c r="AL432" s="67">
        <f t="shared" si="53"/>
        <v>0</v>
      </c>
      <c r="AM432" s="67">
        <f t="shared" si="53"/>
        <v>0</v>
      </c>
      <c r="AN432" s="67">
        <f t="shared" si="53"/>
        <v>0</v>
      </c>
      <c r="AO432" s="67">
        <f t="shared" si="53"/>
        <v>0</v>
      </c>
      <c r="AP432" s="67">
        <f t="shared" si="53"/>
        <v>0</v>
      </c>
      <c r="AQ432" s="67">
        <f t="shared" si="53"/>
        <v>0</v>
      </c>
      <c r="AR432" s="67">
        <f t="shared" si="53"/>
        <v>0</v>
      </c>
      <c r="AS432" s="67">
        <f t="shared" si="53"/>
        <v>0</v>
      </c>
      <c r="AT432" s="67">
        <f t="shared" si="53"/>
        <v>0</v>
      </c>
      <c r="AU432" s="67">
        <f t="shared" si="53"/>
        <v>0</v>
      </c>
      <c r="AV432" s="67">
        <f t="shared" si="53"/>
        <v>0</v>
      </c>
      <c r="AW432" s="67">
        <f t="shared" si="53"/>
        <v>0</v>
      </c>
      <c r="AX432" s="67">
        <f>AX322</f>
        <v>0</v>
      </c>
    </row>
    <row r="433" spans="27:50" x14ac:dyDescent="0.2">
      <c r="AA433" t="s">
        <v>37</v>
      </c>
      <c r="AB433" s="67"/>
      <c r="AC433" s="67"/>
      <c r="AD433" s="67"/>
      <c r="AE433" s="67"/>
      <c r="AF433" s="67"/>
      <c r="AG433" s="67">
        <f t="shared" ref="AG433:AW433" si="54">AG345</f>
        <v>0</v>
      </c>
      <c r="AH433" s="67">
        <f t="shared" si="54"/>
        <v>0</v>
      </c>
      <c r="AI433" s="67">
        <f t="shared" si="54"/>
        <v>0</v>
      </c>
      <c r="AJ433" s="67">
        <f t="shared" si="54"/>
        <v>0</v>
      </c>
      <c r="AK433" s="67">
        <f t="shared" si="54"/>
        <v>0</v>
      </c>
      <c r="AL433" s="67">
        <f t="shared" si="54"/>
        <v>0</v>
      </c>
      <c r="AM433" s="67">
        <f t="shared" si="54"/>
        <v>0</v>
      </c>
      <c r="AN433" s="67">
        <f t="shared" si="54"/>
        <v>0</v>
      </c>
      <c r="AO433" s="67">
        <f t="shared" si="54"/>
        <v>0</v>
      </c>
      <c r="AP433" s="67">
        <f t="shared" si="54"/>
        <v>0</v>
      </c>
      <c r="AQ433" s="67">
        <f t="shared" si="54"/>
        <v>0</v>
      </c>
      <c r="AR433" s="67">
        <f t="shared" si="54"/>
        <v>0</v>
      </c>
      <c r="AS433" s="67">
        <f t="shared" si="54"/>
        <v>0</v>
      </c>
      <c r="AT433" s="67">
        <f t="shared" si="54"/>
        <v>0</v>
      </c>
      <c r="AU433" s="67">
        <f t="shared" si="54"/>
        <v>0</v>
      </c>
      <c r="AV433" s="67">
        <f t="shared" si="54"/>
        <v>0</v>
      </c>
      <c r="AW433" s="67">
        <f t="shared" si="54"/>
        <v>0</v>
      </c>
      <c r="AX433" s="67">
        <f>AX345</f>
        <v>0</v>
      </c>
    </row>
    <row r="434" spans="27:50" x14ac:dyDescent="0.2">
      <c r="AA434" t="s">
        <v>38</v>
      </c>
      <c r="AB434" s="67"/>
      <c r="AC434" s="67"/>
      <c r="AD434" s="67"/>
      <c r="AE434" s="67"/>
      <c r="AF434" s="67"/>
      <c r="AG434" s="67">
        <f t="shared" ref="AG434:AW434" si="55">AG368</f>
        <v>0</v>
      </c>
      <c r="AH434" s="67">
        <f t="shared" si="55"/>
        <v>0</v>
      </c>
      <c r="AI434" s="67">
        <f t="shared" si="55"/>
        <v>0</v>
      </c>
      <c r="AJ434" s="67">
        <f t="shared" si="55"/>
        <v>0</v>
      </c>
      <c r="AK434" s="67">
        <f t="shared" si="55"/>
        <v>0</v>
      </c>
      <c r="AL434" s="67">
        <f t="shared" si="55"/>
        <v>0</v>
      </c>
      <c r="AM434" s="67">
        <f t="shared" si="55"/>
        <v>0</v>
      </c>
      <c r="AN434" s="67">
        <f t="shared" si="55"/>
        <v>0</v>
      </c>
      <c r="AO434" s="67">
        <f t="shared" si="55"/>
        <v>0</v>
      </c>
      <c r="AP434" s="67">
        <f t="shared" si="55"/>
        <v>0</v>
      </c>
      <c r="AQ434" s="67">
        <f t="shared" si="55"/>
        <v>0</v>
      </c>
      <c r="AR434" s="67">
        <f t="shared" si="55"/>
        <v>0</v>
      </c>
      <c r="AS434" s="67">
        <f t="shared" si="55"/>
        <v>0</v>
      </c>
      <c r="AT434" s="67">
        <f t="shared" si="55"/>
        <v>0</v>
      </c>
      <c r="AU434" s="67">
        <f t="shared" si="55"/>
        <v>0</v>
      </c>
      <c r="AV434" s="67">
        <f t="shared" si="55"/>
        <v>0</v>
      </c>
      <c r="AW434" s="67">
        <f t="shared" si="55"/>
        <v>0</v>
      </c>
      <c r="AX434" s="67">
        <f>AX368</f>
        <v>0</v>
      </c>
    </row>
    <row r="435" spans="27:50" x14ac:dyDescent="0.2">
      <c r="AA435" t="s">
        <v>190</v>
      </c>
      <c r="AB435" s="67"/>
      <c r="AC435" s="67"/>
      <c r="AD435" s="67"/>
      <c r="AE435" s="67"/>
      <c r="AF435" s="67"/>
      <c r="AG435" s="67"/>
      <c r="AH435" s="67"/>
      <c r="AI435" s="67"/>
      <c r="AJ435" s="67"/>
      <c r="AK435" s="67"/>
      <c r="AL435" s="67"/>
      <c r="AM435" s="67"/>
      <c r="AN435" s="67"/>
      <c r="AO435" s="67"/>
      <c r="AP435" s="67"/>
      <c r="AQ435" s="67"/>
      <c r="AR435" s="67"/>
      <c r="AS435" s="67"/>
      <c r="AT435" s="67">
        <f>AT391</f>
        <v>0</v>
      </c>
      <c r="AU435" s="67">
        <f>AU391</f>
        <v>0</v>
      </c>
      <c r="AV435" s="67">
        <f>AV391</f>
        <v>0</v>
      </c>
      <c r="AW435" s="67">
        <f>AW391</f>
        <v>0</v>
      </c>
      <c r="AX435" s="67">
        <f>AX391</f>
        <v>0</v>
      </c>
    </row>
    <row r="436" spans="27:50" x14ac:dyDescent="0.2">
      <c r="AA436" t="s">
        <v>183</v>
      </c>
      <c r="AB436" s="67"/>
      <c r="AC436" s="67"/>
      <c r="AD436" s="67"/>
      <c r="AE436" s="67"/>
      <c r="AF436" s="67"/>
      <c r="AG436" s="67"/>
      <c r="AH436" s="67"/>
      <c r="AI436" s="67"/>
      <c r="AJ436" s="67"/>
      <c r="AK436" s="67"/>
      <c r="AL436" s="67"/>
      <c r="AM436" s="67"/>
      <c r="AN436" s="67"/>
      <c r="AO436" s="67"/>
      <c r="AP436" s="67"/>
      <c r="AQ436" s="67"/>
      <c r="AR436" s="67"/>
      <c r="AS436" s="67"/>
      <c r="AT436" s="67">
        <f>AT414</f>
        <v>0</v>
      </c>
      <c r="AU436" s="67">
        <f>AU414</f>
        <v>0</v>
      </c>
      <c r="AV436" s="67">
        <f>AV414</f>
        <v>0</v>
      </c>
      <c r="AW436" s="67">
        <f>AW414</f>
        <v>0</v>
      </c>
      <c r="AX436" s="67">
        <f>AX414</f>
        <v>0</v>
      </c>
    </row>
    <row r="437" spans="27:50" x14ac:dyDescent="0.2">
      <c r="AA437" t="s">
        <v>40</v>
      </c>
      <c r="AB437" s="67"/>
      <c r="AC437" s="67"/>
      <c r="AD437" s="67"/>
      <c r="AE437" s="67"/>
      <c r="AF437" s="67"/>
      <c r="AG437" s="84">
        <v>0</v>
      </c>
      <c r="AH437" s="84">
        <v>0</v>
      </c>
      <c r="AI437" s="84">
        <v>0</v>
      </c>
      <c r="AJ437" s="84"/>
      <c r="AK437" s="84"/>
      <c r="AL437" s="84"/>
      <c r="AM437" s="84"/>
      <c r="AN437" s="84"/>
      <c r="AO437" s="84"/>
      <c r="AP437" s="84"/>
      <c r="AQ437" s="84"/>
      <c r="AR437" s="84"/>
      <c r="AS437" s="84"/>
      <c r="AT437" s="84"/>
      <c r="AU437" s="84"/>
      <c r="AV437" s="84"/>
      <c r="AW437" s="84">
        <v>2.4</v>
      </c>
      <c r="AX437" s="84"/>
    </row>
    <row r="438" spans="27:50" x14ac:dyDescent="0.2">
      <c r="AA438" t="s">
        <v>204</v>
      </c>
      <c r="AB438" s="67"/>
      <c r="AC438" s="67"/>
      <c r="AD438" s="67"/>
      <c r="AE438" s="67"/>
      <c r="AF438" s="67"/>
      <c r="AG438" s="67"/>
      <c r="AH438" s="67"/>
      <c r="AI438" s="67"/>
      <c r="AJ438" s="67"/>
      <c r="AK438" s="67"/>
      <c r="AL438" s="67"/>
      <c r="AM438" s="67"/>
      <c r="AN438" s="67"/>
      <c r="AO438" s="67"/>
      <c r="AP438" s="67"/>
      <c r="AQ438" s="67"/>
      <c r="AR438" s="67"/>
      <c r="AS438" s="67"/>
      <c r="AT438" s="84"/>
      <c r="AU438" s="84"/>
      <c r="AV438" s="84"/>
      <c r="AW438" s="84"/>
      <c r="AX438" s="84"/>
    </row>
    <row r="439" spans="27:50" x14ac:dyDescent="0.2">
      <c r="AA439" t="s">
        <v>205</v>
      </c>
      <c r="AB439" s="67"/>
      <c r="AC439" s="67"/>
      <c r="AD439" s="67"/>
      <c r="AE439" s="67"/>
      <c r="AF439" s="67"/>
      <c r="AG439" s="67"/>
      <c r="AH439" s="67"/>
      <c r="AI439" s="67"/>
      <c r="AJ439" s="67"/>
      <c r="AK439" s="67"/>
      <c r="AL439" s="67"/>
      <c r="AM439" s="67"/>
      <c r="AN439" s="67"/>
      <c r="AO439" s="67"/>
      <c r="AP439" s="67"/>
      <c r="AQ439" s="67"/>
      <c r="AR439" s="67"/>
      <c r="AS439" s="67"/>
      <c r="AT439" s="84"/>
      <c r="AU439" s="84"/>
      <c r="AV439" s="84"/>
      <c r="AW439" s="84"/>
      <c r="AX439" s="84"/>
    </row>
    <row r="440" spans="27:50" x14ac:dyDescent="0.2">
      <c r="AA440" t="s">
        <v>39</v>
      </c>
      <c r="AB440" s="67"/>
      <c r="AC440" s="67"/>
      <c r="AD440" s="67"/>
      <c r="AE440" s="67"/>
      <c r="AF440" s="67"/>
      <c r="AG440" s="67">
        <f t="shared" ref="AG440:AS440" si="56">AG506</f>
        <v>0</v>
      </c>
      <c r="AH440" s="67">
        <f t="shared" si="56"/>
        <v>0</v>
      </c>
      <c r="AI440" s="67">
        <f t="shared" si="56"/>
        <v>0</v>
      </c>
      <c r="AJ440" s="67">
        <f t="shared" si="56"/>
        <v>0</v>
      </c>
      <c r="AK440" s="67">
        <f t="shared" si="56"/>
        <v>0</v>
      </c>
      <c r="AL440" s="67">
        <f t="shared" si="56"/>
        <v>0</v>
      </c>
      <c r="AM440" s="67">
        <f t="shared" si="56"/>
        <v>0</v>
      </c>
      <c r="AN440" s="67">
        <f t="shared" si="56"/>
        <v>0</v>
      </c>
      <c r="AO440" s="67">
        <f t="shared" si="56"/>
        <v>0</v>
      </c>
      <c r="AP440" s="67">
        <f t="shared" si="56"/>
        <v>0</v>
      </c>
      <c r="AQ440" s="67">
        <f t="shared" si="56"/>
        <v>0</v>
      </c>
      <c r="AR440" s="67">
        <f t="shared" si="56"/>
        <v>0</v>
      </c>
      <c r="AS440" s="67">
        <f t="shared" si="56"/>
        <v>0</v>
      </c>
      <c r="AT440" s="84"/>
      <c r="AU440" s="84"/>
      <c r="AV440" s="84"/>
      <c r="AW440" s="84"/>
      <c r="AX440" s="84"/>
    </row>
    <row r="441" spans="27:50" hidden="1" x14ac:dyDescent="0.2">
      <c r="AA441" t="s">
        <v>42</v>
      </c>
      <c r="AB441" s="67"/>
      <c r="AC441" s="67"/>
      <c r="AD441" s="67"/>
      <c r="AE441" s="67"/>
      <c r="AF441" s="67"/>
      <c r="AG441" s="67">
        <f t="shared" ref="AG441:AS441" si="57">AG529</f>
        <v>0</v>
      </c>
      <c r="AH441" s="67">
        <f t="shared" si="57"/>
        <v>0</v>
      </c>
      <c r="AI441" s="67">
        <f t="shared" si="57"/>
        <v>0</v>
      </c>
      <c r="AJ441" s="67">
        <f t="shared" si="57"/>
        <v>0</v>
      </c>
      <c r="AK441" s="67">
        <f t="shared" si="57"/>
        <v>0</v>
      </c>
      <c r="AL441" s="67">
        <f t="shared" si="57"/>
        <v>0</v>
      </c>
      <c r="AM441" s="67">
        <f t="shared" si="57"/>
        <v>0</v>
      </c>
      <c r="AN441" s="67">
        <f t="shared" si="57"/>
        <v>0</v>
      </c>
      <c r="AO441" s="67">
        <f t="shared" si="57"/>
        <v>0</v>
      </c>
      <c r="AP441" s="67">
        <f t="shared" si="57"/>
        <v>0</v>
      </c>
      <c r="AQ441" s="67">
        <f t="shared" si="57"/>
        <v>0</v>
      </c>
      <c r="AR441" s="67">
        <f t="shared" si="57"/>
        <v>0</v>
      </c>
      <c r="AS441" s="67">
        <f t="shared" si="57"/>
        <v>0</v>
      </c>
      <c r="AT441" s="84"/>
      <c r="AU441" s="84"/>
      <c r="AV441" s="84"/>
      <c r="AW441" s="84"/>
      <c r="AX441" s="84"/>
    </row>
    <row r="442" spans="27:50" x14ac:dyDescent="0.2">
      <c r="AA442" t="s">
        <v>41</v>
      </c>
      <c r="AB442" s="68"/>
      <c r="AC442" s="68"/>
      <c r="AD442" s="68"/>
      <c r="AE442" s="68"/>
      <c r="AF442" s="68"/>
      <c r="AG442" s="83">
        <v>0</v>
      </c>
      <c r="AH442" s="83">
        <v>0</v>
      </c>
      <c r="AI442" s="83">
        <v>0</v>
      </c>
      <c r="AJ442" s="83"/>
      <c r="AK442" s="83"/>
      <c r="AL442" s="83"/>
      <c r="AM442" s="83"/>
      <c r="AN442" s="83"/>
      <c r="AO442" s="83"/>
      <c r="AP442" s="83"/>
      <c r="AQ442" s="83"/>
      <c r="AR442" s="83"/>
      <c r="AS442" s="83"/>
      <c r="AT442" s="83"/>
      <c r="AU442" s="83"/>
      <c r="AV442" s="83"/>
      <c r="AW442" s="83"/>
      <c r="AX442" s="83"/>
    </row>
    <row r="443" spans="27:50" x14ac:dyDescent="0.2">
      <c r="AB443" s="67">
        <f t="shared" ref="AB443:AX443" si="58">SUM(AB425:AB442)</f>
        <v>0</v>
      </c>
      <c r="AC443" s="67">
        <f t="shared" si="58"/>
        <v>0</v>
      </c>
      <c r="AD443" s="67">
        <f t="shared" si="58"/>
        <v>0</v>
      </c>
      <c r="AE443" s="67">
        <f t="shared" si="58"/>
        <v>0</v>
      </c>
      <c r="AF443" s="67">
        <f t="shared" si="58"/>
        <v>0</v>
      </c>
      <c r="AG443" s="67">
        <f t="shared" si="58"/>
        <v>0</v>
      </c>
      <c r="AH443" s="67">
        <f t="shared" si="58"/>
        <v>-1.6</v>
      </c>
      <c r="AI443" s="67">
        <f t="shared" si="58"/>
        <v>0</v>
      </c>
      <c r="AJ443" s="67">
        <f t="shared" si="58"/>
        <v>0</v>
      </c>
      <c r="AK443" s="67">
        <f t="shared" si="58"/>
        <v>0</v>
      </c>
      <c r="AL443" s="67">
        <f t="shared" si="58"/>
        <v>-6.9</v>
      </c>
      <c r="AM443" s="67">
        <f t="shared" si="58"/>
        <v>0</v>
      </c>
      <c r="AN443" s="67">
        <f t="shared" si="58"/>
        <v>0</v>
      </c>
      <c r="AO443" s="67">
        <f t="shared" si="58"/>
        <v>0</v>
      </c>
      <c r="AP443" s="67">
        <f t="shared" si="58"/>
        <v>0</v>
      </c>
      <c r="AQ443" s="67">
        <f t="shared" si="58"/>
        <v>0</v>
      </c>
      <c r="AR443" s="67">
        <f t="shared" si="58"/>
        <v>0</v>
      </c>
      <c r="AS443" s="67">
        <f t="shared" si="58"/>
        <v>0</v>
      </c>
      <c r="AT443" s="67">
        <f t="shared" si="58"/>
        <v>3.9</v>
      </c>
      <c r="AU443" s="67">
        <f t="shared" si="58"/>
        <v>0</v>
      </c>
      <c r="AV443" s="67">
        <f t="shared" si="58"/>
        <v>0</v>
      </c>
      <c r="AW443" s="67">
        <f t="shared" si="58"/>
        <v>2.4</v>
      </c>
      <c r="AX443" s="67">
        <f t="shared" si="58"/>
        <v>2.7</v>
      </c>
    </row>
    <row r="444" spans="27:50" x14ac:dyDescent="0.2">
      <c r="AB444" s="67"/>
      <c r="AC444" s="67"/>
      <c r="AD444" s="67"/>
      <c r="AE444" s="67"/>
      <c r="AF444" s="67"/>
      <c r="AG444" s="67"/>
      <c r="AH444" s="67"/>
      <c r="AI444" s="67"/>
      <c r="AJ444" s="67"/>
      <c r="AK444" s="67"/>
      <c r="AL444" s="67"/>
      <c r="AM444" s="67"/>
      <c r="AN444" s="67"/>
      <c r="AO444" s="67"/>
      <c r="AP444" s="67"/>
      <c r="AQ444" s="67"/>
      <c r="AR444" s="67"/>
      <c r="AS444" s="67"/>
      <c r="AT444" s="67"/>
      <c r="AU444" s="67"/>
      <c r="AV444" s="67"/>
      <c r="AW444" s="67"/>
      <c r="AX444" s="67"/>
    </row>
    <row r="445" spans="27:50" x14ac:dyDescent="0.2">
      <c r="AB445" s="67"/>
      <c r="AC445" s="67"/>
      <c r="AD445" s="67"/>
      <c r="AE445" s="67"/>
      <c r="AF445" s="67"/>
      <c r="AG445" s="67"/>
      <c r="AH445" s="67"/>
      <c r="AI445" s="67"/>
      <c r="AJ445" s="67"/>
      <c r="AK445" s="67"/>
      <c r="AL445" s="67"/>
      <c r="AM445" s="67"/>
      <c r="AN445" s="67"/>
      <c r="AO445" s="67"/>
      <c r="AP445" s="67"/>
      <c r="AQ445" s="67"/>
      <c r="AR445" s="67"/>
      <c r="AS445" s="67"/>
      <c r="AT445" s="67"/>
      <c r="AU445" s="67"/>
      <c r="AV445" s="67"/>
      <c r="AW445" s="67"/>
      <c r="AX445" s="67"/>
    </row>
    <row r="446" spans="27:50" x14ac:dyDescent="0.2">
      <c r="AA446" s="48" t="s">
        <v>184</v>
      </c>
    </row>
    <row r="447" spans="27:50" x14ac:dyDescent="0.2">
      <c r="AB447" s="70">
        <f t="shared" ref="AB447:AS447" si="59">AB$147</f>
        <v>0</v>
      </c>
      <c r="AC447" s="70">
        <f t="shared" si="59"/>
        <v>0</v>
      </c>
      <c r="AD447" s="70">
        <f t="shared" si="59"/>
        <v>0</v>
      </c>
      <c r="AE447" s="70">
        <f t="shared" si="59"/>
        <v>0</v>
      </c>
      <c r="AF447" s="70">
        <f t="shared" si="59"/>
        <v>0</v>
      </c>
      <c r="AG447" s="70">
        <f t="shared" si="59"/>
        <v>0</v>
      </c>
      <c r="AH447" s="70">
        <f t="shared" si="59"/>
        <v>0</v>
      </c>
      <c r="AI447" s="70">
        <f t="shared" si="59"/>
        <v>0</v>
      </c>
      <c r="AJ447" s="70">
        <f t="shared" si="59"/>
        <v>0</v>
      </c>
      <c r="AK447" s="70">
        <f t="shared" si="59"/>
        <v>0</v>
      </c>
      <c r="AL447" s="70">
        <f t="shared" si="59"/>
        <v>0</v>
      </c>
      <c r="AM447" s="70">
        <f t="shared" si="59"/>
        <v>0</v>
      </c>
      <c r="AN447" s="70">
        <f t="shared" si="59"/>
        <v>0</v>
      </c>
      <c r="AO447" s="70">
        <f t="shared" si="59"/>
        <v>0</v>
      </c>
      <c r="AP447" s="70">
        <f t="shared" si="59"/>
        <v>0</v>
      </c>
      <c r="AQ447" s="70">
        <f t="shared" si="59"/>
        <v>0</v>
      </c>
      <c r="AR447" s="70">
        <f t="shared" si="59"/>
        <v>0</v>
      </c>
      <c r="AS447" s="70">
        <f t="shared" si="59"/>
        <v>0</v>
      </c>
      <c r="AT447" s="70">
        <f>AT$148</f>
        <v>36312</v>
      </c>
      <c r="AU447" s="70">
        <f>AU$148</f>
        <v>36342</v>
      </c>
      <c r="AV447" s="70">
        <f>AV$148</f>
        <v>36373</v>
      </c>
      <c r="AW447" s="70">
        <f>AW$148</f>
        <v>36404</v>
      </c>
      <c r="AX447" s="70">
        <f>AX$148</f>
        <v>36434</v>
      </c>
    </row>
    <row r="448" spans="27:50" x14ac:dyDescent="0.2">
      <c r="AA448" t="s">
        <v>206</v>
      </c>
      <c r="AB448" s="67">
        <v>-2.2999999999999998</v>
      </c>
      <c r="AC448" s="67">
        <v>-4.0999999999999996</v>
      </c>
      <c r="AD448" s="67"/>
      <c r="AE448" s="67">
        <v>15.4</v>
      </c>
      <c r="AF448" s="67">
        <v>11.6</v>
      </c>
      <c r="AG448" s="67">
        <f t="shared" ref="AG448:AS448" si="60">AG183</f>
        <v>0</v>
      </c>
      <c r="AH448" s="67">
        <f t="shared" si="60"/>
        <v>0</v>
      </c>
      <c r="AI448" s="67">
        <f t="shared" si="60"/>
        <v>0</v>
      </c>
      <c r="AJ448" s="67">
        <f t="shared" si="60"/>
        <v>0</v>
      </c>
      <c r="AK448" s="67">
        <f t="shared" si="60"/>
        <v>0</v>
      </c>
      <c r="AL448" s="67">
        <f t="shared" si="60"/>
        <v>0</v>
      </c>
      <c r="AM448" s="67">
        <f t="shared" si="60"/>
        <v>0</v>
      </c>
      <c r="AN448" s="67">
        <f t="shared" si="60"/>
        <v>0</v>
      </c>
      <c r="AO448" s="67">
        <f t="shared" si="60"/>
        <v>0</v>
      </c>
      <c r="AP448" s="67">
        <f t="shared" si="60"/>
        <v>0</v>
      </c>
      <c r="AQ448" s="67">
        <f t="shared" si="60"/>
        <v>0</v>
      </c>
      <c r="AR448" s="67">
        <f t="shared" si="60"/>
        <v>0</v>
      </c>
      <c r="AS448" s="67">
        <f t="shared" si="60"/>
        <v>0</v>
      </c>
      <c r="AT448" s="197">
        <f>AT162</f>
        <v>0</v>
      </c>
      <c r="AU448" s="197">
        <f>AU162</f>
        <v>0</v>
      </c>
      <c r="AV448" s="197">
        <f>AV162</f>
        <v>0</v>
      </c>
      <c r="AW448" s="197">
        <f>AW162</f>
        <v>0</v>
      </c>
      <c r="AX448" s="197">
        <f>AX162</f>
        <v>0</v>
      </c>
    </row>
    <row r="449" spans="27:50" x14ac:dyDescent="0.2">
      <c r="AA449" t="s">
        <v>36</v>
      </c>
      <c r="AB449" s="67"/>
      <c r="AC449" s="67">
        <v>7</v>
      </c>
      <c r="AD449" s="67">
        <v>7</v>
      </c>
      <c r="AE449" s="67"/>
      <c r="AF449" s="67"/>
      <c r="AG449" s="67">
        <f t="shared" ref="AG449:AS449" si="61">AG206</f>
        <v>0</v>
      </c>
      <c r="AH449" s="67">
        <f t="shared" si="61"/>
        <v>0</v>
      </c>
      <c r="AI449" s="67">
        <f t="shared" si="61"/>
        <v>0</v>
      </c>
      <c r="AJ449" s="67">
        <f t="shared" si="61"/>
        <v>0</v>
      </c>
      <c r="AK449" s="67">
        <f t="shared" si="61"/>
        <v>0</v>
      </c>
      <c r="AL449" s="67">
        <f t="shared" si="61"/>
        <v>0</v>
      </c>
      <c r="AM449" s="67">
        <f t="shared" si="61"/>
        <v>0</v>
      </c>
      <c r="AN449" s="67">
        <f t="shared" si="61"/>
        <v>0</v>
      </c>
      <c r="AO449" s="67">
        <f t="shared" si="61"/>
        <v>0</v>
      </c>
      <c r="AP449" s="67">
        <f t="shared" si="61"/>
        <v>0</v>
      </c>
      <c r="AQ449" s="67">
        <f t="shared" si="61"/>
        <v>0</v>
      </c>
      <c r="AR449" s="67">
        <f t="shared" si="61"/>
        <v>0</v>
      </c>
      <c r="AS449" s="67">
        <f t="shared" si="61"/>
        <v>0</v>
      </c>
      <c r="AT449" s="197">
        <f>AT185</f>
        <v>0</v>
      </c>
      <c r="AU449" s="197">
        <f>AU185</f>
        <v>0</v>
      </c>
      <c r="AV449" s="197">
        <f>AV185</f>
        <v>0</v>
      </c>
      <c r="AW449" s="197">
        <f>AW185</f>
        <v>0</v>
      </c>
      <c r="AX449" s="197">
        <f>AX185</f>
        <v>0</v>
      </c>
    </row>
    <row r="450" spans="27:50" x14ac:dyDescent="0.2">
      <c r="AA450" t="s">
        <v>207</v>
      </c>
      <c r="AB450" s="67"/>
      <c r="AC450" s="67"/>
      <c r="AD450" s="67"/>
      <c r="AE450" s="67"/>
      <c r="AF450" s="67"/>
      <c r="AG450" s="67"/>
      <c r="AH450" s="67"/>
      <c r="AI450" s="67"/>
      <c r="AJ450" s="67"/>
      <c r="AK450" s="67"/>
      <c r="AL450" s="67"/>
      <c r="AM450" s="67"/>
      <c r="AN450" s="67"/>
      <c r="AO450" s="67"/>
      <c r="AP450" s="67"/>
      <c r="AQ450" s="67"/>
      <c r="AR450" s="67"/>
      <c r="AS450" s="67"/>
      <c r="AT450" s="197">
        <f>AT208</f>
        <v>0</v>
      </c>
      <c r="AU450" s="197">
        <f>AU208</f>
        <v>0</v>
      </c>
      <c r="AV450" s="197">
        <f>AV208</f>
        <v>0</v>
      </c>
      <c r="AW450" s="197">
        <f>AW208</f>
        <v>0</v>
      </c>
      <c r="AX450" s="197">
        <f>AX208</f>
        <v>0</v>
      </c>
    </row>
    <row r="451" spans="27:50" x14ac:dyDescent="0.2">
      <c r="AA451" t="s">
        <v>208</v>
      </c>
      <c r="AB451" s="67"/>
      <c r="AC451" s="67"/>
      <c r="AD451" s="67"/>
      <c r="AE451" s="67"/>
      <c r="AF451" s="67"/>
      <c r="AG451" s="67"/>
      <c r="AH451" s="67"/>
      <c r="AI451" s="67"/>
      <c r="AJ451" s="67"/>
      <c r="AK451" s="67"/>
      <c r="AL451" s="67"/>
      <c r="AM451" s="67"/>
      <c r="AN451" s="67"/>
      <c r="AO451" s="67"/>
      <c r="AP451" s="67"/>
      <c r="AQ451" s="67"/>
      <c r="AR451" s="67"/>
      <c r="AS451" s="67"/>
      <c r="AT451" s="197">
        <f>AT231</f>
        <v>0</v>
      </c>
      <c r="AU451" s="197">
        <f>AU231</f>
        <v>0</v>
      </c>
      <c r="AV451" s="197">
        <f>AV231</f>
        <v>0</v>
      </c>
      <c r="AW451" s="197">
        <f>AW231</f>
        <v>0</v>
      </c>
      <c r="AX451" s="197">
        <f>AX231</f>
        <v>0</v>
      </c>
    </row>
    <row r="452" spans="27:50" x14ac:dyDescent="0.2">
      <c r="AA452" t="s">
        <v>214</v>
      </c>
      <c r="AB452" s="67"/>
      <c r="AC452" s="67"/>
      <c r="AD452" s="67"/>
      <c r="AE452" s="67"/>
      <c r="AF452" s="67"/>
      <c r="AG452" s="67"/>
      <c r="AH452" s="67"/>
      <c r="AI452" s="67"/>
      <c r="AJ452" s="67"/>
      <c r="AK452" s="67"/>
      <c r="AL452" s="67"/>
      <c r="AM452" s="67"/>
      <c r="AN452" s="67"/>
      <c r="AO452" s="67"/>
      <c r="AP452" s="67"/>
      <c r="AQ452" s="67"/>
      <c r="AR452" s="67"/>
      <c r="AS452" s="67"/>
      <c r="AT452" s="197">
        <f>AT254</f>
        <v>0</v>
      </c>
      <c r="AU452" s="197">
        <f>AU254</f>
        <v>0</v>
      </c>
      <c r="AV452" s="197">
        <f>AV254</f>
        <v>0</v>
      </c>
      <c r="AW452" s="197">
        <f>AW254</f>
        <v>0</v>
      </c>
      <c r="AX452" s="197">
        <f>AX254</f>
        <v>0</v>
      </c>
    </row>
    <row r="453" spans="27:50" x14ac:dyDescent="0.2">
      <c r="AA453" t="s">
        <v>200</v>
      </c>
      <c r="AB453" s="67"/>
      <c r="AC453" s="67"/>
      <c r="AD453" s="67"/>
      <c r="AE453" s="67"/>
      <c r="AF453" s="67"/>
      <c r="AG453" s="67"/>
      <c r="AH453" s="67"/>
      <c r="AI453" s="67"/>
      <c r="AJ453" s="67"/>
      <c r="AK453" s="67"/>
      <c r="AL453" s="67"/>
      <c r="AM453" s="67"/>
      <c r="AN453" s="67"/>
      <c r="AO453" s="67"/>
      <c r="AP453" s="67"/>
      <c r="AQ453" s="67"/>
      <c r="AR453" s="67"/>
      <c r="AS453" s="67"/>
      <c r="AT453" s="197">
        <f>AT277</f>
        <v>0</v>
      </c>
      <c r="AU453" s="197">
        <f>AU277</f>
        <v>0</v>
      </c>
      <c r="AV453" s="197">
        <f>AV277</f>
        <v>0</v>
      </c>
      <c r="AW453" s="197">
        <f>AW277</f>
        <v>0</v>
      </c>
      <c r="AX453" s="197">
        <f>AX277</f>
        <v>0</v>
      </c>
    </row>
    <row r="454" spans="27:50" x14ac:dyDescent="0.2">
      <c r="AA454" t="s">
        <v>193</v>
      </c>
      <c r="AB454" s="67"/>
      <c r="AC454" s="67"/>
      <c r="AD454" s="67"/>
      <c r="AE454" s="67"/>
      <c r="AF454" s="67"/>
      <c r="AG454" s="67"/>
      <c r="AH454" s="67"/>
      <c r="AI454" s="67"/>
      <c r="AJ454" s="67"/>
      <c r="AK454" s="67"/>
      <c r="AL454" s="67"/>
      <c r="AM454" s="67"/>
      <c r="AN454" s="67"/>
      <c r="AO454" s="67"/>
      <c r="AP454" s="67"/>
      <c r="AQ454" s="67"/>
      <c r="AR454" s="67"/>
      <c r="AS454" s="67"/>
      <c r="AT454" s="197">
        <f>AT300</f>
        <v>0</v>
      </c>
      <c r="AU454" s="197">
        <f>AU300</f>
        <v>0</v>
      </c>
      <c r="AV454" s="197">
        <f>AV300</f>
        <v>0</v>
      </c>
      <c r="AW454" s="197">
        <f>AW300</f>
        <v>0</v>
      </c>
      <c r="AX454" s="197">
        <f>AX300</f>
        <v>0</v>
      </c>
    </row>
    <row r="455" spans="27:50" x14ac:dyDescent="0.2">
      <c r="AA455" t="s">
        <v>203</v>
      </c>
      <c r="AB455" s="67"/>
      <c r="AC455" s="67"/>
      <c r="AD455" s="67"/>
      <c r="AE455" s="67"/>
      <c r="AF455" s="67">
        <v>-13.5</v>
      </c>
      <c r="AG455" s="67" t="e">
        <f>#REF!</f>
        <v>#REF!</v>
      </c>
      <c r="AH455" s="67" t="e">
        <f>#REF!</f>
        <v>#REF!</v>
      </c>
      <c r="AI455" s="67" t="e">
        <f>#REF!</f>
        <v>#REF!</v>
      </c>
      <c r="AJ455" s="67" t="e">
        <f>#REF!</f>
        <v>#REF!</v>
      </c>
      <c r="AK455" s="67" t="e">
        <f>#REF!</f>
        <v>#REF!</v>
      </c>
      <c r="AL455" s="67" t="e">
        <f>#REF!</f>
        <v>#REF!</v>
      </c>
      <c r="AM455" s="67" t="e">
        <f>#REF!</f>
        <v>#REF!</v>
      </c>
      <c r="AN455" s="67" t="e">
        <f>#REF!</f>
        <v>#REF!</v>
      </c>
      <c r="AO455" s="67" t="e">
        <f>#REF!</f>
        <v>#REF!</v>
      </c>
      <c r="AP455" s="67" t="e">
        <f>#REF!</f>
        <v>#REF!</v>
      </c>
      <c r="AQ455" s="67" t="e">
        <f>#REF!</f>
        <v>#REF!</v>
      </c>
      <c r="AR455" s="67" t="e">
        <f>#REF!</f>
        <v>#REF!</v>
      </c>
      <c r="AS455" s="67" t="e">
        <f>#REF!</f>
        <v>#REF!</v>
      </c>
      <c r="AT455" s="197">
        <f>AT323</f>
        <v>0</v>
      </c>
      <c r="AU455" s="197">
        <f>AU323</f>
        <v>0</v>
      </c>
      <c r="AV455" s="197">
        <f>AV323</f>
        <v>0</v>
      </c>
      <c r="AW455" s="197">
        <f>AW323</f>
        <v>0</v>
      </c>
      <c r="AX455" s="197">
        <f>AX323</f>
        <v>0</v>
      </c>
    </row>
    <row r="456" spans="27:50" x14ac:dyDescent="0.2">
      <c r="AA456" t="s">
        <v>37</v>
      </c>
      <c r="AB456" s="67"/>
      <c r="AC456" s="67"/>
      <c r="AD456" s="67"/>
      <c r="AE456" s="67"/>
      <c r="AF456" s="67"/>
      <c r="AG456" s="67">
        <f t="shared" ref="AG456:AS456" si="62">AG368</f>
        <v>0</v>
      </c>
      <c r="AH456" s="67">
        <f t="shared" si="62"/>
        <v>0</v>
      </c>
      <c r="AI456" s="67">
        <f t="shared" si="62"/>
        <v>0</v>
      </c>
      <c r="AJ456" s="67">
        <f t="shared" si="62"/>
        <v>0</v>
      </c>
      <c r="AK456" s="67">
        <f t="shared" si="62"/>
        <v>0</v>
      </c>
      <c r="AL456" s="67">
        <f t="shared" si="62"/>
        <v>0</v>
      </c>
      <c r="AM456" s="67">
        <f t="shared" si="62"/>
        <v>0</v>
      </c>
      <c r="AN456" s="67">
        <f t="shared" si="62"/>
        <v>0</v>
      </c>
      <c r="AO456" s="67">
        <f t="shared" si="62"/>
        <v>0</v>
      </c>
      <c r="AP456" s="67">
        <f t="shared" si="62"/>
        <v>0</v>
      </c>
      <c r="AQ456" s="67">
        <f t="shared" si="62"/>
        <v>0</v>
      </c>
      <c r="AR456" s="67">
        <f t="shared" si="62"/>
        <v>0</v>
      </c>
      <c r="AS456" s="67">
        <f t="shared" si="62"/>
        <v>0</v>
      </c>
      <c r="AT456" s="197">
        <f>AT346</f>
        <v>0</v>
      </c>
      <c r="AU456" s="197">
        <f>AU346</f>
        <v>0</v>
      </c>
      <c r="AV456" s="197">
        <f>AV346</f>
        <v>0</v>
      </c>
      <c r="AW456" s="197">
        <f>AW346</f>
        <v>0</v>
      </c>
      <c r="AX456" s="197">
        <f>AX346</f>
        <v>0</v>
      </c>
    </row>
    <row r="457" spans="27:50" x14ac:dyDescent="0.2">
      <c r="AA457" t="s">
        <v>38</v>
      </c>
      <c r="AB457" s="67"/>
      <c r="AC457" s="67"/>
      <c r="AD457" s="67"/>
      <c r="AE457" s="67"/>
      <c r="AF457" s="67"/>
      <c r="AG457" s="67">
        <f t="shared" ref="AG457:AS457" si="63">AG391</f>
        <v>0</v>
      </c>
      <c r="AH457" s="67">
        <f t="shared" si="63"/>
        <v>0</v>
      </c>
      <c r="AI457" s="67">
        <f t="shared" si="63"/>
        <v>0</v>
      </c>
      <c r="AJ457" s="67">
        <f t="shared" si="63"/>
        <v>0</v>
      </c>
      <c r="AK457" s="67">
        <f t="shared" si="63"/>
        <v>0</v>
      </c>
      <c r="AL457" s="67">
        <f t="shared" si="63"/>
        <v>0</v>
      </c>
      <c r="AM457" s="67">
        <f t="shared" si="63"/>
        <v>0</v>
      </c>
      <c r="AN457" s="67">
        <f t="shared" si="63"/>
        <v>0</v>
      </c>
      <c r="AO457" s="67">
        <f t="shared" si="63"/>
        <v>0</v>
      </c>
      <c r="AP457" s="67">
        <f t="shared" si="63"/>
        <v>0</v>
      </c>
      <c r="AQ457" s="67">
        <f t="shared" si="63"/>
        <v>0</v>
      </c>
      <c r="AR457" s="67">
        <f t="shared" si="63"/>
        <v>0</v>
      </c>
      <c r="AS457" s="67">
        <f t="shared" si="63"/>
        <v>0</v>
      </c>
      <c r="AT457" s="197">
        <f>AT369</f>
        <v>0</v>
      </c>
      <c r="AU457" s="197">
        <f>AU369</f>
        <v>0</v>
      </c>
      <c r="AV457" s="197">
        <f>AV369</f>
        <v>0</v>
      </c>
      <c r="AW457" s="197">
        <f>AW369</f>
        <v>0</v>
      </c>
      <c r="AX457" s="197">
        <f>AX369</f>
        <v>0</v>
      </c>
    </row>
    <row r="458" spans="27:50" x14ac:dyDescent="0.2">
      <c r="AA458" t="s">
        <v>190</v>
      </c>
      <c r="AB458" s="67"/>
      <c r="AC458" s="67"/>
      <c r="AD458" s="67"/>
      <c r="AE458" s="67"/>
      <c r="AF458" s="67"/>
      <c r="AG458" s="67"/>
      <c r="AH458" s="67"/>
      <c r="AI458" s="67"/>
      <c r="AJ458" s="67"/>
      <c r="AK458" s="67"/>
      <c r="AL458" s="67"/>
      <c r="AM458" s="67"/>
      <c r="AN458" s="67"/>
      <c r="AO458" s="67"/>
      <c r="AP458" s="67"/>
      <c r="AQ458" s="67"/>
      <c r="AR458" s="67"/>
      <c r="AS458" s="67"/>
      <c r="AT458" s="197">
        <f>AT392</f>
        <v>0</v>
      </c>
      <c r="AU458" s="197">
        <f>AU392</f>
        <v>0</v>
      </c>
      <c r="AV458" s="197">
        <f>AV392</f>
        <v>0</v>
      </c>
      <c r="AW458" s="197">
        <f>AW392</f>
        <v>0</v>
      </c>
      <c r="AX458" s="197">
        <f>AX392</f>
        <v>0</v>
      </c>
    </row>
    <row r="459" spans="27:50" x14ac:dyDescent="0.2">
      <c r="AA459" t="s">
        <v>183</v>
      </c>
      <c r="AB459" s="67"/>
      <c r="AC459" s="67"/>
      <c r="AD459" s="67"/>
      <c r="AE459" s="67"/>
      <c r="AF459" s="67"/>
      <c r="AG459" s="67"/>
      <c r="AH459" s="67"/>
      <c r="AI459" s="67"/>
      <c r="AJ459" s="67"/>
      <c r="AK459" s="67"/>
      <c r="AL459" s="67"/>
      <c r="AM459" s="67"/>
      <c r="AN459" s="67"/>
      <c r="AO459" s="67"/>
      <c r="AP459" s="67"/>
      <c r="AQ459" s="67"/>
      <c r="AR459" s="67"/>
      <c r="AS459" s="67"/>
      <c r="AT459" s="197">
        <f>AT415</f>
        <v>0</v>
      </c>
      <c r="AU459" s="197">
        <f>AU415</f>
        <v>0</v>
      </c>
      <c r="AV459" s="197">
        <f>AV415</f>
        <v>0</v>
      </c>
      <c r="AW459" s="197">
        <f>AW415</f>
        <v>0</v>
      </c>
      <c r="AX459" s="197">
        <f>AX415</f>
        <v>0</v>
      </c>
    </row>
    <row r="460" spans="27:50" x14ac:dyDescent="0.2">
      <c r="AA460" t="s">
        <v>40</v>
      </c>
      <c r="AB460" s="67">
        <v>-1.4</v>
      </c>
      <c r="AC460" s="67">
        <v>-1.4</v>
      </c>
      <c r="AD460" s="67">
        <v>-1.4</v>
      </c>
      <c r="AE460" s="67"/>
      <c r="AF460" s="67"/>
      <c r="AG460" s="84"/>
      <c r="AH460" s="84"/>
      <c r="AI460" s="84"/>
      <c r="AJ460" s="84"/>
      <c r="AK460" s="84"/>
      <c r="AL460" s="84"/>
      <c r="AM460" s="84"/>
      <c r="AN460" s="84"/>
      <c r="AO460" s="84"/>
      <c r="AP460" s="84"/>
      <c r="AQ460" s="84"/>
      <c r="AR460" s="84"/>
      <c r="AS460" s="84"/>
      <c r="AT460" s="197">
        <f>AT438</f>
        <v>0</v>
      </c>
      <c r="AU460" s="197">
        <f>AU438</f>
        <v>0</v>
      </c>
      <c r="AV460" s="197">
        <f>AV438</f>
        <v>0</v>
      </c>
      <c r="AW460" s="197">
        <f>AW438</f>
        <v>0</v>
      </c>
      <c r="AX460" s="197">
        <f>AX438</f>
        <v>0</v>
      </c>
    </row>
    <row r="461" spans="27:50" x14ac:dyDescent="0.2">
      <c r="AA461" t="s">
        <v>204</v>
      </c>
      <c r="AB461" s="67"/>
      <c r="AC461" s="67"/>
      <c r="AD461" s="67"/>
      <c r="AE461" s="67"/>
      <c r="AF461" s="67"/>
      <c r="AG461" s="67"/>
      <c r="AH461" s="67"/>
      <c r="AI461" s="67"/>
      <c r="AJ461" s="67"/>
      <c r="AK461" s="67"/>
      <c r="AL461" s="67"/>
      <c r="AM461" s="67"/>
      <c r="AN461" s="67"/>
      <c r="AO461" s="67"/>
      <c r="AP461" s="67"/>
      <c r="AQ461" s="67"/>
      <c r="AR461" s="67"/>
      <c r="AS461" s="67"/>
      <c r="AT461" s="84"/>
      <c r="AU461" s="84"/>
      <c r="AV461" s="84"/>
      <c r="AW461" s="84"/>
      <c r="AX461" s="84"/>
    </row>
    <row r="462" spans="27:50" x14ac:dyDescent="0.2">
      <c r="AA462" t="s">
        <v>205</v>
      </c>
      <c r="AB462" s="67"/>
      <c r="AC462" s="67"/>
      <c r="AD462" s="67"/>
      <c r="AE462" s="67"/>
      <c r="AF462" s="67"/>
      <c r="AG462" s="67"/>
      <c r="AH462" s="67"/>
      <c r="AI462" s="67"/>
      <c r="AJ462" s="67"/>
      <c r="AK462" s="67"/>
      <c r="AL462" s="67"/>
      <c r="AM462" s="67"/>
      <c r="AN462" s="67"/>
      <c r="AO462" s="67"/>
      <c r="AP462" s="67"/>
      <c r="AQ462" s="67"/>
      <c r="AR462" s="67"/>
      <c r="AS462" s="67"/>
      <c r="AT462" s="84"/>
      <c r="AU462" s="84"/>
      <c r="AV462" s="84"/>
      <c r="AW462" s="84"/>
      <c r="AX462" s="84"/>
    </row>
    <row r="463" spans="27:50" x14ac:dyDescent="0.2">
      <c r="AA463" t="s">
        <v>39</v>
      </c>
      <c r="AB463" s="67"/>
      <c r="AC463" s="67"/>
      <c r="AD463" s="67"/>
      <c r="AE463" s="67"/>
      <c r="AF463" s="67"/>
      <c r="AG463" s="67" t="e">
        <f>#REF!</f>
        <v>#REF!</v>
      </c>
      <c r="AH463" s="67" t="e">
        <f>#REF!</f>
        <v>#REF!</v>
      </c>
      <c r="AI463" s="67" t="e">
        <f>#REF!</f>
        <v>#REF!</v>
      </c>
      <c r="AJ463" s="67" t="e">
        <f>#REF!</f>
        <v>#REF!</v>
      </c>
      <c r="AK463" s="67" t="e">
        <f>#REF!</f>
        <v>#REF!</v>
      </c>
      <c r="AL463" s="67" t="e">
        <f>#REF!</f>
        <v>#REF!</v>
      </c>
      <c r="AM463" s="67" t="e">
        <f>#REF!</f>
        <v>#REF!</v>
      </c>
      <c r="AN463" s="67" t="e">
        <f>#REF!</f>
        <v>#REF!</v>
      </c>
      <c r="AO463" s="67" t="e">
        <f>#REF!</f>
        <v>#REF!</v>
      </c>
      <c r="AP463" s="67" t="e">
        <f>#REF!</f>
        <v>#REF!</v>
      </c>
      <c r="AQ463" s="67" t="e">
        <f>#REF!</f>
        <v>#REF!</v>
      </c>
      <c r="AR463" s="67" t="e">
        <f>#REF!</f>
        <v>#REF!</v>
      </c>
      <c r="AS463" s="67" t="e">
        <f>#REF!</f>
        <v>#REF!</v>
      </c>
      <c r="AT463" s="84"/>
      <c r="AU463" s="84"/>
      <c r="AV463" s="84"/>
      <c r="AW463" s="84"/>
      <c r="AX463" s="84"/>
    </row>
    <row r="464" spans="27:50" hidden="1" x14ac:dyDescent="0.2">
      <c r="AA464" t="s">
        <v>42</v>
      </c>
      <c r="AB464" s="67"/>
      <c r="AC464" s="67"/>
      <c r="AD464" s="67"/>
      <c r="AE464" s="67"/>
      <c r="AF464" s="67"/>
      <c r="AG464" s="67" t="e">
        <f>#REF!</f>
        <v>#REF!</v>
      </c>
      <c r="AH464" s="67" t="e">
        <f>#REF!</f>
        <v>#REF!</v>
      </c>
      <c r="AI464" s="67" t="e">
        <f>#REF!</f>
        <v>#REF!</v>
      </c>
      <c r="AJ464" s="67" t="e">
        <f>#REF!</f>
        <v>#REF!</v>
      </c>
      <c r="AK464" s="67" t="e">
        <f>#REF!</f>
        <v>#REF!</v>
      </c>
      <c r="AL464" s="67" t="e">
        <f>#REF!</f>
        <v>#REF!</v>
      </c>
      <c r="AM464" s="67" t="e">
        <f>#REF!</f>
        <v>#REF!</v>
      </c>
      <c r="AN464" s="67" t="e">
        <f>#REF!</f>
        <v>#REF!</v>
      </c>
      <c r="AO464" s="67" t="e">
        <f>#REF!</f>
        <v>#REF!</v>
      </c>
      <c r="AP464" s="67" t="e">
        <f>#REF!</f>
        <v>#REF!</v>
      </c>
      <c r="AQ464" s="67" t="e">
        <f>#REF!</f>
        <v>#REF!</v>
      </c>
      <c r="AR464" s="67" t="e">
        <f>#REF!</f>
        <v>#REF!</v>
      </c>
      <c r="AS464" s="67" t="e">
        <f>#REF!</f>
        <v>#REF!</v>
      </c>
      <c r="AT464" s="84"/>
      <c r="AU464" s="84"/>
      <c r="AV464" s="84"/>
      <c r="AW464" s="84"/>
      <c r="AX464" s="84"/>
    </row>
    <row r="465" spans="27:50" x14ac:dyDescent="0.2">
      <c r="AA465" t="s">
        <v>41</v>
      </c>
      <c r="AB465" s="68"/>
      <c r="AC465" s="68"/>
      <c r="AD465" s="68"/>
      <c r="AE465" s="68"/>
      <c r="AF465" s="68">
        <v>17</v>
      </c>
      <c r="AG465" s="83"/>
      <c r="AH465" s="83"/>
      <c r="AI465" s="83"/>
      <c r="AJ465" s="83"/>
      <c r="AK465" s="83"/>
      <c r="AL465" s="83"/>
      <c r="AM465" s="83"/>
      <c r="AN465" s="83"/>
      <c r="AO465" s="83"/>
      <c r="AP465" s="83"/>
      <c r="AQ465" s="83"/>
      <c r="AR465" s="83"/>
      <c r="AS465" s="83"/>
      <c r="AT465" s="83"/>
      <c r="AU465" s="83"/>
      <c r="AV465" s="83"/>
      <c r="AW465" s="83"/>
      <c r="AX465" s="83"/>
    </row>
    <row r="466" spans="27:50" x14ac:dyDescent="0.2">
      <c r="AB466" s="67">
        <f t="shared" ref="AB466:AX466" si="64">SUM(AB448:AB465)</f>
        <v>-3.6999999999999997</v>
      </c>
      <c r="AC466" s="67">
        <f t="shared" si="64"/>
        <v>1.5000000000000004</v>
      </c>
      <c r="AD466" s="67">
        <f t="shared" si="64"/>
        <v>5.6</v>
      </c>
      <c r="AE466" s="67">
        <f t="shared" si="64"/>
        <v>15.4</v>
      </c>
      <c r="AF466" s="67">
        <f t="shared" si="64"/>
        <v>15.1</v>
      </c>
      <c r="AG466" s="67" t="e">
        <f t="shared" si="64"/>
        <v>#REF!</v>
      </c>
      <c r="AH466" s="67" t="e">
        <f t="shared" si="64"/>
        <v>#REF!</v>
      </c>
      <c r="AI466" s="67" t="e">
        <f t="shared" si="64"/>
        <v>#REF!</v>
      </c>
      <c r="AJ466" s="67" t="e">
        <f t="shared" si="64"/>
        <v>#REF!</v>
      </c>
      <c r="AK466" s="67" t="e">
        <f t="shared" si="64"/>
        <v>#REF!</v>
      </c>
      <c r="AL466" s="67" t="e">
        <f t="shared" si="64"/>
        <v>#REF!</v>
      </c>
      <c r="AM466" s="67" t="e">
        <f t="shared" si="64"/>
        <v>#REF!</v>
      </c>
      <c r="AN466" s="67" t="e">
        <f t="shared" si="64"/>
        <v>#REF!</v>
      </c>
      <c r="AO466" s="67" t="e">
        <f t="shared" si="64"/>
        <v>#REF!</v>
      </c>
      <c r="AP466" s="67" t="e">
        <f t="shared" si="64"/>
        <v>#REF!</v>
      </c>
      <c r="AQ466" s="67" t="e">
        <f t="shared" si="64"/>
        <v>#REF!</v>
      </c>
      <c r="AR466" s="67" t="e">
        <f t="shared" si="64"/>
        <v>#REF!</v>
      </c>
      <c r="AS466" s="67" t="e">
        <f t="shared" si="64"/>
        <v>#REF!</v>
      </c>
      <c r="AT466" s="67">
        <f t="shared" si="64"/>
        <v>0</v>
      </c>
      <c r="AU466" s="67">
        <f t="shared" si="64"/>
        <v>0</v>
      </c>
      <c r="AV466" s="67">
        <f t="shared" si="64"/>
        <v>0</v>
      </c>
      <c r="AW466" s="67">
        <f t="shared" si="64"/>
        <v>0</v>
      </c>
      <c r="AX466" s="67">
        <f t="shared" si="64"/>
        <v>0</v>
      </c>
    </row>
    <row r="467" spans="27:50" x14ac:dyDescent="0.2">
      <c r="AB467" s="67"/>
      <c r="AC467" s="67"/>
      <c r="AD467" s="67"/>
      <c r="AE467" s="67"/>
      <c r="AF467" s="67"/>
      <c r="AG467" s="67"/>
      <c r="AH467" s="67"/>
      <c r="AI467" s="67"/>
      <c r="AJ467" s="67"/>
      <c r="AK467" s="67"/>
      <c r="AL467" s="67"/>
      <c r="AM467" s="67"/>
      <c r="AN467" s="67"/>
      <c r="AO467" s="67"/>
      <c r="AP467" s="67"/>
      <c r="AQ467" s="67"/>
      <c r="AR467" s="67"/>
      <c r="AS467" s="67"/>
      <c r="AT467" s="67"/>
      <c r="AU467" s="67"/>
      <c r="AV467" s="67"/>
      <c r="AW467" s="67"/>
      <c r="AX467" s="67"/>
    </row>
    <row r="468" spans="27:50" x14ac:dyDescent="0.2">
      <c r="AB468" s="67"/>
      <c r="AC468" s="67"/>
      <c r="AD468" s="67"/>
      <c r="AE468" s="67"/>
      <c r="AF468" s="67"/>
      <c r="AG468" s="67"/>
      <c r="AH468" s="67"/>
      <c r="AI468" s="67"/>
      <c r="AJ468" s="67"/>
      <c r="AK468" s="67"/>
      <c r="AL468" s="67"/>
      <c r="AM468" s="67"/>
      <c r="AN468" s="67"/>
      <c r="AO468" s="67"/>
      <c r="AP468" s="67"/>
      <c r="AQ468" s="67"/>
      <c r="AR468" s="67"/>
      <c r="AS468" s="67"/>
      <c r="AT468" s="67"/>
      <c r="AU468" s="67"/>
      <c r="AV468" s="67"/>
      <c r="AW468" s="67"/>
      <c r="AX468" s="67"/>
    </row>
    <row r="469" spans="27:50" x14ac:dyDescent="0.2">
      <c r="AA469" s="48" t="s">
        <v>216</v>
      </c>
    </row>
    <row r="470" spans="27:50" x14ac:dyDescent="0.2">
      <c r="AB470" s="70">
        <f t="shared" ref="AB470:AS470" si="65">AB$147</f>
        <v>0</v>
      </c>
      <c r="AC470" s="70">
        <f t="shared" si="65"/>
        <v>0</v>
      </c>
      <c r="AD470" s="70">
        <f t="shared" si="65"/>
        <v>0</v>
      </c>
      <c r="AE470" s="70">
        <f t="shared" si="65"/>
        <v>0</v>
      </c>
      <c r="AF470" s="70">
        <f t="shared" si="65"/>
        <v>0</v>
      </c>
      <c r="AG470" s="70">
        <f t="shared" si="65"/>
        <v>0</v>
      </c>
      <c r="AH470" s="70">
        <f t="shared" si="65"/>
        <v>0</v>
      </c>
      <c r="AI470" s="70">
        <f t="shared" si="65"/>
        <v>0</v>
      </c>
      <c r="AJ470" s="70">
        <f t="shared" si="65"/>
        <v>0</v>
      </c>
      <c r="AK470" s="70">
        <f t="shared" si="65"/>
        <v>0</v>
      </c>
      <c r="AL470" s="70">
        <f t="shared" si="65"/>
        <v>0</v>
      </c>
      <c r="AM470" s="70">
        <f t="shared" si="65"/>
        <v>0</v>
      </c>
      <c r="AN470" s="70">
        <f t="shared" si="65"/>
        <v>0</v>
      </c>
      <c r="AO470" s="70">
        <f t="shared" si="65"/>
        <v>0</v>
      </c>
      <c r="AP470" s="70">
        <f t="shared" si="65"/>
        <v>0</v>
      </c>
      <c r="AQ470" s="70">
        <f t="shared" si="65"/>
        <v>0</v>
      </c>
      <c r="AR470" s="70">
        <f t="shared" si="65"/>
        <v>0</v>
      </c>
      <c r="AS470" s="70">
        <f t="shared" si="65"/>
        <v>0</v>
      </c>
      <c r="AT470" s="70">
        <f>AT$148</f>
        <v>36312</v>
      </c>
      <c r="AU470" s="70">
        <f>AU$148</f>
        <v>36342</v>
      </c>
      <c r="AV470" s="70">
        <f>AV$148</f>
        <v>36373</v>
      </c>
      <c r="AW470" s="70">
        <f>AW$148</f>
        <v>36404</v>
      </c>
      <c r="AX470" s="70">
        <f>AX$148</f>
        <v>36434</v>
      </c>
    </row>
    <row r="471" spans="27:50" x14ac:dyDescent="0.2">
      <c r="AA471" t="s">
        <v>206</v>
      </c>
      <c r="AB471" s="67">
        <v>-2.2999999999999998</v>
      </c>
      <c r="AC471" s="67">
        <v>-4.0999999999999996</v>
      </c>
      <c r="AD471" s="67"/>
      <c r="AE471" s="67">
        <v>15.4</v>
      </c>
      <c r="AF471" s="67">
        <v>11.6</v>
      </c>
      <c r="AG471" s="67">
        <f t="shared" ref="AG471:AS471" si="66">AG206</f>
        <v>0</v>
      </c>
      <c r="AH471" s="67">
        <f t="shared" si="66"/>
        <v>0</v>
      </c>
      <c r="AI471" s="67">
        <f t="shared" si="66"/>
        <v>0</v>
      </c>
      <c r="AJ471" s="67">
        <f t="shared" si="66"/>
        <v>0</v>
      </c>
      <c r="AK471" s="67">
        <f t="shared" si="66"/>
        <v>0</v>
      </c>
      <c r="AL471" s="67">
        <f t="shared" si="66"/>
        <v>0</v>
      </c>
      <c r="AM471" s="67">
        <f t="shared" si="66"/>
        <v>0</v>
      </c>
      <c r="AN471" s="67">
        <f t="shared" si="66"/>
        <v>0</v>
      </c>
      <c r="AO471" s="67">
        <f t="shared" si="66"/>
        <v>0</v>
      </c>
      <c r="AP471" s="67">
        <f t="shared" si="66"/>
        <v>0</v>
      </c>
      <c r="AQ471" s="67">
        <f t="shared" si="66"/>
        <v>0</v>
      </c>
      <c r="AR471" s="67">
        <f t="shared" si="66"/>
        <v>0</v>
      </c>
      <c r="AS471" s="67">
        <f t="shared" si="66"/>
        <v>0</v>
      </c>
      <c r="AT471" s="197">
        <f>AT163</f>
        <v>0</v>
      </c>
      <c r="AU471" s="197">
        <f>AU163</f>
        <v>0</v>
      </c>
      <c r="AV471" s="197">
        <f>AV163</f>
        <v>0</v>
      </c>
      <c r="AW471" s="197">
        <f>AW163</f>
        <v>0</v>
      </c>
      <c r="AX471" s="197">
        <f>AX163</f>
        <v>0</v>
      </c>
    </row>
    <row r="472" spans="27:50" x14ac:dyDescent="0.2">
      <c r="AA472" t="s">
        <v>36</v>
      </c>
      <c r="AB472" s="67"/>
      <c r="AC472" s="67">
        <v>7</v>
      </c>
      <c r="AD472" s="67">
        <v>7</v>
      </c>
      <c r="AE472" s="67"/>
      <c r="AF472" s="67"/>
      <c r="AG472" s="67">
        <f t="shared" ref="AG472:AS472" si="67">AG229</f>
        <v>0</v>
      </c>
      <c r="AH472" s="67">
        <f t="shared" si="67"/>
        <v>0</v>
      </c>
      <c r="AI472" s="67">
        <f t="shared" si="67"/>
        <v>0</v>
      </c>
      <c r="AJ472" s="67">
        <f t="shared" si="67"/>
        <v>0</v>
      </c>
      <c r="AK472" s="67">
        <f t="shared" si="67"/>
        <v>0</v>
      </c>
      <c r="AL472" s="67">
        <f t="shared" si="67"/>
        <v>0</v>
      </c>
      <c r="AM472" s="67">
        <f t="shared" si="67"/>
        <v>0</v>
      </c>
      <c r="AN472" s="67">
        <f t="shared" si="67"/>
        <v>0</v>
      </c>
      <c r="AO472" s="67">
        <f t="shared" si="67"/>
        <v>0</v>
      </c>
      <c r="AP472" s="67">
        <f t="shared" si="67"/>
        <v>0</v>
      </c>
      <c r="AQ472" s="67">
        <f t="shared" si="67"/>
        <v>0</v>
      </c>
      <c r="AR472" s="67">
        <f t="shared" si="67"/>
        <v>0</v>
      </c>
      <c r="AS472" s="67">
        <f t="shared" si="67"/>
        <v>0</v>
      </c>
      <c r="AT472" s="197">
        <f>AT186</f>
        <v>0</v>
      </c>
      <c r="AU472" s="197">
        <f>AU186</f>
        <v>0</v>
      </c>
      <c r="AV472" s="197">
        <f>AV186</f>
        <v>0</v>
      </c>
      <c r="AW472" s="197">
        <f>AW186</f>
        <v>0</v>
      </c>
      <c r="AX472" s="197">
        <f>AX186</f>
        <v>0</v>
      </c>
    </row>
    <row r="473" spans="27:50" x14ac:dyDescent="0.2">
      <c r="AA473" t="s">
        <v>207</v>
      </c>
      <c r="AB473" s="67"/>
      <c r="AC473" s="67"/>
      <c r="AD473" s="67"/>
      <c r="AE473" s="67"/>
      <c r="AF473" s="67"/>
      <c r="AG473" s="67"/>
      <c r="AH473" s="67"/>
      <c r="AI473" s="67"/>
      <c r="AJ473" s="67"/>
      <c r="AK473" s="67"/>
      <c r="AL473" s="67"/>
      <c r="AM473" s="67"/>
      <c r="AN473" s="67"/>
      <c r="AO473" s="67"/>
      <c r="AP473" s="67"/>
      <c r="AQ473" s="67"/>
      <c r="AR473" s="67"/>
      <c r="AS473" s="67"/>
      <c r="AT473" s="197">
        <f>AT209</f>
        <v>0</v>
      </c>
      <c r="AU473" s="197">
        <f>AU209</f>
        <v>0</v>
      </c>
      <c r="AV473" s="197">
        <f>AV209</f>
        <v>0</v>
      </c>
      <c r="AW473" s="197">
        <f>AW209</f>
        <v>0</v>
      </c>
      <c r="AX473" s="197">
        <f>AX209</f>
        <v>0</v>
      </c>
    </row>
    <row r="474" spans="27:50" x14ac:dyDescent="0.2">
      <c r="AA474" t="s">
        <v>208</v>
      </c>
      <c r="AB474" s="67"/>
      <c r="AC474" s="67"/>
      <c r="AD474" s="67"/>
      <c r="AE474" s="67"/>
      <c r="AF474" s="67"/>
      <c r="AG474" s="67"/>
      <c r="AH474" s="67"/>
      <c r="AI474" s="67"/>
      <c r="AJ474" s="67"/>
      <c r="AK474" s="67"/>
      <c r="AL474" s="67"/>
      <c r="AM474" s="67"/>
      <c r="AN474" s="67"/>
      <c r="AO474" s="67"/>
      <c r="AP474" s="67"/>
      <c r="AQ474" s="67"/>
      <c r="AR474" s="67"/>
      <c r="AS474" s="67"/>
      <c r="AT474" s="197">
        <f>AT232</f>
        <v>0</v>
      </c>
      <c r="AU474" s="197">
        <f>AU232</f>
        <v>0</v>
      </c>
      <c r="AV474" s="197">
        <f>AV232</f>
        <v>0</v>
      </c>
      <c r="AW474" s="197">
        <f>AW232</f>
        <v>0</v>
      </c>
      <c r="AX474" s="197">
        <f>AX232</f>
        <v>0</v>
      </c>
    </row>
    <row r="475" spans="27:50" x14ac:dyDescent="0.2">
      <c r="AA475" t="s">
        <v>214</v>
      </c>
      <c r="AB475" s="67"/>
      <c r="AC475" s="67"/>
      <c r="AD475" s="67"/>
      <c r="AE475" s="67"/>
      <c r="AF475" s="67"/>
      <c r="AG475" s="67"/>
      <c r="AH475" s="67"/>
      <c r="AI475" s="67"/>
      <c r="AJ475" s="67"/>
      <c r="AK475" s="67"/>
      <c r="AL475" s="67"/>
      <c r="AM475" s="67"/>
      <c r="AN475" s="67"/>
      <c r="AO475" s="67"/>
      <c r="AP475" s="67"/>
      <c r="AQ475" s="67"/>
      <c r="AR475" s="67"/>
      <c r="AS475" s="67"/>
      <c r="AT475" s="197">
        <f>AT255</f>
        <v>0</v>
      </c>
      <c r="AU475" s="197">
        <f>AU255</f>
        <v>0</v>
      </c>
      <c r="AV475" s="197">
        <f>AV255</f>
        <v>0</v>
      </c>
      <c r="AW475" s="197">
        <f>AW255</f>
        <v>0</v>
      </c>
      <c r="AX475" s="197">
        <f>AX255</f>
        <v>0</v>
      </c>
    </row>
    <row r="476" spans="27:50" x14ac:dyDescent="0.2">
      <c r="AA476" t="s">
        <v>200</v>
      </c>
      <c r="AB476" s="67"/>
      <c r="AC476" s="67"/>
      <c r="AD476" s="67"/>
      <c r="AE476" s="67"/>
      <c r="AF476" s="67"/>
      <c r="AG476" s="67"/>
      <c r="AH476" s="67"/>
      <c r="AI476" s="67"/>
      <c r="AJ476" s="67"/>
      <c r="AK476" s="67"/>
      <c r="AL476" s="67"/>
      <c r="AM476" s="67"/>
      <c r="AN476" s="67"/>
      <c r="AO476" s="67"/>
      <c r="AP476" s="67"/>
      <c r="AQ476" s="67"/>
      <c r="AR476" s="67"/>
      <c r="AS476" s="67"/>
      <c r="AT476" s="197">
        <f>AT278</f>
        <v>0</v>
      </c>
      <c r="AU476" s="197">
        <f>AU278</f>
        <v>0</v>
      </c>
      <c r="AV476" s="197">
        <f>AV278</f>
        <v>0</v>
      </c>
      <c r="AW476" s="197">
        <f>AW278</f>
        <v>0</v>
      </c>
      <c r="AX476" s="197">
        <f>AX278</f>
        <v>0</v>
      </c>
    </row>
    <row r="477" spans="27:50" x14ac:dyDescent="0.2">
      <c r="AA477" t="s">
        <v>193</v>
      </c>
      <c r="AB477" s="67"/>
      <c r="AC477" s="67"/>
      <c r="AD477" s="67"/>
      <c r="AE477" s="67"/>
      <c r="AF477" s="67"/>
      <c r="AG477" s="67"/>
      <c r="AH477" s="67"/>
      <c r="AI477" s="67"/>
      <c r="AJ477" s="67"/>
      <c r="AK477" s="67"/>
      <c r="AL477" s="67"/>
      <c r="AM477" s="67"/>
      <c r="AN477" s="67"/>
      <c r="AO477" s="67"/>
      <c r="AP477" s="67"/>
      <c r="AQ477" s="67"/>
      <c r="AR477" s="67"/>
      <c r="AS477" s="67"/>
      <c r="AT477" s="197">
        <f>AT301</f>
        <v>0</v>
      </c>
      <c r="AU477" s="197">
        <f>AU301</f>
        <v>0</v>
      </c>
      <c r="AV477" s="197">
        <f>AV301</f>
        <v>0</v>
      </c>
      <c r="AW477" s="197">
        <f>AW301</f>
        <v>0</v>
      </c>
      <c r="AX477" s="197">
        <f>AX301</f>
        <v>0</v>
      </c>
    </row>
    <row r="478" spans="27:50" x14ac:dyDescent="0.2">
      <c r="AA478" t="s">
        <v>203</v>
      </c>
      <c r="AB478" s="67"/>
      <c r="AC478" s="67"/>
      <c r="AD478" s="67"/>
      <c r="AE478" s="67"/>
      <c r="AF478" s="67">
        <v>-13.5</v>
      </c>
      <c r="AG478" s="67" t="e">
        <f>#REF!</f>
        <v>#REF!</v>
      </c>
      <c r="AH478" s="67" t="e">
        <f>#REF!</f>
        <v>#REF!</v>
      </c>
      <c r="AI478" s="67" t="e">
        <f>#REF!</f>
        <v>#REF!</v>
      </c>
      <c r="AJ478" s="67" t="e">
        <f>#REF!</f>
        <v>#REF!</v>
      </c>
      <c r="AK478" s="67" t="e">
        <f>#REF!</f>
        <v>#REF!</v>
      </c>
      <c r="AL478" s="67" t="e">
        <f>#REF!</f>
        <v>#REF!</v>
      </c>
      <c r="AM478" s="67" t="e">
        <f>#REF!</f>
        <v>#REF!</v>
      </c>
      <c r="AN478" s="67" t="e">
        <f>#REF!</f>
        <v>#REF!</v>
      </c>
      <c r="AO478" s="67" t="e">
        <f>#REF!</f>
        <v>#REF!</v>
      </c>
      <c r="AP478" s="67" t="e">
        <f>#REF!</f>
        <v>#REF!</v>
      </c>
      <c r="AQ478" s="67" t="e">
        <f>#REF!</f>
        <v>#REF!</v>
      </c>
      <c r="AR478" s="67" t="e">
        <f>#REF!</f>
        <v>#REF!</v>
      </c>
      <c r="AS478" s="67" t="e">
        <f>#REF!</f>
        <v>#REF!</v>
      </c>
      <c r="AT478" s="197">
        <f>AT324</f>
        <v>0</v>
      </c>
      <c r="AU478" s="197">
        <f>AU324</f>
        <v>0</v>
      </c>
      <c r="AV478" s="197">
        <f>AV324</f>
        <v>0</v>
      </c>
      <c r="AW478" s="197">
        <f>AW324</f>
        <v>0</v>
      </c>
      <c r="AX478" s="197">
        <f>AX324</f>
        <v>0</v>
      </c>
    </row>
    <row r="479" spans="27:50" x14ac:dyDescent="0.2">
      <c r="AA479" t="s">
        <v>37</v>
      </c>
      <c r="AB479" s="67"/>
      <c r="AC479" s="67"/>
      <c r="AD479" s="67"/>
      <c r="AE479" s="67"/>
      <c r="AF479" s="67"/>
      <c r="AG479" s="67">
        <f t="shared" ref="AG479:AS479" si="68">AG391</f>
        <v>0</v>
      </c>
      <c r="AH479" s="67">
        <f t="shared" si="68"/>
        <v>0</v>
      </c>
      <c r="AI479" s="67">
        <f t="shared" si="68"/>
        <v>0</v>
      </c>
      <c r="AJ479" s="67">
        <f t="shared" si="68"/>
        <v>0</v>
      </c>
      <c r="AK479" s="67">
        <f t="shared" si="68"/>
        <v>0</v>
      </c>
      <c r="AL479" s="67">
        <f t="shared" si="68"/>
        <v>0</v>
      </c>
      <c r="AM479" s="67">
        <f t="shared" si="68"/>
        <v>0</v>
      </c>
      <c r="AN479" s="67">
        <f t="shared" si="68"/>
        <v>0</v>
      </c>
      <c r="AO479" s="67">
        <f t="shared" si="68"/>
        <v>0</v>
      </c>
      <c r="AP479" s="67">
        <f t="shared" si="68"/>
        <v>0</v>
      </c>
      <c r="AQ479" s="67">
        <f t="shared" si="68"/>
        <v>0</v>
      </c>
      <c r="AR479" s="67">
        <f t="shared" si="68"/>
        <v>0</v>
      </c>
      <c r="AS479" s="67">
        <f t="shared" si="68"/>
        <v>0</v>
      </c>
      <c r="AT479" s="197">
        <f>AT347</f>
        <v>0</v>
      </c>
      <c r="AU479" s="197">
        <f>AU347</f>
        <v>0</v>
      </c>
      <c r="AV479" s="197">
        <f>AV347</f>
        <v>0</v>
      </c>
      <c r="AW479" s="197">
        <f>AW347</f>
        <v>0</v>
      </c>
      <c r="AX479" s="197">
        <f>AX347</f>
        <v>0</v>
      </c>
    </row>
    <row r="480" spans="27:50" x14ac:dyDescent="0.2">
      <c r="AA480" t="s">
        <v>38</v>
      </c>
      <c r="AB480" s="67"/>
      <c r="AC480" s="67"/>
      <c r="AD480" s="67"/>
      <c r="AE480" s="67"/>
      <c r="AF480" s="67"/>
      <c r="AG480" s="67">
        <f t="shared" ref="AG480:AS480" si="69">AG414</f>
        <v>0</v>
      </c>
      <c r="AH480" s="67">
        <f t="shared" si="69"/>
        <v>0</v>
      </c>
      <c r="AI480" s="67">
        <f t="shared" si="69"/>
        <v>0</v>
      </c>
      <c r="AJ480" s="67">
        <f t="shared" si="69"/>
        <v>0</v>
      </c>
      <c r="AK480" s="67">
        <f t="shared" si="69"/>
        <v>0</v>
      </c>
      <c r="AL480" s="67">
        <f t="shared" si="69"/>
        <v>0</v>
      </c>
      <c r="AM480" s="67">
        <f t="shared" si="69"/>
        <v>0</v>
      </c>
      <c r="AN480" s="67">
        <f t="shared" si="69"/>
        <v>0</v>
      </c>
      <c r="AO480" s="67">
        <f t="shared" si="69"/>
        <v>0</v>
      </c>
      <c r="AP480" s="67">
        <f t="shared" si="69"/>
        <v>0</v>
      </c>
      <c r="AQ480" s="67">
        <f t="shared" si="69"/>
        <v>0</v>
      </c>
      <c r="AR480" s="67">
        <f t="shared" si="69"/>
        <v>0</v>
      </c>
      <c r="AS480" s="67">
        <f t="shared" si="69"/>
        <v>0</v>
      </c>
      <c r="AT480" s="197">
        <f>AT370</f>
        <v>0</v>
      </c>
      <c r="AU480" s="197">
        <f>AU370</f>
        <v>0</v>
      </c>
      <c r="AV480" s="197">
        <f>AV370</f>
        <v>0</v>
      </c>
      <c r="AW480" s="197">
        <f>AW370</f>
        <v>0</v>
      </c>
      <c r="AX480" s="197">
        <f>AX370</f>
        <v>0</v>
      </c>
    </row>
    <row r="481" spans="27:50" x14ac:dyDescent="0.2">
      <c r="AA481" t="s">
        <v>190</v>
      </c>
      <c r="AB481" s="67"/>
      <c r="AC481" s="67"/>
      <c r="AD481" s="67"/>
      <c r="AE481" s="67"/>
      <c r="AF481" s="67"/>
      <c r="AG481" s="67"/>
      <c r="AH481" s="67"/>
      <c r="AI481" s="67"/>
      <c r="AJ481" s="67"/>
      <c r="AK481" s="67"/>
      <c r="AL481" s="67"/>
      <c r="AM481" s="67"/>
      <c r="AN481" s="67"/>
      <c r="AO481" s="67"/>
      <c r="AP481" s="67"/>
      <c r="AQ481" s="67"/>
      <c r="AR481" s="67"/>
      <c r="AS481" s="67"/>
      <c r="AT481" s="197">
        <f>AT393</f>
        <v>0</v>
      </c>
      <c r="AU481" s="197">
        <f>AU393</f>
        <v>0</v>
      </c>
      <c r="AV481" s="197">
        <f>AV393</f>
        <v>0</v>
      </c>
      <c r="AW481" s="197">
        <f>AW393</f>
        <v>0</v>
      </c>
      <c r="AX481" s="197">
        <f>AX393</f>
        <v>0</v>
      </c>
    </row>
    <row r="482" spans="27:50" x14ac:dyDescent="0.2">
      <c r="AA482" t="s">
        <v>183</v>
      </c>
      <c r="AB482" s="67"/>
      <c r="AC482" s="67"/>
      <c r="AD482" s="67"/>
      <c r="AE482" s="67"/>
      <c r="AF482" s="67"/>
      <c r="AG482" s="67"/>
      <c r="AH482" s="67"/>
      <c r="AI482" s="67"/>
      <c r="AJ482" s="67"/>
      <c r="AK482" s="67"/>
      <c r="AL482" s="67"/>
      <c r="AM482" s="67"/>
      <c r="AN482" s="67"/>
      <c r="AO482" s="67"/>
      <c r="AP482" s="67"/>
      <c r="AQ482" s="67"/>
      <c r="AR482" s="67"/>
      <c r="AS482" s="67"/>
      <c r="AT482" s="197">
        <f>AT416</f>
        <v>0</v>
      </c>
      <c r="AU482" s="197">
        <f>AU416</f>
        <v>0</v>
      </c>
      <c r="AV482" s="197">
        <f>AV416</f>
        <v>0</v>
      </c>
      <c r="AW482" s="197">
        <f>AW416</f>
        <v>0</v>
      </c>
      <c r="AX482" s="197">
        <f>AX416</f>
        <v>0</v>
      </c>
    </row>
    <row r="483" spans="27:50" x14ac:dyDescent="0.2">
      <c r="AA483" t="s">
        <v>40</v>
      </c>
      <c r="AB483" s="67">
        <v>-1.4</v>
      </c>
      <c r="AC483" s="67">
        <v>-1.4</v>
      </c>
      <c r="AD483" s="67">
        <v>-1.4</v>
      </c>
      <c r="AE483" s="67"/>
      <c r="AF483" s="67"/>
      <c r="AG483" s="84"/>
      <c r="AH483" s="84"/>
      <c r="AI483" s="84"/>
      <c r="AJ483" s="84"/>
      <c r="AK483" s="84"/>
      <c r="AL483" s="84"/>
      <c r="AM483" s="84"/>
      <c r="AN483" s="84"/>
      <c r="AO483" s="84"/>
      <c r="AP483" s="84"/>
      <c r="AQ483" s="84"/>
      <c r="AR483" s="84"/>
      <c r="AS483" s="84"/>
      <c r="AT483" s="197">
        <f>AT439</f>
        <v>0</v>
      </c>
      <c r="AU483" s="197">
        <f>AU439</f>
        <v>0</v>
      </c>
      <c r="AV483" s="197">
        <f>AV439</f>
        <v>0</v>
      </c>
      <c r="AW483" s="197">
        <f>AW439</f>
        <v>0</v>
      </c>
      <c r="AX483" s="197">
        <f>AX439</f>
        <v>0</v>
      </c>
    </row>
    <row r="484" spans="27:50" x14ac:dyDescent="0.2">
      <c r="AA484" t="s">
        <v>204</v>
      </c>
      <c r="AB484" s="67"/>
      <c r="AC484" s="67"/>
      <c r="AD484" s="67"/>
      <c r="AE484" s="67"/>
      <c r="AF484" s="67"/>
      <c r="AG484" s="67"/>
      <c r="AH484" s="67"/>
      <c r="AI484" s="67"/>
      <c r="AJ484" s="67"/>
      <c r="AK484" s="67"/>
      <c r="AL484" s="67"/>
      <c r="AM484" s="67"/>
      <c r="AN484" s="67"/>
      <c r="AO484" s="67"/>
      <c r="AP484" s="67"/>
      <c r="AQ484" s="67"/>
      <c r="AR484" s="67"/>
      <c r="AS484" s="67"/>
      <c r="AT484" s="197">
        <f>AT462</f>
        <v>0</v>
      </c>
      <c r="AU484" s="197">
        <f>AU462</f>
        <v>0</v>
      </c>
      <c r="AV484" s="197">
        <f>AV462</f>
        <v>0</v>
      </c>
      <c r="AW484" s="197">
        <f>AW462</f>
        <v>0</v>
      </c>
      <c r="AX484" s="197">
        <f>AX462</f>
        <v>0</v>
      </c>
    </row>
    <row r="485" spans="27:50" x14ac:dyDescent="0.2">
      <c r="AA485" t="s">
        <v>205</v>
      </c>
      <c r="AB485" s="67"/>
      <c r="AC485" s="67"/>
      <c r="AD485" s="67"/>
      <c r="AE485" s="67"/>
      <c r="AF485" s="67"/>
      <c r="AG485" s="67"/>
      <c r="AH485" s="67"/>
      <c r="AI485" s="67"/>
      <c r="AJ485" s="67"/>
      <c r="AK485" s="67"/>
      <c r="AL485" s="67"/>
      <c r="AM485" s="67"/>
      <c r="AN485" s="67"/>
      <c r="AO485" s="67"/>
      <c r="AP485" s="67"/>
      <c r="AQ485" s="67"/>
      <c r="AR485" s="67"/>
      <c r="AS485" s="67"/>
      <c r="AT485" s="84">
        <v>0</v>
      </c>
      <c r="AU485" s="84"/>
      <c r="AV485" s="84"/>
      <c r="AW485" s="84"/>
      <c r="AX485" s="84"/>
    </row>
    <row r="486" spans="27:50" x14ac:dyDescent="0.2">
      <c r="AA486" t="s">
        <v>39</v>
      </c>
      <c r="AB486" s="67"/>
      <c r="AC486" s="67"/>
      <c r="AD486" s="67"/>
      <c r="AE486" s="67"/>
      <c r="AF486" s="67"/>
      <c r="AG486" s="67">
        <f t="shared" ref="AG486:AS486" si="70">AG610</f>
        <v>0</v>
      </c>
      <c r="AH486" s="67">
        <f t="shared" si="70"/>
        <v>0</v>
      </c>
      <c r="AI486" s="67">
        <f t="shared" si="70"/>
        <v>0</v>
      </c>
      <c r="AJ486" s="67">
        <f t="shared" si="70"/>
        <v>0</v>
      </c>
      <c r="AK486" s="67">
        <f t="shared" si="70"/>
        <v>0</v>
      </c>
      <c r="AL486" s="67">
        <f t="shared" si="70"/>
        <v>0</v>
      </c>
      <c r="AM486" s="67">
        <f t="shared" si="70"/>
        <v>0</v>
      </c>
      <c r="AN486" s="67">
        <f t="shared" si="70"/>
        <v>0</v>
      </c>
      <c r="AO486" s="67">
        <f t="shared" si="70"/>
        <v>0</v>
      </c>
      <c r="AP486" s="67">
        <f t="shared" si="70"/>
        <v>0</v>
      </c>
      <c r="AQ486" s="67">
        <f t="shared" si="70"/>
        <v>0</v>
      </c>
      <c r="AR486" s="67">
        <f t="shared" si="70"/>
        <v>0</v>
      </c>
      <c r="AS486" s="67">
        <f t="shared" si="70"/>
        <v>0</v>
      </c>
      <c r="AT486" s="84"/>
      <c r="AU486" s="84"/>
      <c r="AV486" s="84"/>
      <c r="AW486" s="84"/>
      <c r="AX486" s="84"/>
    </row>
    <row r="487" spans="27:50" hidden="1" x14ac:dyDescent="0.2">
      <c r="AA487" t="s">
        <v>42</v>
      </c>
      <c r="AB487" s="67"/>
      <c r="AC487" s="67"/>
      <c r="AD487" s="67"/>
      <c r="AE487" s="67"/>
      <c r="AF487" s="67"/>
      <c r="AG487" s="67">
        <f t="shared" ref="AG487:AS487" si="71">AG587</f>
        <v>0</v>
      </c>
      <c r="AH487" s="67">
        <f t="shared" si="71"/>
        <v>0</v>
      </c>
      <c r="AI487" s="67">
        <f t="shared" si="71"/>
        <v>0</v>
      </c>
      <c r="AJ487" s="67">
        <f t="shared" si="71"/>
        <v>0</v>
      </c>
      <c r="AK487" s="67">
        <f t="shared" si="71"/>
        <v>0</v>
      </c>
      <c r="AL487" s="67">
        <f t="shared" si="71"/>
        <v>0</v>
      </c>
      <c r="AM487" s="67">
        <f t="shared" si="71"/>
        <v>0</v>
      </c>
      <c r="AN487" s="67">
        <f t="shared" si="71"/>
        <v>0</v>
      </c>
      <c r="AO487" s="67">
        <f t="shared" si="71"/>
        <v>0</v>
      </c>
      <c r="AP487" s="67">
        <f t="shared" si="71"/>
        <v>0</v>
      </c>
      <c r="AQ487" s="67">
        <f t="shared" si="71"/>
        <v>0</v>
      </c>
      <c r="AR487" s="67">
        <f t="shared" si="71"/>
        <v>0</v>
      </c>
      <c r="AS487" s="67">
        <f t="shared" si="71"/>
        <v>0</v>
      </c>
      <c r="AT487" s="84"/>
      <c r="AU487" s="84"/>
      <c r="AV487" s="84"/>
      <c r="AW487" s="84"/>
      <c r="AX487" s="84"/>
    </row>
    <row r="488" spans="27:50" x14ac:dyDescent="0.2">
      <c r="AA488" t="s">
        <v>41</v>
      </c>
      <c r="AB488" s="68"/>
      <c r="AC488" s="68"/>
      <c r="AD488" s="68"/>
      <c r="AE488" s="68"/>
      <c r="AF488" s="68">
        <v>17</v>
      </c>
      <c r="AG488" s="83"/>
      <c r="AH488" s="83"/>
      <c r="AI488" s="83"/>
      <c r="AJ488" s="83"/>
      <c r="AK488" s="83"/>
      <c r="AL488" s="83"/>
      <c r="AM488" s="83"/>
      <c r="AN488" s="83"/>
      <c r="AO488" s="83"/>
      <c r="AP488" s="83"/>
      <c r="AQ488" s="83"/>
      <c r="AR488" s="83"/>
      <c r="AS488" s="83"/>
      <c r="AT488" s="83"/>
      <c r="AU488" s="83"/>
      <c r="AV488" s="83"/>
      <c r="AW488" s="83"/>
      <c r="AX488" s="83"/>
    </row>
    <row r="489" spans="27:50" x14ac:dyDescent="0.2">
      <c r="AB489" s="67">
        <f t="shared" ref="AB489:AX489" si="72">SUM(AB471:AB488)</f>
        <v>-3.6999999999999997</v>
      </c>
      <c r="AC489" s="67">
        <f t="shared" si="72"/>
        <v>1.5000000000000004</v>
      </c>
      <c r="AD489" s="67">
        <f t="shared" si="72"/>
        <v>5.6</v>
      </c>
      <c r="AE489" s="67">
        <f t="shared" si="72"/>
        <v>15.4</v>
      </c>
      <c r="AF489" s="67">
        <f t="shared" si="72"/>
        <v>15.1</v>
      </c>
      <c r="AG489" s="67" t="e">
        <f t="shared" si="72"/>
        <v>#REF!</v>
      </c>
      <c r="AH489" s="67" t="e">
        <f t="shared" si="72"/>
        <v>#REF!</v>
      </c>
      <c r="AI489" s="67" t="e">
        <f t="shared" si="72"/>
        <v>#REF!</v>
      </c>
      <c r="AJ489" s="67" t="e">
        <f t="shared" si="72"/>
        <v>#REF!</v>
      </c>
      <c r="AK489" s="67" t="e">
        <f t="shared" si="72"/>
        <v>#REF!</v>
      </c>
      <c r="AL489" s="67" t="e">
        <f t="shared" si="72"/>
        <v>#REF!</v>
      </c>
      <c r="AM489" s="67" t="e">
        <f t="shared" si="72"/>
        <v>#REF!</v>
      </c>
      <c r="AN489" s="67" t="e">
        <f t="shared" si="72"/>
        <v>#REF!</v>
      </c>
      <c r="AO489" s="67" t="e">
        <f t="shared" si="72"/>
        <v>#REF!</v>
      </c>
      <c r="AP489" s="67" t="e">
        <f t="shared" si="72"/>
        <v>#REF!</v>
      </c>
      <c r="AQ489" s="67" t="e">
        <f t="shared" si="72"/>
        <v>#REF!</v>
      </c>
      <c r="AR489" s="67" t="e">
        <f t="shared" si="72"/>
        <v>#REF!</v>
      </c>
      <c r="AS489" s="67" t="e">
        <f t="shared" si="72"/>
        <v>#REF!</v>
      </c>
      <c r="AT489" s="67">
        <f t="shared" si="72"/>
        <v>0</v>
      </c>
      <c r="AU489" s="67">
        <f t="shared" si="72"/>
        <v>0</v>
      </c>
      <c r="AV489" s="67">
        <f t="shared" si="72"/>
        <v>0</v>
      </c>
      <c r="AW489" s="67">
        <f t="shared" si="72"/>
        <v>0</v>
      </c>
      <c r="AX489" s="67">
        <f t="shared" si="72"/>
        <v>0</v>
      </c>
    </row>
    <row r="490" spans="27:50" x14ac:dyDescent="0.2">
      <c r="AB490" s="67"/>
      <c r="AC490" s="67"/>
      <c r="AD490" s="67"/>
      <c r="AE490" s="67"/>
      <c r="AF490" s="67"/>
      <c r="AG490" s="67"/>
      <c r="AH490" s="67"/>
      <c r="AI490" s="67"/>
      <c r="AJ490" s="67"/>
      <c r="AK490" s="67"/>
      <c r="AL490" s="67"/>
      <c r="AM490" s="67"/>
      <c r="AN490" s="67"/>
      <c r="AO490" s="67"/>
      <c r="AP490" s="67"/>
      <c r="AQ490" s="67"/>
      <c r="AR490" s="67"/>
      <c r="AS490" s="67"/>
      <c r="AT490" s="67"/>
      <c r="AU490" s="67"/>
      <c r="AV490" s="67"/>
      <c r="AW490" s="67"/>
      <c r="AX490" s="67"/>
    </row>
    <row r="491" spans="27:50" x14ac:dyDescent="0.2">
      <c r="AB491" s="67"/>
      <c r="AC491" s="67"/>
      <c r="AD491" s="67"/>
      <c r="AE491" s="67"/>
      <c r="AF491" s="67"/>
      <c r="AG491" s="67"/>
      <c r="AH491" s="67"/>
      <c r="AI491" s="67"/>
      <c r="AJ491" s="67"/>
      <c r="AK491" s="67"/>
      <c r="AL491" s="67"/>
      <c r="AM491" s="67"/>
      <c r="AN491" s="67"/>
      <c r="AO491" s="67"/>
      <c r="AP491" s="67"/>
      <c r="AQ491" s="67"/>
      <c r="AR491" s="67"/>
      <c r="AS491" s="67"/>
      <c r="AT491" s="67"/>
      <c r="AU491" s="67"/>
      <c r="AV491" s="67"/>
      <c r="AW491" s="67"/>
      <c r="AX491" s="67"/>
    </row>
    <row r="492" spans="27:50" x14ac:dyDescent="0.2">
      <c r="AA492" s="48" t="s">
        <v>30</v>
      </c>
    </row>
    <row r="493" spans="27:50" x14ac:dyDescent="0.2">
      <c r="AB493" s="70">
        <f t="shared" ref="AB493:AX493" si="73">AB$148</f>
        <v>35765</v>
      </c>
      <c r="AC493" s="70">
        <f t="shared" si="73"/>
        <v>35796</v>
      </c>
      <c r="AD493" s="70">
        <f t="shared" si="73"/>
        <v>35827</v>
      </c>
      <c r="AE493" s="70">
        <f t="shared" si="73"/>
        <v>35855</v>
      </c>
      <c r="AF493" s="70">
        <f t="shared" si="73"/>
        <v>35886</v>
      </c>
      <c r="AG493" s="70">
        <f t="shared" si="73"/>
        <v>35916</v>
      </c>
      <c r="AH493" s="70">
        <f t="shared" si="73"/>
        <v>35947</v>
      </c>
      <c r="AI493" s="70">
        <f t="shared" si="73"/>
        <v>35977</v>
      </c>
      <c r="AJ493" s="70">
        <f t="shared" si="73"/>
        <v>36008</v>
      </c>
      <c r="AK493" s="70">
        <f t="shared" si="73"/>
        <v>36039</v>
      </c>
      <c r="AL493" s="70">
        <f t="shared" si="73"/>
        <v>36069</v>
      </c>
      <c r="AM493" s="70">
        <f t="shared" si="73"/>
        <v>36100</v>
      </c>
      <c r="AN493" s="70">
        <f t="shared" si="73"/>
        <v>36130</v>
      </c>
      <c r="AO493" s="70">
        <f t="shared" si="73"/>
        <v>36161</v>
      </c>
      <c r="AP493" s="70">
        <f t="shared" si="73"/>
        <v>36192</v>
      </c>
      <c r="AQ493" s="70">
        <f t="shared" si="73"/>
        <v>36220</v>
      </c>
      <c r="AR493" s="70">
        <f t="shared" si="73"/>
        <v>36251</v>
      </c>
      <c r="AS493" s="70">
        <f t="shared" si="73"/>
        <v>36281</v>
      </c>
      <c r="AT493" s="70">
        <f t="shared" si="73"/>
        <v>36312</v>
      </c>
      <c r="AU493" s="70">
        <f t="shared" si="73"/>
        <v>36342</v>
      </c>
      <c r="AV493" s="70">
        <f t="shared" si="73"/>
        <v>36373</v>
      </c>
      <c r="AW493" s="70">
        <f t="shared" si="73"/>
        <v>36404</v>
      </c>
      <c r="AX493" s="70">
        <f t="shared" si="73"/>
        <v>36434</v>
      </c>
    </row>
    <row r="494" spans="27:50" x14ac:dyDescent="0.2">
      <c r="AA494" t="s">
        <v>206</v>
      </c>
      <c r="AB494" s="67">
        <f t="shared" ref="AB494:AW494" si="74">AB164</f>
        <v>-11.9</v>
      </c>
      <c r="AC494" s="67">
        <f t="shared" si="74"/>
        <v>-3.7</v>
      </c>
      <c r="AD494" s="67">
        <f t="shared" si="74"/>
        <v>0</v>
      </c>
      <c r="AE494" s="67">
        <f t="shared" si="74"/>
        <v>-0.3</v>
      </c>
      <c r="AF494" s="67">
        <f t="shared" si="74"/>
        <v>-0.1</v>
      </c>
      <c r="AG494" s="67">
        <f t="shared" si="74"/>
        <v>-1.1000000000000001</v>
      </c>
      <c r="AH494" s="67">
        <f t="shared" si="74"/>
        <v>0</v>
      </c>
      <c r="AI494" s="67">
        <f t="shared" si="74"/>
        <v>8.4</v>
      </c>
      <c r="AJ494" s="67">
        <f t="shared" si="74"/>
        <v>-3.5</v>
      </c>
      <c r="AK494" s="67">
        <f t="shared" si="74"/>
        <v>-6.8</v>
      </c>
      <c r="AL494" s="67">
        <f t="shared" si="74"/>
        <v>7.3</v>
      </c>
      <c r="AM494" s="67">
        <f t="shared" si="74"/>
        <v>-29.5</v>
      </c>
      <c r="AN494" s="67">
        <f t="shared" si="74"/>
        <v>-15.9</v>
      </c>
      <c r="AO494" s="67">
        <f t="shared" si="74"/>
        <v>-7.1</v>
      </c>
      <c r="AP494" s="67">
        <f t="shared" si="74"/>
        <v>-2.2999999999999998</v>
      </c>
      <c r="AQ494" s="67">
        <f t="shared" si="74"/>
        <v>0</v>
      </c>
      <c r="AR494" s="67">
        <f t="shared" si="74"/>
        <v>0</v>
      </c>
      <c r="AS494" s="67">
        <f t="shared" si="74"/>
        <v>0</v>
      </c>
      <c r="AT494" s="67">
        <f t="shared" si="74"/>
        <v>0</v>
      </c>
      <c r="AU494" s="67">
        <f t="shared" si="74"/>
        <v>0</v>
      </c>
      <c r="AV494" s="67">
        <f t="shared" si="74"/>
        <v>1.8</v>
      </c>
      <c r="AW494" s="67">
        <f t="shared" si="74"/>
        <v>-1.2</v>
      </c>
      <c r="AX494" s="67">
        <f>AX164</f>
        <v>-1.2</v>
      </c>
    </row>
    <row r="495" spans="27:50" x14ac:dyDescent="0.2">
      <c r="AA495" t="s">
        <v>36</v>
      </c>
      <c r="AB495" s="67"/>
      <c r="AC495" s="67">
        <v>1.1000000000000001</v>
      </c>
      <c r="AD495" s="67"/>
      <c r="AE495" s="67"/>
      <c r="AF495" s="67"/>
      <c r="AG495" s="67">
        <f t="shared" ref="AG495:AW495" si="75">AG187</f>
        <v>0</v>
      </c>
      <c r="AH495" s="67">
        <f t="shared" si="75"/>
        <v>0</v>
      </c>
      <c r="AI495" s="67">
        <f t="shared" si="75"/>
        <v>0</v>
      </c>
      <c r="AJ495" s="67">
        <f t="shared" si="75"/>
        <v>0</v>
      </c>
      <c r="AK495" s="67">
        <f t="shared" si="75"/>
        <v>0</v>
      </c>
      <c r="AL495" s="67">
        <f t="shared" si="75"/>
        <v>0</v>
      </c>
      <c r="AM495" s="67">
        <f t="shared" si="75"/>
        <v>0</v>
      </c>
      <c r="AN495" s="67">
        <f t="shared" si="75"/>
        <v>0</v>
      </c>
      <c r="AO495" s="67">
        <f t="shared" si="75"/>
        <v>0</v>
      </c>
      <c r="AP495" s="67">
        <f t="shared" si="75"/>
        <v>0</v>
      </c>
      <c r="AQ495" s="67">
        <f t="shared" si="75"/>
        <v>0</v>
      </c>
      <c r="AR495" s="67">
        <f t="shared" si="75"/>
        <v>0</v>
      </c>
      <c r="AS495" s="67">
        <f t="shared" si="75"/>
        <v>0</v>
      </c>
      <c r="AT495" s="67">
        <f t="shared" si="75"/>
        <v>0</v>
      </c>
      <c r="AU495" s="67">
        <f t="shared" si="75"/>
        <v>0</v>
      </c>
      <c r="AV495" s="67">
        <f t="shared" si="75"/>
        <v>0</v>
      </c>
      <c r="AW495" s="67">
        <f t="shared" si="75"/>
        <v>0</v>
      </c>
      <c r="AX495" s="67">
        <f>AX187</f>
        <v>0</v>
      </c>
    </row>
    <row r="496" spans="27:50" x14ac:dyDescent="0.2">
      <c r="AA496" t="s">
        <v>207</v>
      </c>
      <c r="AB496" s="67"/>
      <c r="AC496" s="67"/>
      <c r="AD496" s="67"/>
      <c r="AE496" s="67"/>
      <c r="AF496" s="67"/>
      <c r="AG496" s="67"/>
      <c r="AH496" s="67"/>
      <c r="AI496" s="67"/>
      <c r="AJ496" s="67"/>
      <c r="AK496" s="67"/>
      <c r="AL496" s="67"/>
      <c r="AM496" s="67"/>
      <c r="AN496" s="67"/>
      <c r="AO496" s="67"/>
      <c r="AP496" s="67"/>
      <c r="AQ496" s="67"/>
      <c r="AR496" s="67"/>
      <c r="AS496" s="67"/>
      <c r="AT496" s="67">
        <f>AT210</f>
        <v>0</v>
      </c>
      <c r="AU496" s="67">
        <f>AU210</f>
        <v>0</v>
      </c>
      <c r="AV496" s="67">
        <f>AV210</f>
        <v>0</v>
      </c>
      <c r="AW496" s="67">
        <f>AW210</f>
        <v>0</v>
      </c>
      <c r="AX496" s="67">
        <f>AX210</f>
        <v>0</v>
      </c>
    </row>
    <row r="497" spans="27:50" x14ac:dyDescent="0.2">
      <c r="AA497" t="s">
        <v>208</v>
      </c>
      <c r="AB497" s="67"/>
      <c r="AC497" s="67"/>
      <c r="AD497" s="67"/>
      <c r="AE497" s="67"/>
      <c r="AF497" s="67"/>
      <c r="AG497" s="67"/>
      <c r="AH497" s="67"/>
      <c r="AI497" s="67"/>
      <c r="AJ497" s="67"/>
      <c r="AK497" s="67"/>
      <c r="AL497" s="67"/>
      <c r="AM497" s="67"/>
      <c r="AN497" s="67"/>
      <c r="AO497" s="67"/>
      <c r="AP497" s="67"/>
      <c r="AQ497" s="67"/>
      <c r="AR497" s="67"/>
      <c r="AS497" s="67"/>
      <c r="AT497" s="67">
        <f>AT233</f>
        <v>0</v>
      </c>
      <c r="AU497" s="67">
        <f>AU233</f>
        <v>0</v>
      </c>
      <c r="AV497" s="67">
        <f>AV233</f>
        <v>0</v>
      </c>
      <c r="AW497" s="67">
        <f>AW233</f>
        <v>0</v>
      </c>
      <c r="AX497" s="67">
        <f>AX233</f>
        <v>0</v>
      </c>
    </row>
    <row r="498" spans="27:50" x14ac:dyDescent="0.2">
      <c r="AA498" t="s">
        <v>214</v>
      </c>
      <c r="AB498" s="67"/>
      <c r="AC498" s="67"/>
      <c r="AD498" s="67"/>
      <c r="AE498" s="67"/>
      <c r="AF498" s="67"/>
      <c r="AG498" s="67"/>
      <c r="AH498" s="67"/>
      <c r="AI498" s="67"/>
      <c r="AJ498" s="67"/>
      <c r="AK498" s="67"/>
      <c r="AL498" s="67"/>
      <c r="AM498" s="67"/>
      <c r="AN498" s="67"/>
      <c r="AO498" s="67"/>
      <c r="AP498" s="67"/>
      <c r="AQ498" s="67"/>
      <c r="AR498" s="67"/>
      <c r="AS498" s="67"/>
      <c r="AT498" s="67">
        <f>AT256</f>
        <v>0</v>
      </c>
      <c r="AU498" s="67">
        <f>AU256</f>
        <v>0</v>
      </c>
      <c r="AV498" s="67">
        <f>AV256</f>
        <v>0</v>
      </c>
      <c r="AW498" s="67">
        <f>AW256</f>
        <v>0</v>
      </c>
      <c r="AX498" s="67">
        <f>AX256</f>
        <v>0</v>
      </c>
    </row>
    <row r="499" spans="27:50" x14ac:dyDescent="0.2">
      <c r="AA499" t="s">
        <v>200</v>
      </c>
      <c r="AB499" s="67"/>
      <c r="AC499" s="67"/>
      <c r="AD499" s="67"/>
      <c r="AE499" s="67"/>
      <c r="AF499" s="67"/>
      <c r="AG499" s="67"/>
      <c r="AH499" s="67"/>
      <c r="AI499" s="67"/>
      <c r="AJ499" s="67"/>
      <c r="AK499" s="67"/>
      <c r="AL499" s="67"/>
      <c r="AM499" s="67"/>
      <c r="AN499" s="67"/>
      <c r="AO499" s="67"/>
      <c r="AP499" s="67"/>
      <c r="AQ499" s="67"/>
      <c r="AR499" s="67"/>
      <c r="AS499" s="67"/>
      <c r="AT499" s="67">
        <f>AT279</f>
        <v>0</v>
      </c>
      <c r="AU499" s="67">
        <f>AU279</f>
        <v>0</v>
      </c>
      <c r="AV499" s="67">
        <f>AV279</f>
        <v>0</v>
      </c>
      <c r="AW499" s="67">
        <f>AW279</f>
        <v>0</v>
      </c>
      <c r="AX499" s="67">
        <f>AX279</f>
        <v>0</v>
      </c>
    </row>
    <row r="500" spans="27:50" x14ac:dyDescent="0.2">
      <c r="AA500" t="s">
        <v>193</v>
      </c>
      <c r="AB500" s="67"/>
      <c r="AC500" s="67"/>
      <c r="AD500" s="67"/>
      <c r="AE500" s="67"/>
      <c r="AF500" s="67"/>
      <c r="AG500" s="67"/>
      <c r="AH500" s="67"/>
      <c r="AI500" s="67"/>
      <c r="AJ500" s="67"/>
      <c r="AK500" s="67"/>
      <c r="AL500" s="67"/>
      <c r="AM500" s="67"/>
      <c r="AN500" s="67"/>
      <c r="AO500" s="67"/>
      <c r="AP500" s="67"/>
      <c r="AQ500" s="67"/>
      <c r="AR500" s="67"/>
      <c r="AS500" s="67"/>
      <c r="AT500" s="67">
        <f>AT302</f>
        <v>0</v>
      </c>
      <c r="AU500" s="67">
        <f>AU302</f>
        <v>0</v>
      </c>
      <c r="AV500" s="67">
        <f>AV302</f>
        <v>0</v>
      </c>
      <c r="AW500" s="67">
        <f>AW302</f>
        <v>0</v>
      </c>
      <c r="AX500" s="67">
        <f>AX302</f>
        <v>0</v>
      </c>
    </row>
    <row r="501" spans="27:50" x14ac:dyDescent="0.2">
      <c r="AA501" t="s">
        <v>203</v>
      </c>
      <c r="AB501" s="67"/>
      <c r="AC501" s="67"/>
      <c r="AD501" s="67"/>
      <c r="AE501" s="67"/>
      <c r="AF501" s="67"/>
      <c r="AG501" s="67">
        <f t="shared" ref="AG501:AW501" si="76">AG325</f>
        <v>0</v>
      </c>
      <c r="AH501" s="67">
        <f t="shared" si="76"/>
        <v>0</v>
      </c>
      <c r="AI501" s="67">
        <f t="shared" si="76"/>
        <v>0</v>
      </c>
      <c r="AJ501" s="67">
        <f t="shared" si="76"/>
        <v>0</v>
      </c>
      <c r="AK501" s="67">
        <f t="shared" si="76"/>
        <v>0</v>
      </c>
      <c r="AL501" s="67">
        <f t="shared" si="76"/>
        <v>20.8</v>
      </c>
      <c r="AM501" s="67">
        <f t="shared" si="76"/>
        <v>0</v>
      </c>
      <c r="AN501" s="67">
        <f t="shared" si="76"/>
        <v>0</v>
      </c>
      <c r="AO501" s="67">
        <f t="shared" si="76"/>
        <v>0</v>
      </c>
      <c r="AP501" s="67">
        <f t="shared" si="76"/>
        <v>0</v>
      </c>
      <c r="AQ501" s="67">
        <f t="shared" si="76"/>
        <v>0</v>
      </c>
      <c r="AR501" s="67">
        <f t="shared" si="76"/>
        <v>0</v>
      </c>
      <c r="AS501" s="67">
        <f t="shared" si="76"/>
        <v>0</v>
      </c>
      <c r="AT501" s="67">
        <f t="shared" si="76"/>
        <v>0</v>
      </c>
      <c r="AU501" s="67">
        <f t="shared" si="76"/>
        <v>0</v>
      </c>
      <c r="AV501" s="67">
        <f t="shared" si="76"/>
        <v>0</v>
      </c>
      <c r="AW501" s="67">
        <f t="shared" si="76"/>
        <v>0</v>
      </c>
      <c r="AX501" s="67">
        <f>AX325</f>
        <v>0</v>
      </c>
    </row>
    <row r="502" spans="27:50" x14ac:dyDescent="0.2">
      <c r="AA502" t="s">
        <v>37</v>
      </c>
      <c r="AB502" s="67"/>
      <c r="AC502" s="67"/>
      <c r="AD502" s="67"/>
      <c r="AE502" s="67"/>
      <c r="AF502" s="67"/>
      <c r="AG502" s="67">
        <f t="shared" ref="AG502:AW502" si="77">AG348</f>
        <v>0</v>
      </c>
      <c r="AH502" s="67">
        <f t="shared" si="77"/>
        <v>0</v>
      </c>
      <c r="AI502" s="67">
        <f t="shared" si="77"/>
        <v>0</v>
      </c>
      <c r="AJ502" s="67">
        <f t="shared" si="77"/>
        <v>0</v>
      </c>
      <c r="AK502" s="67">
        <f t="shared" si="77"/>
        <v>0</v>
      </c>
      <c r="AL502" s="67">
        <f t="shared" si="77"/>
        <v>0</v>
      </c>
      <c r="AM502" s="67">
        <f t="shared" si="77"/>
        <v>0</v>
      </c>
      <c r="AN502" s="67">
        <f t="shared" si="77"/>
        <v>0</v>
      </c>
      <c r="AO502" s="67">
        <f t="shared" si="77"/>
        <v>0</v>
      </c>
      <c r="AP502" s="67">
        <f t="shared" si="77"/>
        <v>0</v>
      </c>
      <c r="AQ502" s="67">
        <f t="shared" si="77"/>
        <v>0</v>
      </c>
      <c r="AR502" s="67">
        <f t="shared" si="77"/>
        <v>0</v>
      </c>
      <c r="AS502" s="67">
        <f t="shared" si="77"/>
        <v>0</v>
      </c>
      <c r="AT502" s="67">
        <f t="shared" si="77"/>
        <v>0</v>
      </c>
      <c r="AU502" s="67">
        <f t="shared" si="77"/>
        <v>0</v>
      </c>
      <c r="AV502" s="67">
        <f t="shared" si="77"/>
        <v>0</v>
      </c>
      <c r="AW502" s="67">
        <f t="shared" si="77"/>
        <v>0</v>
      </c>
      <c r="AX502" s="67">
        <f>AX348</f>
        <v>0</v>
      </c>
    </row>
    <row r="503" spans="27:50" x14ac:dyDescent="0.2">
      <c r="AA503" t="s">
        <v>38</v>
      </c>
      <c r="AB503" s="67"/>
      <c r="AC503" s="67"/>
      <c r="AD503" s="67"/>
      <c r="AE503" s="67"/>
      <c r="AF503" s="67"/>
      <c r="AG503" s="67">
        <f t="shared" ref="AG503:AW503" si="78">AG371</f>
        <v>0</v>
      </c>
      <c r="AH503" s="67">
        <f t="shared" si="78"/>
        <v>0</v>
      </c>
      <c r="AI503" s="67">
        <f t="shared" si="78"/>
        <v>0</v>
      </c>
      <c r="AJ503" s="67">
        <f t="shared" si="78"/>
        <v>0</v>
      </c>
      <c r="AK503" s="67">
        <f t="shared" si="78"/>
        <v>0</v>
      </c>
      <c r="AL503" s="67">
        <f t="shared" si="78"/>
        <v>0</v>
      </c>
      <c r="AM503" s="67">
        <f t="shared" si="78"/>
        <v>0</v>
      </c>
      <c r="AN503" s="67">
        <f t="shared" si="78"/>
        <v>0</v>
      </c>
      <c r="AO503" s="67">
        <f t="shared" si="78"/>
        <v>0</v>
      </c>
      <c r="AP503" s="67">
        <f t="shared" si="78"/>
        <v>0</v>
      </c>
      <c r="AQ503" s="67">
        <f t="shared" si="78"/>
        <v>0</v>
      </c>
      <c r="AR503" s="67">
        <f t="shared" si="78"/>
        <v>0</v>
      </c>
      <c r="AS503" s="67">
        <f t="shared" si="78"/>
        <v>0</v>
      </c>
      <c r="AT503" s="67">
        <f t="shared" si="78"/>
        <v>0</v>
      </c>
      <c r="AU503" s="67">
        <f t="shared" si="78"/>
        <v>0</v>
      </c>
      <c r="AV503" s="67">
        <f t="shared" si="78"/>
        <v>0</v>
      </c>
      <c r="AW503" s="67">
        <f t="shared" si="78"/>
        <v>0</v>
      </c>
      <c r="AX503" s="67">
        <f>AX371</f>
        <v>0</v>
      </c>
    </row>
    <row r="504" spans="27:50" x14ac:dyDescent="0.2">
      <c r="AA504" t="s">
        <v>190</v>
      </c>
      <c r="AB504" s="67"/>
      <c r="AC504" s="67"/>
      <c r="AD504" s="67"/>
      <c r="AE504" s="67"/>
      <c r="AF504" s="67"/>
      <c r="AG504" s="67"/>
      <c r="AH504" s="67"/>
      <c r="AI504" s="67"/>
      <c r="AJ504" s="67"/>
      <c r="AK504" s="67"/>
      <c r="AL504" s="67"/>
      <c r="AM504" s="67"/>
      <c r="AN504" s="67"/>
      <c r="AO504" s="67"/>
      <c r="AP504" s="67"/>
      <c r="AQ504" s="67"/>
      <c r="AR504" s="67"/>
      <c r="AS504" s="67"/>
      <c r="AT504" s="67">
        <f>AT394</f>
        <v>0</v>
      </c>
      <c r="AU504" s="67">
        <f>AU394</f>
        <v>0</v>
      </c>
      <c r="AV504" s="67">
        <f>AV394</f>
        <v>0</v>
      </c>
      <c r="AW504" s="67">
        <f>AW394</f>
        <v>0</v>
      </c>
      <c r="AX504" s="67">
        <f>AX394</f>
        <v>0</v>
      </c>
    </row>
    <row r="505" spans="27:50" x14ac:dyDescent="0.2">
      <c r="AA505" t="s">
        <v>183</v>
      </c>
      <c r="AB505" s="67"/>
      <c r="AC505" s="67"/>
      <c r="AD505" s="67"/>
      <c r="AE505" s="67"/>
      <c r="AF505" s="67"/>
      <c r="AG505" s="67"/>
      <c r="AH505" s="67"/>
      <c r="AI505" s="67"/>
      <c r="AJ505" s="67"/>
      <c r="AK505" s="67"/>
      <c r="AL505" s="67"/>
      <c r="AM505" s="67"/>
      <c r="AN505" s="67"/>
      <c r="AO505" s="67"/>
      <c r="AP505" s="67"/>
      <c r="AQ505" s="67"/>
      <c r="AR505" s="67"/>
      <c r="AS505" s="67"/>
      <c r="AT505" s="67">
        <f>AT417</f>
        <v>0</v>
      </c>
      <c r="AU505" s="67">
        <f>AU417</f>
        <v>0</v>
      </c>
      <c r="AV505" s="67">
        <f>AV417</f>
        <v>0</v>
      </c>
      <c r="AW505" s="67">
        <f>AW417</f>
        <v>0</v>
      </c>
      <c r="AX505" s="67">
        <f>AX417</f>
        <v>0</v>
      </c>
    </row>
    <row r="506" spans="27:50" x14ac:dyDescent="0.2">
      <c r="AA506" t="s">
        <v>40</v>
      </c>
      <c r="AB506" s="67"/>
      <c r="AC506" s="67"/>
      <c r="AD506" s="67"/>
      <c r="AE506" s="67"/>
      <c r="AF506" s="67"/>
      <c r="AG506" s="84">
        <v>0</v>
      </c>
      <c r="AH506" s="84">
        <v>0</v>
      </c>
      <c r="AI506" s="84">
        <v>0</v>
      </c>
      <c r="AJ506" s="84"/>
      <c r="AK506" s="84"/>
      <c r="AL506" s="84"/>
      <c r="AM506" s="84"/>
      <c r="AN506" s="84"/>
      <c r="AO506" s="84"/>
      <c r="AP506" s="84"/>
      <c r="AQ506" s="84"/>
      <c r="AR506" s="84"/>
      <c r="AS506" s="84"/>
      <c r="AT506" s="84">
        <f>AT440</f>
        <v>0</v>
      </c>
      <c r="AU506" s="84">
        <f>AU440</f>
        <v>0</v>
      </c>
      <c r="AV506" s="84">
        <f>AV440</f>
        <v>0</v>
      </c>
      <c r="AW506" s="84">
        <f>AW440</f>
        <v>0</v>
      </c>
      <c r="AX506" s="84">
        <f>AX440</f>
        <v>0</v>
      </c>
    </row>
    <row r="507" spans="27:50" x14ac:dyDescent="0.2">
      <c r="AA507" t="s">
        <v>204</v>
      </c>
      <c r="AB507" s="67"/>
      <c r="AC507" s="67"/>
      <c r="AD507" s="67"/>
      <c r="AE507" s="67"/>
      <c r="AF507" s="67"/>
      <c r="AG507" s="67"/>
      <c r="AH507" s="67"/>
      <c r="AI507" s="67"/>
      <c r="AJ507" s="67"/>
      <c r="AK507" s="67"/>
      <c r="AL507" s="67"/>
      <c r="AM507" s="67"/>
      <c r="AN507" s="67"/>
      <c r="AO507" s="67"/>
      <c r="AP507" s="67"/>
      <c r="AQ507" s="67"/>
      <c r="AR507" s="67"/>
      <c r="AS507" s="67"/>
      <c r="AT507" s="67">
        <f>AT463</f>
        <v>0</v>
      </c>
      <c r="AU507" s="67">
        <f>AU463</f>
        <v>0</v>
      </c>
      <c r="AV507" s="67">
        <f>AV463</f>
        <v>0</v>
      </c>
      <c r="AW507" s="67">
        <f>AW463</f>
        <v>0</v>
      </c>
      <c r="AX507" s="67">
        <f>AX463</f>
        <v>0</v>
      </c>
    </row>
    <row r="508" spans="27:50" x14ac:dyDescent="0.2">
      <c r="AA508" t="s">
        <v>205</v>
      </c>
      <c r="AB508" s="67"/>
      <c r="AC508" s="67"/>
      <c r="AD508" s="67"/>
      <c r="AE508" s="67"/>
      <c r="AF508" s="67"/>
      <c r="AG508" s="67"/>
      <c r="AH508" s="67"/>
      <c r="AI508" s="67"/>
      <c r="AJ508" s="67"/>
      <c r="AK508" s="67"/>
      <c r="AL508" s="67"/>
      <c r="AM508" s="67"/>
      <c r="AN508" s="67"/>
      <c r="AO508" s="67"/>
      <c r="AP508" s="67"/>
      <c r="AQ508" s="67"/>
      <c r="AR508" s="67"/>
      <c r="AS508" s="67"/>
      <c r="AT508" s="67">
        <f>AT486</f>
        <v>0</v>
      </c>
      <c r="AU508" s="67">
        <f>AU486</f>
        <v>0</v>
      </c>
      <c r="AV508" s="67">
        <f>AV486</f>
        <v>0</v>
      </c>
      <c r="AW508" s="67">
        <f>AW486</f>
        <v>0</v>
      </c>
      <c r="AX508" s="67">
        <f>AX486</f>
        <v>0</v>
      </c>
    </row>
    <row r="509" spans="27:50" x14ac:dyDescent="0.2">
      <c r="AA509" t="s">
        <v>39</v>
      </c>
      <c r="AB509" s="67"/>
      <c r="AC509" s="67"/>
      <c r="AD509" s="67"/>
      <c r="AE509" s="67"/>
      <c r="AF509" s="67"/>
      <c r="AG509" s="84">
        <v>0</v>
      </c>
      <c r="AH509" s="84">
        <v>0</v>
      </c>
      <c r="AI509" s="84">
        <v>0</v>
      </c>
      <c r="AJ509" s="84"/>
      <c r="AK509" s="84"/>
      <c r="AL509" s="84"/>
      <c r="AM509" s="84"/>
      <c r="AN509" s="84"/>
      <c r="AO509" s="84"/>
      <c r="AP509" s="84"/>
      <c r="AQ509" s="84"/>
      <c r="AR509" s="84"/>
      <c r="AS509" s="84"/>
      <c r="AT509" s="84"/>
      <c r="AU509" s="84"/>
      <c r="AV509" s="84"/>
      <c r="AW509" s="84"/>
      <c r="AX509" s="84"/>
    </row>
    <row r="510" spans="27:50" hidden="1" x14ac:dyDescent="0.2">
      <c r="AA510" t="s">
        <v>42</v>
      </c>
      <c r="AB510" s="67"/>
      <c r="AC510" s="67"/>
      <c r="AD510" s="67"/>
      <c r="AE510" s="67"/>
      <c r="AF510" s="67"/>
      <c r="AG510" s="67">
        <f t="shared" ref="AG510:AS510" si="79">AG532</f>
        <v>0</v>
      </c>
      <c r="AH510" s="67">
        <f t="shared" si="79"/>
        <v>0</v>
      </c>
      <c r="AI510" s="67">
        <f t="shared" si="79"/>
        <v>0</v>
      </c>
      <c r="AJ510" s="67">
        <f t="shared" si="79"/>
        <v>0</v>
      </c>
      <c r="AK510" s="67">
        <f t="shared" si="79"/>
        <v>0</v>
      </c>
      <c r="AL510" s="67">
        <f t="shared" si="79"/>
        <v>0</v>
      </c>
      <c r="AM510" s="67">
        <f t="shared" si="79"/>
        <v>0</v>
      </c>
      <c r="AN510" s="67">
        <f t="shared" si="79"/>
        <v>0</v>
      </c>
      <c r="AO510" s="67">
        <f t="shared" si="79"/>
        <v>0</v>
      </c>
      <c r="AP510" s="67">
        <f t="shared" si="79"/>
        <v>0</v>
      </c>
      <c r="AQ510" s="67">
        <f t="shared" si="79"/>
        <v>0</v>
      </c>
      <c r="AR510" s="67">
        <f t="shared" si="79"/>
        <v>0</v>
      </c>
      <c r="AS510" s="67">
        <f t="shared" si="79"/>
        <v>0</v>
      </c>
      <c r="AT510" s="84"/>
      <c r="AU510" s="84"/>
      <c r="AV510" s="84"/>
      <c r="AW510" s="84"/>
      <c r="AX510" s="84"/>
    </row>
    <row r="511" spans="27:50" x14ac:dyDescent="0.2">
      <c r="AA511" t="s">
        <v>41</v>
      </c>
      <c r="AB511" s="68"/>
      <c r="AC511" s="68"/>
      <c r="AD511" s="68"/>
      <c r="AE511" s="68"/>
      <c r="AF511" s="68"/>
      <c r="AG511" s="83">
        <v>0</v>
      </c>
      <c r="AH511" s="83">
        <v>0</v>
      </c>
      <c r="AI511" s="83">
        <v>0</v>
      </c>
      <c r="AJ511" s="83">
        <v>1.1000000000000001</v>
      </c>
      <c r="AK511" s="83"/>
      <c r="AL511" s="83"/>
      <c r="AM511" s="83">
        <v>1.1000000000000001</v>
      </c>
      <c r="AN511" s="83"/>
      <c r="AO511" s="83"/>
      <c r="AP511" s="83"/>
      <c r="AQ511" s="83"/>
      <c r="AR511" s="83"/>
      <c r="AS511" s="83"/>
      <c r="AT511" s="83"/>
      <c r="AU511" s="83"/>
      <c r="AV511" s="83"/>
      <c r="AW511" s="83"/>
      <c r="AX511" s="83"/>
    </row>
    <row r="512" spans="27:50" x14ac:dyDescent="0.2">
      <c r="AB512" s="67">
        <f t="shared" ref="AB512:AX512" si="80">SUM(AB494:AB511)</f>
        <v>-11.9</v>
      </c>
      <c r="AC512" s="67">
        <f t="shared" si="80"/>
        <v>-2.6</v>
      </c>
      <c r="AD512" s="67">
        <f t="shared" si="80"/>
        <v>0</v>
      </c>
      <c r="AE512" s="67">
        <f t="shared" si="80"/>
        <v>-0.3</v>
      </c>
      <c r="AF512" s="67">
        <f t="shared" si="80"/>
        <v>-0.1</v>
      </c>
      <c r="AG512" s="67">
        <f t="shared" si="80"/>
        <v>-1.1000000000000001</v>
      </c>
      <c r="AH512" s="67">
        <f t="shared" si="80"/>
        <v>0</v>
      </c>
      <c r="AI512" s="67">
        <f t="shared" si="80"/>
        <v>8.4</v>
      </c>
      <c r="AJ512" s="67">
        <f t="shared" si="80"/>
        <v>-2.4</v>
      </c>
      <c r="AK512" s="67">
        <f t="shared" si="80"/>
        <v>-6.8</v>
      </c>
      <c r="AL512" s="67">
        <f t="shared" si="80"/>
        <v>28.1</v>
      </c>
      <c r="AM512" s="67">
        <f t="shared" si="80"/>
        <v>-28.4</v>
      </c>
      <c r="AN512" s="67">
        <f t="shared" si="80"/>
        <v>-15.9</v>
      </c>
      <c r="AO512" s="67">
        <f t="shared" si="80"/>
        <v>-7.1</v>
      </c>
      <c r="AP512" s="67">
        <f t="shared" si="80"/>
        <v>-2.2999999999999998</v>
      </c>
      <c r="AQ512" s="67">
        <f t="shared" si="80"/>
        <v>0</v>
      </c>
      <c r="AR512" s="67">
        <f t="shared" si="80"/>
        <v>0</v>
      </c>
      <c r="AS512" s="67">
        <f t="shared" si="80"/>
        <v>0</v>
      </c>
      <c r="AT512" s="67">
        <f t="shared" si="80"/>
        <v>0</v>
      </c>
      <c r="AU512" s="67">
        <f t="shared" si="80"/>
        <v>0</v>
      </c>
      <c r="AV512" s="67">
        <f t="shared" si="80"/>
        <v>1.8</v>
      </c>
      <c r="AW512" s="67">
        <f t="shared" si="80"/>
        <v>-1.2</v>
      </c>
      <c r="AX512" s="67">
        <f t="shared" si="80"/>
        <v>-1.2</v>
      </c>
    </row>
    <row r="513" spans="27:50" x14ac:dyDescent="0.2">
      <c r="AB513" s="67"/>
      <c r="AC513" s="67"/>
      <c r="AD513" s="67"/>
      <c r="AE513" s="67"/>
      <c r="AF513" s="67"/>
      <c r="AG513" s="67"/>
      <c r="AH513" s="67"/>
      <c r="AI513" s="67"/>
      <c r="AJ513" s="67"/>
      <c r="AK513" s="67"/>
      <c r="AL513" s="67"/>
      <c r="AM513" s="67"/>
      <c r="AN513" s="67"/>
      <c r="AO513" s="67"/>
      <c r="AP513" s="67"/>
      <c r="AQ513" s="67"/>
      <c r="AR513" s="67"/>
      <c r="AS513" s="67"/>
      <c r="AT513" s="67"/>
      <c r="AU513" s="67"/>
      <c r="AV513" s="67"/>
      <c r="AW513" s="67"/>
      <c r="AX513" s="67"/>
    </row>
    <row r="514" spans="27:50" x14ac:dyDescent="0.2">
      <c r="AB514" s="67"/>
      <c r="AC514" s="67"/>
      <c r="AD514" s="67"/>
      <c r="AE514" s="67"/>
      <c r="AF514" s="67"/>
      <c r="AG514" s="67"/>
      <c r="AH514" s="67"/>
      <c r="AI514" s="67"/>
      <c r="AJ514" s="67"/>
      <c r="AK514" s="67"/>
      <c r="AL514" s="67"/>
      <c r="AM514" s="67"/>
      <c r="AN514" s="67"/>
      <c r="AO514" s="67"/>
      <c r="AP514" s="67"/>
      <c r="AQ514" s="67"/>
      <c r="AR514" s="67"/>
      <c r="AS514" s="67"/>
      <c r="AT514" s="67"/>
      <c r="AU514" s="67"/>
      <c r="AV514" s="67"/>
      <c r="AW514" s="67"/>
      <c r="AX514" s="67"/>
    </row>
    <row r="515" spans="27:50" hidden="1" x14ac:dyDescent="0.2">
      <c r="AA515" s="48" t="s">
        <v>29</v>
      </c>
    </row>
    <row r="516" spans="27:50" hidden="1" x14ac:dyDescent="0.2">
      <c r="AB516" s="70">
        <f t="shared" ref="AB516:AX516" si="81">AB$148</f>
        <v>35765</v>
      </c>
      <c r="AC516" s="70">
        <f t="shared" si="81"/>
        <v>35796</v>
      </c>
      <c r="AD516" s="70">
        <f t="shared" si="81"/>
        <v>35827</v>
      </c>
      <c r="AE516" s="70">
        <f t="shared" si="81"/>
        <v>35855</v>
      </c>
      <c r="AF516" s="70">
        <f t="shared" si="81"/>
        <v>35886</v>
      </c>
      <c r="AG516" s="70">
        <f t="shared" si="81"/>
        <v>35916</v>
      </c>
      <c r="AH516" s="70">
        <f t="shared" si="81"/>
        <v>35947</v>
      </c>
      <c r="AI516" s="70">
        <f t="shared" si="81"/>
        <v>35977</v>
      </c>
      <c r="AJ516" s="70">
        <f t="shared" si="81"/>
        <v>36008</v>
      </c>
      <c r="AK516" s="70">
        <f t="shared" si="81"/>
        <v>36039</v>
      </c>
      <c r="AL516" s="70">
        <f t="shared" si="81"/>
        <v>36069</v>
      </c>
      <c r="AM516" s="70">
        <f t="shared" si="81"/>
        <v>36100</v>
      </c>
      <c r="AN516" s="70">
        <f t="shared" si="81"/>
        <v>36130</v>
      </c>
      <c r="AO516" s="70">
        <f t="shared" si="81"/>
        <v>36161</v>
      </c>
      <c r="AP516" s="70">
        <f t="shared" si="81"/>
        <v>36192</v>
      </c>
      <c r="AQ516" s="70">
        <f t="shared" si="81"/>
        <v>36220</v>
      </c>
      <c r="AR516" s="70">
        <f t="shared" si="81"/>
        <v>36251</v>
      </c>
      <c r="AS516" s="70">
        <f t="shared" si="81"/>
        <v>36281</v>
      </c>
      <c r="AT516" s="70">
        <f t="shared" si="81"/>
        <v>36312</v>
      </c>
      <c r="AU516" s="70">
        <f t="shared" si="81"/>
        <v>36342</v>
      </c>
      <c r="AV516" s="70">
        <f t="shared" si="81"/>
        <v>36373</v>
      </c>
      <c r="AW516" s="70">
        <f t="shared" si="81"/>
        <v>36404</v>
      </c>
      <c r="AX516" s="70">
        <f t="shared" si="81"/>
        <v>36434</v>
      </c>
    </row>
    <row r="517" spans="27:50" hidden="1" x14ac:dyDescent="0.2">
      <c r="AA517" t="s">
        <v>206</v>
      </c>
      <c r="AB517" s="67">
        <f t="shared" ref="AB517:AW517" si="82">AB165</f>
        <v>16.399999999999999</v>
      </c>
      <c r="AC517" s="67">
        <f t="shared" si="82"/>
        <v>-1.1000000000000001</v>
      </c>
      <c r="AD517" s="67">
        <f t="shared" si="82"/>
        <v>0.9</v>
      </c>
      <c r="AE517" s="67">
        <f t="shared" si="82"/>
        <v>11</v>
      </c>
      <c r="AF517" s="67">
        <f t="shared" si="82"/>
        <v>11.2</v>
      </c>
      <c r="AG517" s="67">
        <f t="shared" si="82"/>
        <v>13.9</v>
      </c>
      <c r="AH517" s="67">
        <f t="shared" si="82"/>
        <v>16.2</v>
      </c>
      <c r="AI517" s="67">
        <f t="shared" si="82"/>
        <v>15.1</v>
      </c>
      <c r="AJ517" s="67">
        <f t="shared" si="82"/>
        <v>16.399999999999999</v>
      </c>
      <c r="AK517" s="67">
        <f t="shared" si="82"/>
        <v>18.3</v>
      </c>
      <c r="AL517" s="67">
        <f t="shared" si="82"/>
        <v>19.5</v>
      </c>
      <c r="AM517" s="67">
        <f t="shared" si="82"/>
        <v>15.9</v>
      </c>
      <c r="AN517" s="67">
        <f t="shared" si="82"/>
        <v>16.399999999999999</v>
      </c>
      <c r="AO517" s="67">
        <f t="shared" si="82"/>
        <v>-4.8</v>
      </c>
      <c r="AP517" s="67">
        <f t="shared" si="82"/>
        <v>-10.1</v>
      </c>
      <c r="AQ517" s="67">
        <f t="shared" si="82"/>
        <v>-8.5</v>
      </c>
      <c r="AR517" s="67">
        <f t="shared" si="82"/>
        <v>-5.0999999999999996</v>
      </c>
      <c r="AS517" s="67">
        <f t="shared" si="82"/>
        <v>-0.2</v>
      </c>
      <c r="AT517" s="197">
        <f t="shared" si="82"/>
        <v>-0.1</v>
      </c>
      <c r="AU517" s="197">
        <f t="shared" si="82"/>
        <v>-0.19999999999999973</v>
      </c>
      <c r="AV517" s="197">
        <f t="shared" si="82"/>
        <v>4.3</v>
      </c>
      <c r="AW517" s="197">
        <f t="shared" si="82"/>
        <v>0</v>
      </c>
      <c r="AX517" s="197">
        <f>AX165</f>
        <v>0</v>
      </c>
    </row>
    <row r="518" spans="27:50" hidden="1" x14ac:dyDescent="0.2">
      <c r="AA518" t="s">
        <v>36</v>
      </c>
      <c r="AB518" s="67"/>
      <c r="AC518" s="67"/>
      <c r="AD518" s="67"/>
      <c r="AE518" s="67"/>
      <c r="AF518" s="67"/>
      <c r="AG518" s="67">
        <f t="shared" ref="AG518:AW518" si="83">AG188</f>
        <v>0</v>
      </c>
      <c r="AH518" s="67">
        <f t="shared" si="83"/>
        <v>0</v>
      </c>
      <c r="AI518" s="67">
        <f t="shared" si="83"/>
        <v>0</v>
      </c>
      <c r="AJ518" s="67">
        <f t="shared" si="83"/>
        <v>0</v>
      </c>
      <c r="AK518" s="67">
        <f t="shared" si="83"/>
        <v>0</v>
      </c>
      <c r="AL518" s="67">
        <f t="shared" si="83"/>
        <v>0</v>
      </c>
      <c r="AM518" s="67">
        <f t="shared" si="83"/>
        <v>0</v>
      </c>
      <c r="AN518" s="67">
        <f t="shared" si="83"/>
        <v>0</v>
      </c>
      <c r="AO518" s="67">
        <f t="shared" si="83"/>
        <v>0</v>
      </c>
      <c r="AP518" s="67">
        <f t="shared" si="83"/>
        <v>0</v>
      </c>
      <c r="AQ518" s="67">
        <f t="shared" si="83"/>
        <v>0</v>
      </c>
      <c r="AR518" s="67">
        <f t="shared" si="83"/>
        <v>0</v>
      </c>
      <c r="AS518" s="67">
        <f t="shared" si="83"/>
        <v>0</v>
      </c>
      <c r="AT518" s="197">
        <f t="shared" si="83"/>
        <v>0</v>
      </c>
      <c r="AU518" s="197">
        <f t="shared" si="83"/>
        <v>0</v>
      </c>
      <c r="AV518" s="197">
        <f t="shared" si="83"/>
        <v>0</v>
      </c>
      <c r="AW518" s="197">
        <f t="shared" si="83"/>
        <v>0</v>
      </c>
      <c r="AX518" s="197">
        <f>AX188</f>
        <v>0</v>
      </c>
    </row>
    <row r="519" spans="27:50" hidden="1" x14ac:dyDescent="0.2">
      <c r="AA519" t="s">
        <v>207</v>
      </c>
      <c r="AB519" s="67"/>
      <c r="AC519" s="67"/>
      <c r="AD519" s="67"/>
      <c r="AE519" s="67"/>
      <c r="AF519" s="67"/>
      <c r="AG519" s="67"/>
      <c r="AH519" s="67"/>
      <c r="AI519" s="67"/>
      <c r="AJ519" s="67"/>
      <c r="AK519" s="67"/>
      <c r="AL519" s="67"/>
      <c r="AM519" s="67"/>
      <c r="AN519" s="67"/>
      <c r="AO519" s="67"/>
      <c r="AP519" s="67"/>
      <c r="AQ519" s="67"/>
      <c r="AR519" s="67"/>
      <c r="AS519" s="67"/>
      <c r="AT519" s="197">
        <f>AT211</f>
        <v>0</v>
      </c>
      <c r="AU519" s="197">
        <f>AU211</f>
        <v>0</v>
      </c>
      <c r="AV519" s="197">
        <f>AV211</f>
        <v>0</v>
      </c>
      <c r="AW519" s="197">
        <f>AW211</f>
        <v>0</v>
      </c>
      <c r="AX519" s="197">
        <f>AX211</f>
        <v>0</v>
      </c>
    </row>
    <row r="520" spans="27:50" hidden="1" x14ac:dyDescent="0.2">
      <c r="AA520" t="s">
        <v>208</v>
      </c>
      <c r="AB520" s="67"/>
      <c r="AC520" s="67"/>
      <c r="AD520" s="67"/>
      <c r="AE520" s="67"/>
      <c r="AF520" s="67"/>
      <c r="AG520" s="67"/>
      <c r="AH520" s="67"/>
      <c r="AI520" s="67"/>
      <c r="AJ520" s="67"/>
      <c r="AK520" s="67"/>
      <c r="AL520" s="67"/>
      <c r="AM520" s="67"/>
      <c r="AN520" s="67"/>
      <c r="AO520" s="67"/>
      <c r="AP520" s="67"/>
      <c r="AQ520" s="67"/>
      <c r="AR520" s="67"/>
      <c r="AS520" s="67"/>
      <c r="AT520" s="197">
        <f>AT234</f>
        <v>0</v>
      </c>
      <c r="AU520" s="197">
        <f>AU234</f>
        <v>0</v>
      </c>
      <c r="AV520" s="197">
        <f>AV234</f>
        <v>0</v>
      </c>
      <c r="AW520" s="197">
        <f>AW234</f>
        <v>0</v>
      </c>
      <c r="AX520" s="197">
        <f>AX234</f>
        <v>0</v>
      </c>
    </row>
    <row r="521" spans="27:50" hidden="1" x14ac:dyDescent="0.2">
      <c r="AA521" t="s">
        <v>214</v>
      </c>
      <c r="AB521" s="67"/>
      <c r="AC521" s="67"/>
      <c r="AD521" s="67"/>
      <c r="AE521" s="67"/>
      <c r="AF521" s="67"/>
      <c r="AG521" s="67"/>
      <c r="AH521" s="67"/>
      <c r="AI521" s="67"/>
      <c r="AJ521" s="67"/>
      <c r="AK521" s="67"/>
      <c r="AL521" s="67"/>
      <c r="AM521" s="67"/>
      <c r="AN521" s="67"/>
      <c r="AO521" s="67"/>
      <c r="AP521" s="67"/>
      <c r="AQ521" s="67"/>
      <c r="AR521" s="67"/>
      <c r="AS521" s="67"/>
      <c r="AT521" s="197">
        <f>AT257</f>
        <v>0</v>
      </c>
      <c r="AU521" s="197">
        <f>AU257</f>
        <v>0</v>
      </c>
      <c r="AV521" s="197">
        <f>AV257</f>
        <v>0</v>
      </c>
      <c r="AW521" s="197">
        <f>AW257</f>
        <v>0</v>
      </c>
      <c r="AX521" s="197">
        <f>AX257</f>
        <v>0</v>
      </c>
    </row>
    <row r="522" spans="27:50" hidden="1" x14ac:dyDescent="0.2">
      <c r="AA522" t="s">
        <v>200</v>
      </c>
      <c r="AB522" s="67"/>
      <c r="AC522" s="67"/>
      <c r="AD522" s="67"/>
      <c r="AE522" s="67"/>
      <c r="AF522" s="67"/>
      <c r="AG522" s="67"/>
      <c r="AH522" s="67"/>
      <c r="AI522" s="67"/>
      <c r="AJ522" s="67"/>
      <c r="AK522" s="67"/>
      <c r="AL522" s="67"/>
      <c r="AM522" s="67"/>
      <c r="AN522" s="67"/>
      <c r="AO522" s="67"/>
      <c r="AP522" s="67"/>
      <c r="AQ522" s="67"/>
      <c r="AR522" s="67"/>
      <c r="AS522" s="67"/>
      <c r="AT522" s="197">
        <f>AT280</f>
        <v>0</v>
      </c>
      <c r="AU522" s="197">
        <f>AU280</f>
        <v>0</v>
      </c>
      <c r="AV522" s="197">
        <f>AV280</f>
        <v>0</v>
      </c>
      <c r="AW522" s="197">
        <f>AW280</f>
        <v>0</v>
      </c>
      <c r="AX522" s="197">
        <f>AX280</f>
        <v>0</v>
      </c>
    </row>
    <row r="523" spans="27:50" hidden="1" x14ac:dyDescent="0.2">
      <c r="AA523" t="s">
        <v>193</v>
      </c>
      <c r="AB523" s="67"/>
      <c r="AC523" s="67"/>
      <c r="AD523" s="67"/>
      <c r="AE523" s="67"/>
      <c r="AF523" s="67"/>
      <c r="AG523" s="67">
        <f t="shared" ref="AG523:AS523" si="84">AG326</f>
        <v>0</v>
      </c>
      <c r="AH523" s="67">
        <f t="shared" si="84"/>
        <v>0</v>
      </c>
      <c r="AI523" s="67">
        <f t="shared" si="84"/>
        <v>0</v>
      </c>
      <c r="AJ523" s="67">
        <f t="shared" si="84"/>
        <v>0</v>
      </c>
      <c r="AK523" s="67">
        <f t="shared" si="84"/>
        <v>0</v>
      </c>
      <c r="AL523" s="67">
        <f t="shared" si="84"/>
        <v>0</v>
      </c>
      <c r="AM523" s="67">
        <f t="shared" si="84"/>
        <v>0</v>
      </c>
      <c r="AN523" s="67">
        <f t="shared" si="84"/>
        <v>0</v>
      </c>
      <c r="AO523" s="67">
        <f t="shared" si="84"/>
        <v>0</v>
      </c>
      <c r="AP523" s="67">
        <f t="shared" si="84"/>
        <v>0</v>
      </c>
      <c r="AQ523" s="67">
        <f t="shared" si="84"/>
        <v>0</v>
      </c>
      <c r="AR523" s="67">
        <f t="shared" si="84"/>
        <v>0</v>
      </c>
      <c r="AS523" s="67">
        <f t="shared" si="84"/>
        <v>0</v>
      </c>
      <c r="AT523" s="197">
        <f>AT303</f>
        <v>0</v>
      </c>
      <c r="AU523" s="197">
        <f>AU303</f>
        <v>0</v>
      </c>
      <c r="AV523" s="197">
        <f>AV303</f>
        <v>0</v>
      </c>
      <c r="AW523" s="197">
        <f>AW303</f>
        <v>0</v>
      </c>
      <c r="AX523" s="197">
        <f>AX303</f>
        <v>0</v>
      </c>
    </row>
    <row r="524" spans="27:50" hidden="1" x14ac:dyDescent="0.2">
      <c r="AA524" t="s">
        <v>203</v>
      </c>
      <c r="AB524" s="67"/>
      <c r="AC524" s="67"/>
      <c r="AD524" s="67"/>
      <c r="AE524" s="67"/>
      <c r="AF524" s="67"/>
      <c r="AG524" s="67">
        <f t="shared" ref="AG524:AS524" si="85">AG349</f>
        <v>0</v>
      </c>
      <c r="AH524" s="67">
        <f t="shared" si="85"/>
        <v>0</v>
      </c>
      <c r="AI524" s="67">
        <f t="shared" si="85"/>
        <v>0</v>
      </c>
      <c r="AJ524" s="67">
        <f t="shared" si="85"/>
        <v>0</v>
      </c>
      <c r="AK524" s="67">
        <f t="shared" si="85"/>
        <v>0</v>
      </c>
      <c r="AL524" s="67">
        <f t="shared" si="85"/>
        <v>0</v>
      </c>
      <c r="AM524" s="67">
        <f t="shared" si="85"/>
        <v>0</v>
      </c>
      <c r="AN524" s="67">
        <f t="shared" si="85"/>
        <v>0</v>
      </c>
      <c r="AO524" s="67">
        <f t="shared" si="85"/>
        <v>0</v>
      </c>
      <c r="AP524" s="67">
        <f t="shared" si="85"/>
        <v>0</v>
      </c>
      <c r="AQ524" s="67">
        <f t="shared" si="85"/>
        <v>0</v>
      </c>
      <c r="AR524" s="67">
        <f t="shared" si="85"/>
        <v>0</v>
      </c>
      <c r="AS524" s="67">
        <f t="shared" si="85"/>
        <v>0</v>
      </c>
      <c r="AT524" s="197">
        <f>AT326</f>
        <v>0</v>
      </c>
      <c r="AU524" s="197">
        <f>AU326</f>
        <v>0</v>
      </c>
      <c r="AV524" s="197">
        <f>AV326</f>
        <v>0</v>
      </c>
      <c r="AW524" s="197">
        <f>AW326</f>
        <v>0</v>
      </c>
      <c r="AX524" s="197">
        <f>AX326</f>
        <v>0</v>
      </c>
    </row>
    <row r="525" spans="27:50" hidden="1" x14ac:dyDescent="0.2">
      <c r="AA525" t="s">
        <v>37</v>
      </c>
      <c r="AB525" s="67"/>
      <c r="AC525" s="67"/>
      <c r="AD525" s="67"/>
      <c r="AE525" s="67"/>
      <c r="AF525" s="67"/>
      <c r="AG525" s="67"/>
      <c r="AH525" s="67"/>
      <c r="AI525" s="67"/>
      <c r="AJ525" s="67"/>
      <c r="AK525" s="67"/>
      <c r="AL525" s="67"/>
      <c r="AM525" s="67"/>
      <c r="AN525" s="67"/>
      <c r="AO525" s="67"/>
      <c r="AP525" s="67"/>
      <c r="AQ525" s="67"/>
      <c r="AR525" s="67"/>
      <c r="AS525" s="67"/>
      <c r="AT525" s="197">
        <f>AT349</f>
        <v>0</v>
      </c>
      <c r="AU525" s="197">
        <f>AU349</f>
        <v>0</v>
      </c>
      <c r="AV525" s="197">
        <f>AV349</f>
        <v>0</v>
      </c>
      <c r="AW525" s="197">
        <f>AW349</f>
        <v>0</v>
      </c>
      <c r="AX525" s="197">
        <f>AX349</f>
        <v>0</v>
      </c>
    </row>
    <row r="526" spans="27:50" hidden="1" x14ac:dyDescent="0.2">
      <c r="AA526" t="s">
        <v>38</v>
      </c>
      <c r="AB526" s="67"/>
      <c r="AC526" s="67"/>
      <c r="AD526" s="67"/>
      <c r="AE526" s="67"/>
      <c r="AF526" s="67"/>
      <c r="AG526" s="67">
        <f t="shared" ref="AG526:AW526" si="86">AG372</f>
        <v>0</v>
      </c>
      <c r="AH526" s="67">
        <f t="shared" si="86"/>
        <v>0</v>
      </c>
      <c r="AI526" s="67">
        <f t="shared" si="86"/>
        <v>0</v>
      </c>
      <c r="AJ526" s="67">
        <f t="shared" si="86"/>
        <v>0</v>
      </c>
      <c r="AK526" s="67">
        <f t="shared" si="86"/>
        <v>0</v>
      </c>
      <c r="AL526" s="67">
        <f t="shared" si="86"/>
        <v>0</v>
      </c>
      <c r="AM526" s="67">
        <f t="shared" si="86"/>
        <v>0</v>
      </c>
      <c r="AN526" s="67">
        <f t="shared" si="86"/>
        <v>0</v>
      </c>
      <c r="AO526" s="67">
        <f t="shared" si="86"/>
        <v>0</v>
      </c>
      <c r="AP526" s="67">
        <f t="shared" si="86"/>
        <v>0</v>
      </c>
      <c r="AQ526" s="67">
        <f t="shared" si="86"/>
        <v>0</v>
      </c>
      <c r="AR526" s="67">
        <f t="shared" si="86"/>
        <v>0</v>
      </c>
      <c r="AS526" s="67">
        <f t="shared" si="86"/>
        <v>0</v>
      </c>
      <c r="AT526" s="197">
        <f t="shared" si="86"/>
        <v>0</v>
      </c>
      <c r="AU526" s="197">
        <f t="shared" si="86"/>
        <v>0</v>
      </c>
      <c r="AV526" s="197">
        <f t="shared" si="86"/>
        <v>0</v>
      </c>
      <c r="AW526" s="197">
        <f t="shared" si="86"/>
        <v>0</v>
      </c>
      <c r="AX526" s="197">
        <f>AX372</f>
        <v>0</v>
      </c>
    </row>
    <row r="527" spans="27:50" hidden="1" x14ac:dyDescent="0.2">
      <c r="AA527" t="s">
        <v>190</v>
      </c>
      <c r="AB527" s="67"/>
      <c r="AC527" s="67"/>
      <c r="AD527" s="67"/>
      <c r="AE527" s="67"/>
      <c r="AF527" s="67"/>
      <c r="AG527" s="67"/>
      <c r="AH527" s="67"/>
      <c r="AI527" s="67"/>
      <c r="AJ527" s="67"/>
      <c r="AK527" s="67"/>
      <c r="AL527" s="67"/>
      <c r="AM527" s="67"/>
      <c r="AN527" s="67"/>
      <c r="AO527" s="67"/>
      <c r="AP527" s="67"/>
      <c r="AQ527" s="67"/>
      <c r="AR527" s="67"/>
      <c r="AS527" s="67"/>
      <c r="AT527" s="197">
        <f>AT395</f>
        <v>0</v>
      </c>
      <c r="AU527" s="197">
        <f>AU395</f>
        <v>0</v>
      </c>
      <c r="AV527" s="197">
        <f>AV395</f>
        <v>-5.0999999999999996</v>
      </c>
      <c r="AW527" s="197">
        <f>AW395</f>
        <v>0</v>
      </c>
      <c r="AX527" s="197">
        <f>AX395</f>
        <v>0</v>
      </c>
    </row>
    <row r="528" spans="27:50" hidden="1" x14ac:dyDescent="0.2">
      <c r="AA528" t="s">
        <v>183</v>
      </c>
      <c r="AB528" s="67"/>
      <c r="AC528" s="67"/>
      <c r="AD528" s="67"/>
      <c r="AE528" s="67"/>
      <c r="AF528" s="67"/>
      <c r="AG528" s="67"/>
      <c r="AH528" s="67"/>
      <c r="AI528" s="67"/>
      <c r="AJ528" s="67"/>
      <c r="AK528" s="67"/>
      <c r="AL528" s="67"/>
      <c r="AM528" s="67"/>
      <c r="AN528" s="67"/>
      <c r="AO528" s="67"/>
      <c r="AP528" s="67"/>
      <c r="AQ528" s="67"/>
      <c r="AR528" s="67"/>
      <c r="AS528" s="67"/>
      <c r="AT528" s="197">
        <f>AT418</f>
        <v>0</v>
      </c>
      <c r="AU528" s="197">
        <f>AU418</f>
        <v>0</v>
      </c>
      <c r="AV528" s="197">
        <f>AV418</f>
        <v>0</v>
      </c>
      <c r="AW528" s="197">
        <f>AW418</f>
        <v>0</v>
      </c>
      <c r="AX528" s="197">
        <f>AX418</f>
        <v>0</v>
      </c>
    </row>
    <row r="529" spans="27:50" hidden="1" x14ac:dyDescent="0.2">
      <c r="AA529" t="s">
        <v>40</v>
      </c>
      <c r="AB529" s="67"/>
      <c r="AC529" s="67"/>
      <c r="AD529" s="67"/>
      <c r="AE529" s="67"/>
      <c r="AF529" s="67"/>
      <c r="AG529" s="84">
        <v>0</v>
      </c>
      <c r="AH529" s="84">
        <v>0</v>
      </c>
      <c r="AI529" s="84">
        <v>0</v>
      </c>
      <c r="AJ529" s="84"/>
      <c r="AK529" s="84"/>
      <c r="AL529" s="84"/>
      <c r="AM529" s="84"/>
      <c r="AN529" s="84"/>
      <c r="AO529" s="84"/>
      <c r="AP529" s="84"/>
      <c r="AQ529" s="84"/>
      <c r="AR529" s="84"/>
      <c r="AS529" s="84"/>
      <c r="AT529" s="197">
        <f>AT441</f>
        <v>0</v>
      </c>
      <c r="AU529" s="197">
        <f>AU441</f>
        <v>0</v>
      </c>
      <c r="AV529" s="197">
        <f>AV441</f>
        <v>0</v>
      </c>
      <c r="AW529" s="197">
        <f>AW441</f>
        <v>0</v>
      </c>
      <c r="AX529" s="197">
        <f>AX441</f>
        <v>0</v>
      </c>
    </row>
    <row r="530" spans="27:50" hidden="1" x14ac:dyDescent="0.2">
      <c r="AA530" t="s">
        <v>204</v>
      </c>
      <c r="AB530" s="67"/>
      <c r="AC530" s="67"/>
      <c r="AD530" s="67"/>
      <c r="AE530" s="67"/>
      <c r="AF530" s="67"/>
      <c r="AG530" s="67"/>
      <c r="AH530" s="67"/>
      <c r="AI530" s="67"/>
      <c r="AJ530" s="67"/>
      <c r="AK530" s="67"/>
      <c r="AL530" s="67"/>
      <c r="AM530" s="67"/>
      <c r="AN530" s="67"/>
      <c r="AO530" s="67"/>
      <c r="AP530" s="67"/>
      <c r="AQ530" s="67"/>
      <c r="AR530" s="67"/>
      <c r="AS530" s="67"/>
      <c r="AT530" s="197">
        <f>AT464</f>
        <v>0</v>
      </c>
      <c r="AU530" s="197">
        <f>AU464</f>
        <v>0</v>
      </c>
      <c r="AV530" s="197">
        <f>AV464</f>
        <v>0</v>
      </c>
      <c r="AW530" s="197">
        <f>AW464</f>
        <v>0</v>
      </c>
      <c r="AX530" s="197">
        <f>AX464</f>
        <v>0</v>
      </c>
    </row>
    <row r="531" spans="27:50" hidden="1" x14ac:dyDescent="0.2">
      <c r="AA531" t="s">
        <v>205</v>
      </c>
      <c r="AB531" s="67"/>
      <c r="AC531" s="67"/>
      <c r="AD531" s="67"/>
      <c r="AE531" s="67"/>
      <c r="AF531" s="67"/>
      <c r="AG531" s="67"/>
      <c r="AH531" s="67"/>
      <c r="AI531" s="67"/>
      <c r="AJ531" s="67"/>
      <c r="AK531" s="67"/>
      <c r="AL531" s="67"/>
      <c r="AM531" s="67"/>
      <c r="AN531" s="67"/>
      <c r="AO531" s="67"/>
      <c r="AP531" s="67"/>
      <c r="AQ531" s="67"/>
      <c r="AR531" s="67"/>
      <c r="AS531" s="67"/>
      <c r="AT531" s="197">
        <f>AT487</f>
        <v>0</v>
      </c>
      <c r="AU531" s="197">
        <f>AU487</f>
        <v>0</v>
      </c>
      <c r="AV531" s="197">
        <f>AV487</f>
        <v>0</v>
      </c>
      <c r="AW531" s="197">
        <f>AW487</f>
        <v>0</v>
      </c>
      <c r="AX531" s="197">
        <f>AX487</f>
        <v>0</v>
      </c>
    </row>
    <row r="532" spans="27:50" hidden="1" x14ac:dyDescent="0.2">
      <c r="AA532" t="s">
        <v>39</v>
      </c>
      <c r="AB532" s="67"/>
      <c r="AC532" s="67"/>
      <c r="AD532" s="67"/>
      <c r="AE532" s="67"/>
      <c r="AF532" s="67"/>
      <c r="AG532" s="84">
        <v>0</v>
      </c>
      <c r="AH532" s="84">
        <v>0</v>
      </c>
      <c r="AI532" s="84">
        <v>0</v>
      </c>
      <c r="AJ532" s="84"/>
      <c r="AK532" s="84"/>
      <c r="AL532" s="84"/>
      <c r="AM532" s="84"/>
      <c r="AN532" s="84"/>
      <c r="AO532" s="84"/>
      <c r="AP532" s="84"/>
      <c r="AQ532" s="84"/>
      <c r="AR532" s="84"/>
      <c r="AS532" s="84"/>
      <c r="AT532" s="197">
        <f>AT510</f>
        <v>0</v>
      </c>
      <c r="AU532" s="197">
        <f>AU510</f>
        <v>0</v>
      </c>
      <c r="AV532" s="197">
        <f>AV510</f>
        <v>0</v>
      </c>
      <c r="AW532" s="197">
        <f>AW510</f>
        <v>0</v>
      </c>
      <c r="AX532" s="197">
        <f>AX510</f>
        <v>0</v>
      </c>
    </row>
    <row r="533" spans="27:50" hidden="1" x14ac:dyDescent="0.2">
      <c r="AA533" t="s">
        <v>42</v>
      </c>
      <c r="AB533" s="67"/>
      <c r="AC533" s="67"/>
      <c r="AD533" s="67"/>
      <c r="AE533" s="67"/>
      <c r="AF533" s="67"/>
      <c r="AG533" s="84">
        <v>0</v>
      </c>
      <c r="AH533" s="84">
        <v>0</v>
      </c>
      <c r="AI533" s="84">
        <v>0</v>
      </c>
      <c r="AJ533" s="84"/>
      <c r="AK533" s="84"/>
      <c r="AL533" s="84"/>
      <c r="AM533" s="84"/>
      <c r="AN533" s="84"/>
      <c r="AO533" s="84"/>
      <c r="AP533" s="84"/>
      <c r="AQ533" s="84"/>
      <c r="AR533" s="84"/>
      <c r="AS533" s="84"/>
      <c r="AT533" s="84"/>
      <c r="AU533" s="84"/>
      <c r="AV533" s="84"/>
      <c r="AW533" s="84"/>
      <c r="AX533" s="84"/>
    </row>
    <row r="534" spans="27:50" hidden="1" x14ac:dyDescent="0.2">
      <c r="AA534" t="s">
        <v>41</v>
      </c>
      <c r="AB534" s="68"/>
      <c r="AC534" s="68"/>
      <c r="AD534" s="68"/>
      <c r="AE534" s="68"/>
      <c r="AF534" s="68"/>
      <c r="AG534" s="83">
        <v>0</v>
      </c>
      <c r="AH534" s="83">
        <v>0</v>
      </c>
      <c r="AI534" s="83">
        <v>0</v>
      </c>
      <c r="AJ534" s="83"/>
      <c r="AK534" s="83"/>
      <c r="AL534" s="83"/>
      <c r="AM534" s="83"/>
      <c r="AN534" s="83"/>
      <c r="AO534" s="83"/>
      <c r="AP534" s="83"/>
      <c r="AQ534" s="83"/>
      <c r="AR534" s="83"/>
      <c r="AS534" s="83"/>
      <c r="AT534" s="83"/>
      <c r="AU534" s="83"/>
      <c r="AV534" s="83"/>
      <c r="AW534" s="83"/>
      <c r="AX534" s="83"/>
    </row>
    <row r="535" spans="27:50" hidden="1" x14ac:dyDescent="0.2">
      <c r="AB535" s="67">
        <f t="shared" ref="AB535:AX535" si="87">SUM(AB517:AB534)</f>
        <v>16.399999999999999</v>
      </c>
      <c r="AC535" s="67">
        <f t="shared" si="87"/>
        <v>-1.1000000000000001</v>
      </c>
      <c r="AD535" s="67">
        <f t="shared" si="87"/>
        <v>0.9</v>
      </c>
      <c r="AE535" s="67">
        <f t="shared" si="87"/>
        <v>11</v>
      </c>
      <c r="AF535" s="67">
        <f t="shared" si="87"/>
        <v>11.2</v>
      </c>
      <c r="AG535" s="67">
        <f t="shared" si="87"/>
        <v>13.9</v>
      </c>
      <c r="AH535" s="67">
        <f t="shared" si="87"/>
        <v>16.2</v>
      </c>
      <c r="AI535" s="67">
        <f t="shared" si="87"/>
        <v>15.1</v>
      </c>
      <c r="AJ535" s="67">
        <f t="shared" si="87"/>
        <v>16.399999999999999</v>
      </c>
      <c r="AK535" s="67">
        <f t="shared" si="87"/>
        <v>18.3</v>
      </c>
      <c r="AL535" s="67">
        <f t="shared" si="87"/>
        <v>19.5</v>
      </c>
      <c r="AM535" s="67">
        <f t="shared" si="87"/>
        <v>15.9</v>
      </c>
      <c r="AN535" s="67">
        <f t="shared" si="87"/>
        <v>16.399999999999999</v>
      </c>
      <c r="AO535" s="67">
        <f t="shared" si="87"/>
        <v>-4.8</v>
      </c>
      <c r="AP535" s="67">
        <f t="shared" si="87"/>
        <v>-10.1</v>
      </c>
      <c r="AQ535" s="67">
        <f t="shared" si="87"/>
        <v>-8.5</v>
      </c>
      <c r="AR535" s="67">
        <f t="shared" si="87"/>
        <v>-5.0999999999999996</v>
      </c>
      <c r="AS535" s="67">
        <f t="shared" si="87"/>
        <v>-0.2</v>
      </c>
      <c r="AT535" s="67">
        <f t="shared" si="87"/>
        <v>-0.1</v>
      </c>
      <c r="AU535" s="67">
        <f t="shared" si="87"/>
        <v>-0.19999999999999973</v>
      </c>
      <c r="AV535" s="67">
        <f t="shared" si="87"/>
        <v>-0.79999999999999982</v>
      </c>
      <c r="AW535" s="67">
        <f t="shared" si="87"/>
        <v>0</v>
      </c>
      <c r="AX535" s="67">
        <f t="shared" si="87"/>
        <v>0</v>
      </c>
    </row>
    <row r="536" spans="27:50" hidden="1" x14ac:dyDescent="0.2">
      <c r="AB536" s="67"/>
      <c r="AC536" s="67"/>
      <c r="AD536" s="67"/>
      <c r="AE536" s="67"/>
      <c r="AF536" s="67"/>
      <c r="AG536" s="67"/>
      <c r="AH536" s="67"/>
      <c r="AI536" s="67"/>
      <c r="AJ536" s="67"/>
      <c r="AK536" s="67"/>
      <c r="AL536" s="67"/>
      <c r="AM536" s="67"/>
      <c r="AN536" s="67"/>
      <c r="AO536" s="67"/>
      <c r="AP536" s="67"/>
      <c r="AQ536" s="67"/>
      <c r="AR536" s="67"/>
      <c r="AS536" s="67"/>
      <c r="AT536" s="67"/>
      <c r="AU536" s="67"/>
      <c r="AV536" s="67"/>
      <c r="AW536" s="67"/>
      <c r="AX536" s="67"/>
    </row>
    <row r="537" spans="27:50" hidden="1" x14ac:dyDescent="0.2">
      <c r="AB537" s="67"/>
      <c r="AC537" s="67"/>
      <c r="AD537" s="67"/>
      <c r="AE537" s="67"/>
      <c r="AF537" s="67"/>
      <c r="AG537" s="67"/>
      <c r="AH537" s="67"/>
      <c r="AI537" s="67"/>
      <c r="AJ537" s="67"/>
      <c r="AK537" s="67"/>
      <c r="AL537" s="67"/>
      <c r="AM537" s="67"/>
      <c r="AN537" s="67"/>
      <c r="AO537" s="67"/>
      <c r="AP537" s="67"/>
      <c r="AQ537" s="67"/>
      <c r="AR537" s="67"/>
      <c r="AS537" s="67"/>
      <c r="AT537" s="67"/>
      <c r="AU537" s="67"/>
      <c r="AV537" s="67"/>
      <c r="AW537" s="67"/>
      <c r="AX537" s="67"/>
    </row>
    <row r="538" spans="27:50" x14ac:dyDescent="0.2">
      <c r="AA538" s="48" t="s">
        <v>32</v>
      </c>
    </row>
    <row r="539" spans="27:50" x14ac:dyDescent="0.2">
      <c r="AB539" s="70">
        <f t="shared" ref="AB539:AX539" si="88">AB$148</f>
        <v>35765</v>
      </c>
      <c r="AC539" s="70">
        <f t="shared" si="88"/>
        <v>35796</v>
      </c>
      <c r="AD539" s="70">
        <f t="shared" si="88"/>
        <v>35827</v>
      </c>
      <c r="AE539" s="70">
        <f t="shared" si="88"/>
        <v>35855</v>
      </c>
      <c r="AF539" s="70">
        <f t="shared" si="88"/>
        <v>35886</v>
      </c>
      <c r="AG539" s="70">
        <f t="shared" si="88"/>
        <v>35916</v>
      </c>
      <c r="AH539" s="70">
        <f t="shared" si="88"/>
        <v>35947</v>
      </c>
      <c r="AI539" s="70">
        <f t="shared" si="88"/>
        <v>35977</v>
      </c>
      <c r="AJ539" s="70">
        <f t="shared" si="88"/>
        <v>36008</v>
      </c>
      <c r="AK539" s="70">
        <f t="shared" si="88"/>
        <v>36039</v>
      </c>
      <c r="AL539" s="70">
        <f t="shared" si="88"/>
        <v>36069</v>
      </c>
      <c r="AM539" s="70">
        <f t="shared" si="88"/>
        <v>36100</v>
      </c>
      <c r="AN539" s="70">
        <f t="shared" si="88"/>
        <v>36130</v>
      </c>
      <c r="AO539" s="70">
        <f t="shared" si="88"/>
        <v>36161</v>
      </c>
      <c r="AP539" s="70">
        <f t="shared" si="88"/>
        <v>36192</v>
      </c>
      <c r="AQ539" s="70">
        <f t="shared" si="88"/>
        <v>36220</v>
      </c>
      <c r="AR539" s="70">
        <f t="shared" si="88"/>
        <v>36251</v>
      </c>
      <c r="AS539" s="70">
        <f t="shared" si="88"/>
        <v>36281</v>
      </c>
      <c r="AT539" s="70">
        <f t="shared" si="88"/>
        <v>36312</v>
      </c>
      <c r="AU539" s="70">
        <f t="shared" si="88"/>
        <v>36342</v>
      </c>
      <c r="AV539" s="70">
        <f t="shared" si="88"/>
        <v>36373</v>
      </c>
      <c r="AW539" s="70">
        <f t="shared" si="88"/>
        <v>36404</v>
      </c>
      <c r="AX539" s="70">
        <f t="shared" si="88"/>
        <v>36434</v>
      </c>
    </row>
    <row r="540" spans="27:50" x14ac:dyDescent="0.2">
      <c r="AA540" t="s">
        <v>206</v>
      </c>
      <c r="AB540" s="67">
        <f t="shared" ref="AB540:AW540" si="89">AB166</f>
        <v>0</v>
      </c>
      <c r="AC540" s="67">
        <f t="shared" si="89"/>
        <v>0</v>
      </c>
      <c r="AD540" s="67">
        <f t="shared" si="89"/>
        <v>0</v>
      </c>
      <c r="AE540" s="67">
        <f t="shared" si="89"/>
        <v>4</v>
      </c>
      <c r="AF540" s="67">
        <f t="shared" si="89"/>
        <v>-0.2</v>
      </c>
      <c r="AG540" s="67">
        <f t="shared" si="89"/>
        <v>4</v>
      </c>
      <c r="AH540" s="67">
        <f t="shared" si="89"/>
        <v>4</v>
      </c>
      <c r="AI540" s="67">
        <f t="shared" si="89"/>
        <v>0</v>
      </c>
      <c r="AJ540" s="67">
        <f t="shared" si="89"/>
        <v>0</v>
      </c>
      <c r="AK540" s="67">
        <f t="shared" si="89"/>
        <v>0</v>
      </c>
      <c r="AL540" s="67">
        <f t="shared" si="89"/>
        <v>0</v>
      </c>
      <c r="AM540" s="67">
        <f t="shared" si="89"/>
        <v>0</v>
      </c>
      <c r="AN540" s="67">
        <f t="shared" si="89"/>
        <v>0</v>
      </c>
      <c r="AO540" s="67">
        <f t="shared" si="89"/>
        <v>0</v>
      </c>
      <c r="AP540" s="67">
        <f t="shared" si="89"/>
        <v>0</v>
      </c>
      <c r="AQ540" s="67">
        <f t="shared" si="89"/>
        <v>0</v>
      </c>
      <c r="AR540" s="67">
        <f t="shared" si="89"/>
        <v>0</v>
      </c>
      <c r="AS540" s="67">
        <f t="shared" si="89"/>
        <v>0</v>
      </c>
      <c r="AT540" s="197">
        <f t="shared" si="89"/>
        <v>0</v>
      </c>
      <c r="AU540" s="197">
        <f t="shared" si="89"/>
        <v>0</v>
      </c>
      <c r="AV540" s="197">
        <f t="shared" si="89"/>
        <v>0</v>
      </c>
      <c r="AW540" s="197">
        <f t="shared" si="89"/>
        <v>0</v>
      </c>
      <c r="AX540" s="197">
        <f>AX166</f>
        <v>0</v>
      </c>
    </row>
    <row r="541" spans="27:50" x14ac:dyDescent="0.2">
      <c r="AA541" t="s">
        <v>36</v>
      </c>
      <c r="AB541" s="67"/>
      <c r="AC541" s="67"/>
      <c r="AD541" s="67"/>
      <c r="AE541" s="67">
        <v>2.1</v>
      </c>
      <c r="AF541" s="67">
        <v>1.7</v>
      </c>
      <c r="AG541" s="67">
        <f t="shared" ref="AG541:AW541" si="90">AG189</f>
        <v>1.3</v>
      </c>
      <c r="AH541" s="67">
        <f t="shared" si="90"/>
        <v>-2.2000000000000002</v>
      </c>
      <c r="AI541" s="67">
        <f t="shared" si="90"/>
        <v>1.2</v>
      </c>
      <c r="AJ541" s="67">
        <f t="shared" si="90"/>
        <v>1.2</v>
      </c>
      <c r="AK541" s="67">
        <f t="shared" si="90"/>
        <v>0</v>
      </c>
      <c r="AL541" s="67">
        <f t="shared" si="90"/>
        <v>0</v>
      </c>
      <c r="AM541" s="67">
        <f t="shared" si="90"/>
        <v>0</v>
      </c>
      <c r="AN541" s="67">
        <f t="shared" si="90"/>
        <v>0</v>
      </c>
      <c r="AO541" s="67">
        <f t="shared" si="90"/>
        <v>0</v>
      </c>
      <c r="AP541" s="67">
        <f t="shared" si="90"/>
        <v>0</v>
      </c>
      <c r="AQ541" s="67">
        <f t="shared" si="90"/>
        <v>0</v>
      </c>
      <c r="AR541" s="67">
        <f t="shared" si="90"/>
        <v>0</v>
      </c>
      <c r="AS541" s="67">
        <f t="shared" si="90"/>
        <v>0</v>
      </c>
      <c r="AT541" s="197">
        <f t="shared" si="90"/>
        <v>0</v>
      </c>
      <c r="AU541" s="197">
        <f t="shared" si="90"/>
        <v>0</v>
      </c>
      <c r="AV541" s="197">
        <f t="shared" si="90"/>
        <v>0</v>
      </c>
      <c r="AW541" s="197">
        <f t="shared" si="90"/>
        <v>0</v>
      </c>
      <c r="AX541" s="197">
        <f>AX189</f>
        <v>23.7</v>
      </c>
    </row>
    <row r="542" spans="27:50" x14ac:dyDescent="0.2">
      <c r="AA542" t="s">
        <v>207</v>
      </c>
      <c r="AB542" s="67"/>
      <c r="AC542" s="67"/>
      <c r="AD542" s="67"/>
      <c r="AE542" s="67"/>
      <c r="AF542" s="67"/>
      <c r="AG542" s="67"/>
      <c r="AH542" s="67"/>
      <c r="AI542" s="67"/>
      <c r="AJ542" s="67"/>
      <c r="AK542" s="67"/>
      <c r="AL542" s="67"/>
      <c r="AM542" s="67"/>
      <c r="AN542" s="67"/>
      <c r="AO542" s="67"/>
      <c r="AP542" s="67"/>
      <c r="AQ542" s="67"/>
      <c r="AR542" s="67"/>
      <c r="AS542" s="67"/>
      <c r="AT542" s="197">
        <f>AT212</f>
        <v>0</v>
      </c>
      <c r="AU542" s="197">
        <f>AU212</f>
        <v>0</v>
      </c>
      <c r="AV542" s="197">
        <f>AV212</f>
        <v>0</v>
      </c>
      <c r="AW542" s="197">
        <f>AW212</f>
        <v>0</v>
      </c>
      <c r="AX542" s="197">
        <f>AX212</f>
        <v>0</v>
      </c>
    </row>
    <row r="543" spans="27:50" x14ac:dyDescent="0.2">
      <c r="AA543" t="s">
        <v>208</v>
      </c>
      <c r="AB543" s="67"/>
      <c r="AC543" s="67"/>
      <c r="AD543" s="67"/>
      <c r="AE543" s="67"/>
      <c r="AF543" s="67"/>
      <c r="AG543" s="67"/>
      <c r="AH543" s="67"/>
      <c r="AI543" s="67"/>
      <c r="AJ543" s="67"/>
      <c r="AK543" s="67"/>
      <c r="AL543" s="67"/>
      <c r="AM543" s="67"/>
      <c r="AN543" s="67"/>
      <c r="AO543" s="67"/>
      <c r="AP543" s="67"/>
      <c r="AQ543" s="67"/>
      <c r="AR543" s="67"/>
      <c r="AS543" s="67"/>
      <c r="AT543" s="197">
        <f>AT235</f>
        <v>0</v>
      </c>
      <c r="AU543" s="197">
        <f>AU235</f>
        <v>0</v>
      </c>
      <c r="AV543" s="197">
        <f>AV235</f>
        <v>0</v>
      </c>
      <c r="AW543" s="197">
        <f>AW235</f>
        <v>0</v>
      </c>
      <c r="AX543" s="197">
        <f>AX235</f>
        <v>0</v>
      </c>
    </row>
    <row r="544" spans="27:50" x14ac:dyDescent="0.2">
      <c r="AA544" t="s">
        <v>214</v>
      </c>
      <c r="AB544" s="67"/>
      <c r="AC544" s="67"/>
      <c r="AD544" s="67"/>
      <c r="AE544" s="67"/>
      <c r="AF544" s="67"/>
      <c r="AG544" s="67"/>
      <c r="AH544" s="67"/>
      <c r="AI544" s="67"/>
      <c r="AJ544" s="67"/>
      <c r="AK544" s="67"/>
      <c r="AL544" s="67"/>
      <c r="AM544" s="67"/>
      <c r="AN544" s="67"/>
      <c r="AO544" s="67"/>
      <c r="AP544" s="67"/>
      <c r="AQ544" s="67"/>
      <c r="AR544" s="67"/>
      <c r="AS544" s="67"/>
      <c r="AT544" s="197">
        <f>AT258</f>
        <v>0</v>
      </c>
      <c r="AU544" s="197">
        <f>AU258</f>
        <v>0</v>
      </c>
      <c r="AV544" s="197">
        <f>AV258</f>
        <v>0</v>
      </c>
      <c r="AW544" s="197">
        <f>AW258</f>
        <v>0</v>
      </c>
      <c r="AX544" s="197">
        <f>AX258</f>
        <v>0</v>
      </c>
    </row>
    <row r="545" spans="27:50" x14ac:dyDescent="0.2">
      <c r="AA545" t="s">
        <v>200</v>
      </c>
      <c r="AB545" s="67"/>
      <c r="AC545" s="67"/>
      <c r="AD545" s="67"/>
      <c r="AE545" s="67"/>
      <c r="AF545" s="67"/>
      <c r="AG545" s="67"/>
      <c r="AH545" s="67"/>
      <c r="AI545" s="67"/>
      <c r="AJ545" s="67"/>
      <c r="AK545" s="67"/>
      <c r="AL545" s="67"/>
      <c r="AM545" s="67"/>
      <c r="AN545" s="67"/>
      <c r="AO545" s="67"/>
      <c r="AP545" s="67"/>
      <c r="AQ545" s="67"/>
      <c r="AR545" s="67"/>
      <c r="AS545" s="67"/>
      <c r="AT545" s="197">
        <f>AT281</f>
        <v>0</v>
      </c>
      <c r="AU545" s="197">
        <f>AU281</f>
        <v>0</v>
      </c>
      <c r="AV545" s="197">
        <f>AV281</f>
        <v>2</v>
      </c>
      <c r="AW545" s="197">
        <f>AW281</f>
        <v>0</v>
      </c>
      <c r="AX545" s="197">
        <f>AX281</f>
        <v>0</v>
      </c>
    </row>
    <row r="546" spans="27:50" x14ac:dyDescent="0.2">
      <c r="AA546" t="s">
        <v>193</v>
      </c>
      <c r="AB546" s="67"/>
      <c r="AC546" s="67"/>
      <c r="AD546" s="67"/>
      <c r="AE546" s="67"/>
      <c r="AF546" s="67"/>
      <c r="AG546" s="67"/>
      <c r="AH546" s="67"/>
      <c r="AI546" s="67"/>
      <c r="AJ546" s="67"/>
      <c r="AK546" s="67"/>
      <c r="AL546" s="67"/>
      <c r="AM546" s="67"/>
      <c r="AN546" s="67"/>
      <c r="AO546" s="67"/>
      <c r="AP546" s="67"/>
      <c r="AQ546" s="67"/>
      <c r="AR546" s="67"/>
      <c r="AS546" s="67"/>
      <c r="AT546" s="197">
        <f>AT304</f>
        <v>0</v>
      </c>
      <c r="AU546" s="197">
        <f>AU304</f>
        <v>0</v>
      </c>
      <c r="AV546" s="197">
        <f>AV304</f>
        <v>0</v>
      </c>
      <c r="AW546" s="197">
        <f>AW304</f>
        <v>0</v>
      </c>
      <c r="AX546" s="197">
        <f>AX304</f>
        <v>0</v>
      </c>
    </row>
    <row r="547" spans="27:50" x14ac:dyDescent="0.2">
      <c r="AA547" t="s">
        <v>203</v>
      </c>
      <c r="AB547" s="67"/>
      <c r="AC547" s="67"/>
      <c r="AD547" s="67"/>
      <c r="AE547" s="67"/>
      <c r="AF547" s="67"/>
      <c r="AG547" s="67">
        <f t="shared" ref="AG547:AW547" si="91">AG327</f>
        <v>0</v>
      </c>
      <c r="AH547" s="67">
        <f t="shared" si="91"/>
        <v>0</v>
      </c>
      <c r="AI547" s="67">
        <f t="shared" si="91"/>
        <v>0</v>
      </c>
      <c r="AJ547" s="67">
        <f t="shared" si="91"/>
        <v>0</v>
      </c>
      <c r="AK547" s="67">
        <f t="shared" si="91"/>
        <v>0</v>
      </c>
      <c r="AL547" s="67">
        <f t="shared" si="91"/>
        <v>0</v>
      </c>
      <c r="AM547" s="67">
        <f t="shared" si="91"/>
        <v>0</v>
      </c>
      <c r="AN547" s="67">
        <f t="shared" si="91"/>
        <v>0</v>
      </c>
      <c r="AO547" s="67">
        <f t="shared" si="91"/>
        <v>0</v>
      </c>
      <c r="AP547" s="67">
        <f t="shared" si="91"/>
        <v>0</v>
      </c>
      <c r="AQ547" s="67">
        <f t="shared" si="91"/>
        <v>0</v>
      </c>
      <c r="AR547" s="67">
        <f t="shared" si="91"/>
        <v>0</v>
      </c>
      <c r="AS547" s="67">
        <f t="shared" si="91"/>
        <v>0</v>
      </c>
      <c r="AT547" s="197">
        <f t="shared" si="91"/>
        <v>0</v>
      </c>
      <c r="AU547" s="197">
        <f t="shared" si="91"/>
        <v>0</v>
      </c>
      <c r="AV547" s="197">
        <f t="shared" si="91"/>
        <v>0</v>
      </c>
      <c r="AW547" s="197">
        <f t="shared" si="91"/>
        <v>0</v>
      </c>
      <c r="AX547" s="197">
        <f>AX327</f>
        <v>0</v>
      </c>
    </row>
    <row r="548" spans="27:50" x14ac:dyDescent="0.2">
      <c r="AA548" t="s">
        <v>37</v>
      </c>
      <c r="AB548" s="67"/>
      <c r="AC548" s="67"/>
      <c r="AD548" s="67"/>
      <c r="AE548" s="67"/>
      <c r="AF548" s="67"/>
      <c r="AG548" s="67">
        <f t="shared" ref="AG548:AW548" si="92">AG350</f>
        <v>0</v>
      </c>
      <c r="AH548" s="67">
        <f t="shared" si="92"/>
        <v>0</v>
      </c>
      <c r="AI548" s="67">
        <f t="shared" si="92"/>
        <v>0</v>
      </c>
      <c r="AJ548" s="67">
        <f t="shared" si="92"/>
        <v>0</v>
      </c>
      <c r="AK548" s="67">
        <f t="shared" si="92"/>
        <v>0</v>
      </c>
      <c r="AL548" s="67">
        <f t="shared" si="92"/>
        <v>0</v>
      </c>
      <c r="AM548" s="67">
        <f t="shared" si="92"/>
        <v>0</v>
      </c>
      <c r="AN548" s="67">
        <f t="shared" si="92"/>
        <v>0</v>
      </c>
      <c r="AO548" s="67">
        <f t="shared" si="92"/>
        <v>0</v>
      </c>
      <c r="AP548" s="67">
        <f t="shared" si="92"/>
        <v>0</v>
      </c>
      <c r="AQ548" s="67">
        <f t="shared" si="92"/>
        <v>0</v>
      </c>
      <c r="AR548" s="67">
        <f t="shared" si="92"/>
        <v>0</v>
      </c>
      <c r="AS548" s="67">
        <f t="shared" si="92"/>
        <v>0</v>
      </c>
      <c r="AT548" s="197">
        <f t="shared" si="92"/>
        <v>0</v>
      </c>
      <c r="AU548" s="197">
        <f t="shared" si="92"/>
        <v>0</v>
      </c>
      <c r="AV548" s="197">
        <f t="shared" si="92"/>
        <v>0</v>
      </c>
      <c r="AW548" s="197">
        <f t="shared" si="92"/>
        <v>0</v>
      </c>
      <c r="AX548" s="197">
        <f>AX350</f>
        <v>0</v>
      </c>
    </row>
    <row r="549" spans="27:50" x14ac:dyDescent="0.2">
      <c r="AA549" t="s">
        <v>38</v>
      </c>
      <c r="AB549" s="67">
        <v>1.7</v>
      </c>
      <c r="AC549" s="67"/>
      <c r="AD549" s="67">
        <v>1.6</v>
      </c>
      <c r="AE549" s="67"/>
      <c r="AF549" s="67"/>
      <c r="AG549" s="67">
        <f t="shared" ref="AG549:AW549" si="93">AG373</f>
        <v>0</v>
      </c>
      <c r="AH549" s="67">
        <f t="shared" si="93"/>
        <v>0</v>
      </c>
      <c r="AI549" s="67">
        <f t="shared" si="93"/>
        <v>0</v>
      </c>
      <c r="AJ549" s="67">
        <f t="shared" si="93"/>
        <v>-1.2</v>
      </c>
      <c r="AK549" s="67">
        <f t="shared" si="93"/>
        <v>0</v>
      </c>
      <c r="AL549" s="67">
        <f t="shared" si="93"/>
        <v>0</v>
      </c>
      <c r="AM549" s="67">
        <f t="shared" si="93"/>
        <v>0</v>
      </c>
      <c r="AN549" s="67">
        <f t="shared" si="93"/>
        <v>0</v>
      </c>
      <c r="AO549" s="67">
        <f t="shared" si="93"/>
        <v>0</v>
      </c>
      <c r="AP549" s="67">
        <f t="shared" si="93"/>
        <v>0</v>
      </c>
      <c r="AQ549" s="67">
        <f t="shared" si="93"/>
        <v>0</v>
      </c>
      <c r="AR549" s="67">
        <f t="shared" si="93"/>
        <v>0</v>
      </c>
      <c r="AS549" s="67">
        <f t="shared" si="93"/>
        <v>0</v>
      </c>
      <c r="AT549" s="197">
        <f t="shared" si="93"/>
        <v>0</v>
      </c>
      <c r="AU549" s="197">
        <f t="shared" si="93"/>
        <v>0</v>
      </c>
      <c r="AV549" s="197">
        <f t="shared" si="93"/>
        <v>0</v>
      </c>
      <c r="AW549" s="197">
        <f t="shared" si="93"/>
        <v>0</v>
      </c>
      <c r="AX549" s="197">
        <f>AX373</f>
        <v>0</v>
      </c>
    </row>
    <row r="550" spans="27:50" x14ac:dyDescent="0.2">
      <c r="AA550" t="s">
        <v>190</v>
      </c>
      <c r="AB550" s="67"/>
      <c r="AC550" s="67"/>
      <c r="AD550" s="67"/>
      <c r="AE550" s="67"/>
      <c r="AF550" s="67"/>
      <c r="AG550" s="67"/>
      <c r="AH550" s="67"/>
      <c r="AI550" s="67"/>
      <c r="AJ550" s="67"/>
      <c r="AK550" s="67"/>
      <c r="AL550" s="67"/>
      <c r="AM550" s="67"/>
      <c r="AN550" s="67"/>
      <c r="AO550" s="67"/>
      <c r="AP550" s="67"/>
      <c r="AQ550" s="67"/>
      <c r="AR550" s="67"/>
      <c r="AS550" s="67"/>
      <c r="AT550" s="197">
        <f>AT396</f>
        <v>0</v>
      </c>
      <c r="AU550" s="197">
        <f>AU396</f>
        <v>0</v>
      </c>
      <c r="AV550" s="197">
        <f>AV396</f>
        <v>0</v>
      </c>
      <c r="AW550" s="197">
        <f>AW396</f>
        <v>0</v>
      </c>
      <c r="AX550" s="197">
        <f>AX396</f>
        <v>0</v>
      </c>
    </row>
    <row r="551" spans="27:50" x14ac:dyDescent="0.2">
      <c r="AA551" t="s">
        <v>183</v>
      </c>
      <c r="AB551" s="67"/>
      <c r="AC551" s="67"/>
      <c r="AD551" s="67"/>
      <c r="AE551" s="67"/>
      <c r="AF551" s="67"/>
      <c r="AG551" s="67"/>
      <c r="AH551" s="67"/>
      <c r="AI551" s="67"/>
      <c r="AJ551" s="67"/>
      <c r="AK551" s="67"/>
      <c r="AL551" s="67"/>
      <c r="AM551" s="67"/>
      <c r="AN551" s="67"/>
      <c r="AO551" s="67"/>
      <c r="AP551" s="67"/>
      <c r="AQ551" s="67"/>
      <c r="AR551" s="67"/>
      <c r="AS551" s="67"/>
      <c r="AT551" s="197">
        <f>AT419</f>
        <v>0</v>
      </c>
      <c r="AU551" s="197">
        <f>AU419</f>
        <v>0</v>
      </c>
      <c r="AV551" s="197">
        <f>AV419</f>
        <v>0</v>
      </c>
      <c r="AW551" s="197">
        <f>AW419</f>
        <v>0</v>
      </c>
      <c r="AX551" s="197">
        <f>AX419</f>
        <v>0</v>
      </c>
    </row>
    <row r="552" spans="27:50" x14ac:dyDescent="0.2">
      <c r="AA552" t="s">
        <v>40</v>
      </c>
      <c r="AB552" s="67"/>
      <c r="AC552" s="67"/>
      <c r="AD552" s="67"/>
      <c r="AE552" s="67"/>
      <c r="AF552" s="67"/>
      <c r="AG552" s="67">
        <f t="shared" ref="AG552:AW552" si="94">AG442</f>
        <v>0</v>
      </c>
      <c r="AH552" s="67">
        <f t="shared" si="94"/>
        <v>0</v>
      </c>
      <c r="AI552" s="67">
        <f t="shared" si="94"/>
        <v>0</v>
      </c>
      <c r="AJ552" s="67">
        <f t="shared" si="94"/>
        <v>0</v>
      </c>
      <c r="AK552" s="67">
        <f t="shared" si="94"/>
        <v>0</v>
      </c>
      <c r="AL552" s="67">
        <f t="shared" si="94"/>
        <v>0</v>
      </c>
      <c r="AM552" s="67">
        <f t="shared" si="94"/>
        <v>0</v>
      </c>
      <c r="AN552" s="67">
        <f t="shared" si="94"/>
        <v>0</v>
      </c>
      <c r="AO552" s="67">
        <f t="shared" si="94"/>
        <v>0</v>
      </c>
      <c r="AP552" s="67">
        <f t="shared" si="94"/>
        <v>0</v>
      </c>
      <c r="AQ552" s="67">
        <f t="shared" si="94"/>
        <v>0</v>
      </c>
      <c r="AR552" s="67">
        <f t="shared" si="94"/>
        <v>0</v>
      </c>
      <c r="AS552" s="67">
        <f t="shared" si="94"/>
        <v>0</v>
      </c>
      <c r="AT552" s="197">
        <f t="shared" si="94"/>
        <v>0</v>
      </c>
      <c r="AU552" s="197">
        <f t="shared" si="94"/>
        <v>0</v>
      </c>
      <c r="AV552" s="197">
        <f t="shared" si="94"/>
        <v>0</v>
      </c>
      <c r="AW552" s="197">
        <f t="shared" si="94"/>
        <v>0</v>
      </c>
      <c r="AX552" s="197">
        <f>AX442</f>
        <v>0</v>
      </c>
    </row>
    <row r="553" spans="27:50" x14ac:dyDescent="0.2">
      <c r="AA553" t="s">
        <v>204</v>
      </c>
      <c r="AB553" s="67"/>
      <c r="AC553" s="67"/>
      <c r="AD553" s="67"/>
      <c r="AE553" s="67"/>
      <c r="AF553" s="67"/>
      <c r="AG553" s="67"/>
      <c r="AH553" s="67"/>
      <c r="AI553" s="67"/>
      <c r="AJ553" s="67"/>
      <c r="AK553" s="67"/>
      <c r="AL553" s="67"/>
      <c r="AM553" s="67"/>
      <c r="AN553" s="67"/>
      <c r="AO553" s="67"/>
      <c r="AP553" s="67"/>
      <c r="AQ553" s="67"/>
      <c r="AR553" s="67"/>
      <c r="AS553" s="67"/>
      <c r="AT553" s="197">
        <f>AT465</f>
        <v>0</v>
      </c>
      <c r="AU553" s="197">
        <f>AU465</f>
        <v>0</v>
      </c>
      <c r="AV553" s="197">
        <f>AV465</f>
        <v>0</v>
      </c>
      <c r="AW553" s="197">
        <f>AW465</f>
        <v>0</v>
      </c>
      <c r="AX553" s="197">
        <f>AX465</f>
        <v>0</v>
      </c>
    </row>
    <row r="554" spans="27:50" x14ac:dyDescent="0.2">
      <c r="AA554" t="s">
        <v>205</v>
      </c>
      <c r="AB554" s="67"/>
      <c r="AC554" s="67"/>
      <c r="AD554" s="67"/>
      <c r="AE554" s="67"/>
      <c r="AF554" s="67"/>
      <c r="AG554" s="67"/>
      <c r="AH554" s="67"/>
      <c r="AI554" s="67"/>
      <c r="AJ554" s="67"/>
      <c r="AK554" s="67"/>
      <c r="AL554" s="67"/>
      <c r="AM554" s="67"/>
      <c r="AN554" s="67"/>
      <c r="AO554" s="67"/>
      <c r="AP554" s="67"/>
      <c r="AQ554" s="67"/>
      <c r="AR554" s="67"/>
      <c r="AS554" s="67"/>
      <c r="AT554" s="197">
        <f>AT488</f>
        <v>0</v>
      </c>
      <c r="AU554" s="197">
        <f>AU488</f>
        <v>0</v>
      </c>
      <c r="AV554" s="197">
        <f>AV488</f>
        <v>0</v>
      </c>
      <c r="AW554" s="197">
        <f>AW488</f>
        <v>0</v>
      </c>
      <c r="AX554" s="197">
        <f>AX488</f>
        <v>0</v>
      </c>
    </row>
    <row r="555" spans="27:50" x14ac:dyDescent="0.2">
      <c r="AA555" t="s">
        <v>39</v>
      </c>
      <c r="AB555" s="67"/>
      <c r="AC555" s="67"/>
      <c r="AD555" s="67"/>
      <c r="AE555" s="67"/>
      <c r="AF555" s="67"/>
      <c r="AG555" s="67">
        <f t="shared" ref="AG555:AW555" si="95">AG511</f>
        <v>0</v>
      </c>
      <c r="AH555" s="67">
        <f t="shared" si="95"/>
        <v>0</v>
      </c>
      <c r="AI555" s="67">
        <f t="shared" si="95"/>
        <v>0</v>
      </c>
      <c r="AJ555" s="67">
        <f t="shared" si="95"/>
        <v>1.1000000000000001</v>
      </c>
      <c r="AK555" s="67">
        <f t="shared" si="95"/>
        <v>0</v>
      </c>
      <c r="AL555" s="67">
        <f t="shared" si="95"/>
        <v>0</v>
      </c>
      <c r="AM555" s="67">
        <f t="shared" si="95"/>
        <v>1.1000000000000001</v>
      </c>
      <c r="AN555" s="67">
        <f t="shared" si="95"/>
        <v>0</v>
      </c>
      <c r="AO555" s="67">
        <f t="shared" si="95"/>
        <v>0</v>
      </c>
      <c r="AP555" s="67">
        <f t="shared" si="95"/>
        <v>0</v>
      </c>
      <c r="AQ555" s="67">
        <f t="shared" si="95"/>
        <v>0</v>
      </c>
      <c r="AR555" s="67">
        <f t="shared" si="95"/>
        <v>0</v>
      </c>
      <c r="AS555" s="67">
        <f t="shared" si="95"/>
        <v>0</v>
      </c>
      <c r="AT555" s="197">
        <f t="shared" si="95"/>
        <v>0</v>
      </c>
      <c r="AU555" s="197">
        <f t="shared" si="95"/>
        <v>0</v>
      </c>
      <c r="AV555" s="197">
        <f t="shared" si="95"/>
        <v>0</v>
      </c>
      <c r="AW555" s="197">
        <f t="shared" si="95"/>
        <v>0</v>
      </c>
      <c r="AX555" s="197">
        <f>AX511</f>
        <v>0</v>
      </c>
    </row>
    <row r="556" spans="27:50" hidden="1" x14ac:dyDescent="0.2">
      <c r="AA556" t="s">
        <v>42</v>
      </c>
      <c r="AB556" s="67"/>
      <c r="AC556" s="67"/>
      <c r="AD556" s="67"/>
      <c r="AE556" s="67"/>
      <c r="AF556" s="67"/>
      <c r="AG556" s="67">
        <f t="shared" ref="AG556:AW556" si="96">AG534</f>
        <v>0</v>
      </c>
      <c r="AH556" s="67">
        <f t="shared" si="96"/>
        <v>0</v>
      </c>
      <c r="AI556" s="67">
        <f t="shared" si="96"/>
        <v>0</v>
      </c>
      <c r="AJ556" s="67">
        <f t="shared" si="96"/>
        <v>0</v>
      </c>
      <c r="AK556" s="67">
        <f t="shared" si="96"/>
        <v>0</v>
      </c>
      <c r="AL556" s="67">
        <f t="shared" si="96"/>
        <v>0</v>
      </c>
      <c r="AM556" s="67">
        <f t="shared" si="96"/>
        <v>0</v>
      </c>
      <c r="AN556" s="67">
        <f t="shared" si="96"/>
        <v>0</v>
      </c>
      <c r="AO556" s="67">
        <f t="shared" si="96"/>
        <v>0</v>
      </c>
      <c r="AP556" s="67">
        <f t="shared" si="96"/>
        <v>0</v>
      </c>
      <c r="AQ556" s="67">
        <f t="shared" si="96"/>
        <v>0</v>
      </c>
      <c r="AR556" s="67">
        <f t="shared" si="96"/>
        <v>0</v>
      </c>
      <c r="AS556" s="67">
        <f t="shared" si="96"/>
        <v>0</v>
      </c>
      <c r="AT556" s="197">
        <f t="shared" si="96"/>
        <v>0</v>
      </c>
      <c r="AU556" s="197">
        <f t="shared" si="96"/>
        <v>0</v>
      </c>
      <c r="AV556" s="197">
        <f t="shared" si="96"/>
        <v>0</v>
      </c>
      <c r="AW556" s="197">
        <f t="shared" si="96"/>
        <v>0</v>
      </c>
      <c r="AX556" s="197">
        <f>AX534</f>
        <v>0</v>
      </c>
    </row>
    <row r="557" spans="27:50" x14ac:dyDescent="0.2">
      <c r="AA557" t="s">
        <v>41</v>
      </c>
      <c r="AB557" s="68">
        <v>2.6</v>
      </c>
      <c r="AC557" s="68">
        <v>-2.7</v>
      </c>
      <c r="AD557" s="68">
        <v>-3.4</v>
      </c>
      <c r="AE557" s="68">
        <v>-3.4</v>
      </c>
      <c r="AF557" s="68">
        <v>-3.2</v>
      </c>
      <c r="AG557" s="83">
        <v>-2.7</v>
      </c>
      <c r="AH557" s="83">
        <v>-4</v>
      </c>
      <c r="AI557" s="83">
        <v>-2.8</v>
      </c>
      <c r="AJ557" s="83">
        <v>-2.8</v>
      </c>
      <c r="AK557" s="83">
        <v>-3.7</v>
      </c>
      <c r="AL557" s="83"/>
      <c r="AM557" s="83"/>
      <c r="AN557" s="83"/>
      <c r="AO557" s="83"/>
      <c r="AP557" s="83"/>
      <c r="AQ557" s="83"/>
      <c r="AR557" s="83"/>
      <c r="AS557" s="83"/>
      <c r="AT557" s="83"/>
      <c r="AU557" s="83"/>
      <c r="AV557" s="83"/>
      <c r="AW557" s="83"/>
      <c r="AX557" s="83"/>
    </row>
    <row r="558" spans="27:50" x14ac:dyDescent="0.2">
      <c r="AB558" s="67">
        <f t="shared" ref="AB558:AX558" si="97">SUM(AB540:AB557)</f>
        <v>4.3</v>
      </c>
      <c r="AC558" s="67">
        <f t="shared" si="97"/>
        <v>-2.7</v>
      </c>
      <c r="AD558" s="67">
        <f t="shared" si="97"/>
        <v>-1.7999999999999998</v>
      </c>
      <c r="AE558" s="67">
        <f t="shared" si="97"/>
        <v>2.6999999999999997</v>
      </c>
      <c r="AF558" s="67">
        <f t="shared" si="97"/>
        <v>-1.7000000000000002</v>
      </c>
      <c r="AG558" s="67">
        <f t="shared" si="97"/>
        <v>2.5999999999999996</v>
      </c>
      <c r="AH558" s="67">
        <f t="shared" si="97"/>
        <v>-2.2000000000000002</v>
      </c>
      <c r="AI558" s="67">
        <f t="shared" si="97"/>
        <v>-1.5999999999999999</v>
      </c>
      <c r="AJ558" s="67">
        <f t="shared" si="97"/>
        <v>-1.6999999999999997</v>
      </c>
      <c r="AK558" s="67">
        <f t="shared" si="97"/>
        <v>-3.7</v>
      </c>
      <c r="AL558" s="67">
        <f t="shared" si="97"/>
        <v>0</v>
      </c>
      <c r="AM558" s="67">
        <f t="shared" si="97"/>
        <v>1.1000000000000001</v>
      </c>
      <c r="AN558" s="67">
        <f t="shared" si="97"/>
        <v>0</v>
      </c>
      <c r="AO558" s="67">
        <f t="shared" si="97"/>
        <v>0</v>
      </c>
      <c r="AP558" s="67">
        <f t="shared" si="97"/>
        <v>0</v>
      </c>
      <c r="AQ558" s="67">
        <f t="shared" si="97"/>
        <v>0</v>
      </c>
      <c r="AR558" s="67">
        <f t="shared" si="97"/>
        <v>0</v>
      </c>
      <c r="AS558" s="67">
        <f t="shared" si="97"/>
        <v>0</v>
      </c>
      <c r="AT558" s="67">
        <f t="shared" si="97"/>
        <v>0</v>
      </c>
      <c r="AU558" s="67">
        <f t="shared" si="97"/>
        <v>0</v>
      </c>
      <c r="AV558" s="67">
        <f t="shared" si="97"/>
        <v>2</v>
      </c>
      <c r="AW558" s="67">
        <f t="shared" si="97"/>
        <v>0</v>
      </c>
      <c r="AX558" s="67">
        <f t="shared" si="97"/>
        <v>23.7</v>
      </c>
    </row>
    <row r="560" spans="27:50" x14ac:dyDescent="0.2">
      <c r="AA560" t="s">
        <v>43</v>
      </c>
      <c r="AB560" s="46" t="e">
        <f>AB167+AB190+#REF!+AB351+AB374+AB535+AB512+AB443+AB558</f>
        <v>#REF!</v>
      </c>
      <c r="AC560" s="46" t="e">
        <f>AC167+AC190+#REF!+AC351+AC374+AC535+AC512+AC443+AC558</f>
        <v>#REF!</v>
      </c>
      <c r="AD560" s="46" t="e">
        <f>AD167+AD190+#REF!+AD351+AD374+AD535+AD512+AD443+AD558</f>
        <v>#REF!</v>
      </c>
      <c r="AE560" s="46" t="e">
        <f>AE167+AE190+#REF!+AE351+AE374+AE535+AE512+AE443+AE558</f>
        <v>#REF!</v>
      </c>
      <c r="AF560" s="46" t="e">
        <f>AF167+AF190+#REF!+AF351+AF374+AF535+AF512+AF443+AF558</f>
        <v>#REF!</v>
      </c>
      <c r="AG560" s="46" t="e">
        <f>AG167+AG190+#REF!+AG351+AG374+AG535+AG512+AG443+AG558</f>
        <v>#REF!</v>
      </c>
      <c r="AH560" s="46" t="e">
        <f>AH167+AH190+#REF!+AH351+AH374+AH535+AH512+AH443+AH558</f>
        <v>#REF!</v>
      </c>
      <c r="AI560" s="46" t="e">
        <f>AI167+AI190+#REF!+AI351+AI374+AI535+AI512+AI443+AI558</f>
        <v>#REF!</v>
      </c>
      <c r="AJ560" s="46" t="e">
        <f>AJ167+AJ190+#REF!+AJ351+AJ374+AJ535+AJ512+AJ443+AJ558</f>
        <v>#REF!</v>
      </c>
      <c r="AK560" s="46" t="e">
        <f>AK167+AK190+#REF!+AK351+AK374+AK535+AK512+AK443+AK558</f>
        <v>#REF!</v>
      </c>
      <c r="AL560" s="46" t="e">
        <f>AL167+AL190+#REF!+AL351+AL374+AL535+AL512+AL443+AL558</f>
        <v>#REF!</v>
      </c>
      <c r="AM560" s="46" t="e">
        <f>AM167+AM190+#REF!+AM351+AM374+AM535+AM512+AM443+AM558</f>
        <v>#REF!</v>
      </c>
      <c r="AN560" s="46" t="e">
        <f>AN167+AN190+#REF!+AN351+AN374+AN535+AN512+AN443+AN558</f>
        <v>#REF!</v>
      </c>
      <c r="AO560" s="46" t="e">
        <f>AO167+AO190+#REF!+AO351+AO374+AO535+AO512+AO443+AO558</f>
        <v>#REF!</v>
      </c>
      <c r="AP560" s="46" t="e">
        <f>AP167+AP190+#REF!+AP351+AP374+AP535+AP512+AP443+AP558</f>
        <v>#REF!</v>
      </c>
      <c r="AQ560" s="46" t="e">
        <f>AQ167+AQ190+#REF!+AQ351+AQ374+AQ535+AQ512+AQ443+AQ558</f>
        <v>#REF!</v>
      </c>
      <c r="AR560" s="46" t="e">
        <f>AR167+AR190+#REF!+AR351+AR374+AR535+AR512+AR443+AR558</f>
        <v>#REF!</v>
      </c>
      <c r="AS560" s="46" t="e">
        <f>AS167+AS190+#REF!+AS351+AS374+AS535+AS512+AS443+AS558</f>
        <v>#REF!</v>
      </c>
      <c r="AT560" s="46">
        <f>AT167+AT190+AT213+AT236+AT259+AT282+AT305+AT328+AT351+AT374+AT397+AT420+AT443+AT466+AT489+AT512+AT535+AT558</f>
        <v>-1.7000000000000002</v>
      </c>
      <c r="AU560" s="46">
        <f>AU167+AU190+AU213+AU236+AU259+AU282+AU305+AU328+AU351+AU374+AU397+AU420+AU443+AU466+AU489+AU512+AU535+AU558</f>
        <v>-17.299999999999997</v>
      </c>
      <c r="AV560" s="46">
        <f>AV167+AV190+AV213+AV236+AV259+AV282+AV305+AV328+AV351+AV374+AV397+AV420+AV443+AV466+AV489+AV512+AV535+AV558</f>
        <v>10.900000000000002</v>
      </c>
      <c r="AW560" s="46">
        <f>AW167+AW190+AW213+AW236+AW259+AW282+AW305+AW328+AW351+AW374+AW397+AW420+AW443+AW466+AW489+AW512+AW535+AW558</f>
        <v>-28.4</v>
      </c>
      <c r="AX560" s="46">
        <f>AX167+AX190+AX213+AX236+AX259+AX282+AX305+AX328+AX351+AX374+AX397+AX420+AX443+AX466+AX489+AX512+AX535+AX558</f>
        <v>28.599999999999998</v>
      </c>
    </row>
    <row r="561" spans="27:50" x14ac:dyDescent="0.2">
      <c r="AA561" s="47" t="s">
        <v>217</v>
      </c>
    </row>
    <row r="562" spans="27:50" x14ac:dyDescent="0.2">
      <c r="AA562" t="s">
        <v>206</v>
      </c>
      <c r="AB562" s="46">
        <f t="shared" ref="AB562:AV562" si="98">AB149</f>
        <v>-11</v>
      </c>
      <c r="AC562" s="46">
        <f t="shared" si="98"/>
        <v>17.899999999999999</v>
      </c>
      <c r="AD562" s="46">
        <f t="shared" si="98"/>
        <v>10.3</v>
      </c>
      <c r="AE562" s="46">
        <f t="shared" si="98"/>
        <v>12.6</v>
      </c>
      <c r="AF562" s="46">
        <f t="shared" si="98"/>
        <v>10.6</v>
      </c>
      <c r="AG562" s="46">
        <f t="shared" si="98"/>
        <v>12.3</v>
      </c>
      <c r="AH562" s="46">
        <f t="shared" si="98"/>
        <v>12.2</v>
      </c>
      <c r="AI562" s="46">
        <f t="shared" si="98"/>
        <v>11.3</v>
      </c>
      <c r="AJ562" s="46">
        <f t="shared" si="98"/>
        <v>14.8</v>
      </c>
      <c r="AK562" s="46">
        <f t="shared" si="98"/>
        <v>6.8</v>
      </c>
      <c r="AL562" s="46">
        <f t="shared" si="98"/>
        <v>-1.5</v>
      </c>
      <c r="AM562" s="46">
        <f t="shared" si="98"/>
        <v>-1.5</v>
      </c>
      <c r="AN562" s="46">
        <f t="shared" si="98"/>
        <v>7.9</v>
      </c>
      <c r="AO562" s="46">
        <f t="shared" si="98"/>
        <v>20.2</v>
      </c>
      <c r="AP562" s="46">
        <f t="shared" si="98"/>
        <v>7.5</v>
      </c>
      <c r="AQ562" s="46">
        <f t="shared" si="98"/>
        <v>49.4</v>
      </c>
      <c r="AR562" s="46">
        <f t="shared" si="98"/>
        <v>44.4</v>
      </c>
      <c r="AS562" s="46">
        <f t="shared" si="98"/>
        <v>31.7</v>
      </c>
      <c r="AT562" s="46">
        <f t="shared" si="98"/>
        <v>-3.9</v>
      </c>
      <c r="AU562" s="46">
        <f t="shared" si="98"/>
        <v>-8.1999999999999993</v>
      </c>
      <c r="AV562" s="46">
        <f t="shared" si="98"/>
        <v>-4.5999999999999996</v>
      </c>
      <c r="AW562" s="46">
        <f>AW149</f>
        <v>-0.5</v>
      </c>
      <c r="AX562" s="46">
        <f>AX149</f>
        <v>-0.7</v>
      </c>
    </row>
    <row r="563" spans="27:50" x14ac:dyDescent="0.2">
      <c r="AA563" t="s">
        <v>36</v>
      </c>
      <c r="AB563" s="46">
        <f t="shared" ref="AB563:AV563" si="99">AB173</f>
        <v>0</v>
      </c>
      <c r="AC563" s="46">
        <f t="shared" si="99"/>
        <v>-1.1000000000000001</v>
      </c>
      <c r="AD563" s="46">
        <f t="shared" si="99"/>
        <v>-0.1</v>
      </c>
      <c r="AE563" s="46">
        <f t="shared" si="99"/>
        <v>-6.5</v>
      </c>
      <c r="AF563" s="46">
        <f t="shared" si="99"/>
        <v>-5.8</v>
      </c>
      <c r="AG563" s="46">
        <f t="shared" si="99"/>
        <v>19.899999999999999</v>
      </c>
      <c r="AH563" s="46">
        <f t="shared" si="99"/>
        <v>30.2</v>
      </c>
      <c r="AI563" s="46">
        <f t="shared" si="99"/>
        <v>-4.2</v>
      </c>
      <c r="AJ563" s="46">
        <f t="shared" si="99"/>
        <v>-3.5</v>
      </c>
      <c r="AK563" s="46">
        <f t="shared" si="99"/>
        <v>-5.8</v>
      </c>
      <c r="AL563" s="46">
        <f t="shared" si="99"/>
        <v>-16.2</v>
      </c>
      <c r="AM563" s="46">
        <f t="shared" si="99"/>
        <v>-5.4</v>
      </c>
      <c r="AN563" s="46">
        <f t="shared" si="99"/>
        <v>7.9</v>
      </c>
      <c r="AO563" s="46">
        <f t="shared" si="99"/>
        <v>0</v>
      </c>
      <c r="AP563" s="46">
        <f t="shared" si="99"/>
        <v>-1.2</v>
      </c>
      <c r="AQ563" s="46">
        <f t="shared" si="99"/>
        <v>-15.1</v>
      </c>
      <c r="AR563" s="46">
        <f t="shared" si="99"/>
        <v>-2</v>
      </c>
      <c r="AS563" s="46">
        <f t="shared" si="99"/>
        <v>-1.3</v>
      </c>
      <c r="AT563" s="46">
        <f t="shared" si="99"/>
        <v>0</v>
      </c>
      <c r="AU563" s="46">
        <f t="shared" si="99"/>
        <v>3.7</v>
      </c>
      <c r="AV563" s="46">
        <f t="shared" si="99"/>
        <v>9.5</v>
      </c>
      <c r="AW563" s="46">
        <f>AW173</f>
        <v>-22.9</v>
      </c>
      <c r="AX563" s="46">
        <f>AX173</f>
        <v>4.5</v>
      </c>
    </row>
    <row r="564" spans="27:50" x14ac:dyDescent="0.2">
      <c r="AA564" t="s">
        <v>207</v>
      </c>
      <c r="AB564" s="46"/>
      <c r="AC564" s="46"/>
      <c r="AD564" s="46"/>
      <c r="AE564" s="46"/>
      <c r="AF564" s="46"/>
      <c r="AG564" s="46"/>
      <c r="AH564" s="46"/>
      <c r="AI564" s="46"/>
      <c r="AJ564" s="46"/>
      <c r="AK564" s="46"/>
      <c r="AL564" s="46"/>
      <c r="AM564" s="46"/>
      <c r="AN564" s="46"/>
      <c r="AO564" s="46"/>
      <c r="AP564" s="46"/>
      <c r="AQ564" s="46"/>
      <c r="AR564" s="46"/>
      <c r="AS564" s="46"/>
      <c r="AT564" s="46">
        <f>AT197</f>
        <v>0</v>
      </c>
      <c r="AU564" s="46"/>
      <c r="AV564" s="46"/>
      <c r="AW564" s="46"/>
      <c r="AX564" s="46"/>
    </row>
    <row r="565" spans="27:50" x14ac:dyDescent="0.2">
      <c r="AA565" t="s">
        <v>208</v>
      </c>
      <c r="AB565" s="46"/>
      <c r="AC565" s="46"/>
      <c r="AD565" s="46"/>
      <c r="AE565" s="46"/>
      <c r="AF565" s="46"/>
      <c r="AG565" s="46"/>
      <c r="AH565" s="46"/>
      <c r="AI565" s="46"/>
      <c r="AJ565" s="46"/>
      <c r="AK565" s="46"/>
      <c r="AL565" s="46"/>
      <c r="AM565" s="46"/>
      <c r="AN565" s="46"/>
      <c r="AO565" s="46"/>
      <c r="AP565" s="46"/>
      <c r="AQ565" s="46"/>
      <c r="AR565" s="46"/>
      <c r="AS565" s="46"/>
      <c r="AT565" s="46">
        <f>AT221</f>
        <v>0</v>
      </c>
      <c r="AU565" s="46"/>
      <c r="AV565" s="46"/>
      <c r="AW565" s="46"/>
      <c r="AX565" s="46"/>
    </row>
    <row r="566" spans="27:50" x14ac:dyDescent="0.2">
      <c r="AA566" t="s">
        <v>214</v>
      </c>
      <c r="AB566" s="46"/>
      <c r="AC566" s="46"/>
      <c r="AD566" s="46"/>
      <c r="AE566" s="46"/>
      <c r="AF566" s="46"/>
      <c r="AG566" s="46"/>
      <c r="AH566" s="46"/>
      <c r="AI566" s="46"/>
      <c r="AJ566" s="46"/>
      <c r="AK566" s="46"/>
      <c r="AL566" s="46"/>
      <c r="AM566" s="46"/>
      <c r="AN566" s="46"/>
      <c r="AO566" s="46"/>
      <c r="AP566" s="46"/>
      <c r="AQ566" s="46"/>
      <c r="AR566" s="46"/>
      <c r="AS566" s="46"/>
      <c r="AT566" s="46">
        <f>AT245</f>
        <v>0</v>
      </c>
      <c r="AU566" s="46"/>
      <c r="AV566" s="46"/>
      <c r="AW566" s="46"/>
      <c r="AX566" s="46"/>
    </row>
    <row r="567" spans="27:50" x14ac:dyDescent="0.2">
      <c r="AA567" t="s">
        <v>200</v>
      </c>
      <c r="AB567" s="46"/>
      <c r="AC567" s="46"/>
      <c r="AD567" s="46"/>
      <c r="AE567" s="46"/>
      <c r="AF567" s="46"/>
      <c r="AG567" s="46"/>
      <c r="AH567" s="46"/>
      <c r="AI567" s="46"/>
      <c r="AJ567" s="46"/>
      <c r="AK567" s="46"/>
      <c r="AL567" s="46"/>
      <c r="AM567" s="46"/>
      <c r="AN567" s="46"/>
      <c r="AO567" s="46"/>
      <c r="AP567" s="46"/>
      <c r="AQ567" s="46"/>
      <c r="AR567" s="46"/>
      <c r="AS567" s="46"/>
      <c r="AT567" s="46">
        <f>AT269</f>
        <v>0</v>
      </c>
      <c r="AU567" s="46"/>
      <c r="AV567" s="46"/>
      <c r="AW567" s="46"/>
      <c r="AX567" s="46"/>
    </row>
    <row r="568" spans="27:50" x14ac:dyDescent="0.2">
      <c r="AA568" t="s">
        <v>193</v>
      </c>
      <c r="AB568" s="46"/>
      <c r="AC568" s="46"/>
      <c r="AD568" s="46"/>
      <c r="AE568" s="46"/>
      <c r="AF568" s="46"/>
      <c r="AG568" s="46"/>
      <c r="AH568" s="46"/>
      <c r="AI568" s="46"/>
      <c r="AJ568" s="46"/>
      <c r="AK568" s="46"/>
      <c r="AL568" s="46"/>
      <c r="AM568" s="46"/>
      <c r="AN568" s="46"/>
      <c r="AO568" s="46"/>
      <c r="AP568" s="46"/>
      <c r="AQ568" s="46"/>
      <c r="AR568" s="46"/>
      <c r="AS568" s="46"/>
      <c r="AT568" s="46">
        <f>AT293</f>
        <v>0</v>
      </c>
      <c r="AU568" s="46"/>
      <c r="AV568" s="46"/>
      <c r="AW568" s="46"/>
      <c r="AX568" s="46"/>
    </row>
    <row r="569" spans="27:50" x14ac:dyDescent="0.2">
      <c r="AA569" t="s">
        <v>203</v>
      </c>
      <c r="AB569" s="46">
        <f t="shared" ref="AB569:AN569" si="100">AB301</f>
        <v>0</v>
      </c>
      <c r="AC569" s="46">
        <f t="shared" si="100"/>
        <v>0</v>
      </c>
      <c r="AD569" s="46">
        <f t="shared" si="100"/>
        <v>0</v>
      </c>
      <c r="AE569" s="46">
        <f t="shared" si="100"/>
        <v>0</v>
      </c>
      <c r="AF569" s="46">
        <f t="shared" si="100"/>
        <v>0</v>
      </c>
      <c r="AG569" s="46">
        <f t="shared" si="100"/>
        <v>0</v>
      </c>
      <c r="AH569" s="46">
        <f t="shared" si="100"/>
        <v>0</v>
      </c>
      <c r="AI569" s="46">
        <f t="shared" si="100"/>
        <v>0</v>
      </c>
      <c r="AJ569" s="46">
        <f t="shared" si="100"/>
        <v>0</v>
      </c>
      <c r="AK569" s="46">
        <f t="shared" si="100"/>
        <v>0</v>
      </c>
      <c r="AL569" s="46">
        <f t="shared" si="100"/>
        <v>0</v>
      </c>
      <c r="AM569" s="46">
        <f t="shared" si="100"/>
        <v>0</v>
      </c>
      <c r="AN569" s="46">
        <f t="shared" si="100"/>
        <v>0</v>
      </c>
      <c r="AO569" s="46">
        <f>AO301</f>
        <v>0</v>
      </c>
      <c r="AP569" s="46">
        <f>AP301</f>
        <v>0</v>
      </c>
      <c r="AQ569" s="46">
        <f>AQ301</f>
        <v>0</v>
      </c>
      <c r="AR569" s="46">
        <f>AR301</f>
        <v>0</v>
      </c>
      <c r="AS569" s="46">
        <f>AS301</f>
        <v>0</v>
      </c>
      <c r="AT569" s="46">
        <f>AT317</f>
        <v>0</v>
      </c>
      <c r="AU569" s="46">
        <f>AU301</f>
        <v>0</v>
      </c>
      <c r="AV569" s="46">
        <f>AV301</f>
        <v>0</v>
      </c>
      <c r="AW569" s="46">
        <f>AW301</f>
        <v>0</v>
      </c>
      <c r="AX569" s="46">
        <f>AX301</f>
        <v>0</v>
      </c>
    </row>
    <row r="570" spans="27:50" x14ac:dyDescent="0.2">
      <c r="AA570" t="s">
        <v>37</v>
      </c>
      <c r="AB570" s="46">
        <f t="shared" ref="AB570:AV570" si="101">AB341</f>
        <v>0</v>
      </c>
      <c r="AC570" s="46">
        <f t="shared" si="101"/>
        <v>0</v>
      </c>
      <c r="AD570" s="46">
        <f t="shared" si="101"/>
        <v>0</v>
      </c>
      <c r="AE570" s="46">
        <f t="shared" si="101"/>
        <v>0</v>
      </c>
      <c r="AF570" s="46">
        <f t="shared" si="101"/>
        <v>0</v>
      </c>
      <c r="AG570" s="46">
        <f t="shared" si="101"/>
        <v>0</v>
      </c>
      <c r="AH570" s="46">
        <f t="shared" si="101"/>
        <v>0</v>
      </c>
      <c r="AI570" s="46">
        <f t="shared" si="101"/>
        <v>0</v>
      </c>
      <c r="AJ570" s="46">
        <f t="shared" si="101"/>
        <v>0</v>
      </c>
      <c r="AK570" s="46">
        <f t="shared" si="101"/>
        <v>0</v>
      </c>
      <c r="AL570" s="46">
        <f t="shared" si="101"/>
        <v>0</v>
      </c>
      <c r="AM570" s="46">
        <f t="shared" si="101"/>
        <v>0</v>
      </c>
      <c r="AN570" s="46">
        <f t="shared" si="101"/>
        <v>0</v>
      </c>
      <c r="AO570" s="46">
        <f t="shared" si="101"/>
        <v>0</v>
      </c>
      <c r="AP570" s="46">
        <f t="shared" si="101"/>
        <v>-1.7</v>
      </c>
      <c r="AQ570" s="46">
        <f t="shared" si="101"/>
        <v>0</v>
      </c>
      <c r="AR570" s="46">
        <f t="shared" si="101"/>
        <v>0</v>
      </c>
      <c r="AS570" s="46">
        <f t="shared" si="101"/>
        <v>0</v>
      </c>
      <c r="AT570" s="46">
        <f t="shared" si="101"/>
        <v>0</v>
      </c>
      <c r="AU570" s="46">
        <f t="shared" si="101"/>
        <v>0</v>
      </c>
      <c r="AV570" s="46">
        <f t="shared" si="101"/>
        <v>0</v>
      </c>
      <c r="AW570" s="46">
        <f>AW341</f>
        <v>0</v>
      </c>
      <c r="AX570" s="46">
        <f>AX341</f>
        <v>0</v>
      </c>
    </row>
    <row r="571" spans="27:50" x14ac:dyDescent="0.2">
      <c r="AA571" t="s">
        <v>38</v>
      </c>
      <c r="AB571" s="46">
        <f t="shared" ref="AB571:AV571" si="102">AB365</f>
        <v>0</v>
      </c>
      <c r="AC571" s="46">
        <f t="shared" si="102"/>
        <v>0</v>
      </c>
      <c r="AD571" s="46">
        <f t="shared" si="102"/>
        <v>0</v>
      </c>
      <c r="AE571" s="46">
        <f t="shared" si="102"/>
        <v>0</v>
      </c>
      <c r="AF571" s="46">
        <f t="shared" si="102"/>
        <v>0</v>
      </c>
      <c r="AG571" s="46">
        <f t="shared" si="102"/>
        <v>0</v>
      </c>
      <c r="AH571" s="46">
        <f t="shared" si="102"/>
        <v>0</v>
      </c>
      <c r="AI571" s="46">
        <f t="shared" si="102"/>
        <v>0</v>
      </c>
      <c r="AJ571" s="46">
        <f t="shared" si="102"/>
        <v>0</v>
      </c>
      <c r="AK571" s="46">
        <f t="shared" si="102"/>
        <v>0</v>
      </c>
      <c r="AL571" s="46">
        <f t="shared" si="102"/>
        <v>0</v>
      </c>
      <c r="AM571" s="46">
        <f t="shared" si="102"/>
        <v>0</v>
      </c>
      <c r="AN571" s="46">
        <f t="shared" si="102"/>
        <v>0</v>
      </c>
      <c r="AO571" s="46">
        <f t="shared" si="102"/>
        <v>0</v>
      </c>
      <c r="AP571" s="46">
        <f t="shared" si="102"/>
        <v>0</v>
      </c>
      <c r="AQ571" s="46">
        <f t="shared" si="102"/>
        <v>0</v>
      </c>
      <c r="AR571" s="46">
        <f t="shared" si="102"/>
        <v>0</v>
      </c>
      <c r="AS571" s="46">
        <f t="shared" si="102"/>
        <v>-4.5999999999999996</v>
      </c>
      <c r="AT571" s="46">
        <f t="shared" si="102"/>
        <v>0</v>
      </c>
      <c r="AU571" s="46">
        <f t="shared" si="102"/>
        <v>0</v>
      </c>
      <c r="AV571" s="46">
        <f t="shared" si="102"/>
        <v>0</v>
      </c>
      <c r="AW571" s="46">
        <f>AW365</f>
        <v>0</v>
      </c>
      <c r="AX571" s="46">
        <f>AX365</f>
        <v>0</v>
      </c>
    </row>
    <row r="572" spans="27:50" x14ac:dyDescent="0.2">
      <c r="AA572" t="s">
        <v>190</v>
      </c>
      <c r="AB572" s="46"/>
      <c r="AC572" s="46"/>
      <c r="AD572" s="46"/>
      <c r="AE572" s="46"/>
      <c r="AF572" s="46"/>
      <c r="AG572" s="46"/>
      <c r="AH572" s="46"/>
      <c r="AI572" s="46"/>
      <c r="AJ572" s="46"/>
      <c r="AK572" s="46"/>
      <c r="AL572" s="46"/>
      <c r="AM572" s="46"/>
      <c r="AN572" s="46"/>
      <c r="AO572" s="46"/>
      <c r="AP572" s="46"/>
      <c r="AQ572" s="46"/>
      <c r="AR572" s="46"/>
      <c r="AS572" s="46"/>
      <c r="AT572" s="46">
        <f>AT389</f>
        <v>0</v>
      </c>
      <c r="AU572" s="46"/>
      <c r="AV572" s="46"/>
      <c r="AW572" s="46"/>
      <c r="AX572" s="46"/>
    </row>
    <row r="573" spans="27:50" x14ac:dyDescent="0.2">
      <c r="AA573" t="s">
        <v>183</v>
      </c>
      <c r="AB573" s="46"/>
      <c r="AC573" s="46"/>
      <c r="AD573" s="46"/>
      <c r="AE573" s="46"/>
      <c r="AF573" s="46"/>
      <c r="AG573" s="46"/>
      <c r="AH573" s="46"/>
      <c r="AI573" s="46"/>
      <c r="AJ573" s="46"/>
      <c r="AK573" s="46"/>
      <c r="AL573" s="46"/>
      <c r="AM573" s="46"/>
      <c r="AN573" s="46"/>
      <c r="AO573" s="46"/>
      <c r="AP573" s="46"/>
      <c r="AQ573" s="46"/>
      <c r="AR573" s="46"/>
      <c r="AS573" s="46"/>
      <c r="AT573" s="46">
        <f>AT413</f>
        <v>0</v>
      </c>
      <c r="AU573" s="46"/>
      <c r="AV573" s="46"/>
      <c r="AW573" s="46"/>
      <c r="AX573" s="46"/>
    </row>
    <row r="574" spans="27:50" x14ac:dyDescent="0.2">
      <c r="AA574" t="s">
        <v>40</v>
      </c>
      <c r="AB574" s="46">
        <f t="shared" ref="AB574:AV574" si="103">AB437</f>
        <v>0</v>
      </c>
      <c r="AC574" s="46">
        <f t="shared" si="103"/>
        <v>0</v>
      </c>
      <c r="AD574" s="46">
        <f t="shared" si="103"/>
        <v>0</v>
      </c>
      <c r="AE574" s="46">
        <f t="shared" si="103"/>
        <v>0</v>
      </c>
      <c r="AF574" s="46">
        <f t="shared" si="103"/>
        <v>0</v>
      </c>
      <c r="AG574" s="46">
        <f t="shared" si="103"/>
        <v>0</v>
      </c>
      <c r="AH574" s="46">
        <f t="shared" si="103"/>
        <v>0</v>
      </c>
      <c r="AI574" s="46">
        <f t="shared" si="103"/>
        <v>0</v>
      </c>
      <c r="AJ574" s="46">
        <f t="shared" si="103"/>
        <v>0</v>
      </c>
      <c r="AK574" s="46">
        <f t="shared" si="103"/>
        <v>0</v>
      </c>
      <c r="AL574" s="46">
        <f t="shared" si="103"/>
        <v>0</v>
      </c>
      <c r="AM574" s="46">
        <f t="shared" si="103"/>
        <v>0</v>
      </c>
      <c r="AN574" s="46">
        <f t="shared" si="103"/>
        <v>0</v>
      </c>
      <c r="AO574" s="46">
        <f t="shared" si="103"/>
        <v>0</v>
      </c>
      <c r="AP574" s="46">
        <f t="shared" si="103"/>
        <v>0</v>
      </c>
      <c r="AQ574" s="46">
        <f t="shared" si="103"/>
        <v>0</v>
      </c>
      <c r="AR574" s="46">
        <f t="shared" si="103"/>
        <v>0</v>
      </c>
      <c r="AS574" s="46">
        <f t="shared" si="103"/>
        <v>0</v>
      </c>
      <c r="AT574" s="46">
        <f t="shared" si="103"/>
        <v>0</v>
      </c>
      <c r="AU574" s="46">
        <f t="shared" si="103"/>
        <v>0</v>
      </c>
      <c r="AV574" s="46">
        <f t="shared" si="103"/>
        <v>0</v>
      </c>
      <c r="AW574" s="46">
        <f>AW437</f>
        <v>2.4</v>
      </c>
      <c r="AX574" s="46">
        <f>AX437</f>
        <v>0</v>
      </c>
    </row>
    <row r="575" spans="27:50" x14ac:dyDescent="0.2">
      <c r="AA575" t="s">
        <v>204</v>
      </c>
      <c r="AB575" s="46"/>
      <c r="AC575" s="46"/>
      <c r="AD575" s="46"/>
      <c r="AE575" s="46"/>
      <c r="AF575" s="46"/>
      <c r="AG575" s="46"/>
      <c r="AH575" s="46"/>
      <c r="AI575" s="46"/>
      <c r="AJ575" s="46"/>
      <c r="AK575" s="46"/>
      <c r="AL575" s="46"/>
      <c r="AM575" s="46"/>
      <c r="AN575" s="46"/>
      <c r="AO575" s="46"/>
      <c r="AP575" s="46"/>
      <c r="AQ575" s="46"/>
      <c r="AR575" s="46"/>
      <c r="AS575" s="46"/>
      <c r="AT575" s="46">
        <f>AT461</f>
        <v>0</v>
      </c>
      <c r="AU575" s="46"/>
      <c r="AV575" s="46"/>
      <c r="AW575" s="46"/>
      <c r="AX575" s="46"/>
    </row>
    <row r="576" spans="27:50" x14ac:dyDescent="0.2">
      <c r="AA576" t="s">
        <v>205</v>
      </c>
      <c r="AB576" s="46"/>
      <c r="AC576" s="46"/>
      <c r="AD576" s="46"/>
      <c r="AE576" s="46"/>
      <c r="AF576" s="46"/>
      <c r="AG576" s="46"/>
      <c r="AH576" s="46"/>
      <c r="AI576" s="46"/>
      <c r="AJ576" s="46"/>
      <c r="AK576" s="46"/>
      <c r="AL576" s="46"/>
      <c r="AM576" s="46"/>
      <c r="AN576" s="46"/>
      <c r="AO576" s="46"/>
      <c r="AP576" s="46"/>
      <c r="AQ576" s="46"/>
      <c r="AR576" s="46"/>
      <c r="AS576" s="46"/>
      <c r="AT576" s="46">
        <f>AT485</f>
        <v>0</v>
      </c>
      <c r="AU576" s="46"/>
      <c r="AV576" s="46"/>
      <c r="AW576" s="46"/>
      <c r="AX576" s="46"/>
    </row>
    <row r="577" spans="27:50" x14ac:dyDescent="0.2">
      <c r="AA577" t="s">
        <v>39</v>
      </c>
      <c r="AB577" s="46">
        <f t="shared" ref="AB577:AV577" si="104">AB509</f>
        <v>0</v>
      </c>
      <c r="AC577" s="46">
        <f t="shared" si="104"/>
        <v>0</v>
      </c>
      <c r="AD577" s="46">
        <f t="shared" si="104"/>
        <v>0</v>
      </c>
      <c r="AE577" s="46">
        <f t="shared" si="104"/>
        <v>0</v>
      </c>
      <c r="AF577" s="46">
        <f t="shared" si="104"/>
        <v>0</v>
      </c>
      <c r="AG577" s="46">
        <f t="shared" si="104"/>
        <v>0</v>
      </c>
      <c r="AH577" s="46">
        <f t="shared" si="104"/>
        <v>0</v>
      </c>
      <c r="AI577" s="46">
        <f t="shared" si="104"/>
        <v>0</v>
      </c>
      <c r="AJ577" s="46">
        <f t="shared" si="104"/>
        <v>0</v>
      </c>
      <c r="AK577" s="46">
        <f t="shared" si="104"/>
        <v>0</v>
      </c>
      <c r="AL577" s="46">
        <f t="shared" si="104"/>
        <v>0</v>
      </c>
      <c r="AM577" s="46">
        <f t="shared" si="104"/>
        <v>0</v>
      </c>
      <c r="AN577" s="46">
        <f t="shared" si="104"/>
        <v>0</v>
      </c>
      <c r="AO577" s="46">
        <f t="shared" si="104"/>
        <v>0</v>
      </c>
      <c r="AP577" s="46">
        <f t="shared" si="104"/>
        <v>0</v>
      </c>
      <c r="AQ577" s="46">
        <f t="shared" si="104"/>
        <v>0</v>
      </c>
      <c r="AR577" s="46">
        <f t="shared" si="104"/>
        <v>0</v>
      </c>
      <c r="AS577" s="46">
        <f t="shared" si="104"/>
        <v>0</v>
      </c>
      <c r="AT577" s="46">
        <f t="shared" si="104"/>
        <v>0</v>
      </c>
      <c r="AU577" s="46">
        <f t="shared" si="104"/>
        <v>0</v>
      </c>
      <c r="AV577" s="46">
        <f t="shared" si="104"/>
        <v>0</v>
      </c>
      <c r="AW577" s="46">
        <f>AW509</f>
        <v>0</v>
      </c>
      <c r="AX577" s="46">
        <f>AX509</f>
        <v>0</v>
      </c>
    </row>
    <row r="578" spans="27:50" x14ac:dyDescent="0.2">
      <c r="AA578" t="s">
        <v>42</v>
      </c>
      <c r="AB578" s="46">
        <f t="shared" ref="AB578:AV578" si="105">AB533</f>
        <v>0</v>
      </c>
      <c r="AC578" s="46">
        <f t="shared" si="105"/>
        <v>0</v>
      </c>
      <c r="AD578" s="46">
        <f t="shared" si="105"/>
        <v>0</v>
      </c>
      <c r="AE578" s="46">
        <f t="shared" si="105"/>
        <v>0</v>
      </c>
      <c r="AF578" s="46">
        <f t="shared" si="105"/>
        <v>0</v>
      </c>
      <c r="AG578" s="46">
        <f t="shared" si="105"/>
        <v>0</v>
      </c>
      <c r="AH578" s="46">
        <f t="shared" si="105"/>
        <v>0</v>
      </c>
      <c r="AI578" s="46">
        <f t="shared" si="105"/>
        <v>0</v>
      </c>
      <c r="AJ578" s="46">
        <f t="shared" si="105"/>
        <v>0</v>
      </c>
      <c r="AK578" s="46">
        <f t="shared" si="105"/>
        <v>0</v>
      </c>
      <c r="AL578" s="46">
        <f t="shared" si="105"/>
        <v>0</v>
      </c>
      <c r="AM578" s="46">
        <f t="shared" si="105"/>
        <v>0</v>
      </c>
      <c r="AN578" s="46">
        <f t="shared" si="105"/>
        <v>0</v>
      </c>
      <c r="AO578" s="46">
        <f t="shared" si="105"/>
        <v>0</v>
      </c>
      <c r="AP578" s="46">
        <f t="shared" si="105"/>
        <v>0</v>
      </c>
      <c r="AQ578" s="46">
        <f t="shared" si="105"/>
        <v>0</v>
      </c>
      <c r="AR578" s="46">
        <f t="shared" si="105"/>
        <v>0</v>
      </c>
      <c r="AS578" s="46">
        <f t="shared" si="105"/>
        <v>0</v>
      </c>
      <c r="AT578" s="46">
        <f t="shared" si="105"/>
        <v>0</v>
      </c>
      <c r="AU578" s="46">
        <f t="shared" si="105"/>
        <v>0</v>
      </c>
      <c r="AV578" s="46">
        <f t="shared" si="105"/>
        <v>0</v>
      </c>
      <c r="AW578" s="46">
        <f>AW533</f>
        <v>0</v>
      </c>
      <c r="AX578" s="46">
        <f>AX533</f>
        <v>0</v>
      </c>
    </row>
    <row r="579" spans="27:50" x14ac:dyDescent="0.2">
      <c r="AA579" t="s">
        <v>41</v>
      </c>
      <c r="AB579" s="74">
        <f t="shared" ref="AB579:AV579" si="106">AB557</f>
        <v>2.6</v>
      </c>
      <c r="AC579" s="74">
        <f t="shared" si="106"/>
        <v>-2.7</v>
      </c>
      <c r="AD579" s="74">
        <f t="shared" si="106"/>
        <v>-3.4</v>
      </c>
      <c r="AE579" s="74">
        <f t="shared" si="106"/>
        <v>-3.4</v>
      </c>
      <c r="AF579" s="74">
        <f t="shared" si="106"/>
        <v>-3.2</v>
      </c>
      <c r="AG579" s="74">
        <f t="shared" si="106"/>
        <v>-2.7</v>
      </c>
      <c r="AH579" s="74">
        <f t="shared" si="106"/>
        <v>-4</v>
      </c>
      <c r="AI579" s="74">
        <f t="shared" si="106"/>
        <v>-2.8</v>
      </c>
      <c r="AJ579" s="74">
        <f t="shared" si="106"/>
        <v>-2.8</v>
      </c>
      <c r="AK579" s="74">
        <f t="shared" si="106"/>
        <v>-3.7</v>
      </c>
      <c r="AL579" s="74">
        <f t="shared" si="106"/>
        <v>0</v>
      </c>
      <c r="AM579" s="74">
        <f t="shared" si="106"/>
        <v>0</v>
      </c>
      <c r="AN579" s="74">
        <f t="shared" si="106"/>
        <v>0</v>
      </c>
      <c r="AO579" s="74">
        <f t="shared" si="106"/>
        <v>0</v>
      </c>
      <c r="AP579" s="74">
        <f t="shared" si="106"/>
        <v>0</v>
      </c>
      <c r="AQ579" s="74">
        <f t="shared" si="106"/>
        <v>0</v>
      </c>
      <c r="AR579" s="74">
        <f t="shared" si="106"/>
        <v>0</v>
      </c>
      <c r="AS579" s="74">
        <f t="shared" si="106"/>
        <v>0</v>
      </c>
      <c r="AT579" s="74">
        <f t="shared" si="106"/>
        <v>0</v>
      </c>
      <c r="AU579" s="74">
        <f t="shared" si="106"/>
        <v>0</v>
      </c>
      <c r="AV579" s="74">
        <f t="shared" si="106"/>
        <v>0</v>
      </c>
      <c r="AW579" s="74">
        <f>AW557</f>
        <v>0</v>
      </c>
      <c r="AX579" s="74">
        <f>AX557</f>
        <v>0</v>
      </c>
    </row>
    <row r="580" spans="27:50" x14ac:dyDescent="0.2">
      <c r="AA580" t="s">
        <v>44</v>
      </c>
      <c r="AB580" s="46">
        <f t="shared" ref="AB580:AX580" si="107">SUM(AB562:AB579)</f>
        <v>-8.4</v>
      </c>
      <c r="AC580" s="46">
        <f t="shared" si="107"/>
        <v>14.099999999999998</v>
      </c>
      <c r="AD580" s="46">
        <f t="shared" si="107"/>
        <v>6.8000000000000007</v>
      </c>
      <c r="AE580" s="46">
        <f t="shared" si="107"/>
        <v>2.6999999999999997</v>
      </c>
      <c r="AF580" s="46">
        <f t="shared" si="107"/>
        <v>1.5999999999999996</v>
      </c>
      <c r="AG580" s="46">
        <f t="shared" si="107"/>
        <v>29.500000000000004</v>
      </c>
      <c r="AH580" s="46">
        <f t="shared" si="107"/>
        <v>38.4</v>
      </c>
      <c r="AI580" s="46">
        <f t="shared" si="107"/>
        <v>4.3000000000000007</v>
      </c>
      <c r="AJ580" s="46">
        <f t="shared" si="107"/>
        <v>8.5</v>
      </c>
      <c r="AK580" s="46">
        <f t="shared" si="107"/>
        <v>-2.7</v>
      </c>
      <c r="AL580" s="46">
        <f t="shared" si="107"/>
        <v>-17.7</v>
      </c>
      <c r="AM580" s="46">
        <f t="shared" si="107"/>
        <v>-6.9</v>
      </c>
      <c r="AN580" s="46">
        <f t="shared" si="107"/>
        <v>15.8</v>
      </c>
      <c r="AO580" s="46">
        <f t="shared" si="107"/>
        <v>20.2</v>
      </c>
      <c r="AP580" s="46">
        <f t="shared" si="107"/>
        <v>4.5999999999999996</v>
      </c>
      <c r="AQ580" s="46">
        <f t="shared" si="107"/>
        <v>34.299999999999997</v>
      </c>
      <c r="AR580" s="46">
        <f t="shared" si="107"/>
        <v>42.4</v>
      </c>
      <c r="AS580" s="46">
        <f t="shared" si="107"/>
        <v>25.799999999999997</v>
      </c>
      <c r="AT580" s="46">
        <f t="shared" si="107"/>
        <v>-3.9</v>
      </c>
      <c r="AU580" s="46">
        <f t="shared" si="107"/>
        <v>-4.4999999999999991</v>
      </c>
      <c r="AV580" s="46">
        <f t="shared" si="107"/>
        <v>4.9000000000000004</v>
      </c>
      <c r="AW580" s="46">
        <f t="shared" si="107"/>
        <v>-21</v>
      </c>
      <c r="AX580" s="46">
        <f t="shared" si="107"/>
        <v>3.8</v>
      </c>
    </row>
    <row r="582" spans="27:50" x14ac:dyDescent="0.2">
      <c r="AA582" t="s">
        <v>45</v>
      </c>
      <c r="AB582" s="46" t="e">
        <f t="shared" ref="AB582:AV582" si="108">AB560+AB580</f>
        <v>#REF!</v>
      </c>
      <c r="AC582" s="46" t="e">
        <f t="shared" si="108"/>
        <v>#REF!</v>
      </c>
      <c r="AD582" s="46" t="e">
        <f t="shared" si="108"/>
        <v>#REF!</v>
      </c>
      <c r="AE582" s="46" t="e">
        <f t="shared" si="108"/>
        <v>#REF!</v>
      </c>
      <c r="AF582" s="46" t="e">
        <f t="shared" si="108"/>
        <v>#REF!</v>
      </c>
      <c r="AG582" s="46" t="e">
        <f t="shared" si="108"/>
        <v>#REF!</v>
      </c>
      <c r="AH582" s="46" t="e">
        <f t="shared" si="108"/>
        <v>#REF!</v>
      </c>
      <c r="AI582" s="46" t="e">
        <f t="shared" si="108"/>
        <v>#REF!</v>
      </c>
      <c r="AJ582" s="46" t="e">
        <f t="shared" si="108"/>
        <v>#REF!</v>
      </c>
      <c r="AK582" s="46" t="e">
        <f t="shared" si="108"/>
        <v>#REF!</v>
      </c>
      <c r="AL582" s="46" t="e">
        <f t="shared" si="108"/>
        <v>#REF!</v>
      </c>
      <c r="AM582" s="46" t="e">
        <f t="shared" si="108"/>
        <v>#REF!</v>
      </c>
      <c r="AN582" s="46" t="e">
        <f t="shared" si="108"/>
        <v>#REF!</v>
      </c>
      <c r="AO582" s="46" t="e">
        <f t="shared" si="108"/>
        <v>#REF!</v>
      </c>
      <c r="AP582" s="46" t="e">
        <f t="shared" si="108"/>
        <v>#REF!</v>
      </c>
      <c r="AQ582" s="46" t="e">
        <f t="shared" si="108"/>
        <v>#REF!</v>
      </c>
      <c r="AR582" s="46" t="e">
        <f t="shared" si="108"/>
        <v>#REF!</v>
      </c>
      <c r="AS582" s="46" t="e">
        <f t="shared" si="108"/>
        <v>#REF!</v>
      </c>
      <c r="AT582" s="46">
        <f t="shared" si="108"/>
        <v>-5.6</v>
      </c>
      <c r="AU582" s="46">
        <f t="shared" si="108"/>
        <v>-21.799999999999997</v>
      </c>
      <c r="AV582" s="46">
        <f t="shared" si="108"/>
        <v>15.800000000000002</v>
      </c>
      <c r="AW582" s="46">
        <f>AW560+AW580</f>
        <v>-49.4</v>
      </c>
      <c r="AX582" s="46">
        <f>AX560+AX580</f>
        <v>32.4</v>
      </c>
    </row>
    <row r="583" spans="27:50" x14ac:dyDescent="0.2">
      <c r="AA583" t="s">
        <v>46</v>
      </c>
      <c r="AB583" s="46" t="e">
        <f t="shared" ref="AB583:AX583" si="109">ROUND(AB582*50%,1)</f>
        <v>#REF!</v>
      </c>
      <c r="AC583" s="46" t="e">
        <f t="shared" si="109"/>
        <v>#REF!</v>
      </c>
      <c r="AD583" s="46" t="e">
        <f t="shared" si="109"/>
        <v>#REF!</v>
      </c>
      <c r="AE583" s="46" t="e">
        <f t="shared" si="109"/>
        <v>#REF!</v>
      </c>
      <c r="AF583" s="46" t="e">
        <f t="shared" si="109"/>
        <v>#REF!</v>
      </c>
      <c r="AG583" s="46" t="e">
        <f t="shared" si="109"/>
        <v>#REF!</v>
      </c>
      <c r="AH583" s="46" t="e">
        <f t="shared" si="109"/>
        <v>#REF!</v>
      </c>
      <c r="AI583" s="46" t="e">
        <f t="shared" si="109"/>
        <v>#REF!</v>
      </c>
      <c r="AJ583" s="46" t="e">
        <f t="shared" si="109"/>
        <v>#REF!</v>
      </c>
      <c r="AK583" s="46" t="e">
        <f t="shared" si="109"/>
        <v>#REF!</v>
      </c>
      <c r="AL583" s="46" t="e">
        <f t="shared" si="109"/>
        <v>#REF!</v>
      </c>
      <c r="AM583" s="46" t="e">
        <f t="shared" si="109"/>
        <v>#REF!</v>
      </c>
      <c r="AN583" s="46" t="e">
        <f t="shared" si="109"/>
        <v>#REF!</v>
      </c>
      <c r="AO583" s="46" t="e">
        <f t="shared" si="109"/>
        <v>#REF!</v>
      </c>
      <c r="AP583" s="46" t="e">
        <f t="shared" si="109"/>
        <v>#REF!</v>
      </c>
      <c r="AQ583" s="46" t="e">
        <f t="shared" si="109"/>
        <v>#REF!</v>
      </c>
      <c r="AR583" s="46" t="e">
        <f t="shared" si="109"/>
        <v>#REF!</v>
      </c>
      <c r="AS583" s="46" t="e">
        <f t="shared" si="109"/>
        <v>#REF!</v>
      </c>
      <c r="AT583" s="46">
        <f t="shared" si="109"/>
        <v>-2.8</v>
      </c>
      <c r="AU583" s="46">
        <f t="shared" si="109"/>
        <v>-10.9</v>
      </c>
      <c r="AV583" s="46">
        <f t="shared" si="109"/>
        <v>7.9</v>
      </c>
      <c r="AW583" s="46">
        <f t="shared" si="109"/>
        <v>-24.7</v>
      </c>
      <c r="AX583" s="46">
        <f t="shared" si="109"/>
        <v>16.2</v>
      </c>
    </row>
    <row r="584" spans="27:50" x14ac:dyDescent="0.2">
      <c r="AA584" t="s">
        <v>47</v>
      </c>
      <c r="AB584" s="73">
        <v>9.6</v>
      </c>
      <c r="AC584" s="73">
        <v>-22</v>
      </c>
      <c r="AD584" s="73">
        <v>-29.3</v>
      </c>
      <c r="AE584" s="73">
        <v>55.2</v>
      </c>
      <c r="AF584" s="73">
        <v>52.6</v>
      </c>
      <c r="AG584" s="73">
        <v>42.2</v>
      </c>
      <c r="AH584" s="73">
        <v>-23.5</v>
      </c>
      <c r="AI584" s="73">
        <v>14.4</v>
      </c>
      <c r="AJ584" s="73">
        <v>-22.5</v>
      </c>
      <c r="AK584" s="73">
        <v>18.600000000000001</v>
      </c>
      <c r="AL584" s="73">
        <v>-18.600000000000001</v>
      </c>
      <c r="AM584" s="73">
        <v>-32.9</v>
      </c>
      <c r="AN584" s="73">
        <v>14.6</v>
      </c>
      <c r="AO584" s="73">
        <v>30.1</v>
      </c>
      <c r="AP584" s="73">
        <v>95.5</v>
      </c>
      <c r="AQ584" s="73">
        <v>45</v>
      </c>
      <c r="AR584" s="73">
        <v>8.4</v>
      </c>
      <c r="AS584" s="73">
        <v>23.1</v>
      </c>
      <c r="AT584" s="73">
        <v>-2.9</v>
      </c>
      <c r="AU584" s="73">
        <v>-8.4</v>
      </c>
      <c r="AV584" s="73">
        <v>7.9</v>
      </c>
      <c r="AW584" s="73">
        <v>-24.8</v>
      </c>
      <c r="AX584" s="73">
        <v>16.399999999999999</v>
      </c>
    </row>
    <row r="585" spans="27:50" ht="13.5" thickBot="1" x14ac:dyDescent="0.25">
      <c r="AA585" t="s">
        <v>48</v>
      </c>
      <c r="AB585" s="75" t="e">
        <f t="shared" ref="AB585:AX585" si="110">AB584-AB583</f>
        <v>#REF!</v>
      </c>
      <c r="AC585" s="75" t="e">
        <f t="shared" si="110"/>
        <v>#REF!</v>
      </c>
      <c r="AD585" s="75" t="e">
        <f t="shared" si="110"/>
        <v>#REF!</v>
      </c>
      <c r="AE585" s="75" t="e">
        <f t="shared" si="110"/>
        <v>#REF!</v>
      </c>
      <c r="AF585" s="75" t="e">
        <f t="shared" si="110"/>
        <v>#REF!</v>
      </c>
      <c r="AG585" s="75" t="e">
        <f t="shared" si="110"/>
        <v>#REF!</v>
      </c>
      <c r="AH585" s="75" t="e">
        <f t="shared" si="110"/>
        <v>#REF!</v>
      </c>
      <c r="AI585" s="75" t="e">
        <f t="shared" si="110"/>
        <v>#REF!</v>
      </c>
      <c r="AJ585" s="75" t="e">
        <f t="shared" si="110"/>
        <v>#REF!</v>
      </c>
      <c r="AK585" s="75" t="e">
        <f t="shared" si="110"/>
        <v>#REF!</v>
      </c>
      <c r="AL585" s="75" t="e">
        <f t="shared" si="110"/>
        <v>#REF!</v>
      </c>
      <c r="AM585" s="75" t="e">
        <f t="shared" si="110"/>
        <v>#REF!</v>
      </c>
      <c r="AN585" s="75" t="e">
        <f t="shared" si="110"/>
        <v>#REF!</v>
      </c>
      <c r="AO585" s="75" t="e">
        <f t="shared" si="110"/>
        <v>#REF!</v>
      </c>
      <c r="AP585" s="75" t="e">
        <f t="shared" si="110"/>
        <v>#REF!</v>
      </c>
      <c r="AQ585" s="75" t="e">
        <f t="shared" si="110"/>
        <v>#REF!</v>
      </c>
      <c r="AR585" s="75" t="e">
        <f t="shared" si="110"/>
        <v>#REF!</v>
      </c>
      <c r="AS585" s="75" t="e">
        <f t="shared" si="110"/>
        <v>#REF!</v>
      </c>
      <c r="AT585" s="75">
        <f t="shared" si="110"/>
        <v>-0.10000000000000009</v>
      </c>
      <c r="AU585" s="75">
        <f t="shared" si="110"/>
        <v>2.5</v>
      </c>
      <c r="AV585" s="75">
        <f t="shared" si="110"/>
        <v>0</v>
      </c>
      <c r="AW585" s="75">
        <f t="shared" si="110"/>
        <v>-0.10000000000000142</v>
      </c>
      <c r="AX585" s="75">
        <f t="shared" si="110"/>
        <v>0.19999999999999929</v>
      </c>
    </row>
    <row r="586" spans="27:50" ht="13.5" thickTop="1" x14ac:dyDescent="0.2">
      <c r="AB586" s="67"/>
      <c r="AC586" s="67"/>
      <c r="AD586" s="67"/>
      <c r="AE586" s="67"/>
      <c r="AF586" s="67"/>
      <c r="AG586" s="67"/>
      <c r="AH586" s="67"/>
      <c r="AI586" s="67"/>
      <c r="AJ586" s="67"/>
      <c r="AK586" s="67"/>
      <c r="AL586" s="67"/>
      <c r="AM586" s="67"/>
      <c r="AN586" s="67"/>
      <c r="AO586" s="67"/>
      <c r="AP586" s="67"/>
      <c r="AQ586" s="67"/>
      <c r="AR586" s="67"/>
      <c r="AS586" s="67"/>
      <c r="AT586" s="67"/>
      <c r="AU586" s="67"/>
      <c r="AV586" s="67"/>
      <c r="AW586" s="67"/>
      <c r="AX586" s="67"/>
    </row>
    <row r="587" spans="27:50" x14ac:dyDescent="0.2">
      <c r="AB587" s="67"/>
      <c r="AC587" s="67"/>
      <c r="AD587" s="67"/>
      <c r="AE587" s="67"/>
      <c r="AF587" s="67"/>
      <c r="AG587" s="67"/>
      <c r="AH587" s="67"/>
      <c r="AI587" s="67"/>
      <c r="AJ587" s="67"/>
      <c r="AK587" s="67"/>
      <c r="AL587" s="67"/>
      <c r="AM587" s="67"/>
      <c r="AN587" s="67"/>
      <c r="AO587" s="67"/>
      <c r="AP587" s="67"/>
      <c r="AQ587" s="67"/>
      <c r="AR587" s="67"/>
      <c r="AS587" s="67"/>
      <c r="AT587" s="67"/>
      <c r="AU587" s="67"/>
      <c r="AV587" s="67"/>
    </row>
    <row r="588" spans="27:50" x14ac:dyDescent="0.2">
      <c r="AB588" s="67"/>
      <c r="AC588" s="67"/>
      <c r="AD588" s="67"/>
      <c r="AE588" s="67"/>
      <c r="AF588" s="67"/>
      <c r="AG588" s="67"/>
      <c r="AH588" s="67"/>
      <c r="AI588" s="67"/>
      <c r="AJ588" s="67"/>
      <c r="AK588" s="67"/>
      <c r="AL588" s="67"/>
      <c r="AM588" s="67"/>
      <c r="AN588" s="67"/>
      <c r="AO588" s="67"/>
      <c r="AP588" s="67"/>
      <c r="AQ588" s="67"/>
      <c r="AR588" s="67"/>
      <c r="AS588" s="67"/>
      <c r="AT588" s="67"/>
      <c r="AU588" s="67"/>
      <c r="AV588" s="67"/>
    </row>
    <row r="589" spans="27:50" x14ac:dyDescent="0.2">
      <c r="AB589" s="67"/>
      <c r="AC589" s="67"/>
      <c r="AD589" s="67"/>
      <c r="AE589" s="67"/>
      <c r="AF589" s="67"/>
      <c r="AG589" s="67"/>
      <c r="AH589" s="67"/>
      <c r="AI589" s="67"/>
      <c r="AJ589" s="67"/>
      <c r="AK589" s="67"/>
      <c r="AL589" s="67"/>
      <c r="AM589" s="67"/>
      <c r="AN589" s="67"/>
      <c r="AO589" s="67"/>
      <c r="AP589" s="67"/>
      <c r="AQ589" s="67"/>
      <c r="AR589" s="67"/>
      <c r="AS589" s="67"/>
      <c r="AT589" s="67"/>
      <c r="AU589" s="67"/>
      <c r="AV589" s="67"/>
    </row>
    <row r="590" spans="27:50" x14ac:dyDescent="0.2">
      <c r="AB590" s="67"/>
      <c r="AC590" s="67"/>
      <c r="AD590" s="67"/>
      <c r="AE590" s="67"/>
      <c r="AF590" s="67"/>
      <c r="AG590" s="67"/>
      <c r="AH590" s="67"/>
      <c r="AI590" s="67"/>
      <c r="AJ590" s="67"/>
      <c r="AK590" s="67"/>
      <c r="AL590" s="67"/>
      <c r="AM590" s="67"/>
      <c r="AN590" s="67"/>
      <c r="AO590" s="67"/>
      <c r="AP590" s="67"/>
      <c r="AQ590" s="67"/>
      <c r="AR590" s="67"/>
      <c r="AS590" s="67"/>
      <c r="AT590" s="67"/>
      <c r="AU590" s="67"/>
      <c r="AV590" s="67"/>
    </row>
    <row r="591" spans="27:50" x14ac:dyDescent="0.2">
      <c r="AB591" s="67"/>
      <c r="AC591" s="67"/>
      <c r="AD591" s="67"/>
      <c r="AE591" s="67"/>
      <c r="AF591" s="67"/>
      <c r="AG591" s="67"/>
      <c r="AH591" s="67"/>
      <c r="AI591" s="67"/>
      <c r="AJ591" s="67"/>
      <c r="AK591" s="67"/>
      <c r="AL591" s="67"/>
      <c r="AM591" s="67"/>
      <c r="AN591" s="67"/>
      <c r="AO591" s="67"/>
      <c r="AP591" s="67"/>
      <c r="AQ591" s="67"/>
      <c r="AR591" s="67"/>
      <c r="AS591" s="67"/>
      <c r="AT591" s="67"/>
      <c r="AU591" s="67"/>
      <c r="AV591" s="67"/>
    </row>
    <row r="592" spans="27:50" x14ac:dyDescent="0.2">
      <c r="AB592" s="67"/>
      <c r="AC592" s="67"/>
      <c r="AD592" s="67"/>
      <c r="AE592" s="67"/>
      <c r="AF592" s="67"/>
      <c r="AG592" s="67"/>
      <c r="AH592" s="67"/>
      <c r="AI592" s="67"/>
      <c r="AJ592" s="67"/>
      <c r="AK592" s="67"/>
      <c r="AL592" s="67"/>
      <c r="AM592" s="67"/>
      <c r="AN592" s="67"/>
      <c r="AO592" s="67"/>
      <c r="AP592" s="67"/>
      <c r="AQ592" s="67"/>
      <c r="AR592" s="67"/>
      <c r="AS592" s="67"/>
      <c r="AT592" s="67"/>
      <c r="AU592" s="67"/>
      <c r="AV592" s="67"/>
    </row>
    <row r="593" spans="28:48" x14ac:dyDescent="0.2">
      <c r="AB593" s="67"/>
      <c r="AC593" s="67"/>
      <c r="AD593" s="67"/>
      <c r="AE593" s="67"/>
      <c r="AF593" s="67"/>
      <c r="AG593" s="67"/>
      <c r="AH593" s="67"/>
      <c r="AI593" s="67"/>
      <c r="AJ593" s="67"/>
      <c r="AK593" s="67"/>
      <c r="AL593" s="67"/>
      <c r="AM593" s="67"/>
      <c r="AN593" s="67"/>
      <c r="AO593" s="67"/>
      <c r="AP593" s="67"/>
      <c r="AQ593" s="67"/>
      <c r="AR593" s="67"/>
      <c r="AS593" s="67"/>
      <c r="AT593" s="67"/>
      <c r="AU593" s="67"/>
      <c r="AV593" s="67"/>
    </row>
    <row r="594" spans="28:48" x14ac:dyDescent="0.2">
      <c r="AB594" s="67"/>
      <c r="AC594" s="67"/>
      <c r="AD594" s="67"/>
      <c r="AE594" s="67"/>
      <c r="AF594" s="67"/>
      <c r="AG594" s="67"/>
      <c r="AH594" s="67"/>
      <c r="AI594" s="67"/>
      <c r="AJ594" s="67"/>
      <c r="AK594" s="67"/>
      <c r="AL594" s="67"/>
      <c r="AM594" s="67"/>
      <c r="AN594" s="67"/>
      <c r="AO594" s="67"/>
      <c r="AP594" s="67"/>
      <c r="AQ594" s="67"/>
      <c r="AR594" s="67"/>
      <c r="AS594" s="67"/>
      <c r="AT594" s="67"/>
      <c r="AU594" s="67"/>
      <c r="AV594" s="67"/>
    </row>
    <row r="595" spans="28:48" x14ac:dyDescent="0.2">
      <c r="AB595" s="67"/>
      <c r="AC595" s="67"/>
      <c r="AD595" s="67"/>
      <c r="AE595" s="67"/>
      <c r="AF595" s="67"/>
      <c r="AG595" s="67"/>
      <c r="AH595" s="67"/>
      <c r="AI595" s="67"/>
      <c r="AJ595" s="67"/>
      <c r="AK595" s="67"/>
      <c r="AL595" s="67"/>
      <c r="AM595" s="67"/>
      <c r="AN595" s="67"/>
      <c r="AO595" s="67"/>
      <c r="AP595" s="67"/>
      <c r="AQ595" s="67"/>
      <c r="AR595" s="67"/>
      <c r="AS595" s="67"/>
      <c r="AT595" s="67"/>
      <c r="AU595" s="67"/>
      <c r="AV595" s="67"/>
    </row>
    <row r="596" spans="28:48" x14ac:dyDescent="0.2">
      <c r="AB596" s="67"/>
      <c r="AC596" s="67"/>
      <c r="AD596" s="67"/>
      <c r="AE596" s="67"/>
      <c r="AF596" s="67"/>
      <c r="AG596" s="67"/>
      <c r="AH596" s="67"/>
      <c r="AI596" s="67"/>
      <c r="AJ596" s="67"/>
      <c r="AK596" s="67"/>
      <c r="AL596" s="67"/>
      <c r="AM596" s="67"/>
      <c r="AN596" s="67"/>
      <c r="AO596" s="67"/>
      <c r="AP596" s="67"/>
      <c r="AQ596" s="67"/>
      <c r="AR596" s="67"/>
      <c r="AS596" s="67"/>
      <c r="AT596" s="67"/>
      <c r="AU596" s="67"/>
      <c r="AV596" s="67"/>
    </row>
    <row r="597" spans="28:48" x14ac:dyDescent="0.2">
      <c r="AB597" s="67"/>
      <c r="AC597" s="67"/>
      <c r="AD597" s="67"/>
      <c r="AE597" s="67"/>
      <c r="AF597" s="67"/>
      <c r="AG597" s="67"/>
      <c r="AH597" s="67"/>
      <c r="AI597" s="67"/>
      <c r="AJ597" s="67"/>
      <c r="AK597" s="67"/>
      <c r="AL597" s="67"/>
      <c r="AM597" s="67"/>
      <c r="AN597" s="67"/>
      <c r="AO597" s="67"/>
      <c r="AP597" s="67"/>
      <c r="AQ597" s="67"/>
      <c r="AR597" s="67"/>
      <c r="AS597" s="67"/>
      <c r="AT597" s="67"/>
      <c r="AU597" s="67"/>
      <c r="AV597" s="67"/>
    </row>
    <row r="598" spans="28:48" x14ac:dyDescent="0.2">
      <c r="AB598" s="67"/>
      <c r="AC598" s="67"/>
      <c r="AD598" s="67"/>
      <c r="AE598" s="67"/>
      <c r="AF598" s="67"/>
      <c r="AG598" s="67"/>
      <c r="AH598" s="67"/>
      <c r="AI598" s="67"/>
      <c r="AJ598" s="67"/>
      <c r="AK598" s="67"/>
      <c r="AL598" s="67"/>
      <c r="AM598" s="67"/>
      <c r="AN598" s="67"/>
      <c r="AO598" s="67"/>
      <c r="AP598" s="67"/>
      <c r="AQ598" s="67"/>
      <c r="AR598" s="67"/>
      <c r="AS598" s="67"/>
      <c r="AT598" s="67"/>
      <c r="AU598" s="67"/>
      <c r="AV598" s="67"/>
    </row>
    <row r="599" spans="28:48" x14ac:dyDescent="0.2">
      <c r="AB599" s="67"/>
      <c r="AC599" s="67"/>
      <c r="AD599" s="67"/>
      <c r="AE599" s="67"/>
      <c r="AF599" s="67"/>
      <c r="AG599" s="67"/>
      <c r="AH599" s="67"/>
      <c r="AI599" s="67"/>
      <c r="AJ599" s="67"/>
      <c r="AK599" s="67"/>
      <c r="AL599" s="67"/>
      <c r="AM599" s="67"/>
      <c r="AN599" s="67"/>
      <c r="AO599" s="67"/>
      <c r="AP599" s="67"/>
      <c r="AQ599" s="67"/>
      <c r="AR599" s="67"/>
      <c r="AS599" s="67"/>
      <c r="AT599" s="67"/>
      <c r="AU599" s="67"/>
      <c r="AV599" s="67"/>
    </row>
    <row r="600" spans="28:48" x14ac:dyDescent="0.2">
      <c r="AB600" s="67"/>
      <c r="AC600" s="67"/>
      <c r="AD600" s="67"/>
      <c r="AE600" s="67"/>
      <c r="AF600" s="67"/>
      <c r="AG600" s="67"/>
      <c r="AH600" s="67"/>
      <c r="AI600" s="67"/>
      <c r="AJ600" s="67"/>
      <c r="AK600" s="67"/>
      <c r="AL600" s="67"/>
      <c r="AM600" s="67"/>
      <c r="AN600" s="67"/>
      <c r="AO600" s="67"/>
      <c r="AP600" s="67"/>
      <c r="AQ600" s="67"/>
      <c r="AR600" s="67"/>
      <c r="AS600" s="67"/>
      <c r="AT600" s="67"/>
      <c r="AU600" s="67"/>
      <c r="AV600" s="67"/>
    </row>
    <row r="601" spans="28:48" x14ac:dyDescent="0.2">
      <c r="AB601" s="67"/>
      <c r="AC601" s="67"/>
      <c r="AD601" s="67"/>
      <c r="AE601" s="67"/>
      <c r="AF601" s="67"/>
      <c r="AG601" s="67"/>
      <c r="AH601" s="67"/>
      <c r="AI601" s="67"/>
      <c r="AJ601" s="67"/>
      <c r="AK601" s="67"/>
      <c r="AL601" s="67"/>
      <c r="AM601" s="67"/>
      <c r="AN601" s="67"/>
      <c r="AO601" s="67"/>
      <c r="AP601" s="67"/>
      <c r="AQ601" s="67"/>
      <c r="AR601" s="67"/>
      <c r="AS601" s="67"/>
      <c r="AT601" s="67"/>
      <c r="AU601" s="67"/>
      <c r="AV601" s="67"/>
    </row>
    <row r="602" spans="28:48" x14ac:dyDescent="0.2">
      <c r="AB602" s="67"/>
      <c r="AC602" s="67"/>
      <c r="AD602" s="67"/>
      <c r="AE602" s="67"/>
      <c r="AF602" s="67"/>
      <c r="AG602" s="67"/>
      <c r="AH602" s="67"/>
      <c r="AI602" s="67"/>
      <c r="AJ602" s="67"/>
      <c r="AK602" s="67"/>
      <c r="AL602" s="67"/>
      <c r="AM602" s="67"/>
      <c r="AN602" s="67"/>
      <c r="AO602" s="67"/>
      <c r="AP602" s="67"/>
      <c r="AQ602" s="67"/>
      <c r="AR602" s="67"/>
      <c r="AS602" s="67"/>
      <c r="AT602" s="67"/>
      <c r="AU602" s="67"/>
      <c r="AV602" s="67"/>
    </row>
    <row r="603" spans="28:48" x14ac:dyDescent="0.2">
      <c r="AB603" s="67"/>
      <c r="AC603" s="67"/>
      <c r="AD603" s="67"/>
      <c r="AE603" s="67"/>
      <c r="AF603" s="67"/>
      <c r="AG603" s="67"/>
      <c r="AH603" s="67"/>
      <c r="AI603" s="67"/>
      <c r="AJ603" s="67"/>
      <c r="AK603" s="67"/>
      <c r="AL603" s="67"/>
      <c r="AM603" s="67"/>
      <c r="AN603" s="67"/>
      <c r="AO603" s="67"/>
      <c r="AP603" s="67"/>
      <c r="AQ603" s="67"/>
      <c r="AR603" s="67"/>
      <c r="AS603" s="67"/>
      <c r="AT603" s="67"/>
      <c r="AU603" s="67"/>
      <c r="AV603" s="67"/>
    </row>
    <row r="604" spans="28:48" x14ac:dyDescent="0.2">
      <c r="AB604" s="67"/>
      <c r="AC604" s="67"/>
      <c r="AD604" s="67"/>
      <c r="AE604" s="67"/>
      <c r="AF604" s="67"/>
      <c r="AG604" s="67"/>
      <c r="AH604" s="67"/>
      <c r="AI604" s="67"/>
      <c r="AJ604" s="67"/>
      <c r="AK604" s="67"/>
      <c r="AL604" s="67"/>
      <c r="AM604" s="67"/>
      <c r="AN604" s="67"/>
      <c r="AO604" s="67"/>
      <c r="AP604" s="67"/>
      <c r="AQ604" s="67"/>
      <c r="AR604" s="67"/>
      <c r="AS604" s="67"/>
      <c r="AT604" s="67"/>
      <c r="AU604" s="67"/>
      <c r="AV604" s="67"/>
    </row>
    <row r="605" spans="28:48" x14ac:dyDescent="0.2">
      <c r="AB605" s="67"/>
      <c r="AC605" s="67"/>
      <c r="AD605" s="67"/>
      <c r="AE605" s="67"/>
      <c r="AF605" s="67"/>
      <c r="AG605" s="67"/>
      <c r="AH605" s="67"/>
      <c r="AI605" s="67"/>
      <c r="AJ605" s="67"/>
      <c r="AK605" s="67"/>
      <c r="AL605" s="67"/>
      <c r="AM605" s="67"/>
      <c r="AN605" s="67"/>
      <c r="AO605" s="67"/>
      <c r="AP605" s="67"/>
      <c r="AQ605" s="67"/>
      <c r="AR605" s="67"/>
      <c r="AS605" s="67"/>
      <c r="AT605" s="67"/>
      <c r="AU605" s="67"/>
      <c r="AV605" s="67"/>
    </row>
    <row r="606" spans="28:48" x14ac:dyDescent="0.2">
      <c r="AB606" s="67"/>
      <c r="AC606" s="67"/>
      <c r="AD606" s="67"/>
      <c r="AE606" s="67"/>
      <c r="AF606" s="67"/>
      <c r="AG606" s="67"/>
      <c r="AH606" s="67"/>
      <c r="AI606" s="67"/>
      <c r="AJ606" s="67"/>
      <c r="AK606" s="67"/>
      <c r="AL606" s="67"/>
      <c r="AM606" s="67"/>
      <c r="AN606" s="67"/>
      <c r="AO606" s="67"/>
      <c r="AP606" s="67"/>
      <c r="AQ606" s="67"/>
      <c r="AR606" s="67"/>
      <c r="AS606" s="67"/>
      <c r="AT606" s="67"/>
      <c r="AU606" s="67"/>
      <c r="AV606" s="67"/>
    </row>
    <row r="607" spans="28:48" x14ac:dyDescent="0.2">
      <c r="AB607" s="67"/>
      <c r="AC607" s="67"/>
      <c r="AD607" s="67"/>
      <c r="AE607" s="67"/>
      <c r="AF607" s="67"/>
      <c r="AG607" s="67"/>
      <c r="AH607" s="67"/>
      <c r="AI607" s="67"/>
      <c r="AJ607" s="67"/>
      <c r="AK607" s="67"/>
      <c r="AL607" s="67"/>
      <c r="AM607" s="67"/>
      <c r="AN607" s="67"/>
      <c r="AO607" s="67"/>
      <c r="AP607" s="67"/>
      <c r="AQ607" s="67"/>
      <c r="AR607" s="67"/>
      <c r="AS607" s="67"/>
      <c r="AT607" s="67"/>
      <c r="AU607" s="67"/>
      <c r="AV607" s="67"/>
    </row>
    <row r="608" spans="28:48" x14ac:dyDescent="0.2">
      <c r="AB608" s="67"/>
      <c r="AC608" s="67"/>
      <c r="AD608" s="67"/>
      <c r="AE608" s="67"/>
      <c r="AF608" s="67"/>
      <c r="AG608" s="67"/>
      <c r="AH608" s="67"/>
      <c r="AI608" s="67"/>
      <c r="AJ608" s="67"/>
      <c r="AK608" s="67"/>
      <c r="AL608" s="67"/>
      <c r="AM608" s="67"/>
      <c r="AN608" s="67"/>
      <c r="AO608" s="67"/>
      <c r="AP608" s="67"/>
      <c r="AQ608" s="67"/>
      <c r="AR608" s="67"/>
      <c r="AS608" s="67"/>
      <c r="AT608" s="67"/>
      <c r="AU608" s="67"/>
      <c r="AV608" s="67"/>
    </row>
    <row r="609" spans="28:48" x14ac:dyDescent="0.2">
      <c r="AB609" s="67"/>
      <c r="AC609" s="67"/>
      <c r="AD609" s="67"/>
      <c r="AE609" s="67"/>
      <c r="AF609" s="67"/>
      <c r="AG609" s="67"/>
      <c r="AH609" s="67"/>
      <c r="AI609" s="67"/>
      <c r="AJ609" s="67"/>
      <c r="AK609" s="67"/>
      <c r="AL609" s="67"/>
      <c r="AM609" s="67"/>
      <c r="AN609" s="67"/>
      <c r="AO609" s="67"/>
      <c r="AP609" s="67"/>
      <c r="AQ609" s="67"/>
      <c r="AR609" s="67"/>
      <c r="AS609" s="67"/>
      <c r="AT609" s="67"/>
      <c r="AU609" s="67"/>
      <c r="AV609" s="67"/>
    </row>
    <row r="610" spans="28:48" x14ac:dyDescent="0.2">
      <c r="AB610" s="67"/>
      <c r="AC610" s="67"/>
      <c r="AD610" s="67"/>
      <c r="AE610" s="67"/>
      <c r="AF610" s="67"/>
      <c r="AG610" s="67"/>
      <c r="AH610" s="67"/>
      <c r="AI610" s="67"/>
      <c r="AJ610" s="67"/>
      <c r="AK610" s="67"/>
      <c r="AL610" s="67"/>
      <c r="AM610" s="67"/>
      <c r="AN610" s="67"/>
      <c r="AO610" s="67"/>
      <c r="AP610" s="67"/>
      <c r="AQ610" s="67"/>
      <c r="AR610" s="67"/>
      <c r="AS610" s="67"/>
      <c r="AT610" s="67"/>
      <c r="AU610" s="67"/>
      <c r="AV610" s="67"/>
    </row>
    <row r="611" spans="28:48" x14ac:dyDescent="0.2">
      <c r="AB611" s="67"/>
      <c r="AC611" s="67"/>
      <c r="AD611" s="67"/>
      <c r="AE611" s="67"/>
      <c r="AF611" s="67"/>
      <c r="AG611" s="67"/>
      <c r="AH611" s="67"/>
      <c r="AI611" s="67"/>
      <c r="AJ611" s="67"/>
      <c r="AK611" s="67"/>
      <c r="AL611" s="67"/>
      <c r="AM611" s="67"/>
      <c r="AN611" s="67"/>
      <c r="AO611" s="67"/>
      <c r="AP611" s="67"/>
      <c r="AQ611" s="67"/>
      <c r="AR611" s="67"/>
      <c r="AS611" s="67"/>
      <c r="AT611" s="67"/>
      <c r="AU611" s="67"/>
      <c r="AV611" s="67"/>
    </row>
    <row r="612" spans="28:48" x14ac:dyDescent="0.2">
      <c r="AB612" s="67"/>
      <c r="AC612" s="67"/>
      <c r="AD612" s="67"/>
      <c r="AE612" s="67"/>
      <c r="AF612" s="67"/>
      <c r="AG612" s="67"/>
      <c r="AH612" s="67"/>
      <c r="AI612" s="67"/>
      <c r="AJ612" s="67"/>
      <c r="AK612" s="67"/>
      <c r="AL612" s="67"/>
      <c r="AM612" s="67"/>
      <c r="AN612" s="67"/>
      <c r="AO612" s="67"/>
      <c r="AP612" s="67"/>
      <c r="AQ612" s="67"/>
      <c r="AR612" s="67"/>
      <c r="AS612" s="67"/>
      <c r="AT612" s="67"/>
      <c r="AU612" s="67"/>
      <c r="AV612" s="67"/>
    </row>
    <row r="613" spans="28:48" x14ac:dyDescent="0.2">
      <c r="AB613" s="67"/>
      <c r="AC613" s="67"/>
      <c r="AD613" s="67"/>
      <c r="AE613" s="67"/>
      <c r="AF613" s="67"/>
      <c r="AG613" s="67"/>
      <c r="AH613" s="67"/>
      <c r="AI613" s="67"/>
      <c r="AJ613" s="67"/>
      <c r="AK613" s="67"/>
      <c r="AL613" s="67"/>
      <c r="AM613" s="67"/>
      <c r="AN613" s="67"/>
      <c r="AO613" s="67"/>
      <c r="AP613" s="67"/>
      <c r="AQ613" s="67"/>
      <c r="AR613" s="67"/>
      <c r="AS613" s="67"/>
      <c r="AT613" s="67"/>
      <c r="AU613" s="67"/>
      <c r="AV613" s="67"/>
    </row>
    <row r="614" spans="28:48" x14ac:dyDescent="0.2">
      <c r="AB614" s="67"/>
      <c r="AC614" s="67"/>
      <c r="AD614" s="67"/>
      <c r="AE614" s="67"/>
      <c r="AF614" s="67"/>
      <c r="AG614" s="67"/>
      <c r="AH614" s="67"/>
      <c r="AI614" s="67"/>
      <c r="AJ614" s="67"/>
      <c r="AK614" s="67"/>
      <c r="AL614" s="67"/>
      <c r="AM614" s="67"/>
      <c r="AN614" s="67"/>
      <c r="AO614" s="67"/>
      <c r="AP614" s="67"/>
      <c r="AQ614" s="67"/>
      <c r="AR614" s="67"/>
      <c r="AS614" s="67"/>
      <c r="AT614" s="67"/>
      <c r="AU614" s="67"/>
      <c r="AV614" s="67"/>
    </row>
    <row r="615" spans="28:48" x14ac:dyDescent="0.2">
      <c r="AB615" s="67"/>
      <c r="AC615" s="67"/>
      <c r="AD615" s="67"/>
      <c r="AE615" s="67"/>
      <c r="AF615" s="67"/>
      <c r="AG615" s="67"/>
      <c r="AH615" s="67"/>
      <c r="AI615" s="67"/>
      <c r="AJ615" s="67"/>
      <c r="AK615" s="67"/>
      <c r="AL615" s="67"/>
      <c r="AM615" s="67"/>
      <c r="AN615" s="67"/>
      <c r="AO615" s="67"/>
      <c r="AP615" s="67"/>
      <c r="AQ615" s="67"/>
      <c r="AR615" s="67"/>
      <c r="AS615" s="67"/>
      <c r="AT615" s="67"/>
      <c r="AU615" s="67"/>
      <c r="AV615" s="67"/>
    </row>
    <row r="616" spans="28:48" x14ac:dyDescent="0.2">
      <c r="AB616" s="67"/>
      <c r="AC616" s="67"/>
      <c r="AD616" s="67"/>
      <c r="AE616" s="67"/>
      <c r="AF616" s="67"/>
      <c r="AG616" s="67"/>
      <c r="AH616" s="67"/>
      <c r="AI616" s="67"/>
      <c r="AJ616" s="67"/>
      <c r="AK616" s="67"/>
      <c r="AL616" s="67"/>
      <c r="AM616" s="67"/>
      <c r="AN616" s="67"/>
      <c r="AO616" s="67"/>
      <c r="AP616" s="67"/>
      <c r="AQ616" s="67"/>
      <c r="AR616" s="67"/>
      <c r="AS616" s="67"/>
      <c r="AT616" s="67"/>
      <c r="AU616" s="67"/>
      <c r="AV616" s="67"/>
    </row>
    <row r="617" spans="28:48" x14ac:dyDescent="0.2">
      <c r="AB617" s="67"/>
      <c r="AC617" s="67"/>
      <c r="AD617" s="67"/>
      <c r="AE617" s="67"/>
      <c r="AF617" s="67"/>
      <c r="AG617" s="67"/>
      <c r="AH617" s="67"/>
      <c r="AI617" s="67"/>
      <c r="AJ617" s="67"/>
      <c r="AK617" s="67"/>
      <c r="AL617" s="67"/>
      <c r="AM617" s="67"/>
      <c r="AN617" s="67"/>
      <c r="AO617" s="67"/>
      <c r="AP617" s="67"/>
      <c r="AQ617" s="67"/>
      <c r="AR617" s="67"/>
      <c r="AS617" s="67"/>
      <c r="AT617" s="67"/>
      <c r="AU617" s="67"/>
      <c r="AV617" s="67"/>
    </row>
    <row r="618" spans="28:48" x14ac:dyDescent="0.2">
      <c r="AB618" s="67"/>
      <c r="AC618" s="67"/>
      <c r="AD618" s="67"/>
      <c r="AE618" s="67"/>
      <c r="AF618" s="67"/>
      <c r="AG618" s="67"/>
      <c r="AH618" s="67"/>
      <c r="AI618" s="67"/>
      <c r="AJ618" s="67"/>
      <c r="AK618" s="67"/>
      <c r="AL618" s="67"/>
      <c r="AM618" s="67"/>
      <c r="AN618" s="67"/>
      <c r="AO618" s="67"/>
      <c r="AP618" s="67"/>
      <c r="AQ618" s="67"/>
      <c r="AR618" s="67"/>
      <c r="AS618" s="67"/>
      <c r="AT618" s="67"/>
      <c r="AU618" s="67"/>
      <c r="AV618" s="67"/>
    </row>
    <row r="619" spans="28:48" x14ac:dyDescent="0.2">
      <c r="AB619" s="67"/>
      <c r="AC619" s="67"/>
      <c r="AD619" s="67"/>
      <c r="AE619" s="67"/>
      <c r="AF619" s="67"/>
      <c r="AG619" s="67"/>
      <c r="AH619" s="67"/>
      <c r="AI619" s="67"/>
      <c r="AJ619" s="67"/>
      <c r="AK619" s="67"/>
      <c r="AL619" s="67"/>
      <c r="AM619" s="67"/>
      <c r="AN619" s="67"/>
      <c r="AO619" s="67"/>
      <c r="AP619" s="67"/>
      <c r="AQ619" s="67"/>
      <c r="AR619" s="67"/>
      <c r="AS619" s="67"/>
      <c r="AT619" s="67"/>
      <c r="AU619" s="67"/>
      <c r="AV619" s="67"/>
    </row>
    <row r="620" spans="28:48" x14ac:dyDescent="0.2">
      <c r="AB620" s="67"/>
      <c r="AC620" s="67"/>
      <c r="AD620" s="67"/>
      <c r="AE620" s="67"/>
      <c r="AF620" s="67"/>
      <c r="AG620" s="67"/>
      <c r="AH620" s="67"/>
      <c r="AI620" s="67"/>
      <c r="AJ620" s="67"/>
      <c r="AK620" s="67"/>
      <c r="AL620" s="67"/>
      <c r="AM620" s="67"/>
      <c r="AN620" s="67"/>
      <c r="AO620" s="67"/>
      <c r="AP620" s="67"/>
      <c r="AQ620" s="67"/>
      <c r="AR620" s="67"/>
      <c r="AS620" s="67"/>
      <c r="AT620" s="67"/>
      <c r="AU620" s="67"/>
      <c r="AV620" s="67"/>
    </row>
    <row r="621" spans="28:48" x14ac:dyDescent="0.2">
      <c r="AB621" s="67"/>
      <c r="AC621" s="67"/>
      <c r="AD621" s="67"/>
      <c r="AE621" s="67"/>
      <c r="AF621" s="67"/>
      <c r="AG621" s="67"/>
      <c r="AH621" s="67"/>
      <c r="AI621" s="67"/>
      <c r="AJ621" s="67"/>
      <c r="AK621" s="67"/>
      <c r="AL621" s="67"/>
      <c r="AM621" s="67"/>
      <c r="AN621" s="67"/>
      <c r="AO621" s="67"/>
      <c r="AP621" s="67"/>
      <c r="AQ621" s="67"/>
      <c r="AR621" s="67"/>
      <c r="AS621" s="67"/>
      <c r="AT621" s="67"/>
      <c r="AU621" s="67"/>
      <c r="AV621" s="67"/>
    </row>
    <row r="622" spans="28:48" x14ac:dyDescent="0.2">
      <c r="AB622" s="67"/>
      <c r="AC622" s="67"/>
      <c r="AD622" s="67"/>
      <c r="AE622" s="67"/>
      <c r="AF622" s="67"/>
      <c r="AG622" s="67"/>
      <c r="AH622" s="67"/>
      <c r="AI622" s="67"/>
      <c r="AJ622" s="67"/>
      <c r="AK622" s="67"/>
      <c r="AL622" s="67"/>
      <c r="AM622" s="67"/>
      <c r="AN622" s="67"/>
      <c r="AO622" s="67"/>
      <c r="AP622" s="67"/>
      <c r="AQ622" s="67"/>
      <c r="AR622" s="67"/>
      <c r="AS622" s="67"/>
      <c r="AT622" s="67"/>
      <c r="AU622" s="67"/>
      <c r="AV622" s="67"/>
    </row>
    <row r="623" spans="28:48" x14ac:dyDescent="0.2">
      <c r="AB623" s="67"/>
      <c r="AC623" s="67"/>
      <c r="AD623" s="67"/>
      <c r="AE623" s="67"/>
      <c r="AF623" s="67"/>
      <c r="AG623" s="67"/>
      <c r="AH623" s="67"/>
      <c r="AI623" s="67"/>
      <c r="AJ623" s="67"/>
      <c r="AK623" s="67"/>
      <c r="AL623" s="67"/>
      <c r="AM623" s="67"/>
      <c r="AN623" s="67"/>
      <c r="AO623" s="67"/>
      <c r="AP623" s="67"/>
      <c r="AQ623" s="67"/>
      <c r="AR623" s="67"/>
      <c r="AS623" s="67"/>
      <c r="AT623" s="67"/>
      <c r="AU623" s="67"/>
      <c r="AV623" s="67"/>
    </row>
    <row r="624" spans="28:48" x14ac:dyDescent="0.2">
      <c r="AB624" s="67"/>
      <c r="AC624" s="67"/>
      <c r="AD624" s="67"/>
      <c r="AE624" s="67"/>
      <c r="AF624" s="67"/>
      <c r="AG624" s="67"/>
      <c r="AH624" s="67"/>
      <c r="AI624" s="67"/>
      <c r="AJ624" s="67"/>
      <c r="AK624" s="67"/>
      <c r="AL624" s="67"/>
      <c r="AM624" s="67"/>
      <c r="AN624" s="67"/>
      <c r="AO624" s="67"/>
      <c r="AP624" s="67"/>
      <c r="AQ624" s="67"/>
      <c r="AR624" s="67"/>
      <c r="AS624" s="67"/>
      <c r="AT624" s="67"/>
      <c r="AU624" s="67"/>
      <c r="AV624" s="67"/>
    </row>
    <row r="625" spans="28:48" x14ac:dyDescent="0.2">
      <c r="AB625" s="67"/>
      <c r="AC625" s="67"/>
      <c r="AD625" s="67"/>
      <c r="AE625" s="67"/>
      <c r="AF625" s="67"/>
      <c r="AG625" s="67"/>
      <c r="AH625" s="67"/>
      <c r="AI625" s="67"/>
      <c r="AJ625" s="67"/>
      <c r="AK625" s="67"/>
      <c r="AL625" s="67"/>
      <c r="AM625" s="67"/>
      <c r="AN625" s="67"/>
      <c r="AO625" s="67"/>
      <c r="AP625" s="67"/>
      <c r="AQ625" s="67"/>
      <c r="AR625" s="67"/>
      <c r="AS625" s="67"/>
      <c r="AT625" s="67"/>
      <c r="AU625" s="67"/>
      <c r="AV625" s="67"/>
    </row>
    <row r="626" spans="28:48" x14ac:dyDescent="0.2">
      <c r="AB626" s="67"/>
      <c r="AC626" s="67"/>
      <c r="AD626" s="67"/>
      <c r="AE626" s="67"/>
      <c r="AF626" s="67"/>
      <c r="AG626" s="67"/>
      <c r="AH626" s="67"/>
      <c r="AI626" s="67"/>
      <c r="AJ626" s="67"/>
      <c r="AK626" s="67"/>
      <c r="AL626" s="67"/>
      <c r="AM626" s="67"/>
      <c r="AN626" s="67"/>
      <c r="AO626" s="67"/>
      <c r="AP626" s="67"/>
      <c r="AQ626" s="67"/>
      <c r="AR626" s="67"/>
      <c r="AS626" s="67"/>
      <c r="AT626" s="67"/>
      <c r="AU626" s="67"/>
      <c r="AV626" s="67"/>
    </row>
    <row r="627" spans="28:48" x14ac:dyDescent="0.2">
      <c r="AB627" s="67"/>
      <c r="AC627" s="67"/>
      <c r="AD627" s="67"/>
      <c r="AE627" s="67"/>
      <c r="AF627" s="67"/>
      <c r="AG627" s="67"/>
      <c r="AH627" s="67"/>
      <c r="AI627" s="67"/>
      <c r="AJ627" s="67"/>
      <c r="AK627" s="67"/>
      <c r="AL627" s="67"/>
      <c r="AM627" s="67"/>
      <c r="AN627" s="67"/>
      <c r="AO627" s="67"/>
      <c r="AP627" s="67"/>
      <c r="AQ627" s="67"/>
      <c r="AR627" s="67"/>
      <c r="AS627" s="67"/>
      <c r="AT627" s="67"/>
      <c r="AU627" s="67"/>
      <c r="AV627" s="67"/>
    </row>
    <row r="628" spans="28:48" x14ac:dyDescent="0.2">
      <c r="AB628" s="67"/>
      <c r="AC628" s="67"/>
      <c r="AD628" s="67"/>
      <c r="AE628" s="67"/>
      <c r="AF628" s="67"/>
      <c r="AG628" s="67"/>
      <c r="AH628" s="67"/>
      <c r="AI628" s="67"/>
      <c r="AJ628" s="67"/>
      <c r="AK628" s="67"/>
      <c r="AL628" s="67"/>
      <c r="AM628" s="67"/>
      <c r="AN628" s="67"/>
      <c r="AO628" s="67"/>
      <c r="AP628" s="67"/>
      <c r="AQ628" s="67"/>
      <c r="AR628" s="67"/>
      <c r="AS628" s="67"/>
      <c r="AT628" s="67"/>
      <c r="AU628" s="67"/>
      <c r="AV628" s="67"/>
    </row>
    <row r="629" spans="28:48" x14ac:dyDescent="0.2">
      <c r="AB629" s="67"/>
      <c r="AC629" s="67"/>
      <c r="AD629" s="67"/>
      <c r="AE629" s="67"/>
      <c r="AF629" s="67"/>
      <c r="AG629" s="67"/>
      <c r="AH629" s="67"/>
      <c r="AI629" s="67"/>
      <c r="AJ629" s="67"/>
      <c r="AK629" s="67"/>
      <c r="AL629" s="67"/>
      <c r="AM629" s="67"/>
      <c r="AN629" s="67"/>
      <c r="AO629" s="67"/>
      <c r="AP629" s="67"/>
      <c r="AQ629" s="67"/>
      <c r="AR629" s="67"/>
      <c r="AS629" s="67"/>
      <c r="AT629" s="67"/>
      <c r="AU629" s="67"/>
      <c r="AV629" s="67"/>
    </row>
    <row r="630" spans="28:48" x14ac:dyDescent="0.2">
      <c r="AB630" s="67"/>
      <c r="AC630" s="67"/>
      <c r="AD630" s="67"/>
      <c r="AE630" s="67"/>
      <c r="AF630" s="67"/>
      <c r="AG630" s="67"/>
      <c r="AH630" s="67"/>
      <c r="AI630" s="67"/>
      <c r="AJ630" s="67"/>
      <c r="AK630" s="67"/>
      <c r="AL630" s="67"/>
      <c r="AM630" s="67"/>
      <c r="AN630" s="67"/>
      <c r="AO630" s="67"/>
      <c r="AP630" s="67"/>
      <c r="AQ630" s="67"/>
      <c r="AR630" s="67"/>
      <c r="AS630" s="67"/>
      <c r="AT630" s="67"/>
      <c r="AU630" s="67"/>
      <c r="AV630" s="67"/>
    </row>
    <row r="631" spans="28:48" x14ac:dyDescent="0.2">
      <c r="AB631" s="67"/>
      <c r="AC631" s="67"/>
      <c r="AD631" s="67"/>
      <c r="AE631" s="67"/>
      <c r="AF631" s="67"/>
      <c r="AG631" s="67"/>
      <c r="AH631" s="67"/>
      <c r="AI631" s="67"/>
      <c r="AJ631" s="67"/>
      <c r="AK631" s="67"/>
      <c r="AL631" s="67"/>
      <c r="AM631" s="67"/>
      <c r="AN631" s="67"/>
      <c r="AO631" s="67"/>
      <c r="AP631" s="67"/>
      <c r="AQ631" s="67"/>
      <c r="AR631" s="67"/>
      <c r="AS631" s="67"/>
      <c r="AT631" s="67"/>
      <c r="AU631" s="67"/>
      <c r="AV631" s="67"/>
    </row>
    <row r="632" spans="28:48" x14ac:dyDescent="0.2">
      <c r="AB632" s="67"/>
      <c r="AC632" s="67"/>
      <c r="AD632" s="67"/>
      <c r="AE632" s="67"/>
      <c r="AF632" s="67"/>
      <c r="AG632" s="67"/>
      <c r="AH632" s="67"/>
      <c r="AI632" s="67"/>
      <c r="AJ632" s="67"/>
      <c r="AK632" s="67"/>
      <c r="AL632" s="67"/>
      <c r="AM632" s="67"/>
      <c r="AN632" s="67"/>
      <c r="AO632" s="67"/>
      <c r="AP632" s="67"/>
      <c r="AQ632" s="67"/>
      <c r="AR632" s="67"/>
      <c r="AS632" s="67"/>
      <c r="AT632" s="67"/>
      <c r="AU632" s="67"/>
      <c r="AV632" s="67"/>
    </row>
    <row r="633" spans="28:48" x14ac:dyDescent="0.2">
      <c r="AB633" s="67"/>
      <c r="AC633" s="67"/>
      <c r="AD633" s="67"/>
      <c r="AE633" s="67"/>
      <c r="AF633" s="67"/>
      <c r="AG633" s="67"/>
      <c r="AH633" s="67"/>
      <c r="AI633" s="67"/>
      <c r="AJ633" s="67"/>
      <c r="AK633" s="67"/>
      <c r="AL633" s="67"/>
      <c r="AM633" s="67"/>
      <c r="AN633" s="67"/>
      <c r="AO633" s="67"/>
      <c r="AP633" s="67"/>
      <c r="AQ633" s="67"/>
      <c r="AR633" s="67"/>
      <c r="AS633" s="67"/>
      <c r="AT633" s="67"/>
      <c r="AU633" s="67"/>
      <c r="AV633" s="67"/>
    </row>
    <row r="634" spans="28:48" x14ac:dyDescent="0.2">
      <c r="AB634" s="67"/>
      <c r="AC634" s="67"/>
      <c r="AD634" s="67"/>
      <c r="AE634" s="67"/>
      <c r="AF634" s="67"/>
      <c r="AG634" s="67"/>
      <c r="AH634" s="67"/>
      <c r="AI634" s="67"/>
      <c r="AJ634" s="67"/>
      <c r="AK634" s="67"/>
      <c r="AL634" s="67"/>
      <c r="AM634" s="67"/>
      <c r="AN634" s="67"/>
      <c r="AO634" s="67"/>
      <c r="AP634" s="67"/>
      <c r="AQ634" s="67"/>
      <c r="AR634" s="67"/>
      <c r="AS634" s="67"/>
      <c r="AT634" s="67"/>
      <c r="AU634" s="67"/>
      <c r="AV634" s="67"/>
    </row>
    <row r="635" spans="28:48" x14ac:dyDescent="0.2">
      <c r="AB635" s="67"/>
      <c r="AC635" s="67"/>
      <c r="AD635" s="67"/>
      <c r="AE635" s="67"/>
      <c r="AF635" s="67"/>
      <c r="AG635" s="67"/>
      <c r="AH635" s="67"/>
      <c r="AI635" s="67"/>
      <c r="AJ635" s="67"/>
      <c r="AK635" s="67"/>
      <c r="AL635" s="67"/>
      <c r="AM635" s="67"/>
      <c r="AN635" s="67"/>
      <c r="AO635" s="67"/>
      <c r="AP635" s="67"/>
      <c r="AQ635" s="67"/>
      <c r="AR635" s="67"/>
      <c r="AS635" s="67"/>
      <c r="AT635" s="67"/>
      <c r="AU635" s="67"/>
      <c r="AV635" s="67"/>
    </row>
    <row r="636" spans="28:48" x14ac:dyDescent="0.2">
      <c r="AB636" s="67"/>
      <c r="AC636" s="67"/>
      <c r="AD636" s="67"/>
      <c r="AE636" s="67"/>
      <c r="AF636" s="67"/>
      <c r="AG636" s="67"/>
      <c r="AH636" s="67"/>
      <c r="AI636" s="67"/>
      <c r="AJ636" s="67"/>
      <c r="AK636" s="67"/>
      <c r="AL636" s="67"/>
      <c r="AM636" s="67"/>
      <c r="AN636" s="67"/>
      <c r="AO636" s="67"/>
      <c r="AP636" s="67"/>
      <c r="AQ636" s="67"/>
      <c r="AR636" s="67"/>
      <c r="AS636" s="67"/>
      <c r="AT636" s="67"/>
      <c r="AU636" s="67"/>
      <c r="AV636" s="67"/>
    </row>
    <row r="637" spans="28:48" x14ac:dyDescent="0.2">
      <c r="AB637" s="67"/>
      <c r="AC637" s="67"/>
      <c r="AD637" s="67"/>
      <c r="AE637" s="67"/>
      <c r="AF637" s="67"/>
      <c r="AG637" s="67"/>
      <c r="AH637" s="67"/>
      <c r="AI637" s="67"/>
      <c r="AJ637" s="67"/>
      <c r="AK637" s="67"/>
      <c r="AL637" s="67"/>
      <c r="AM637" s="67"/>
      <c r="AN637" s="67"/>
      <c r="AO637" s="67"/>
      <c r="AP637" s="67"/>
      <c r="AQ637" s="67"/>
      <c r="AR637" s="67"/>
      <c r="AS637" s="67"/>
      <c r="AT637" s="67"/>
      <c r="AU637" s="67"/>
      <c r="AV637" s="67"/>
    </row>
    <row r="638" spans="28:48" x14ac:dyDescent="0.2">
      <c r="AB638" s="67"/>
      <c r="AC638" s="67"/>
      <c r="AD638" s="67"/>
      <c r="AE638" s="67"/>
      <c r="AF638" s="67"/>
      <c r="AG638" s="67"/>
      <c r="AH638" s="67"/>
      <c r="AI638" s="67"/>
      <c r="AJ638" s="67"/>
      <c r="AK638" s="67"/>
      <c r="AL638" s="67"/>
      <c r="AM638" s="67"/>
      <c r="AN638" s="67"/>
      <c r="AO638" s="67"/>
      <c r="AP638" s="67"/>
      <c r="AQ638" s="67"/>
      <c r="AR638" s="67"/>
      <c r="AS638" s="67"/>
      <c r="AT638" s="67"/>
      <c r="AU638" s="67"/>
      <c r="AV638" s="67"/>
    </row>
    <row r="639" spans="28:48" x14ac:dyDescent="0.2">
      <c r="AB639" s="67"/>
      <c r="AC639" s="67"/>
      <c r="AD639" s="67"/>
      <c r="AE639" s="67"/>
      <c r="AF639" s="67"/>
      <c r="AG639" s="67"/>
      <c r="AH639" s="67"/>
      <c r="AI639" s="67"/>
      <c r="AJ639" s="67"/>
      <c r="AK639" s="67"/>
      <c r="AL639" s="67"/>
      <c r="AM639" s="67"/>
      <c r="AN639" s="67"/>
      <c r="AO639" s="67"/>
      <c r="AP639" s="67"/>
      <c r="AQ639" s="67"/>
      <c r="AR639" s="67"/>
      <c r="AS639" s="67"/>
      <c r="AT639" s="67"/>
      <c r="AU639" s="67"/>
      <c r="AV639" s="67"/>
    </row>
    <row r="640" spans="28:48" x14ac:dyDescent="0.2">
      <c r="AB640" s="67"/>
      <c r="AC640" s="67"/>
      <c r="AD640" s="67"/>
      <c r="AE640" s="67"/>
      <c r="AF640" s="67"/>
      <c r="AG640" s="67"/>
      <c r="AH640" s="67"/>
      <c r="AI640" s="67"/>
      <c r="AJ640" s="67"/>
      <c r="AK640" s="67"/>
      <c r="AL640" s="67"/>
      <c r="AM640" s="67"/>
      <c r="AN640" s="67"/>
      <c r="AO640" s="67"/>
      <c r="AP640" s="67"/>
      <c r="AQ640" s="67"/>
      <c r="AR640" s="67"/>
      <c r="AS640" s="67"/>
      <c r="AT640" s="67"/>
      <c r="AU640" s="67"/>
      <c r="AV640" s="67"/>
    </row>
    <row r="641" spans="28:48" x14ac:dyDescent="0.2">
      <c r="AB641" s="67"/>
      <c r="AC641" s="67"/>
      <c r="AD641" s="67"/>
      <c r="AE641" s="67"/>
      <c r="AF641" s="67"/>
      <c r="AG641" s="67"/>
      <c r="AH641" s="67"/>
      <c r="AI641" s="67"/>
      <c r="AJ641" s="67"/>
      <c r="AK641" s="67"/>
      <c r="AL641" s="67"/>
      <c r="AM641" s="67"/>
      <c r="AN641" s="67"/>
      <c r="AO641" s="67"/>
      <c r="AP641" s="67"/>
      <c r="AQ641" s="67"/>
      <c r="AR641" s="67"/>
      <c r="AS641" s="67"/>
      <c r="AT641" s="67"/>
      <c r="AU641" s="67"/>
      <c r="AV641" s="67"/>
    </row>
    <row r="642" spans="28:48" x14ac:dyDescent="0.2">
      <c r="AB642" s="67"/>
      <c r="AC642" s="67"/>
      <c r="AD642" s="67"/>
      <c r="AE642" s="67"/>
      <c r="AF642" s="67"/>
      <c r="AG642" s="67"/>
      <c r="AH642" s="67"/>
      <c r="AI642" s="67"/>
      <c r="AJ642" s="67"/>
      <c r="AK642" s="67"/>
      <c r="AL642" s="67"/>
      <c r="AM642" s="67"/>
      <c r="AN642" s="67"/>
      <c r="AO642" s="67"/>
      <c r="AP642" s="67"/>
      <c r="AQ642" s="67"/>
      <c r="AR642" s="67"/>
      <c r="AS642" s="67"/>
      <c r="AT642" s="67"/>
      <c r="AU642" s="67"/>
      <c r="AV642" s="67"/>
    </row>
    <row r="643" spans="28:48" x14ac:dyDescent="0.2">
      <c r="AB643" s="67"/>
      <c r="AC643" s="67"/>
      <c r="AD643" s="67"/>
      <c r="AE643" s="67"/>
      <c r="AF643" s="67"/>
      <c r="AG643" s="67"/>
      <c r="AH643" s="67"/>
      <c r="AI643" s="67"/>
      <c r="AJ643" s="67"/>
      <c r="AK643" s="67"/>
      <c r="AL643" s="67"/>
      <c r="AM643" s="67"/>
      <c r="AN643" s="67"/>
      <c r="AO643" s="67"/>
      <c r="AP643" s="67"/>
      <c r="AQ643" s="67"/>
      <c r="AR643" s="67"/>
      <c r="AS643" s="67"/>
      <c r="AT643" s="67"/>
      <c r="AU643" s="67"/>
      <c r="AV643" s="67"/>
    </row>
    <row r="644" spans="28:48" x14ac:dyDescent="0.2">
      <c r="AB644" s="67"/>
      <c r="AC644" s="67"/>
      <c r="AD644" s="67"/>
      <c r="AE644" s="67"/>
      <c r="AF644" s="67"/>
      <c r="AG644" s="67"/>
      <c r="AH644" s="67"/>
      <c r="AI644" s="67"/>
      <c r="AJ644" s="67"/>
      <c r="AK644" s="67"/>
      <c r="AL644" s="67"/>
      <c r="AM644" s="67"/>
      <c r="AN644" s="67"/>
      <c r="AO644" s="67"/>
      <c r="AP644" s="67"/>
      <c r="AQ644" s="67"/>
      <c r="AR644" s="67"/>
      <c r="AS644" s="67"/>
      <c r="AT644" s="67"/>
      <c r="AU644" s="67"/>
      <c r="AV644" s="67"/>
    </row>
    <row r="645" spans="28:48" x14ac:dyDescent="0.2">
      <c r="AB645" s="67"/>
      <c r="AC645" s="67"/>
      <c r="AD645" s="67"/>
      <c r="AE645" s="67"/>
      <c r="AF645" s="67"/>
      <c r="AG645" s="67"/>
      <c r="AH645" s="67"/>
      <c r="AI645" s="67"/>
      <c r="AJ645" s="67"/>
      <c r="AK645" s="67"/>
      <c r="AL645" s="67"/>
      <c r="AM645" s="67"/>
      <c r="AN645" s="67"/>
      <c r="AO645" s="67"/>
      <c r="AP645" s="67"/>
      <c r="AQ645" s="67"/>
      <c r="AR645" s="67"/>
      <c r="AS645" s="67"/>
      <c r="AT645" s="67"/>
      <c r="AU645" s="67"/>
      <c r="AV645" s="67"/>
    </row>
    <row r="646" spans="28:48" x14ac:dyDescent="0.2">
      <c r="AB646" s="67"/>
      <c r="AC646" s="67"/>
      <c r="AD646" s="67"/>
      <c r="AE646" s="67"/>
      <c r="AF646" s="67"/>
      <c r="AG646" s="67"/>
      <c r="AH646" s="67"/>
      <c r="AI646" s="67"/>
      <c r="AJ646" s="67"/>
      <c r="AK646" s="67"/>
      <c r="AL646" s="67"/>
      <c r="AM646" s="67"/>
      <c r="AN646" s="67"/>
      <c r="AO646" s="67"/>
      <c r="AP646" s="67"/>
      <c r="AQ646" s="67"/>
      <c r="AR646" s="67"/>
      <c r="AS646" s="67"/>
      <c r="AT646" s="67"/>
      <c r="AU646" s="67"/>
      <c r="AV646" s="67"/>
    </row>
    <row r="647" spans="28:48" x14ac:dyDescent="0.2">
      <c r="AB647" s="67"/>
      <c r="AC647" s="67"/>
      <c r="AD647" s="67"/>
      <c r="AE647" s="67"/>
      <c r="AF647" s="67"/>
      <c r="AG647" s="67"/>
      <c r="AH647" s="67"/>
      <c r="AI647" s="67"/>
      <c r="AJ647" s="67"/>
      <c r="AK647" s="67"/>
      <c r="AL647" s="67"/>
      <c r="AM647" s="67"/>
      <c r="AN647" s="67"/>
      <c r="AO647" s="67"/>
      <c r="AP647" s="67"/>
      <c r="AQ647" s="67"/>
      <c r="AR647" s="67"/>
      <c r="AS647" s="67"/>
      <c r="AT647" s="67"/>
      <c r="AU647" s="67"/>
      <c r="AV647" s="67"/>
    </row>
    <row r="648" spans="28:48" x14ac:dyDescent="0.2">
      <c r="AB648" s="67"/>
      <c r="AC648" s="67"/>
      <c r="AD648" s="67"/>
      <c r="AE648" s="67"/>
      <c r="AF648" s="67"/>
      <c r="AG648" s="67"/>
      <c r="AH648" s="67"/>
      <c r="AI648" s="67"/>
      <c r="AJ648" s="67"/>
      <c r="AK648" s="67"/>
      <c r="AL648" s="67"/>
      <c r="AM648" s="67"/>
      <c r="AN648" s="67"/>
      <c r="AO648" s="67"/>
      <c r="AP648" s="67"/>
      <c r="AQ648" s="67"/>
      <c r="AR648" s="67"/>
      <c r="AS648" s="67"/>
      <c r="AT648" s="67"/>
      <c r="AU648" s="67"/>
      <c r="AV648" s="67"/>
    </row>
    <row r="649" spans="28:48" x14ac:dyDescent="0.2">
      <c r="AB649" s="67"/>
      <c r="AC649" s="67"/>
      <c r="AD649" s="67"/>
      <c r="AE649" s="67"/>
      <c r="AF649" s="67"/>
      <c r="AG649" s="67"/>
      <c r="AH649" s="67"/>
      <c r="AI649" s="67"/>
      <c r="AJ649" s="67"/>
      <c r="AK649" s="67"/>
      <c r="AL649" s="67"/>
      <c r="AM649" s="67"/>
      <c r="AN649" s="67"/>
      <c r="AO649" s="67"/>
      <c r="AP649" s="67"/>
      <c r="AQ649" s="67"/>
      <c r="AR649" s="67"/>
      <c r="AS649" s="67"/>
      <c r="AT649" s="67"/>
      <c r="AU649" s="67"/>
      <c r="AV649" s="67"/>
    </row>
    <row r="650" spans="28:48" x14ac:dyDescent="0.2">
      <c r="AB650" s="67"/>
      <c r="AC650" s="67"/>
      <c r="AD650" s="67"/>
      <c r="AE650" s="67"/>
      <c r="AF650" s="67"/>
      <c r="AG650" s="67"/>
      <c r="AH650" s="67"/>
      <c r="AI650" s="67"/>
      <c r="AJ650" s="67"/>
      <c r="AK650" s="67"/>
      <c r="AL650" s="67"/>
      <c r="AM650" s="67"/>
      <c r="AN650" s="67"/>
      <c r="AO650" s="67"/>
      <c r="AP650" s="67"/>
      <c r="AQ650" s="67"/>
      <c r="AR650" s="67"/>
      <c r="AS650" s="67"/>
      <c r="AT650" s="67"/>
      <c r="AU650" s="67"/>
      <c r="AV650" s="67"/>
    </row>
    <row r="651" spans="28:48" x14ac:dyDescent="0.2">
      <c r="AB651" s="67"/>
      <c r="AC651" s="67"/>
      <c r="AD651" s="67"/>
      <c r="AE651" s="67"/>
      <c r="AF651" s="67"/>
      <c r="AG651" s="67"/>
      <c r="AH651" s="67"/>
      <c r="AI651" s="67"/>
      <c r="AJ651" s="67"/>
      <c r="AK651" s="67"/>
      <c r="AL651" s="67"/>
      <c r="AM651" s="67"/>
      <c r="AN651" s="67"/>
      <c r="AO651" s="67"/>
      <c r="AP651" s="67"/>
      <c r="AQ651" s="67"/>
      <c r="AR651" s="67"/>
      <c r="AS651" s="67"/>
      <c r="AT651" s="67"/>
      <c r="AU651" s="67"/>
      <c r="AV651" s="67"/>
    </row>
    <row r="652" spans="28:48" x14ac:dyDescent="0.2">
      <c r="AB652" s="67"/>
      <c r="AC652" s="67"/>
      <c r="AD652" s="67"/>
      <c r="AE652" s="67"/>
      <c r="AF652" s="67"/>
      <c r="AG652" s="67"/>
      <c r="AH652" s="67"/>
      <c r="AI652" s="67"/>
      <c r="AJ652" s="67"/>
      <c r="AK652" s="67"/>
      <c r="AL652" s="67"/>
      <c r="AM652" s="67"/>
      <c r="AN652" s="67"/>
      <c r="AO652" s="67"/>
      <c r="AP652" s="67"/>
      <c r="AQ652" s="67"/>
      <c r="AR652" s="67"/>
      <c r="AS652" s="67"/>
      <c r="AT652" s="67"/>
      <c r="AU652" s="67"/>
      <c r="AV652" s="67"/>
    </row>
    <row r="653" spans="28:48" x14ac:dyDescent="0.2">
      <c r="AB653" s="67"/>
      <c r="AC653" s="67"/>
      <c r="AD653" s="67"/>
      <c r="AE653" s="67"/>
      <c r="AF653" s="67"/>
      <c r="AG653" s="67"/>
      <c r="AH653" s="67"/>
      <c r="AI653" s="67"/>
      <c r="AJ653" s="67"/>
      <c r="AK653" s="67"/>
      <c r="AL653" s="67"/>
      <c r="AM653" s="67"/>
      <c r="AN653" s="67"/>
      <c r="AO653" s="67"/>
      <c r="AP653" s="67"/>
      <c r="AQ653" s="67"/>
      <c r="AR653" s="67"/>
      <c r="AS653" s="67"/>
      <c r="AT653" s="67"/>
      <c r="AU653" s="67"/>
      <c r="AV653" s="67"/>
    </row>
    <row r="654" spans="28:48" x14ac:dyDescent="0.2">
      <c r="AB654" s="67"/>
      <c r="AC654" s="67"/>
      <c r="AD654" s="67"/>
      <c r="AE654" s="67"/>
      <c r="AF654" s="67"/>
      <c r="AG654" s="67"/>
      <c r="AH654" s="67"/>
      <c r="AI654" s="67"/>
      <c r="AJ654" s="67"/>
      <c r="AK654" s="67"/>
      <c r="AL654" s="67"/>
      <c r="AM654" s="67"/>
      <c r="AN654" s="67"/>
      <c r="AO654" s="67"/>
      <c r="AP654" s="67"/>
      <c r="AQ654" s="67"/>
      <c r="AR654" s="67"/>
      <c r="AS654" s="67"/>
      <c r="AT654" s="67"/>
      <c r="AU654" s="67"/>
      <c r="AV654" s="67"/>
    </row>
    <row r="655" spans="28:48" x14ac:dyDescent="0.2">
      <c r="AB655" s="67"/>
      <c r="AC655" s="67"/>
      <c r="AD655" s="67"/>
      <c r="AE655" s="67"/>
      <c r="AF655" s="67"/>
      <c r="AG655" s="67"/>
      <c r="AH655" s="67"/>
      <c r="AI655" s="67"/>
      <c r="AJ655" s="67"/>
      <c r="AK655" s="67"/>
      <c r="AL655" s="67"/>
      <c r="AM655" s="67"/>
      <c r="AN655" s="67"/>
      <c r="AO655" s="67"/>
      <c r="AP655" s="67"/>
      <c r="AQ655" s="67"/>
      <c r="AR655" s="67"/>
      <c r="AS655" s="67"/>
      <c r="AT655" s="67"/>
      <c r="AU655" s="67"/>
      <c r="AV655" s="67"/>
    </row>
    <row r="656" spans="28:48" x14ac:dyDescent="0.2">
      <c r="AB656" s="67"/>
      <c r="AC656" s="67"/>
      <c r="AD656" s="67"/>
      <c r="AE656" s="67"/>
      <c r="AF656" s="67"/>
      <c r="AG656" s="67"/>
      <c r="AH656" s="67"/>
      <c r="AI656" s="67"/>
      <c r="AJ656" s="67"/>
      <c r="AK656" s="67"/>
      <c r="AL656" s="67"/>
      <c r="AM656" s="67"/>
      <c r="AN656" s="67"/>
      <c r="AO656" s="67"/>
      <c r="AP656" s="67"/>
      <c r="AQ656" s="67"/>
      <c r="AR656" s="67"/>
      <c r="AS656" s="67"/>
      <c r="AT656" s="67"/>
      <c r="AU656" s="67"/>
      <c r="AV656" s="67"/>
    </row>
    <row r="657" spans="28:48" x14ac:dyDescent="0.2">
      <c r="AB657" s="67"/>
      <c r="AC657" s="67"/>
      <c r="AD657" s="67"/>
      <c r="AE657" s="67"/>
      <c r="AF657" s="67"/>
      <c r="AG657" s="67"/>
      <c r="AH657" s="67"/>
      <c r="AI657" s="67"/>
      <c r="AJ657" s="67"/>
      <c r="AK657" s="67"/>
      <c r="AL657" s="67"/>
      <c r="AM657" s="67"/>
      <c r="AN657" s="67"/>
      <c r="AO657" s="67"/>
      <c r="AP657" s="67"/>
      <c r="AQ657" s="67"/>
      <c r="AR657" s="67"/>
      <c r="AS657" s="67"/>
      <c r="AT657" s="67"/>
      <c r="AU657" s="67"/>
      <c r="AV657" s="67"/>
    </row>
    <row r="658" spans="28:48" x14ac:dyDescent="0.2">
      <c r="AB658" s="67"/>
      <c r="AC658" s="67"/>
      <c r="AD658" s="67"/>
      <c r="AE658" s="67"/>
      <c r="AF658" s="67"/>
      <c r="AG658" s="67"/>
      <c r="AH658" s="67"/>
      <c r="AI658" s="67"/>
      <c r="AJ658" s="67"/>
      <c r="AK658" s="67"/>
      <c r="AL658" s="67"/>
      <c r="AM658" s="67"/>
      <c r="AN658" s="67"/>
      <c r="AO658" s="67"/>
      <c r="AP658" s="67"/>
      <c r="AQ658" s="67"/>
      <c r="AR658" s="67"/>
      <c r="AS658" s="67"/>
      <c r="AT658" s="67"/>
      <c r="AU658" s="67"/>
      <c r="AV658" s="67"/>
    </row>
    <row r="659" spans="28:48" x14ac:dyDescent="0.2">
      <c r="AB659" s="67"/>
      <c r="AC659" s="67"/>
      <c r="AD659" s="67"/>
      <c r="AE659" s="67"/>
      <c r="AF659" s="67"/>
      <c r="AG659" s="67"/>
      <c r="AH659" s="67"/>
      <c r="AI659" s="67"/>
      <c r="AJ659" s="67"/>
      <c r="AK659" s="67"/>
      <c r="AL659" s="67"/>
      <c r="AM659" s="67"/>
      <c r="AN659" s="67"/>
      <c r="AO659" s="67"/>
      <c r="AP659" s="67"/>
      <c r="AQ659" s="67"/>
      <c r="AR659" s="67"/>
      <c r="AS659" s="67"/>
      <c r="AT659" s="67"/>
      <c r="AU659" s="67"/>
      <c r="AV659" s="67"/>
    </row>
    <row r="660" spans="28:48" x14ac:dyDescent="0.2">
      <c r="AB660" s="67"/>
      <c r="AC660" s="67"/>
      <c r="AD660" s="67"/>
      <c r="AE660" s="67"/>
      <c r="AF660" s="67"/>
      <c r="AG660" s="67"/>
      <c r="AH660" s="67"/>
      <c r="AI660" s="67"/>
      <c r="AJ660" s="67"/>
      <c r="AK660" s="67"/>
      <c r="AL660" s="67"/>
      <c r="AM660" s="67"/>
      <c r="AN660" s="67"/>
      <c r="AO660" s="67"/>
      <c r="AP660" s="67"/>
      <c r="AQ660" s="67"/>
      <c r="AR660" s="67"/>
      <c r="AS660" s="67"/>
      <c r="AT660" s="67"/>
      <c r="AU660" s="67"/>
      <c r="AV660" s="67"/>
    </row>
    <row r="661" spans="28:48" x14ac:dyDescent="0.2">
      <c r="AB661" s="67"/>
      <c r="AC661" s="67"/>
      <c r="AD661" s="67"/>
      <c r="AE661" s="67"/>
      <c r="AF661" s="67"/>
      <c r="AG661" s="67"/>
      <c r="AH661" s="67"/>
      <c r="AI661" s="67"/>
      <c r="AJ661" s="67"/>
      <c r="AK661" s="67"/>
      <c r="AL661" s="67"/>
      <c r="AM661" s="67"/>
      <c r="AN661" s="67"/>
      <c r="AO661" s="67"/>
      <c r="AP661" s="67"/>
      <c r="AQ661" s="67"/>
      <c r="AR661" s="67"/>
      <c r="AS661" s="67"/>
      <c r="AT661" s="67"/>
      <c r="AU661" s="67"/>
      <c r="AV661" s="67"/>
    </row>
    <row r="662" spans="28:48" x14ac:dyDescent="0.2">
      <c r="AB662" s="67"/>
      <c r="AC662" s="67"/>
      <c r="AD662" s="67"/>
      <c r="AE662" s="67"/>
      <c r="AF662" s="67"/>
      <c r="AG662" s="67"/>
      <c r="AH662" s="67"/>
      <c r="AI662" s="67"/>
      <c r="AJ662" s="67"/>
      <c r="AK662" s="67"/>
      <c r="AL662" s="67"/>
      <c r="AM662" s="67"/>
      <c r="AN662" s="67"/>
      <c r="AO662" s="67"/>
      <c r="AP662" s="67"/>
      <c r="AQ662" s="67"/>
      <c r="AR662" s="67"/>
      <c r="AS662" s="67"/>
      <c r="AT662" s="67"/>
      <c r="AU662" s="67"/>
      <c r="AV662" s="67"/>
    </row>
    <row r="663" spans="28:48" x14ac:dyDescent="0.2">
      <c r="AB663" s="67"/>
      <c r="AC663" s="67"/>
      <c r="AD663" s="67"/>
      <c r="AE663" s="67"/>
      <c r="AF663" s="67"/>
      <c r="AG663" s="67"/>
      <c r="AH663" s="67"/>
      <c r="AI663" s="67"/>
      <c r="AJ663" s="67"/>
      <c r="AK663" s="67"/>
      <c r="AL663" s="67"/>
      <c r="AM663" s="67"/>
      <c r="AN663" s="67"/>
      <c r="AO663" s="67"/>
      <c r="AP663" s="67"/>
      <c r="AQ663" s="67"/>
      <c r="AR663" s="67"/>
      <c r="AS663" s="67"/>
      <c r="AT663" s="67"/>
      <c r="AU663" s="67"/>
      <c r="AV663" s="67"/>
    </row>
    <row r="664" spans="28:48" x14ac:dyDescent="0.2">
      <c r="AB664" s="67"/>
      <c r="AC664" s="67"/>
      <c r="AD664" s="67"/>
      <c r="AE664" s="67"/>
      <c r="AF664" s="67"/>
      <c r="AG664" s="67"/>
      <c r="AH664" s="67"/>
      <c r="AI664" s="67"/>
      <c r="AJ664" s="67"/>
      <c r="AK664" s="67"/>
      <c r="AL664" s="67"/>
      <c r="AM664" s="67"/>
      <c r="AN664" s="67"/>
      <c r="AO664" s="67"/>
      <c r="AP664" s="67"/>
      <c r="AQ664" s="67"/>
      <c r="AR664" s="67"/>
      <c r="AS664" s="67"/>
      <c r="AT664" s="67"/>
      <c r="AU664" s="67"/>
      <c r="AV664" s="67"/>
    </row>
    <row r="665" spans="28:48" x14ac:dyDescent="0.2">
      <c r="AB665" s="67"/>
      <c r="AC665" s="67"/>
      <c r="AD665" s="67"/>
      <c r="AE665" s="67"/>
      <c r="AF665" s="67"/>
      <c r="AG665" s="67"/>
      <c r="AH665" s="67"/>
      <c r="AI665" s="67"/>
      <c r="AJ665" s="67"/>
      <c r="AK665" s="67"/>
      <c r="AL665" s="67"/>
      <c r="AM665" s="67"/>
      <c r="AN665" s="67"/>
      <c r="AO665" s="67"/>
      <c r="AP665" s="67"/>
      <c r="AQ665" s="67"/>
      <c r="AR665" s="67"/>
      <c r="AS665" s="67"/>
      <c r="AT665" s="67"/>
      <c r="AU665" s="67"/>
      <c r="AV665" s="67"/>
    </row>
    <row r="666" spans="28:48" x14ac:dyDescent="0.2">
      <c r="AB666" s="67"/>
      <c r="AC666" s="67"/>
      <c r="AD666" s="67"/>
      <c r="AE666" s="67"/>
      <c r="AF666" s="67"/>
      <c r="AG666" s="67"/>
      <c r="AH666" s="67"/>
      <c r="AI666" s="67"/>
      <c r="AJ666" s="67"/>
      <c r="AK666" s="67"/>
      <c r="AL666" s="67"/>
      <c r="AM666" s="67"/>
      <c r="AN666" s="67"/>
      <c r="AO666" s="67"/>
      <c r="AP666" s="67"/>
      <c r="AQ666" s="67"/>
      <c r="AR666" s="67"/>
      <c r="AS666" s="67"/>
      <c r="AT666" s="67"/>
      <c r="AU666" s="67"/>
      <c r="AV666" s="67"/>
    </row>
    <row r="667" spans="28:48" x14ac:dyDescent="0.2">
      <c r="AB667" s="67"/>
      <c r="AC667" s="67"/>
      <c r="AD667" s="67"/>
      <c r="AE667" s="67"/>
      <c r="AF667" s="67"/>
      <c r="AG667" s="67"/>
      <c r="AH667" s="67"/>
      <c r="AI667" s="67"/>
      <c r="AJ667" s="67"/>
      <c r="AK667" s="67"/>
      <c r="AL667" s="67"/>
      <c r="AM667" s="67"/>
      <c r="AN667" s="67"/>
      <c r="AO667" s="67"/>
      <c r="AP667" s="67"/>
      <c r="AQ667" s="67"/>
      <c r="AR667" s="67"/>
      <c r="AS667" s="67"/>
      <c r="AT667" s="67"/>
      <c r="AU667" s="67"/>
      <c r="AV667" s="67"/>
    </row>
    <row r="668" spans="28:48" x14ac:dyDescent="0.2">
      <c r="AB668" s="67"/>
      <c r="AC668" s="67"/>
      <c r="AD668" s="67"/>
      <c r="AE668" s="67"/>
      <c r="AF668" s="67"/>
      <c r="AG668" s="67"/>
      <c r="AH668" s="67"/>
      <c r="AI668" s="67"/>
      <c r="AJ668" s="67"/>
      <c r="AK668" s="67"/>
      <c r="AL668" s="67"/>
      <c r="AM668" s="67"/>
      <c r="AN668" s="67"/>
      <c r="AO668" s="67"/>
      <c r="AP668" s="67"/>
      <c r="AQ668" s="67"/>
      <c r="AR668" s="67"/>
      <c r="AS668" s="67"/>
      <c r="AT668" s="67"/>
      <c r="AU668" s="67"/>
      <c r="AV668" s="67"/>
    </row>
    <row r="669" spans="28:48" x14ac:dyDescent="0.2">
      <c r="AB669" s="67"/>
      <c r="AC669" s="67"/>
      <c r="AD669" s="67"/>
      <c r="AE669" s="67"/>
      <c r="AF669" s="67"/>
      <c r="AG669" s="67"/>
      <c r="AH669" s="67"/>
      <c r="AI669" s="67"/>
      <c r="AJ669" s="67"/>
      <c r="AK669" s="67"/>
      <c r="AL669" s="67"/>
      <c r="AM669" s="67"/>
      <c r="AN669" s="67"/>
      <c r="AO669" s="67"/>
      <c r="AP669" s="67"/>
      <c r="AQ669" s="67"/>
      <c r="AR669" s="67"/>
      <c r="AS669" s="67"/>
      <c r="AT669" s="67"/>
      <c r="AU669" s="67"/>
      <c r="AV669" s="67"/>
    </row>
    <row r="670" spans="28:48" x14ac:dyDescent="0.2">
      <c r="AB670" s="67"/>
      <c r="AC670" s="67"/>
      <c r="AD670" s="67"/>
      <c r="AE670" s="67"/>
      <c r="AF670" s="67"/>
      <c r="AG670" s="67"/>
      <c r="AH670" s="67"/>
      <c r="AI670" s="67"/>
      <c r="AJ670" s="67"/>
      <c r="AK670" s="67"/>
      <c r="AL670" s="67"/>
      <c r="AM670" s="67"/>
      <c r="AN670" s="67"/>
      <c r="AO670" s="67"/>
      <c r="AP670" s="67"/>
      <c r="AQ670" s="67"/>
      <c r="AR670" s="67"/>
      <c r="AS670" s="67"/>
      <c r="AT670" s="67"/>
      <c r="AU670" s="67"/>
      <c r="AV670" s="67"/>
    </row>
    <row r="671" spans="28:48" x14ac:dyDescent="0.2">
      <c r="AB671" s="67"/>
      <c r="AC671" s="67"/>
      <c r="AD671" s="67"/>
      <c r="AE671" s="67"/>
      <c r="AF671" s="67"/>
      <c r="AG671" s="67"/>
      <c r="AH671" s="67"/>
      <c r="AI671" s="67"/>
      <c r="AJ671" s="67"/>
      <c r="AK671" s="67"/>
      <c r="AL671" s="67"/>
      <c r="AM671" s="67"/>
      <c r="AN671" s="67"/>
      <c r="AO671" s="67"/>
      <c r="AP671" s="67"/>
      <c r="AQ671" s="67"/>
      <c r="AR671" s="67"/>
      <c r="AS671" s="67"/>
      <c r="AT671" s="67"/>
      <c r="AU671" s="67"/>
      <c r="AV671" s="67"/>
    </row>
    <row r="672" spans="28:48" x14ac:dyDescent="0.2">
      <c r="AB672" s="67"/>
      <c r="AC672" s="67"/>
      <c r="AD672" s="67"/>
      <c r="AE672" s="67"/>
      <c r="AF672" s="67"/>
      <c r="AG672" s="67"/>
      <c r="AH672" s="67"/>
      <c r="AI672" s="67"/>
      <c r="AJ672" s="67"/>
      <c r="AK672" s="67"/>
      <c r="AL672" s="67"/>
      <c r="AM672" s="67"/>
      <c r="AN672" s="67"/>
      <c r="AO672" s="67"/>
      <c r="AP672" s="67"/>
      <c r="AQ672" s="67"/>
      <c r="AR672" s="67"/>
      <c r="AS672" s="67"/>
      <c r="AT672" s="67"/>
      <c r="AU672" s="67"/>
      <c r="AV672" s="67"/>
    </row>
    <row r="673" spans="28:48" x14ac:dyDescent="0.2">
      <c r="AB673" s="67"/>
      <c r="AC673" s="67"/>
      <c r="AD673" s="67"/>
      <c r="AE673" s="67"/>
      <c r="AF673" s="67"/>
      <c r="AG673" s="67"/>
      <c r="AH673" s="67"/>
      <c r="AI673" s="67"/>
      <c r="AJ673" s="67"/>
      <c r="AK673" s="67"/>
      <c r="AL673" s="67"/>
      <c r="AM673" s="67"/>
      <c r="AN673" s="67"/>
      <c r="AO673" s="67"/>
      <c r="AP673" s="67"/>
      <c r="AQ673" s="67"/>
      <c r="AR673" s="67"/>
      <c r="AS673" s="67"/>
      <c r="AT673" s="67"/>
      <c r="AU673" s="67"/>
      <c r="AV673" s="67"/>
    </row>
    <row r="674" spans="28:48" x14ac:dyDescent="0.2">
      <c r="AB674" s="67"/>
      <c r="AC674" s="67"/>
      <c r="AD674" s="67"/>
      <c r="AE674" s="67"/>
      <c r="AF674" s="67"/>
      <c r="AG674" s="67"/>
      <c r="AH674" s="67"/>
      <c r="AI674" s="67"/>
      <c r="AJ674" s="67"/>
      <c r="AK674" s="67"/>
      <c r="AL674" s="67"/>
      <c r="AM674" s="67"/>
      <c r="AN674" s="67"/>
      <c r="AO674" s="67"/>
      <c r="AP674" s="67"/>
      <c r="AQ674" s="67"/>
      <c r="AR674" s="67"/>
      <c r="AS674" s="67"/>
      <c r="AT674" s="67"/>
      <c r="AU674" s="67"/>
      <c r="AV674" s="67"/>
    </row>
    <row r="675" spans="28:48" x14ac:dyDescent="0.2">
      <c r="AB675" s="67"/>
      <c r="AC675" s="67"/>
      <c r="AD675" s="67"/>
      <c r="AE675" s="67"/>
      <c r="AF675" s="67"/>
      <c r="AG675" s="67"/>
      <c r="AH675" s="67"/>
      <c r="AI675" s="67"/>
      <c r="AJ675" s="67"/>
      <c r="AK675" s="67"/>
      <c r="AL675" s="67"/>
      <c r="AM675" s="67"/>
      <c r="AN675" s="67"/>
      <c r="AO675" s="67"/>
      <c r="AP675" s="67"/>
      <c r="AQ675" s="67"/>
      <c r="AR675" s="67"/>
      <c r="AS675" s="67"/>
      <c r="AT675" s="67"/>
      <c r="AU675" s="67"/>
      <c r="AV675" s="67"/>
    </row>
    <row r="676" spans="28:48" x14ac:dyDescent="0.2">
      <c r="AB676" s="67"/>
      <c r="AC676" s="67"/>
      <c r="AD676" s="67"/>
      <c r="AE676" s="67"/>
      <c r="AF676" s="67"/>
      <c r="AG676" s="67"/>
      <c r="AH676" s="67"/>
      <c r="AI676" s="67"/>
      <c r="AJ676" s="67"/>
      <c r="AK676" s="67"/>
      <c r="AL676" s="67"/>
      <c r="AM676" s="67"/>
      <c r="AN676" s="67"/>
      <c r="AO676" s="67"/>
      <c r="AP676" s="67"/>
      <c r="AQ676" s="67"/>
      <c r="AR676" s="67"/>
      <c r="AS676" s="67"/>
      <c r="AT676" s="67"/>
      <c r="AU676" s="67"/>
      <c r="AV676" s="67"/>
    </row>
    <row r="677" spans="28:48" x14ac:dyDescent="0.2">
      <c r="AB677" s="67"/>
      <c r="AC677" s="67"/>
      <c r="AD677" s="67"/>
      <c r="AE677" s="67"/>
      <c r="AF677" s="67"/>
      <c r="AG677" s="67"/>
      <c r="AH677" s="67"/>
      <c r="AI677" s="67"/>
      <c r="AJ677" s="67"/>
      <c r="AK677" s="67"/>
      <c r="AL677" s="67"/>
      <c r="AM677" s="67"/>
      <c r="AN677" s="67"/>
      <c r="AO677" s="67"/>
      <c r="AP677" s="67"/>
      <c r="AQ677" s="67"/>
      <c r="AR677" s="67"/>
      <c r="AS677" s="67"/>
      <c r="AT677" s="67"/>
      <c r="AU677" s="67"/>
      <c r="AV677" s="67"/>
    </row>
    <row r="678" spans="28:48" x14ac:dyDescent="0.2">
      <c r="AB678" s="67"/>
      <c r="AC678" s="67"/>
      <c r="AD678" s="67"/>
      <c r="AE678" s="67"/>
      <c r="AF678" s="67"/>
      <c r="AG678" s="67"/>
      <c r="AH678" s="67"/>
      <c r="AI678" s="67"/>
      <c r="AJ678" s="67"/>
      <c r="AK678" s="67"/>
      <c r="AL678" s="67"/>
      <c r="AM678" s="67"/>
      <c r="AN678" s="67"/>
      <c r="AO678" s="67"/>
      <c r="AP678" s="67"/>
      <c r="AQ678" s="67"/>
      <c r="AR678" s="67"/>
      <c r="AS678" s="67"/>
      <c r="AT678" s="67"/>
      <c r="AU678" s="67"/>
      <c r="AV678" s="67"/>
    </row>
    <row r="679" spans="28:48" x14ac:dyDescent="0.2">
      <c r="AB679" s="67"/>
      <c r="AC679" s="67"/>
      <c r="AD679" s="67"/>
      <c r="AE679" s="67"/>
      <c r="AF679" s="67"/>
      <c r="AG679" s="67"/>
      <c r="AH679" s="67"/>
      <c r="AI679" s="67"/>
      <c r="AJ679" s="67"/>
      <c r="AK679" s="67"/>
      <c r="AL679" s="67"/>
      <c r="AM679" s="67"/>
      <c r="AN679" s="67"/>
      <c r="AO679" s="67"/>
      <c r="AP679" s="67"/>
      <c r="AQ679" s="67"/>
      <c r="AR679" s="67"/>
      <c r="AS679" s="67"/>
      <c r="AT679" s="67"/>
      <c r="AU679" s="67"/>
      <c r="AV679" s="67"/>
    </row>
    <row r="680" spans="28:48" x14ac:dyDescent="0.2">
      <c r="AB680" s="67"/>
      <c r="AC680" s="67"/>
      <c r="AD680" s="67"/>
      <c r="AE680" s="67"/>
      <c r="AF680" s="67"/>
      <c r="AG680" s="67"/>
      <c r="AH680" s="67"/>
      <c r="AI680" s="67"/>
      <c r="AJ680" s="67"/>
      <c r="AK680" s="67"/>
      <c r="AL680" s="67"/>
      <c r="AM680" s="67"/>
      <c r="AN680" s="67"/>
      <c r="AO680" s="67"/>
      <c r="AP680" s="67"/>
      <c r="AQ680" s="67"/>
      <c r="AR680" s="67"/>
      <c r="AS680" s="67"/>
      <c r="AT680" s="67"/>
      <c r="AU680" s="67"/>
      <c r="AV680" s="67"/>
    </row>
    <row r="681" spans="28:48" x14ac:dyDescent="0.2">
      <c r="AB681" s="67"/>
      <c r="AC681" s="67"/>
      <c r="AD681" s="67"/>
      <c r="AE681" s="67"/>
      <c r="AF681" s="67"/>
      <c r="AG681" s="67"/>
      <c r="AH681" s="67"/>
      <c r="AI681" s="67"/>
      <c r="AJ681" s="67"/>
      <c r="AK681" s="67"/>
      <c r="AL681" s="67"/>
      <c r="AM681" s="67"/>
      <c r="AN681" s="67"/>
      <c r="AO681" s="67"/>
      <c r="AP681" s="67"/>
      <c r="AQ681" s="67"/>
      <c r="AR681" s="67"/>
      <c r="AS681" s="67"/>
      <c r="AT681" s="67"/>
      <c r="AU681" s="67"/>
      <c r="AV681" s="67"/>
    </row>
    <row r="682" spans="28:48" x14ac:dyDescent="0.2">
      <c r="AB682" s="67"/>
      <c r="AC682" s="67"/>
      <c r="AD682" s="67"/>
      <c r="AE682" s="67"/>
      <c r="AF682" s="67"/>
      <c r="AG682" s="67"/>
      <c r="AH682" s="67"/>
      <c r="AI682" s="67"/>
      <c r="AJ682" s="67"/>
      <c r="AK682" s="67"/>
      <c r="AL682" s="67"/>
      <c r="AM682" s="67"/>
      <c r="AN682" s="67"/>
      <c r="AO682" s="67"/>
      <c r="AP682" s="67"/>
      <c r="AQ682" s="67"/>
      <c r="AR682" s="67"/>
      <c r="AS682" s="67"/>
      <c r="AT682" s="67"/>
      <c r="AU682" s="67"/>
      <c r="AV682" s="67"/>
    </row>
    <row r="683" spans="28:48" x14ac:dyDescent="0.2">
      <c r="AB683" s="67"/>
      <c r="AC683" s="67"/>
      <c r="AD683" s="67"/>
      <c r="AE683" s="67"/>
      <c r="AF683" s="67"/>
      <c r="AG683" s="67"/>
      <c r="AH683" s="67"/>
      <c r="AI683" s="67"/>
      <c r="AJ683" s="67"/>
      <c r="AK683" s="67"/>
      <c r="AL683" s="67"/>
      <c r="AM683" s="67"/>
      <c r="AN683" s="67"/>
      <c r="AO683" s="67"/>
      <c r="AP683" s="67"/>
      <c r="AQ683" s="67"/>
      <c r="AR683" s="67"/>
      <c r="AS683" s="67"/>
      <c r="AT683" s="67"/>
      <c r="AU683" s="67"/>
      <c r="AV683" s="67"/>
    </row>
    <row r="684" spans="28:48" x14ac:dyDescent="0.2">
      <c r="AB684" s="67"/>
      <c r="AC684" s="67"/>
      <c r="AD684" s="67"/>
      <c r="AE684" s="67"/>
      <c r="AF684" s="67"/>
      <c r="AG684" s="67"/>
      <c r="AH684" s="67"/>
      <c r="AI684" s="67"/>
      <c r="AJ684" s="67"/>
      <c r="AK684" s="67"/>
      <c r="AL684" s="67"/>
      <c r="AM684" s="67"/>
      <c r="AN684" s="67"/>
      <c r="AO684" s="67"/>
      <c r="AP684" s="67"/>
      <c r="AQ684" s="67"/>
      <c r="AR684" s="67"/>
      <c r="AS684" s="67"/>
      <c r="AT684" s="67"/>
      <c r="AU684" s="67"/>
      <c r="AV684" s="67"/>
    </row>
    <row r="685" spans="28:48" x14ac:dyDescent="0.2">
      <c r="AB685" s="67"/>
      <c r="AC685" s="67"/>
      <c r="AD685" s="67"/>
      <c r="AE685" s="67"/>
      <c r="AF685" s="67"/>
      <c r="AG685" s="67"/>
      <c r="AH685" s="67"/>
      <c r="AI685" s="67"/>
      <c r="AJ685" s="67"/>
      <c r="AK685" s="67"/>
      <c r="AL685" s="67"/>
      <c r="AM685" s="67"/>
      <c r="AN685" s="67"/>
      <c r="AO685" s="67"/>
      <c r="AP685" s="67"/>
      <c r="AQ685" s="67"/>
      <c r="AR685" s="67"/>
      <c r="AS685" s="67"/>
      <c r="AT685" s="67"/>
      <c r="AU685" s="67"/>
      <c r="AV685" s="67"/>
    </row>
    <row r="686" spans="28:48" x14ac:dyDescent="0.2">
      <c r="AB686" s="67"/>
      <c r="AC686" s="67"/>
      <c r="AD686" s="67"/>
      <c r="AE686" s="67"/>
      <c r="AF686" s="67"/>
      <c r="AG686" s="67"/>
      <c r="AH686" s="67"/>
      <c r="AI686" s="67"/>
      <c r="AJ686" s="67"/>
      <c r="AK686" s="67"/>
      <c r="AL686" s="67"/>
      <c r="AM686" s="67"/>
      <c r="AN686" s="67"/>
      <c r="AO686" s="67"/>
      <c r="AP686" s="67"/>
      <c r="AQ686" s="67"/>
      <c r="AR686" s="67"/>
      <c r="AS686" s="67"/>
      <c r="AT686" s="67"/>
      <c r="AU686" s="67"/>
      <c r="AV686" s="67"/>
    </row>
    <row r="687" spans="28:48" x14ac:dyDescent="0.2">
      <c r="AB687" s="67"/>
      <c r="AC687" s="67"/>
      <c r="AD687" s="67"/>
      <c r="AE687" s="67"/>
      <c r="AF687" s="67"/>
      <c r="AG687" s="67"/>
      <c r="AH687" s="67"/>
      <c r="AI687" s="67"/>
      <c r="AJ687" s="67"/>
      <c r="AK687" s="67"/>
      <c r="AL687" s="67"/>
      <c r="AM687" s="67"/>
      <c r="AN687" s="67"/>
      <c r="AO687" s="67"/>
      <c r="AP687" s="67"/>
      <c r="AQ687" s="67"/>
      <c r="AR687" s="67"/>
      <c r="AS687" s="67"/>
      <c r="AT687" s="67"/>
      <c r="AU687" s="67"/>
      <c r="AV687" s="67"/>
    </row>
    <row r="688" spans="28:48" x14ac:dyDescent="0.2">
      <c r="AB688" s="67"/>
      <c r="AC688" s="67"/>
      <c r="AD688" s="67"/>
      <c r="AE688" s="67"/>
      <c r="AF688" s="67"/>
      <c r="AG688" s="67"/>
      <c r="AH688" s="67"/>
      <c r="AI688" s="67"/>
      <c r="AJ688" s="67"/>
      <c r="AK688" s="67"/>
      <c r="AL688" s="67"/>
      <c r="AM688" s="67"/>
      <c r="AN688" s="67"/>
      <c r="AO688" s="67"/>
      <c r="AP688" s="67"/>
      <c r="AQ688" s="67"/>
      <c r="AR688" s="67"/>
      <c r="AS688" s="67"/>
      <c r="AT688" s="67"/>
      <c r="AU688" s="67"/>
      <c r="AV688" s="67"/>
    </row>
    <row r="689" spans="28:48" x14ac:dyDescent="0.2">
      <c r="AB689" s="67"/>
      <c r="AC689" s="67"/>
      <c r="AD689" s="67"/>
      <c r="AE689" s="67"/>
      <c r="AF689" s="67"/>
      <c r="AG689" s="67"/>
      <c r="AH689" s="67"/>
      <c r="AI689" s="67"/>
      <c r="AJ689" s="67"/>
      <c r="AK689" s="67"/>
      <c r="AL689" s="67"/>
      <c r="AM689" s="67"/>
      <c r="AN689" s="67"/>
      <c r="AO689" s="67"/>
      <c r="AP689" s="67"/>
      <c r="AQ689" s="67"/>
      <c r="AR689" s="67"/>
      <c r="AS689" s="67"/>
      <c r="AT689" s="67"/>
      <c r="AU689" s="67"/>
      <c r="AV689" s="67"/>
    </row>
    <row r="690" spans="28:48" x14ac:dyDescent="0.2">
      <c r="AB690" s="67"/>
      <c r="AC690" s="67"/>
      <c r="AD690" s="67"/>
      <c r="AE690" s="67"/>
      <c r="AF690" s="67"/>
      <c r="AG690" s="67"/>
      <c r="AH690" s="67"/>
      <c r="AI690" s="67"/>
      <c r="AJ690" s="67"/>
      <c r="AK690" s="67"/>
      <c r="AL690" s="67"/>
      <c r="AM690" s="67"/>
      <c r="AN690" s="67"/>
      <c r="AO690" s="67"/>
      <c r="AP690" s="67"/>
      <c r="AQ690" s="67"/>
      <c r="AR690" s="67"/>
      <c r="AS690" s="67"/>
      <c r="AT690" s="67"/>
      <c r="AU690" s="67"/>
      <c r="AV690" s="67"/>
    </row>
    <row r="691" spans="28:48" x14ac:dyDescent="0.2">
      <c r="AB691" s="67"/>
      <c r="AC691" s="67"/>
      <c r="AD691" s="67"/>
      <c r="AE691" s="67"/>
      <c r="AF691" s="67"/>
      <c r="AG691" s="67"/>
      <c r="AH691" s="67"/>
      <c r="AI691" s="67"/>
      <c r="AJ691" s="67"/>
      <c r="AK691" s="67"/>
      <c r="AL691" s="67"/>
      <c r="AM691" s="67"/>
      <c r="AN691" s="67"/>
      <c r="AO691" s="67"/>
      <c r="AP691" s="67"/>
      <c r="AQ691" s="67"/>
      <c r="AR691" s="67"/>
      <c r="AS691" s="67"/>
      <c r="AT691" s="67"/>
      <c r="AU691" s="67"/>
      <c r="AV691" s="67"/>
    </row>
    <row r="692" spans="28:48" x14ac:dyDescent="0.2">
      <c r="AB692" s="67"/>
      <c r="AC692" s="67"/>
      <c r="AD692" s="67"/>
      <c r="AE692" s="67"/>
      <c r="AF692" s="67"/>
      <c r="AG692" s="67"/>
      <c r="AH692" s="67"/>
      <c r="AI692" s="67"/>
      <c r="AJ692" s="67"/>
      <c r="AK692" s="67"/>
      <c r="AL692" s="67"/>
      <c r="AM692" s="67"/>
      <c r="AN692" s="67"/>
      <c r="AO692" s="67"/>
      <c r="AP692" s="67"/>
      <c r="AQ692" s="67"/>
      <c r="AR692" s="67"/>
      <c r="AS692" s="67"/>
      <c r="AT692" s="67"/>
      <c r="AU692" s="67"/>
      <c r="AV692" s="67"/>
    </row>
    <row r="693" spans="28:48" x14ac:dyDescent="0.2">
      <c r="AB693" s="67"/>
      <c r="AC693" s="67"/>
      <c r="AD693" s="67"/>
      <c r="AE693" s="67"/>
      <c r="AF693" s="67"/>
      <c r="AG693" s="67"/>
      <c r="AH693" s="67"/>
      <c r="AI693" s="67"/>
      <c r="AJ693" s="67"/>
      <c r="AK693" s="67"/>
      <c r="AL693" s="67"/>
      <c r="AM693" s="67"/>
      <c r="AN693" s="67"/>
      <c r="AO693" s="67"/>
      <c r="AP693" s="67"/>
      <c r="AQ693" s="67"/>
      <c r="AR693" s="67"/>
      <c r="AS693" s="67"/>
      <c r="AT693" s="67"/>
      <c r="AU693" s="67"/>
      <c r="AV693" s="67"/>
    </row>
    <row r="694" spans="28:48" x14ac:dyDescent="0.2">
      <c r="AB694" s="67"/>
      <c r="AC694" s="67"/>
      <c r="AD694" s="67"/>
      <c r="AE694" s="67"/>
      <c r="AF694" s="67"/>
      <c r="AG694" s="67"/>
      <c r="AH694" s="67"/>
      <c r="AI694" s="67"/>
      <c r="AJ694" s="67"/>
      <c r="AK694" s="67"/>
      <c r="AL694" s="67"/>
      <c r="AM694" s="67"/>
      <c r="AN694" s="67"/>
      <c r="AO694" s="67"/>
      <c r="AP694" s="67"/>
      <c r="AQ694" s="67"/>
      <c r="AR694" s="67"/>
      <c r="AS694" s="67"/>
      <c r="AT694" s="67"/>
      <c r="AU694" s="67"/>
      <c r="AV694" s="67"/>
    </row>
    <row r="695" spans="28:48" x14ac:dyDescent="0.2">
      <c r="AB695" s="67"/>
      <c r="AC695" s="67"/>
      <c r="AD695" s="67"/>
      <c r="AE695" s="67"/>
      <c r="AF695" s="67"/>
      <c r="AG695" s="67"/>
      <c r="AH695" s="67"/>
      <c r="AI695" s="67"/>
      <c r="AJ695" s="67"/>
      <c r="AK695" s="67"/>
      <c r="AL695" s="67"/>
      <c r="AM695" s="67"/>
      <c r="AN695" s="67"/>
      <c r="AO695" s="67"/>
      <c r="AP695" s="67"/>
      <c r="AQ695" s="67"/>
      <c r="AR695" s="67"/>
      <c r="AS695" s="67"/>
      <c r="AT695" s="67"/>
      <c r="AU695" s="67"/>
      <c r="AV695" s="67"/>
    </row>
    <row r="696" spans="28:48" x14ac:dyDescent="0.2">
      <c r="AB696" s="67"/>
      <c r="AC696" s="67"/>
      <c r="AD696" s="67"/>
      <c r="AE696" s="67"/>
      <c r="AF696" s="67"/>
      <c r="AG696" s="67"/>
      <c r="AH696" s="67"/>
      <c r="AI696" s="67"/>
      <c r="AJ696" s="67"/>
      <c r="AK696" s="67"/>
      <c r="AL696" s="67"/>
      <c r="AM696" s="67"/>
      <c r="AN696" s="67"/>
      <c r="AO696" s="67"/>
      <c r="AP696" s="67"/>
      <c r="AQ696" s="67"/>
      <c r="AR696" s="67"/>
      <c r="AS696" s="67"/>
      <c r="AT696" s="67"/>
      <c r="AU696" s="67"/>
      <c r="AV696" s="67"/>
    </row>
    <row r="697" spans="28:48" x14ac:dyDescent="0.2">
      <c r="AB697" s="67"/>
      <c r="AC697" s="67"/>
      <c r="AD697" s="67"/>
      <c r="AE697" s="67"/>
      <c r="AF697" s="67"/>
      <c r="AG697" s="67"/>
      <c r="AH697" s="67"/>
      <c r="AI697" s="67"/>
      <c r="AJ697" s="67"/>
      <c r="AK697" s="67"/>
      <c r="AL697" s="67"/>
      <c r="AM697" s="67"/>
      <c r="AN697" s="67"/>
      <c r="AO697" s="67"/>
      <c r="AP697" s="67"/>
      <c r="AQ697" s="67"/>
      <c r="AR697" s="67"/>
      <c r="AS697" s="67"/>
      <c r="AT697" s="67"/>
      <c r="AU697" s="67"/>
      <c r="AV697" s="67"/>
    </row>
    <row r="698" spans="28:48" x14ac:dyDescent="0.2">
      <c r="AB698" s="67"/>
      <c r="AC698" s="67"/>
      <c r="AD698" s="67"/>
      <c r="AE698" s="67"/>
      <c r="AF698" s="67"/>
      <c r="AG698" s="67"/>
      <c r="AH698" s="67"/>
      <c r="AI698" s="67"/>
      <c r="AJ698" s="67"/>
      <c r="AK698" s="67"/>
      <c r="AL698" s="67"/>
      <c r="AM698" s="67"/>
      <c r="AN698" s="67"/>
      <c r="AO698" s="67"/>
      <c r="AP698" s="67"/>
      <c r="AQ698" s="67"/>
      <c r="AR698" s="67"/>
      <c r="AS698" s="67"/>
      <c r="AT698" s="67"/>
      <c r="AU698" s="67"/>
      <c r="AV698" s="67"/>
    </row>
    <row r="699" spans="28:48" x14ac:dyDescent="0.2">
      <c r="AB699" s="67"/>
      <c r="AC699" s="67"/>
      <c r="AD699" s="67"/>
      <c r="AE699" s="67"/>
      <c r="AF699" s="67"/>
      <c r="AG699" s="67"/>
      <c r="AH699" s="67"/>
      <c r="AI699" s="67"/>
      <c r="AJ699" s="67"/>
      <c r="AK699" s="67"/>
      <c r="AL699" s="67"/>
      <c r="AM699" s="67"/>
      <c r="AN699" s="67"/>
      <c r="AO699" s="67"/>
      <c r="AP699" s="67"/>
      <c r="AQ699" s="67"/>
      <c r="AR699" s="67"/>
      <c r="AS699" s="67"/>
      <c r="AT699" s="67"/>
      <c r="AU699" s="67"/>
      <c r="AV699" s="67"/>
    </row>
    <row r="700" spans="28:48" x14ac:dyDescent="0.2">
      <c r="AB700" s="67"/>
      <c r="AC700" s="67"/>
      <c r="AD700" s="67"/>
      <c r="AE700" s="67"/>
      <c r="AF700" s="67"/>
      <c r="AG700" s="67"/>
      <c r="AH700" s="67"/>
      <c r="AI700" s="67"/>
      <c r="AJ700" s="67"/>
      <c r="AK700" s="67"/>
      <c r="AL700" s="67"/>
      <c r="AM700" s="67"/>
      <c r="AN700" s="67"/>
      <c r="AO700" s="67"/>
      <c r="AP700" s="67"/>
      <c r="AQ700" s="67"/>
      <c r="AR700" s="67"/>
      <c r="AS700" s="67"/>
      <c r="AT700" s="67"/>
      <c r="AU700" s="67"/>
      <c r="AV700" s="67"/>
    </row>
    <row r="701" spans="28:48" x14ac:dyDescent="0.2">
      <c r="AB701" s="67"/>
      <c r="AC701" s="67"/>
      <c r="AD701" s="67"/>
      <c r="AE701" s="67"/>
      <c r="AF701" s="67"/>
      <c r="AG701" s="67"/>
      <c r="AH701" s="67"/>
      <c r="AI701" s="67"/>
      <c r="AJ701" s="67"/>
      <c r="AK701" s="67"/>
      <c r="AL701" s="67"/>
      <c r="AM701" s="67"/>
      <c r="AN701" s="67"/>
      <c r="AO701" s="67"/>
      <c r="AP701" s="67"/>
      <c r="AQ701" s="67"/>
      <c r="AR701" s="67"/>
      <c r="AS701" s="67"/>
      <c r="AT701" s="67"/>
      <c r="AU701" s="67"/>
      <c r="AV701" s="67"/>
    </row>
    <row r="702" spans="28:48" x14ac:dyDescent="0.2">
      <c r="AB702" s="67"/>
      <c r="AC702" s="67"/>
      <c r="AD702" s="67"/>
      <c r="AE702" s="67"/>
      <c r="AF702" s="67"/>
      <c r="AG702" s="67"/>
      <c r="AH702" s="67"/>
      <c r="AI702" s="67"/>
      <c r="AJ702" s="67"/>
      <c r="AK702" s="67"/>
      <c r="AL702" s="67"/>
      <c r="AM702" s="67"/>
      <c r="AN702" s="67"/>
      <c r="AO702" s="67"/>
      <c r="AP702" s="67"/>
      <c r="AQ702" s="67"/>
      <c r="AR702" s="67"/>
      <c r="AS702" s="67"/>
      <c r="AT702" s="67"/>
      <c r="AU702" s="67"/>
      <c r="AV702" s="67"/>
    </row>
  </sheetData>
  <printOptions horizontalCentered="1" verticalCentered="1"/>
  <pageMargins left="0.5" right="0.5" top="0.5" bottom="0" header="0.5" footer="0.5"/>
  <pageSetup scale="60" orientation="landscape" verticalDpi="300" r:id="rId1"/>
  <headerFooter alignWithMargins="0"/>
  <rowBreaks count="1" manualBreakCount="1">
    <brk id="70"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86"/>
  <sheetViews>
    <sheetView topLeftCell="A8" workbookViewId="0">
      <selection activeCell="A23" sqref="A23"/>
    </sheetView>
  </sheetViews>
  <sheetFormatPr defaultRowHeight="12.75" x14ac:dyDescent="0.2"/>
  <cols>
    <col min="1" max="1" width="9.140625" style="53"/>
    <col min="2" max="2" width="1.7109375" customWidth="1"/>
    <col min="3" max="3" width="9.140625" style="53"/>
    <col min="4" max="4" width="1.7109375" customWidth="1"/>
    <col min="5" max="5" width="10.28515625" style="67" customWidth="1"/>
    <col min="6" max="6" width="1.7109375" customWidth="1"/>
    <col min="7" max="7" width="100.7109375" customWidth="1"/>
    <col min="8" max="8" width="1.7109375" customWidth="1"/>
    <col min="9" max="9" width="14.7109375" customWidth="1"/>
    <col min="10" max="10" width="1.7109375" customWidth="1"/>
    <col min="11" max="11" width="13.7109375" customWidth="1"/>
    <col min="12" max="12" width="1.7109375" customWidth="1"/>
    <col min="13" max="13" width="13.7109375" customWidth="1"/>
  </cols>
  <sheetData>
    <row r="1" spans="1:13" x14ac:dyDescent="0.2">
      <c r="A1" s="49" t="s">
        <v>0</v>
      </c>
      <c r="B1" s="50"/>
      <c r="C1" s="50"/>
      <c r="D1" s="50"/>
      <c r="E1" s="97"/>
      <c r="F1" s="50"/>
      <c r="G1" s="50"/>
      <c r="H1" s="50"/>
      <c r="I1" s="50"/>
      <c r="J1" s="50"/>
      <c r="K1" s="50"/>
      <c r="L1" s="50"/>
      <c r="M1" s="50"/>
    </row>
    <row r="2" spans="1:13" x14ac:dyDescent="0.2">
      <c r="A2" s="49" t="s">
        <v>1</v>
      </c>
      <c r="B2" s="50"/>
      <c r="C2" s="50"/>
      <c r="D2" s="50"/>
      <c r="E2" s="97"/>
      <c r="F2" s="50"/>
      <c r="G2" s="50"/>
      <c r="H2" s="50"/>
      <c r="I2" s="50"/>
      <c r="J2" s="50"/>
      <c r="K2" s="50"/>
      <c r="L2" s="50"/>
      <c r="M2" s="50"/>
    </row>
    <row r="3" spans="1:13" x14ac:dyDescent="0.2">
      <c r="A3" s="49" t="s">
        <v>107</v>
      </c>
      <c r="B3" s="50"/>
      <c r="C3" s="50"/>
      <c r="D3" s="50"/>
      <c r="E3" s="97"/>
      <c r="F3" s="50"/>
      <c r="G3" s="50"/>
      <c r="H3" s="50"/>
      <c r="I3" s="50"/>
      <c r="J3" s="50"/>
      <c r="K3" s="50"/>
      <c r="L3" s="50"/>
      <c r="M3" s="50"/>
    </row>
    <row r="4" spans="1:13" x14ac:dyDescent="0.2">
      <c r="A4" s="51" t="str">
        <f>Summary!A3</f>
        <v>October 1999</v>
      </c>
      <c r="B4" s="50"/>
      <c r="C4" s="50"/>
      <c r="D4" s="50"/>
      <c r="E4" s="97"/>
      <c r="F4" s="50"/>
      <c r="G4" s="50"/>
      <c r="H4" s="50"/>
      <c r="I4" s="50"/>
      <c r="J4" s="50"/>
      <c r="K4" s="50"/>
      <c r="L4" s="50"/>
      <c r="M4" s="50"/>
    </row>
    <row r="5" spans="1:13" x14ac:dyDescent="0.2">
      <c r="A5" s="217"/>
    </row>
    <row r="6" spans="1:13" s="53" customFormat="1" ht="38.25" x14ac:dyDescent="0.2">
      <c r="A6" s="56" t="s">
        <v>50</v>
      </c>
      <c r="C6" s="56" t="s">
        <v>50</v>
      </c>
      <c r="E6" s="98" t="s">
        <v>51</v>
      </c>
      <c r="G6" s="55" t="s">
        <v>52</v>
      </c>
      <c r="I6" s="54" t="s">
        <v>53</v>
      </c>
      <c r="K6" s="56" t="s">
        <v>108</v>
      </c>
      <c r="M6" s="56" t="s">
        <v>108</v>
      </c>
    </row>
    <row r="8" spans="1:13" x14ac:dyDescent="0.2">
      <c r="A8" s="94" t="s">
        <v>206</v>
      </c>
      <c r="B8" s="95"/>
      <c r="C8" s="94" t="s">
        <v>206</v>
      </c>
      <c r="D8" s="95"/>
      <c r="E8" s="99">
        <v>-0.7</v>
      </c>
      <c r="G8" s="57"/>
      <c r="I8" s="96"/>
      <c r="K8" s="95" t="s">
        <v>172</v>
      </c>
      <c r="M8" s="95" t="s">
        <v>172</v>
      </c>
    </row>
    <row r="9" spans="1:13" x14ac:dyDescent="0.2">
      <c r="A9" s="94"/>
      <c r="B9" s="95"/>
      <c r="C9" s="94"/>
      <c r="D9" s="95"/>
      <c r="E9" s="99"/>
      <c r="G9" s="57"/>
      <c r="I9" s="96"/>
      <c r="K9" s="95"/>
      <c r="M9" s="95"/>
    </row>
    <row r="10" spans="1:13" x14ac:dyDescent="0.2">
      <c r="A10" s="94"/>
      <c r="B10" s="95"/>
      <c r="C10" s="94"/>
      <c r="D10" s="95"/>
      <c r="E10" s="99"/>
      <c r="G10" s="57"/>
      <c r="I10" s="96"/>
      <c r="K10" s="95"/>
      <c r="M10" s="95"/>
    </row>
    <row r="11" spans="1:13" x14ac:dyDescent="0.2">
      <c r="A11" s="94" t="s">
        <v>206</v>
      </c>
      <c r="B11" s="95"/>
      <c r="C11" s="94" t="s">
        <v>36</v>
      </c>
      <c r="D11" s="95"/>
      <c r="E11" s="99">
        <v>-10.5</v>
      </c>
      <c r="G11" s="57"/>
      <c r="I11" s="96">
        <v>36465</v>
      </c>
      <c r="K11" s="95" t="s">
        <v>172</v>
      </c>
      <c r="M11" s="154" t="s">
        <v>232</v>
      </c>
    </row>
    <row r="12" spans="1:13" x14ac:dyDescent="0.2">
      <c r="A12" s="94"/>
      <c r="B12" s="95"/>
      <c r="C12" s="94"/>
      <c r="D12" s="95"/>
      <c r="E12" s="99"/>
      <c r="G12" s="57"/>
      <c r="I12" s="96"/>
      <c r="K12" s="95"/>
      <c r="M12" s="95"/>
    </row>
    <row r="13" spans="1:13" x14ac:dyDescent="0.2">
      <c r="A13" s="94"/>
      <c r="B13" s="95"/>
      <c r="C13" s="94"/>
      <c r="D13" s="95"/>
      <c r="E13" s="99"/>
      <c r="G13" s="57"/>
      <c r="I13" s="96"/>
      <c r="K13" s="95"/>
      <c r="M13" s="95"/>
    </row>
    <row r="14" spans="1:13" x14ac:dyDescent="0.2">
      <c r="A14" s="94" t="s">
        <v>206</v>
      </c>
      <c r="B14" s="95"/>
      <c r="C14" s="94" t="s">
        <v>39</v>
      </c>
      <c r="D14" s="95"/>
      <c r="E14" s="99">
        <v>-1.2</v>
      </c>
      <c r="G14" s="57"/>
      <c r="I14" s="96">
        <v>36465</v>
      </c>
      <c r="K14" s="95" t="s">
        <v>172</v>
      </c>
      <c r="M14" s="95" t="s">
        <v>55</v>
      </c>
    </row>
    <row r="15" spans="1:13" x14ac:dyDescent="0.2">
      <c r="A15" s="94"/>
      <c r="B15" s="95"/>
      <c r="C15" s="94"/>
      <c r="D15" s="95"/>
      <c r="E15" s="99"/>
      <c r="G15" s="57"/>
      <c r="I15" s="96"/>
      <c r="K15" s="95"/>
      <c r="M15" s="95"/>
    </row>
    <row r="16" spans="1:13" x14ac:dyDescent="0.2">
      <c r="A16" s="94"/>
      <c r="B16" s="95"/>
      <c r="C16" s="94"/>
      <c r="D16" s="95"/>
      <c r="E16" s="99"/>
      <c r="G16" s="57"/>
      <c r="I16" s="96"/>
      <c r="K16" s="95"/>
      <c r="M16" s="95"/>
    </row>
    <row r="17" spans="1:13" x14ac:dyDescent="0.2">
      <c r="A17" s="94" t="s">
        <v>36</v>
      </c>
      <c r="B17" s="95"/>
      <c r="C17" s="94" t="s">
        <v>36</v>
      </c>
      <c r="D17" s="95"/>
      <c r="E17" s="99">
        <v>4.5</v>
      </c>
      <c r="G17" s="57"/>
      <c r="I17" s="96"/>
      <c r="K17" s="154" t="s">
        <v>232</v>
      </c>
      <c r="M17" s="154" t="s">
        <v>232</v>
      </c>
    </row>
    <row r="18" spans="1:13" x14ac:dyDescent="0.2">
      <c r="A18" s="94"/>
      <c r="B18" s="95"/>
      <c r="C18" s="94"/>
      <c r="D18" s="95"/>
      <c r="E18" s="99"/>
      <c r="G18" s="57"/>
      <c r="I18" s="96"/>
      <c r="K18" s="95"/>
      <c r="M18" s="95"/>
    </row>
    <row r="19" spans="1:13" x14ac:dyDescent="0.2">
      <c r="A19" s="94" t="s">
        <v>36</v>
      </c>
      <c r="B19" s="95"/>
      <c r="C19" s="94" t="s">
        <v>193</v>
      </c>
      <c r="D19" s="95"/>
      <c r="E19" s="99">
        <v>1.1000000000000001</v>
      </c>
      <c r="G19" s="57"/>
      <c r="I19" s="96">
        <v>36465</v>
      </c>
      <c r="K19" s="154" t="s">
        <v>232</v>
      </c>
      <c r="M19" s="95" t="s">
        <v>239</v>
      </c>
    </row>
    <row r="20" spans="1:13" x14ac:dyDescent="0.2">
      <c r="A20" s="94"/>
      <c r="B20" s="95"/>
      <c r="C20" s="94"/>
      <c r="D20" s="95"/>
      <c r="E20" s="99"/>
      <c r="G20" s="57"/>
      <c r="I20" s="96"/>
      <c r="K20" s="154"/>
      <c r="M20" s="95"/>
    </row>
    <row r="21" spans="1:13" x14ac:dyDescent="0.2">
      <c r="A21" s="94" t="s">
        <v>36</v>
      </c>
      <c r="B21" s="95"/>
      <c r="C21" s="94" t="s">
        <v>199</v>
      </c>
      <c r="D21" s="95"/>
      <c r="E21" s="99">
        <v>-0.7</v>
      </c>
      <c r="G21" s="57"/>
      <c r="I21" s="96">
        <v>36465</v>
      </c>
      <c r="K21" s="154" t="s">
        <v>232</v>
      </c>
      <c r="M21" s="95" t="s">
        <v>173</v>
      </c>
    </row>
    <row r="22" spans="1:13" x14ac:dyDescent="0.2">
      <c r="A22" s="94"/>
      <c r="B22" s="95"/>
      <c r="C22" s="94"/>
      <c r="D22" s="95"/>
      <c r="E22" s="99"/>
      <c r="G22" s="57"/>
      <c r="I22" s="96"/>
      <c r="K22" s="154"/>
      <c r="M22" s="95"/>
    </row>
    <row r="23" spans="1:13" x14ac:dyDescent="0.2">
      <c r="A23" s="94" t="s">
        <v>36</v>
      </c>
      <c r="B23" s="95"/>
      <c r="C23" s="94" t="s">
        <v>41</v>
      </c>
      <c r="D23" s="95"/>
      <c r="E23" s="99">
        <v>23.7</v>
      </c>
      <c r="G23" s="57"/>
      <c r="I23" s="96">
        <v>36465</v>
      </c>
      <c r="K23" s="154" t="s">
        <v>232</v>
      </c>
      <c r="M23" s="95" t="s">
        <v>161</v>
      </c>
    </row>
    <row r="24" spans="1:13" x14ac:dyDescent="0.2">
      <c r="A24" s="94"/>
      <c r="B24" s="95"/>
      <c r="C24" s="94"/>
      <c r="D24" s="95"/>
      <c r="E24" s="99"/>
      <c r="G24" s="57"/>
      <c r="I24" s="96"/>
      <c r="K24" s="154"/>
      <c r="M24" s="95"/>
    </row>
    <row r="25" spans="1:13" x14ac:dyDescent="0.2">
      <c r="A25" s="94" t="s">
        <v>237</v>
      </c>
      <c r="B25" s="95"/>
      <c r="C25" s="94" t="s">
        <v>199</v>
      </c>
      <c r="D25" s="95"/>
      <c r="E25" s="99">
        <v>-2.7</v>
      </c>
      <c r="G25" s="57"/>
      <c r="I25" s="96">
        <v>36465</v>
      </c>
      <c r="K25" s="95" t="s">
        <v>238</v>
      </c>
      <c r="M25" s="95" t="s">
        <v>173</v>
      </c>
    </row>
    <row r="26" spans="1:13" x14ac:dyDescent="0.2">
      <c r="A26" s="94"/>
      <c r="B26" s="95"/>
      <c r="C26" s="94"/>
      <c r="D26" s="95"/>
      <c r="E26" s="99"/>
      <c r="G26" s="57"/>
      <c r="I26" s="96"/>
      <c r="K26" s="95"/>
      <c r="M26" s="95"/>
    </row>
    <row r="27" spans="1:13" x14ac:dyDescent="0.2">
      <c r="A27" s="94"/>
      <c r="B27" s="95"/>
      <c r="C27" s="94"/>
      <c r="D27" s="95"/>
      <c r="E27" s="99"/>
      <c r="G27" s="57"/>
      <c r="I27" s="96"/>
      <c r="K27" s="154"/>
      <c r="M27" s="95"/>
    </row>
    <row r="28" spans="1:13" x14ac:dyDescent="0.2">
      <c r="A28" s="94" t="s">
        <v>237</v>
      </c>
      <c r="B28" s="95"/>
      <c r="C28" s="94" t="s">
        <v>40</v>
      </c>
      <c r="D28" s="95"/>
      <c r="E28" s="99">
        <v>2.7</v>
      </c>
      <c r="G28" s="57"/>
      <c r="I28" s="96">
        <v>36465</v>
      </c>
      <c r="K28" s="95" t="s">
        <v>238</v>
      </c>
      <c r="M28" s="154" t="s">
        <v>236</v>
      </c>
    </row>
    <row r="29" spans="1:13" x14ac:dyDescent="0.2">
      <c r="A29" s="94"/>
      <c r="B29" s="95"/>
      <c r="C29" s="94"/>
      <c r="D29" s="95"/>
      <c r="E29" s="99"/>
      <c r="G29" s="57"/>
      <c r="I29" s="96"/>
      <c r="K29" s="95"/>
    </row>
    <row r="30" spans="1:13" ht="13.5" thickBot="1" x14ac:dyDescent="0.25">
      <c r="A30" s="52" t="s">
        <v>45</v>
      </c>
      <c r="E30" s="100">
        <f>SUM(E8:E29)</f>
        <v>16.2</v>
      </c>
      <c r="G30" s="57"/>
      <c r="K30" s="95"/>
      <c r="M30" s="95"/>
    </row>
    <row r="31" spans="1:13" ht="13.5" thickTop="1" x14ac:dyDescent="0.2">
      <c r="G31" s="57"/>
      <c r="K31" s="95"/>
      <c r="M31" s="95"/>
    </row>
    <row r="32" spans="1:13" x14ac:dyDescent="0.2">
      <c r="G32" s="57"/>
      <c r="K32" s="95"/>
      <c r="M32" s="95"/>
    </row>
    <row r="33" spans="7:13" x14ac:dyDescent="0.2">
      <c r="G33" s="57"/>
      <c r="K33" s="95"/>
      <c r="M33" s="95"/>
    </row>
    <row r="34" spans="7:13" x14ac:dyDescent="0.2">
      <c r="G34" s="57"/>
      <c r="K34" s="95"/>
      <c r="M34" s="95"/>
    </row>
    <row r="35" spans="7:13" x14ac:dyDescent="0.2">
      <c r="G35" s="57"/>
      <c r="K35" s="95"/>
      <c r="M35" s="95"/>
    </row>
    <row r="36" spans="7:13" x14ac:dyDescent="0.2">
      <c r="G36" s="57"/>
      <c r="K36" s="95"/>
      <c r="M36" s="95"/>
    </row>
    <row r="37" spans="7:13" x14ac:dyDescent="0.2">
      <c r="G37" s="57"/>
      <c r="K37" s="95"/>
      <c r="M37" s="95"/>
    </row>
    <row r="38" spans="7:13" x14ac:dyDescent="0.2">
      <c r="G38" s="57"/>
      <c r="K38" s="95"/>
      <c r="M38" s="95"/>
    </row>
    <row r="39" spans="7:13" x14ac:dyDescent="0.2">
      <c r="G39" s="57"/>
    </row>
    <row r="40" spans="7:13" x14ac:dyDescent="0.2">
      <c r="G40" s="57"/>
    </row>
    <row r="41" spans="7:13" x14ac:dyDescent="0.2">
      <c r="G41" s="57"/>
    </row>
    <row r="42" spans="7:13" x14ac:dyDescent="0.2">
      <c r="G42" s="57"/>
    </row>
    <row r="43" spans="7:13" x14ac:dyDescent="0.2">
      <c r="G43" s="57"/>
    </row>
    <row r="44" spans="7:13" x14ac:dyDescent="0.2">
      <c r="G44" s="57"/>
    </row>
    <row r="45" spans="7:13" x14ac:dyDescent="0.2">
      <c r="G45" s="57"/>
    </row>
    <row r="46" spans="7:13" x14ac:dyDescent="0.2">
      <c r="G46" s="57"/>
    </row>
    <row r="47" spans="7:13" x14ac:dyDescent="0.2">
      <c r="G47" s="57"/>
    </row>
    <row r="48" spans="7:13" x14ac:dyDescent="0.2">
      <c r="G48" s="57"/>
    </row>
    <row r="49" spans="7:7" x14ac:dyDescent="0.2">
      <c r="G49" s="57"/>
    </row>
    <row r="50" spans="7:7" x14ac:dyDescent="0.2">
      <c r="G50" s="57"/>
    </row>
    <row r="51" spans="7:7" x14ac:dyDescent="0.2">
      <c r="G51" s="57"/>
    </row>
    <row r="52" spans="7:7" x14ac:dyDescent="0.2">
      <c r="G52" s="57"/>
    </row>
    <row r="53" spans="7:7" x14ac:dyDescent="0.2">
      <c r="G53" s="57"/>
    </row>
    <row r="54" spans="7:7" x14ac:dyDescent="0.2">
      <c r="G54" s="57"/>
    </row>
    <row r="55" spans="7:7" x14ac:dyDescent="0.2">
      <c r="G55" s="57"/>
    </row>
    <row r="56" spans="7:7" x14ac:dyDescent="0.2">
      <c r="G56" s="57"/>
    </row>
    <row r="57" spans="7:7" x14ac:dyDescent="0.2">
      <c r="G57" s="57"/>
    </row>
    <row r="58" spans="7:7" x14ac:dyDescent="0.2">
      <c r="G58" s="57"/>
    </row>
    <row r="59" spans="7:7" x14ac:dyDescent="0.2">
      <c r="G59" s="57"/>
    </row>
    <row r="60" spans="7:7" x14ac:dyDescent="0.2">
      <c r="G60" s="57"/>
    </row>
    <row r="61" spans="7:7" x14ac:dyDescent="0.2">
      <c r="G61" s="57"/>
    </row>
    <row r="62" spans="7:7" x14ac:dyDescent="0.2">
      <c r="G62" s="57"/>
    </row>
    <row r="63" spans="7:7" x14ac:dyDescent="0.2">
      <c r="G63" s="57"/>
    </row>
    <row r="64" spans="7:7" x14ac:dyDescent="0.2">
      <c r="G64" s="57"/>
    </row>
    <row r="65" spans="7:7" x14ac:dyDescent="0.2">
      <c r="G65" s="57"/>
    </row>
    <row r="66" spans="7:7" x14ac:dyDescent="0.2">
      <c r="G66" s="57"/>
    </row>
    <row r="67" spans="7:7" x14ac:dyDescent="0.2">
      <c r="G67" s="57"/>
    </row>
    <row r="68" spans="7:7" x14ac:dyDescent="0.2">
      <c r="G68" s="57"/>
    </row>
    <row r="69" spans="7:7" x14ac:dyDescent="0.2">
      <c r="G69" s="57"/>
    </row>
    <row r="70" spans="7:7" x14ac:dyDescent="0.2">
      <c r="G70" s="57"/>
    </row>
    <row r="71" spans="7:7" x14ac:dyDescent="0.2">
      <c r="G71" s="57"/>
    </row>
    <row r="72" spans="7:7" x14ac:dyDescent="0.2">
      <c r="G72" s="57"/>
    </row>
    <row r="73" spans="7:7" x14ac:dyDescent="0.2">
      <c r="G73" s="57"/>
    </row>
    <row r="74" spans="7:7" x14ac:dyDescent="0.2">
      <c r="G74" s="57"/>
    </row>
    <row r="75" spans="7:7" x14ac:dyDescent="0.2">
      <c r="G75" s="57"/>
    </row>
    <row r="76" spans="7:7" x14ac:dyDescent="0.2">
      <c r="G76" s="57"/>
    </row>
    <row r="77" spans="7:7" x14ac:dyDescent="0.2">
      <c r="G77" s="57"/>
    </row>
    <row r="78" spans="7:7" x14ac:dyDescent="0.2">
      <c r="G78" s="57"/>
    </row>
    <row r="79" spans="7:7" x14ac:dyDescent="0.2">
      <c r="G79" s="57"/>
    </row>
    <row r="80" spans="7:7" x14ac:dyDescent="0.2">
      <c r="G80" s="57"/>
    </row>
    <row r="81" spans="7:7" x14ac:dyDescent="0.2">
      <c r="G81" s="57"/>
    </row>
    <row r="82" spans="7:7" x14ac:dyDescent="0.2">
      <c r="G82" s="57"/>
    </row>
    <row r="83" spans="7:7" x14ac:dyDescent="0.2">
      <c r="G83" s="57"/>
    </row>
    <row r="84" spans="7:7" x14ac:dyDescent="0.2">
      <c r="G84" s="57"/>
    </row>
    <row r="85" spans="7:7" x14ac:dyDescent="0.2">
      <c r="G85" s="57"/>
    </row>
    <row r="86" spans="7:7" x14ac:dyDescent="0.2">
      <c r="G86" s="57"/>
    </row>
    <row r="87" spans="7:7" x14ac:dyDescent="0.2">
      <c r="G87" s="57"/>
    </row>
    <row r="88" spans="7:7" x14ac:dyDescent="0.2">
      <c r="G88" s="57"/>
    </row>
    <row r="89" spans="7:7" x14ac:dyDescent="0.2">
      <c r="G89" s="57"/>
    </row>
    <row r="90" spans="7:7" x14ac:dyDescent="0.2">
      <c r="G90" s="57"/>
    </row>
    <row r="91" spans="7:7" x14ac:dyDescent="0.2">
      <c r="G91" s="57"/>
    </row>
    <row r="92" spans="7:7" x14ac:dyDescent="0.2">
      <c r="G92" s="57"/>
    </row>
    <row r="93" spans="7:7" x14ac:dyDescent="0.2">
      <c r="G93" s="57"/>
    </row>
    <row r="94" spans="7:7" x14ac:dyDescent="0.2">
      <c r="G94" s="57"/>
    </row>
    <row r="95" spans="7:7" x14ac:dyDescent="0.2">
      <c r="G95" s="57"/>
    </row>
    <row r="96" spans="7:7" x14ac:dyDescent="0.2">
      <c r="G96" s="57"/>
    </row>
    <row r="97" spans="7:7" x14ac:dyDescent="0.2">
      <c r="G97" s="57"/>
    </row>
    <row r="98" spans="7:7" x14ac:dyDescent="0.2">
      <c r="G98" s="57"/>
    </row>
    <row r="99" spans="7:7" x14ac:dyDescent="0.2">
      <c r="G99" s="57"/>
    </row>
    <row r="100" spans="7:7" x14ac:dyDescent="0.2">
      <c r="G100" s="57"/>
    </row>
    <row r="101" spans="7:7" x14ac:dyDescent="0.2">
      <c r="G101" s="57"/>
    </row>
    <row r="102" spans="7:7" x14ac:dyDescent="0.2">
      <c r="G102" s="57"/>
    </row>
    <row r="103" spans="7:7" x14ac:dyDescent="0.2">
      <c r="G103" s="57"/>
    </row>
    <row r="104" spans="7:7" x14ac:dyDescent="0.2">
      <c r="G104" s="57"/>
    </row>
    <row r="105" spans="7:7" x14ac:dyDescent="0.2">
      <c r="G105" s="57"/>
    </row>
    <row r="106" spans="7:7" x14ac:dyDescent="0.2">
      <c r="G106" s="57"/>
    </row>
    <row r="107" spans="7:7" x14ac:dyDescent="0.2">
      <c r="G107" s="57"/>
    </row>
    <row r="108" spans="7:7" x14ac:dyDescent="0.2">
      <c r="G108" s="57"/>
    </row>
    <row r="109" spans="7:7" x14ac:dyDescent="0.2">
      <c r="G109" s="57"/>
    </row>
    <row r="110" spans="7:7" x14ac:dyDescent="0.2">
      <c r="G110" s="57"/>
    </row>
    <row r="111" spans="7:7" x14ac:dyDescent="0.2">
      <c r="G111" s="57"/>
    </row>
    <row r="112" spans="7:7" x14ac:dyDescent="0.2">
      <c r="G112" s="57"/>
    </row>
    <row r="113" spans="7:7" x14ac:dyDescent="0.2">
      <c r="G113" s="57"/>
    </row>
    <row r="114" spans="7:7" x14ac:dyDescent="0.2">
      <c r="G114" s="57"/>
    </row>
    <row r="115" spans="7:7" x14ac:dyDescent="0.2">
      <c r="G115" s="57"/>
    </row>
    <row r="116" spans="7:7" x14ac:dyDescent="0.2">
      <c r="G116" s="57"/>
    </row>
    <row r="117" spans="7:7" x14ac:dyDescent="0.2">
      <c r="G117" s="57"/>
    </row>
    <row r="118" spans="7:7" x14ac:dyDescent="0.2">
      <c r="G118" s="57"/>
    </row>
    <row r="119" spans="7:7" x14ac:dyDescent="0.2">
      <c r="G119" s="57"/>
    </row>
    <row r="120" spans="7:7" x14ac:dyDescent="0.2">
      <c r="G120" s="57"/>
    </row>
    <row r="121" spans="7:7" x14ac:dyDescent="0.2">
      <c r="G121" s="57"/>
    </row>
    <row r="122" spans="7:7" x14ac:dyDescent="0.2">
      <c r="G122" s="57"/>
    </row>
    <row r="123" spans="7:7" x14ac:dyDescent="0.2">
      <c r="G123" s="57"/>
    </row>
    <row r="124" spans="7:7" x14ac:dyDescent="0.2">
      <c r="G124" s="57"/>
    </row>
    <row r="125" spans="7:7" x14ac:dyDescent="0.2">
      <c r="G125" s="57"/>
    </row>
    <row r="126" spans="7:7" x14ac:dyDescent="0.2">
      <c r="G126" s="57"/>
    </row>
    <row r="127" spans="7:7" x14ac:dyDescent="0.2">
      <c r="G127" s="57"/>
    </row>
    <row r="128" spans="7:7" x14ac:dyDescent="0.2">
      <c r="G128" s="57"/>
    </row>
    <row r="129" spans="7:7" x14ac:dyDescent="0.2">
      <c r="G129" s="57"/>
    </row>
    <row r="130" spans="7:7" x14ac:dyDescent="0.2">
      <c r="G130" s="57"/>
    </row>
    <row r="131" spans="7:7" x14ac:dyDescent="0.2">
      <c r="G131" s="57"/>
    </row>
    <row r="132" spans="7:7" x14ac:dyDescent="0.2">
      <c r="G132" s="57"/>
    </row>
    <row r="133" spans="7:7" x14ac:dyDescent="0.2">
      <c r="G133" s="57"/>
    </row>
    <row r="134" spans="7:7" x14ac:dyDescent="0.2">
      <c r="G134" s="57"/>
    </row>
    <row r="135" spans="7:7" x14ac:dyDescent="0.2">
      <c r="G135" s="57"/>
    </row>
    <row r="136" spans="7:7" x14ac:dyDescent="0.2">
      <c r="G136" s="57"/>
    </row>
    <row r="137" spans="7:7" x14ac:dyDescent="0.2">
      <c r="G137" s="57"/>
    </row>
    <row r="138" spans="7:7" x14ac:dyDescent="0.2">
      <c r="G138" s="57"/>
    </row>
    <row r="139" spans="7:7" x14ac:dyDescent="0.2">
      <c r="G139" s="57"/>
    </row>
    <row r="140" spans="7:7" x14ac:dyDescent="0.2">
      <c r="G140" s="57"/>
    </row>
    <row r="141" spans="7:7" x14ac:dyDescent="0.2">
      <c r="G141" s="57"/>
    </row>
    <row r="142" spans="7:7" x14ac:dyDescent="0.2">
      <c r="G142" s="57"/>
    </row>
    <row r="143" spans="7:7" x14ac:dyDescent="0.2">
      <c r="G143" s="57"/>
    </row>
    <row r="144" spans="7:7" x14ac:dyDescent="0.2">
      <c r="G144" s="57"/>
    </row>
    <row r="145" spans="7:7" x14ac:dyDescent="0.2">
      <c r="G145" s="57"/>
    </row>
    <row r="146" spans="7:7" x14ac:dyDescent="0.2">
      <c r="G146" s="57"/>
    </row>
    <row r="147" spans="7:7" x14ac:dyDescent="0.2">
      <c r="G147" s="57"/>
    </row>
    <row r="148" spans="7:7" x14ac:dyDescent="0.2">
      <c r="G148" s="57"/>
    </row>
    <row r="149" spans="7:7" x14ac:dyDescent="0.2">
      <c r="G149" s="57"/>
    </row>
    <row r="150" spans="7:7" x14ac:dyDescent="0.2">
      <c r="G150" s="57"/>
    </row>
    <row r="151" spans="7:7" x14ac:dyDescent="0.2">
      <c r="G151" s="57"/>
    </row>
    <row r="152" spans="7:7" x14ac:dyDescent="0.2">
      <c r="G152" s="57"/>
    </row>
    <row r="153" spans="7:7" x14ac:dyDescent="0.2">
      <c r="G153" s="57"/>
    </row>
    <row r="154" spans="7:7" x14ac:dyDescent="0.2">
      <c r="G154" s="57"/>
    </row>
    <row r="155" spans="7:7" x14ac:dyDescent="0.2">
      <c r="G155" s="57"/>
    </row>
    <row r="156" spans="7:7" x14ac:dyDescent="0.2">
      <c r="G156" s="57"/>
    </row>
    <row r="157" spans="7:7" x14ac:dyDescent="0.2">
      <c r="G157" s="57"/>
    </row>
    <row r="158" spans="7:7" x14ac:dyDescent="0.2">
      <c r="G158" s="57"/>
    </row>
    <row r="159" spans="7:7" x14ac:dyDescent="0.2">
      <c r="G159" s="57"/>
    </row>
    <row r="160" spans="7:7" x14ac:dyDescent="0.2">
      <c r="G160" s="57"/>
    </row>
    <row r="161" spans="7:7" x14ac:dyDescent="0.2">
      <c r="G161" s="57"/>
    </row>
    <row r="162" spans="7:7" x14ac:dyDescent="0.2">
      <c r="G162" s="57"/>
    </row>
    <row r="163" spans="7:7" x14ac:dyDescent="0.2">
      <c r="G163" s="57"/>
    </row>
    <row r="164" spans="7:7" x14ac:dyDescent="0.2">
      <c r="G164" s="57"/>
    </row>
    <row r="165" spans="7:7" x14ac:dyDescent="0.2">
      <c r="G165" s="57"/>
    </row>
    <row r="166" spans="7:7" x14ac:dyDescent="0.2">
      <c r="G166" s="57"/>
    </row>
    <row r="167" spans="7:7" x14ac:dyDescent="0.2">
      <c r="G167" s="57"/>
    </row>
    <row r="168" spans="7:7" x14ac:dyDescent="0.2">
      <c r="G168" s="57"/>
    </row>
    <row r="169" spans="7:7" x14ac:dyDescent="0.2">
      <c r="G169" s="57"/>
    </row>
    <row r="170" spans="7:7" x14ac:dyDescent="0.2">
      <c r="G170" s="57"/>
    </row>
    <row r="171" spans="7:7" x14ac:dyDescent="0.2">
      <c r="G171" s="57"/>
    </row>
    <row r="172" spans="7:7" x14ac:dyDescent="0.2">
      <c r="G172" s="57"/>
    </row>
    <row r="173" spans="7:7" x14ac:dyDescent="0.2">
      <c r="G173" s="57"/>
    </row>
    <row r="174" spans="7:7" x14ac:dyDescent="0.2">
      <c r="G174" s="57"/>
    </row>
    <row r="175" spans="7:7" x14ac:dyDescent="0.2">
      <c r="G175" s="57"/>
    </row>
    <row r="176" spans="7:7" x14ac:dyDescent="0.2">
      <c r="G176" s="57"/>
    </row>
    <row r="177" spans="7:7" x14ac:dyDescent="0.2">
      <c r="G177" s="57"/>
    </row>
    <row r="178" spans="7:7" x14ac:dyDescent="0.2">
      <c r="G178" s="57"/>
    </row>
    <row r="179" spans="7:7" x14ac:dyDescent="0.2">
      <c r="G179" s="57"/>
    </row>
    <row r="180" spans="7:7" x14ac:dyDescent="0.2">
      <c r="G180" s="57"/>
    </row>
    <row r="181" spans="7:7" x14ac:dyDescent="0.2">
      <c r="G181" s="57"/>
    </row>
    <row r="182" spans="7:7" x14ac:dyDescent="0.2">
      <c r="G182" s="57"/>
    </row>
    <row r="183" spans="7:7" x14ac:dyDescent="0.2">
      <c r="G183" s="57"/>
    </row>
    <row r="184" spans="7:7" x14ac:dyDescent="0.2">
      <c r="G184" s="57"/>
    </row>
    <row r="185" spans="7:7" x14ac:dyDescent="0.2">
      <c r="G185" s="57"/>
    </row>
    <row r="186" spans="7:7" x14ac:dyDescent="0.2">
      <c r="G186" s="57"/>
    </row>
    <row r="187" spans="7:7" x14ac:dyDescent="0.2">
      <c r="G187" s="57"/>
    </row>
    <row r="188" spans="7:7" x14ac:dyDescent="0.2">
      <c r="G188" s="57"/>
    </row>
    <row r="189" spans="7:7" x14ac:dyDescent="0.2">
      <c r="G189" s="57"/>
    </row>
    <row r="190" spans="7:7" x14ac:dyDescent="0.2">
      <c r="G190" s="57"/>
    </row>
    <row r="191" spans="7:7" x14ac:dyDescent="0.2">
      <c r="G191" s="57"/>
    </row>
    <row r="192" spans="7:7" x14ac:dyDescent="0.2">
      <c r="G192" s="57"/>
    </row>
    <row r="193" spans="7:7" x14ac:dyDescent="0.2">
      <c r="G193" s="57"/>
    </row>
    <row r="194" spans="7:7" x14ac:dyDescent="0.2">
      <c r="G194" s="57"/>
    </row>
    <row r="195" spans="7:7" x14ac:dyDescent="0.2">
      <c r="G195" s="57"/>
    </row>
    <row r="196" spans="7:7" x14ac:dyDescent="0.2">
      <c r="G196" s="57"/>
    </row>
    <row r="197" spans="7:7" x14ac:dyDescent="0.2">
      <c r="G197" s="57"/>
    </row>
    <row r="198" spans="7:7" x14ac:dyDescent="0.2">
      <c r="G198" s="57"/>
    </row>
    <row r="199" spans="7:7" x14ac:dyDescent="0.2">
      <c r="G199" s="57"/>
    </row>
    <row r="200" spans="7:7" x14ac:dyDescent="0.2">
      <c r="G200" s="57"/>
    </row>
    <row r="201" spans="7:7" x14ac:dyDescent="0.2">
      <c r="G201" s="57"/>
    </row>
    <row r="202" spans="7:7" x14ac:dyDescent="0.2">
      <c r="G202" s="57"/>
    </row>
    <row r="203" spans="7:7" x14ac:dyDescent="0.2">
      <c r="G203" s="57"/>
    </row>
    <row r="204" spans="7:7" x14ac:dyDescent="0.2">
      <c r="G204" s="57"/>
    </row>
    <row r="205" spans="7:7" x14ac:dyDescent="0.2">
      <c r="G205" s="57"/>
    </row>
    <row r="206" spans="7:7" x14ac:dyDescent="0.2">
      <c r="G206" s="57"/>
    </row>
    <row r="207" spans="7:7" x14ac:dyDescent="0.2">
      <c r="G207" s="57"/>
    </row>
    <row r="208" spans="7:7" x14ac:dyDescent="0.2">
      <c r="G208" s="57"/>
    </row>
    <row r="209" spans="7:7" x14ac:dyDescent="0.2">
      <c r="G209" s="57"/>
    </row>
    <row r="210" spans="7:7" x14ac:dyDescent="0.2">
      <c r="G210" s="57"/>
    </row>
    <row r="211" spans="7:7" x14ac:dyDescent="0.2">
      <c r="G211" s="57"/>
    </row>
    <row r="212" spans="7:7" x14ac:dyDescent="0.2">
      <c r="G212" s="57"/>
    </row>
    <row r="213" spans="7:7" x14ac:dyDescent="0.2">
      <c r="G213" s="57"/>
    </row>
    <row r="214" spans="7:7" x14ac:dyDescent="0.2">
      <c r="G214" s="57"/>
    </row>
    <row r="215" spans="7:7" x14ac:dyDescent="0.2">
      <c r="G215" s="57"/>
    </row>
    <row r="216" spans="7:7" x14ac:dyDescent="0.2">
      <c r="G216" s="57"/>
    </row>
    <row r="217" spans="7:7" x14ac:dyDescent="0.2">
      <c r="G217" s="57"/>
    </row>
    <row r="218" spans="7:7" x14ac:dyDescent="0.2">
      <c r="G218" s="57"/>
    </row>
    <row r="219" spans="7:7" x14ac:dyDescent="0.2">
      <c r="G219" s="57"/>
    </row>
    <row r="220" spans="7:7" x14ac:dyDescent="0.2">
      <c r="G220" s="57"/>
    </row>
    <row r="221" spans="7:7" x14ac:dyDescent="0.2">
      <c r="G221" s="57"/>
    </row>
    <row r="222" spans="7:7" x14ac:dyDescent="0.2">
      <c r="G222" s="57"/>
    </row>
    <row r="223" spans="7:7" x14ac:dyDescent="0.2">
      <c r="G223" s="57"/>
    </row>
    <row r="224" spans="7:7" x14ac:dyDescent="0.2">
      <c r="G224" s="57"/>
    </row>
    <row r="225" spans="7:7" x14ac:dyDescent="0.2">
      <c r="G225" s="57"/>
    </row>
    <row r="226" spans="7:7" x14ac:dyDescent="0.2">
      <c r="G226" s="57"/>
    </row>
    <row r="227" spans="7:7" x14ac:dyDescent="0.2">
      <c r="G227" s="57"/>
    </row>
    <row r="228" spans="7:7" x14ac:dyDescent="0.2">
      <c r="G228" s="57"/>
    </row>
    <row r="229" spans="7:7" x14ac:dyDescent="0.2">
      <c r="G229" s="57"/>
    </row>
    <row r="230" spans="7:7" x14ac:dyDescent="0.2">
      <c r="G230" s="57"/>
    </row>
    <row r="231" spans="7:7" x14ac:dyDescent="0.2">
      <c r="G231" s="57"/>
    </row>
    <row r="232" spans="7:7" x14ac:dyDescent="0.2">
      <c r="G232" s="57"/>
    </row>
    <row r="233" spans="7:7" x14ac:dyDescent="0.2">
      <c r="G233" s="57"/>
    </row>
    <row r="234" spans="7:7" x14ac:dyDescent="0.2">
      <c r="G234" s="57"/>
    </row>
    <row r="235" spans="7:7" x14ac:dyDescent="0.2">
      <c r="G235" s="57"/>
    </row>
    <row r="236" spans="7:7" x14ac:dyDescent="0.2">
      <c r="G236" s="57"/>
    </row>
    <row r="237" spans="7:7" x14ac:dyDescent="0.2">
      <c r="G237" s="57"/>
    </row>
    <row r="238" spans="7:7" x14ac:dyDescent="0.2">
      <c r="G238" s="57"/>
    </row>
    <row r="239" spans="7:7" x14ac:dyDescent="0.2">
      <c r="G239" s="57"/>
    </row>
    <row r="240" spans="7:7" x14ac:dyDescent="0.2">
      <c r="G240" s="57"/>
    </row>
    <row r="241" spans="7:7" x14ac:dyDescent="0.2">
      <c r="G241" s="57"/>
    </row>
    <row r="242" spans="7:7" x14ac:dyDescent="0.2">
      <c r="G242" s="57"/>
    </row>
    <row r="243" spans="7:7" x14ac:dyDescent="0.2">
      <c r="G243" s="57"/>
    </row>
    <row r="244" spans="7:7" x14ac:dyDescent="0.2">
      <c r="G244" s="57"/>
    </row>
    <row r="245" spans="7:7" x14ac:dyDescent="0.2">
      <c r="G245" s="57"/>
    </row>
    <row r="246" spans="7:7" x14ac:dyDescent="0.2">
      <c r="G246" s="57"/>
    </row>
    <row r="247" spans="7:7" x14ac:dyDescent="0.2">
      <c r="G247" s="57"/>
    </row>
    <row r="248" spans="7:7" x14ac:dyDescent="0.2">
      <c r="G248" s="57"/>
    </row>
    <row r="249" spans="7:7" x14ac:dyDescent="0.2">
      <c r="G249" s="57"/>
    </row>
    <row r="250" spans="7:7" x14ac:dyDescent="0.2">
      <c r="G250" s="57"/>
    </row>
    <row r="251" spans="7:7" x14ac:dyDescent="0.2">
      <c r="G251" s="57"/>
    </row>
    <row r="252" spans="7:7" x14ac:dyDescent="0.2">
      <c r="G252" s="57"/>
    </row>
    <row r="253" spans="7:7" x14ac:dyDescent="0.2">
      <c r="G253" s="57"/>
    </row>
    <row r="254" spans="7:7" x14ac:dyDescent="0.2">
      <c r="G254" s="57"/>
    </row>
    <row r="255" spans="7:7" x14ac:dyDescent="0.2">
      <c r="G255" s="57"/>
    </row>
    <row r="256" spans="7:7" x14ac:dyDescent="0.2">
      <c r="G256" s="57"/>
    </row>
    <row r="257" spans="7:7" x14ac:dyDescent="0.2">
      <c r="G257" s="57"/>
    </row>
    <row r="258" spans="7:7" x14ac:dyDescent="0.2">
      <c r="G258" s="57"/>
    </row>
    <row r="259" spans="7:7" x14ac:dyDescent="0.2">
      <c r="G259" s="57"/>
    </row>
    <row r="260" spans="7:7" x14ac:dyDescent="0.2">
      <c r="G260" s="57"/>
    </row>
    <row r="261" spans="7:7" x14ac:dyDescent="0.2">
      <c r="G261" s="57"/>
    </row>
    <row r="262" spans="7:7" x14ac:dyDescent="0.2">
      <c r="G262" s="57"/>
    </row>
    <row r="263" spans="7:7" x14ac:dyDescent="0.2">
      <c r="G263" s="57"/>
    </row>
    <row r="264" spans="7:7" x14ac:dyDescent="0.2">
      <c r="G264" s="57"/>
    </row>
    <row r="265" spans="7:7" x14ac:dyDescent="0.2">
      <c r="G265" s="57"/>
    </row>
    <row r="266" spans="7:7" x14ac:dyDescent="0.2">
      <c r="G266" s="57"/>
    </row>
    <row r="267" spans="7:7" x14ac:dyDescent="0.2">
      <c r="G267" s="57"/>
    </row>
    <row r="268" spans="7:7" x14ac:dyDescent="0.2">
      <c r="G268" s="57"/>
    </row>
    <row r="269" spans="7:7" x14ac:dyDescent="0.2">
      <c r="G269" s="57"/>
    </row>
    <row r="270" spans="7:7" x14ac:dyDescent="0.2">
      <c r="G270" s="57"/>
    </row>
    <row r="271" spans="7:7" x14ac:dyDescent="0.2">
      <c r="G271" s="57"/>
    </row>
    <row r="272" spans="7:7" x14ac:dyDescent="0.2">
      <c r="G272" s="57"/>
    </row>
    <row r="273" spans="7:7" x14ac:dyDescent="0.2">
      <c r="G273" s="57"/>
    </row>
    <row r="274" spans="7:7" x14ac:dyDescent="0.2">
      <c r="G274" s="57"/>
    </row>
    <row r="275" spans="7:7" x14ac:dyDescent="0.2">
      <c r="G275" s="57"/>
    </row>
    <row r="276" spans="7:7" x14ac:dyDescent="0.2">
      <c r="G276" s="57"/>
    </row>
    <row r="277" spans="7:7" x14ac:dyDescent="0.2">
      <c r="G277" s="57"/>
    </row>
    <row r="278" spans="7:7" x14ac:dyDescent="0.2">
      <c r="G278" s="57"/>
    </row>
    <row r="279" spans="7:7" x14ac:dyDescent="0.2">
      <c r="G279" s="57"/>
    </row>
    <row r="280" spans="7:7" x14ac:dyDescent="0.2">
      <c r="G280" s="57"/>
    </row>
    <row r="281" spans="7:7" x14ac:dyDescent="0.2">
      <c r="G281" s="57"/>
    </row>
    <row r="282" spans="7:7" x14ac:dyDescent="0.2">
      <c r="G282" s="57"/>
    </row>
    <row r="283" spans="7:7" x14ac:dyDescent="0.2">
      <c r="G283" s="57"/>
    </row>
    <row r="284" spans="7:7" x14ac:dyDescent="0.2">
      <c r="G284" s="57"/>
    </row>
    <row r="285" spans="7:7" x14ac:dyDescent="0.2">
      <c r="G285" s="57"/>
    </row>
    <row r="286" spans="7:7" x14ac:dyDescent="0.2">
      <c r="G286" s="57"/>
    </row>
    <row r="287" spans="7:7" x14ac:dyDescent="0.2">
      <c r="G287" s="57"/>
    </row>
    <row r="288" spans="7:7" x14ac:dyDescent="0.2">
      <c r="G288" s="57"/>
    </row>
    <row r="289" spans="7:7" x14ac:dyDescent="0.2">
      <c r="G289" s="57"/>
    </row>
    <row r="290" spans="7:7" x14ac:dyDescent="0.2">
      <c r="G290" s="57"/>
    </row>
    <row r="291" spans="7:7" x14ac:dyDescent="0.2">
      <c r="G291" s="57"/>
    </row>
    <row r="292" spans="7:7" x14ac:dyDescent="0.2">
      <c r="G292" s="57"/>
    </row>
    <row r="293" spans="7:7" x14ac:dyDescent="0.2">
      <c r="G293" s="57"/>
    </row>
    <row r="294" spans="7:7" x14ac:dyDescent="0.2">
      <c r="G294" s="57"/>
    </row>
    <row r="295" spans="7:7" x14ac:dyDescent="0.2">
      <c r="G295" s="57"/>
    </row>
    <row r="296" spans="7:7" x14ac:dyDescent="0.2">
      <c r="G296" s="57"/>
    </row>
    <row r="297" spans="7:7" x14ac:dyDescent="0.2">
      <c r="G297" s="57"/>
    </row>
    <row r="298" spans="7:7" x14ac:dyDescent="0.2">
      <c r="G298" s="57"/>
    </row>
    <row r="299" spans="7:7" x14ac:dyDescent="0.2">
      <c r="G299" s="57"/>
    </row>
    <row r="300" spans="7:7" x14ac:dyDescent="0.2">
      <c r="G300" s="57"/>
    </row>
    <row r="301" spans="7:7" x14ac:dyDescent="0.2">
      <c r="G301" s="57"/>
    </row>
    <row r="302" spans="7:7" x14ac:dyDescent="0.2">
      <c r="G302" s="57"/>
    </row>
    <row r="303" spans="7:7" x14ac:dyDescent="0.2">
      <c r="G303" s="57"/>
    </row>
    <row r="304" spans="7:7" x14ac:dyDescent="0.2">
      <c r="G304" s="57"/>
    </row>
    <row r="305" spans="7:7" x14ac:dyDescent="0.2">
      <c r="G305" s="57"/>
    </row>
    <row r="306" spans="7:7" x14ac:dyDescent="0.2">
      <c r="G306" s="57"/>
    </row>
    <row r="307" spans="7:7" x14ac:dyDescent="0.2">
      <c r="G307" s="57"/>
    </row>
    <row r="308" spans="7:7" x14ac:dyDescent="0.2">
      <c r="G308" s="57"/>
    </row>
    <row r="309" spans="7:7" x14ac:dyDescent="0.2">
      <c r="G309" s="57"/>
    </row>
    <row r="310" spans="7:7" x14ac:dyDescent="0.2">
      <c r="G310" s="57"/>
    </row>
    <row r="311" spans="7:7" x14ac:dyDescent="0.2">
      <c r="G311" s="57"/>
    </row>
    <row r="312" spans="7:7" x14ac:dyDescent="0.2">
      <c r="G312" s="57"/>
    </row>
    <row r="313" spans="7:7" x14ac:dyDescent="0.2">
      <c r="G313" s="57"/>
    </row>
    <row r="314" spans="7:7" x14ac:dyDescent="0.2">
      <c r="G314" s="57"/>
    </row>
    <row r="315" spans="7:7" x14ac:dyDescent="0.2">
      <c r="G315" s="57"/>
    </row>
    <row r="316" spans="7:7" x14ac:dyDescent="0.2">
      <c r="G316" s="57"/>
    </row>
    <row r="317" spans="7:7" x14ac:dyDescent="0.2">
      <c r="G317" s="57"/>
    </row>
    <row r="318" spans="7:7" x14ac:dyDescent="0.2">
      <c r="G318" s="57"/>
    </row>
    <row r="319" spans="7:7" x14ac:dyDescent="0.2">
      <c r="G319" s="57"/>
    </row>
    <row r="320" spans="7:7" x14ac:dyDescent="0.2">
      <c r="G320" s="57"/>
    </row>
    <row r="321" spans="7:7" x14ac:dyDescent="0.2">
      <c r="G321" s="57"/>
    </row>
    <row r="322" spans="7:7" x14ac:dyDescent="0.2">
      <c r="G322" s="57"/>
    </row>
    <row r="323" spans="7:7" x14ac:dyDescent="0.2">
      <c r="G323" s="57"/>
    </row>
    <row r="324" spans="7:7" x14ac:dyDescent="0.2">
      <c r="G324" s="57"/>
    </row>
    <row r="325" spans="7:7" x14ac:dyDescent="0.2">
      <c r="G325" s="57"/>
    </row>
    <row r="326" spans="7:7" x14ac:dyDescent="0.2">
      <c r="G326" s="57"/>
    </row>
    <row r="327" spans="7:7" x14ac:dyDescent="0.2">
      <c r="G327" s="57"/>
    </row>
    <row r="328" spans="7:7" x14ac:dyDescent="0.2">
      <c r="G328" s="57"/>
    </row>
    <row r="329" spans="7:7" x14ac:dyDescent="0.2">
      <c r="G329" s="57"/>
    </row>
    <row r="330" spans="7:7" x14ac:dyDescent="0.2">
      <c r="G330" s="57"/>
    </row>
    <row r="331" spans="7:7" x14ac:dyDescent="0.2">
      <c r="G331" s="57"/>
    </row>
    <row r="332" spans="7:7" x14ac:dyDescent="0.2">
      <c r="G332" s="57"/>
    </row>
    <row r="333" spans="7:7" x14ac:dyDescent="0.2">
      <c r="G333" s="57"/>
    </row>
    <row r="334" spans="7:7" x14ac:dyDescent="0.2">
      <c r="G334" s="57"/>
    </row>
    <row r="335" spans="7:7" x14ac:dyDescent="0.2">
      <c r="G335" s="57"/>
    </row>
    <row r="336" spans="7:7" x14ac:dyDescent="0.2">
      <c r="G336" s="57"/>
    </row>
    <row r="337" spans="7:7" x14ac:dyDescent="0.2">
      <c r="G337" s="57"/>
    </row>
    <row r="338" spans="7:7" x14ac:dyDescent="0.2">
      <c r="G338" s="57"/>
    </row>
    <row r="339" spans="7:7" x14ac:dyDescent="0.2">
      <c r="G339" s="57"/>
    </row>
    <row r="340" spans="7:7" x14ac:dyDescent="0.2">
      <c r="G340" s="57"/>
    </row>
    <row r="341" spans="7:7" x14ac:dyDescent="0.2">
      <c r="G341" s="57"/>
    </row>
    <row r="342" spans="7:7" x14ac:dyDescent="0.2">
      <c r="G342" s="57"/>
    </row>
    <row r="343" spans="7:7" x14ac:dyDescent="0.2">
      <c r="G343" s="57"/>
    </row>
    <row r="344" spans="7:7" x14ac:dyDescent="0.2">
      <c r="G344" s="57"/>
    </row>
    <row r="345" spans="7:7" x14ac:dyDescent="0.2">
      <c r="G345" s="57"/>
    </row>
    <row r="346" spans="7:7" x14ac:dyDescent="0.2">
      <c r="G346" s="57"/>
    </row>
    <row r="347" spans="7:7" x14ac:dyDescent="0.2">
      <c r="G347" s="57"/>
    </row>
    <row r="348" spans="7:7" x14ac:dyDescent="0.2">
      <c r="G348" s="57"/>
    </row>
    <row r="349" spans="7:7" x14ac:dyDescent="0.2">
      <c r="G349" s="57"/>
    </row>
    <row r="350" spans="7:7" x14ac:dyDescent="0.2">
      <c r="G350" s="57"/>
    </row>
    <row r="351" spans="7:7" x14ac:dyDescent="0.2">
      <c r="G351" s="57"/>
    </row>
    <row r="352" spans="7:7" x14ac:dyDescent="0.2">
      <c r="G352" s="57"/>
    </row>
    <row r="353" spans="7:7" x14ac:dyDescent="0.2">
      <c r="G353" s="57"/>
    </row>
    <row r="354" spans="7:7" x14ac:dyDescent="0.2">
      <c r="G354" s="57"/>
    </row>
    <row r="355" spans="7:7" x14ac:dyDescent="0.2">
      <c r="G355" s="57"/>
    </row>
    <row r="356" spans="7:7" x14ac:dyDescent="0.2">
      <c r="G356" s="57"/>
    </row>
    <row r="357" spans="7:7" x14ac:dyDescent="0.2">
      <c r="G357" s="57"/>
    </row>
    <row r="358" spans="7:7" x14ac:dyDescent="0.2">
      <c r="G358" s="57"/>
    </row>
    <row r="359" spans="7:7" x14ac:dyDescent="0.2">
      <c r="G359" s="57"/>
    </row>
    <row r="360" spans="7:7" x14ac:dyDescent="0.2">
      <c r="G360" s="57"/>
    </row>
    <row r="361" spans="7:7" x14ac:dyDescent="0.2">
      <c r="G361" s="57"/>
    </row>
    <row r="362" spans="7:7" x14ac:dyDescent="0.2">
      <c r="G362" s="57"/>
    </row>
    <row r="363" spans="7:7" x14ac:dyDescent="0.2">
      <c r="G363" s="57"/>
    </row>
    <row r="364" spans="7:7" x14ac:dyDescent="0.2">
      <c r="G364" s="57"/>
    </row>
    <row r="365" spans="7:7" x14ac:dyDescent="0.2">
      <c r="G365" s="57"/>
    </row>
    <row r="366" spans="7:7" x14ac:dyDescent="0.2">
      <c r="G366" s="57"/>
    </row>
    <row r="367" spans="7:7" x14ac:dyDescent="0.2">
      <c r="G367" s="57"/>
    </row>
    <row r="368" spans="7:7" x14ac:dyDescent="0.2">
      <c r="G368" s="57"/>
    </row>
    <row r="369" spans="7:7" x14ac:dyDescent="0.2">
      <c r="G369" s="57"/>
    </row>
    <row r="370" spans="7:7" x14ac:dyDescent="0.2">
      <c r="G370" s="57"/>
    </row>
    <row r="371" spans="7:7" x14ac:dyDescent="0.2">
      <c r="G371" s="57"/>
    </row>
    <row r="372" spans="7:7" x14ac:dyDescent="0.2">
      <c r="G372" s="57"/>
    </row>
    <row r="373" spans="7:7" x14ac:dyDescent="0.2">
      <c r="G373" s="57"/>
    </row>
    <row r="374" spans="7:7" x14ac:dyDescent="0.2">
      <c r="G374" s="57"/>
    </row>
    <row r="375" spans="7:7" x14ac:dyDescent="0.2">
      <c r="G375" s="57"/>
    </row>
    <row r="376" spans="7:7" x14ac:dyDescent="0.2">
      <c r="G376" s="57"/>
    </row>
    <row r="377" spans="7:7" x14ac:dyDescent="0.2">
      <c r="G377" s="57"/>
    </row>
    <row r="378" spans="7:7" x14ac:dyDescent="0.2">
      <c r="G378" s="57"/>
    </row>
    <row r="379" spans="7:7" x14ac:dyDescent="0.2">
      <c r="G379" s="57"/>
    </row>
    <row r="380" spans="7:7" x14ac:dyDescent="0.2">
      <c r="G380" s="57"/>
    </row>
    <row r="381" spans="7:7" x14ac:dyDescent="0.2">
      <c r="G381" s="57"/>
    </row>
    <row r="382" spans="7:7" x14ac:dyDescent="0.2">
      <c r="G382" s="57"/>
    </row>
    <row r="383" spans="7:7" x14ac:dyDescent="0.2">
      <c r="G383" s="57"/>
    </row>
    <row r="384" spans="7:7" x14ac:dyDescent="0.2">
      <c r="G384" s="57"/>
    </row>
    <row r="385" spans="7:7" x14ac:dyDescent="0.2">
      <c r="G385" s="57"/>
    </row>
    <row r="386" spans="7:7" x14ac:dyDescent="0.2">
      <c r="G386" s="57"/>
    </row>
    <row r="387" spans="7:7" x14ac:dyDescent="0.2">
      <c r="G387" s="57"/>
    </row>
    <row r="388" spans="7:7" x14ac:dyDescent="0.2">
      <c r="G388" s="57"/>
    </row>
    <row r="389" spans="7:7" x14ac:dyDescent="0.2">
      <c r="G389" s="57"/>
    </row>
    <row r="390" spans="7:7" x14ac:dyDescent="0.2">
      <c r="G390" s="57"/>
    </row>
    <row r="391" spans="7:7" x14ac:dyDescent="0.2">
      <c r="G391" s="57"/>
    </row>
    <row r="392" spans="7:7" x14ac:dyDescent="0.2">
      <c r="G392" s="57"/>
    </row>
    <row r="393" spans="7:7" x14ac:dyDescent="0.2">
      <c r="G393" s="57"/>
    </row>
    <row r="394" spans="7:7" x14ac:dyDescent="0.2">
      <c r="G394" s="57"/>
    </row>
    <row r="395" spans="7:7" x14ac:dyDescent="0.2">
      <c r="G395" s="57"/>
    </row>
    <row r="396" spans="7:7" x14ac:dyDescent="0.2">
      <c r="G396" s="57"/>
    </row>
    <row r="397" spans="7:7" x14ac:dyDescent="0.2">
      <c r="G397" s="57"/>
    </row>
    <row r="398" spans="7:7" x14ac:dyDescent="0.2">
      <c r="G398" s="57"/>
    </row>
    <row r="399" spans="7:7" x14ac:dyDescent="0.2">
      <c r="G399" s="57"/>
    </row>
    <row r="400" spans="7:7" x14ac:dyDescent="0.2">
      <c r="G400" s="57"/>
    </row>
    <row r="401" spans="7:7" x14ac:dyDescent="0.2">
      <c r="G401" s="57"/>
    </row>
    <row r="402" spans="7:7" x14ac:dyDescent="0.2">
      <c r="G402" s="57"/>
    </row>
    <row r="403" spans="7:7" x14ac:dyDescent="0.2">
      <c r="G403" s="57"/>
    </row>
    <row r="404" spans="7:7" x14ac:dyDescent="0.2">
      <c r="G404" s="57"/>
    </row>
    <row r="405" spans="7:7" x14ac:dyDescent="0.2">
      <c r="G405" s="57"/>
    </row>
    <row r="406" spans="7:7" x14ac:dyDescent="0.2">
      <c r="G406" s="57"/>
    </row>
    <row r="407" spans="7:7" x14ac:dyDescent="0.2">
      <c r="G407" s="57"/>
    </row>
    <row r="408" spans="7:7" x14ac:dyDescent="0.2">
      <c r="G408" s="57"/>
    </row>
    <row r="409" spans="7:7" x14ac:dyDescent="0.2">
      <c r="G409" s="57"/>
    </row>
    <row r="410" spans="7:7" x14ac:dyDescent="0.2">
      <c r="G410" s="57"/>
    </row>
    <row r="411" spans="7:7" x14ac:dyDescent="0.2">
      <c r="G411" s="57"/>
    </row>
    <row r="412" spans="7:7" x14ac:dyDescent="0.2">
      <c r="G412" s="57"/>
    </row>
    <row r="413" spans="7:7" x14ac:dyDescent="0.2">
      <c r="G413" s="57"/>
    </row>
    <row r="414" spans="7:7" x14ac:dyDescent="0.2">
      <c r="G414" s="57"/>
    </row>
    <row r="415" spans="7:7" x14ac:dyDescent="0.2">
      <c r="G415" s="57"/>
    </row>
    <row r="416" spans="7:7" x14ac:dyDescent="0.2">
      <c r="G416" s="57"/>
    </row>
    <row r="417" spans="7:7" x14ac:dyDescent="0.2">
      <c r="G417" s="57"/>
    </row>
    <row r="418" spans="7:7" x14ac:dyDescent="0.2">
      <c r="G418" s="57"/>
    </row>
    <row r="419" spans="7:7" x14ac:dyDescent="0.2">
      <c r="G419" s="57"/>
    </row>
    <row r="420" spans="7:7" x14ac:dyDescent="0.2">
      <c r="G420" s="57"/>
    </row>
    <row r="421" spans="7:7" x14ac:dyDescent="0.2">
      <c r="G421" s="57"/>
    </row>
    <row r="422" spans="7:7" x14ac:dyDescent="0.2">
      <c r="G422" s="57"/>
    </row>
    <row r="423" spans="7:7" x14ac:dyDescent="0.2">
      <c r="G423" s="57"/>
    </row>
    <row r="424" spans="7:7" x14ac:dyDescent="0.2">
      <c r="G424" s="57"/>
    </row>
    <row r="425" spans="7:7" x14ac:dyDescent="0.2">
      <c r="G425" s="57"/>
    </row>
    <row r="426" spans="7:7" x14ac:dyDescent="0.2">
      <c r="G426" s="57"/>
    </row>
    <row r="427" spans="7:7" x14ac:dyDescent="0.2">
      <c r="G427" s="57"/>
    </row>
    <row r="428" spans="7:7" x14ac:dyDescent="0.2">
      <c r="G428" s="57"/>
    </row>
    <row r="429" spans="7:7" x14ac:dyDescent="0.2">
      <c r="G429" s="57"/>
    </row>
    <row r="430" spans="7:7" x14ac:dyDescent="0.2">
      <c r="G430" s="57"/>
    </row>
    <row r="431" spans="7:7" x14ac:dyDescent="0.2">
      <c r="G431" s="57"/>
    </row>
    <row r="432" spans="7:7" x14ac:dyDescent="0.2">
      <c r="G432" s="57"/>
    </row>
    <row r="433" spans="7:7" x14ac:dyDescent="0.2">
      <c r="G433" s="57"/>
    </row>
    <row r="434" spans="7:7" x14ac:dyDescent="0.2">
      <c r="G434" s="57"/>
    </row>
    <row r="435" spans="7:7" x14ac:dyDescent="0.2">
      <c r="G435" s="57"/>
    </row>
    <row r="436" spans="7:7" x14ac:dyDescent="0.2">
      <c r="G436" s="57"/>
    </row>
    <row r="437" spans="7:7" x14ac:dyDescent="0.2">
      <c r="G437" s="57"/>
    </row>
    <row r="438" spans="7:7" x14ac:dyDescent="0.2">
      <c r="G438" s="57"/>
    </row>
    <row r="439" spans="7:7" x14ac:dyDescent="0.2">
      <c r="G439" s="57"/>
    </row>
    <row r="440" spans="7:7" x14ac:dyDescent="0.2">
      <c r="G440" s="57"/>
    </row>
    <row r="441" spans="7:7" x14ac:dyDescent="0.2">
      <c r="G441" s="57"/>
    </row>
    <row r="442" spans="7:7" x14ac:dyDescent="0.2">
      <c r="G442" s="57"/>
    </row>
    <row r="443" spans="7:7" x14ac:dyDescent="0.2">
      <c r="G443" s="57"/>
    </row>
    <row r="444" spans="7:7" x14ac:dyDescent="0.2">
      <c r="G444" s="57"/>
    </row>
    <row r="445" spans="7:7" x14ac:dyDescent="0.2">
      <c r="G445" s="57"/>
    </row>
    <row r="446" spans="7:7" x14ac:dyDescent="0.2">
      <c r="G446" s="57"/>
    </row>
    <row r="447" spans="7:7" x14ac:dyDescent="0.2">
      <c r="G447" s="57"/>
    </row>
    <row r="448" spans="7:7" x14ac:dyDescent="0.2">
      <c r="G448" s="57"/>
    </row>
    <row r="449" spans="7:7" x14ac:dyDescent="0.2">
      <c r="G449" s="57"/>
    </row>
    <row r="450" spans="7:7" x14ac:dyDescent="0.2">
      <c r="G450" s="57"/>
    </row>
    <row r="451" spans="7:7" x14ac:dyDescent="0.2">
      <c r="G451" s="57"/>
    </row>
    <row r="452" spans="7:7" x14ac:dyDescent="0.2">
      <c r="G452" s="57"/>
    </row>
    <row r="453" spans="7:7" x14ac:dyDescent="0.2">
      <c r="G453" s="57"/>
    </row>
    <row r="454" spans="7:7" x14ac:dyDescent="0.2">
      <c r="G454" s="57"/>
    </row>
    <row r="455" spans="7:7" x14ac:dyDescent="0.2">
      <c r="G455" s="57"/>
    </row>
    <row r="456" spans="7:7" x14ac:dyDescent="0.2">
      <c r="G456" s="57"/>
    </row>
    <row r="457" spans="7:7" x14ac:dyDescent="0.2">
      <c r="G457" s="57"/>
    </row>
    <row r="458" spans="7:7" x14ac:dyDescent="0.2">
      <c r="G458" s="57"/>
    </row>
    <row r="459" spans="7:7" x14ac:dyDescent="0.2">
      <c r="G459" s="57"/>
    </row>
    <row r="460" spans="7:7" x14ac:dyDescent="0.2">
      <c r="G460" s="57"/>
    </row>
    <row r="461" spans="7:7" x14ac:dyDescent="0.2">
      <c r="G461" s="57"/>
    </row>
    <row r="462" spans="7:7" x14ac:dyDescent="0.2">
      <c r="G462" s="57"/>
    </row>
    <row r="463" spans="7:7" x14ac:dyDescent="0.2">
      <c r="G463" s="57"/>
    </row>
    <row r="464" spans="7:7" x14ac:dyDescent="0.2">
      <c r="G464" s="57"/>
    </row>
    <row r="465" spans="7:7" x14ac:dyDescent="0.2">
      <c r="G465" s="57"/>
    </row>
    <row r="466" spans="7:7" x14ac:dyDescent="0.2">
      <c r="G466" s="57"/>
    </row>
    <row r="467" spans="7:7" x14ac:dyDescent="0.2">
      <c r="G467" s="57"/>
    </row>
    <row r="468" spans="7:7" x14ac:dyDescent="0.2">
      <c r="G468" s="57"/>
    </row>
    <row r="469" spans="7:7" x14ac:dyDescent="0.2">
      <c r="G469" s="57"/>
    </row>
    <row r="470" spans="7:7" x14ac:dyDescent="0.2">
      <c r="G470" s="57"/>
    </row>
    <row r="471" spans="7:7" x14ac:dyDescent="0.2">
      <c r="G471" s="57"/>
    </row>
    <row r="472" spans="7:7" x14ac:dyDescent="0.2">
      <c r="G472" s="57"/>
    </row>
    <row r="473" spans="7:7" x14ac:dyDescent="0.2">
      <c r="G473" s="57"/>
    </row>
    <row r="474" spans="7:7" x14ac:dyDescent="0.2">
      <c r="G474" s="57"/>
    </row>
    <row r="475" spans="7:7" x14ac:dyDescent="0.2">
      <c r="G475" s="57"/>
    </row>
    <row r="476" spans="7:7" x14ac:dyDescent="0.2">
      <c r="G476" s="57"/>
    </row>
    <row r="477" spans="7:7" x14ac:dyDescent="0.2">
      <c r="G477" s="57"/>
    </row>
    <row r="478" spans="7:7" x14ac:dyDescent="0.2">
      <c r="G478" s="57"/>
    </row>
    <row r="479" spans="7:7" x14ac:dyDescent="0.2">
      <c r="G479" s="57"/>
    </row>
    <row r="480" spans="7:7" x14ac:dyDescent="0.2">
      <c r="G480" s="57"/>
    </row>
    <row r="481" spans="7:7" x14ac:dyDescent="0.2">
      <c r="G481" s="57"/>
    </row>
    <row r="482" spans="7:7" x14ac:dyDescent="0.2">
      <c r="G482" s="57"/>
    </row>
    <row r="483" spans="7:7" x14ac:dyDescent="0.2">
      <c r="G483" s="57"/>
    </row>
    <row r="484" spans="7:7" x14ac:dyDescent="0.2">
      <c r="G484" s="57"/>
    </row>
    <row r="485" spans="7:7" x14ac:dyDescent="0.2">
      <c r="G485" s="57"/>
    </row>
    <row r="486" spans="7:7" x14ac:dyDescent="0.2">
      <c r="G486" s="57"/>
    </row>
    <row r="487" spans="7:7" x14ac:dyDescent="0.2">
      <c r="G487" s="57"/>
    </row>
    <row r="488" spans="7:7" x14ac:dyDescent="0.2">
      <c r="G488" s="57"/>
    </row>
    <row r="489" spans="7:7" x14ac:dyDescent="0.2">
      <c r="G489" s="57"/>
    </row>
    <row r="490" spans="7:7" x14ac:dyDescent="0.2">
      <c r="G490" s="57"/>
    </row>
    <row r="491" spans="7:7" x14ac:dyDescent="0.2">
      <c r="G491" s="57"/>
    </row>
    <row r="492" spans="7:7" x14ac:dyDescent="0.2">
      <c r="G492" s="57"/>
    </row>
    <row r="493" spans="7:7" x14ac:dyDescent="0.2">
      <c r="G493" s="57"/>
    </row>
    <row r="494" spans="7:7" x14ac:dyDescent="0.2">
      <c r="G494" s="57"/>
    </row>
    <row r="495" spans="7:7" x14ac:dyDescent="0.2">
      <c r="G495" s="57"/>
    </row>
    <row r="496" spans="7:7" x14ac:dyDescent="0.2">
      <c r="G496" s="57"/>
    </row>
    <row r="497" spans="7:7" x14ac:dyDescent="0.2">
      <c r="G497" s="57"/>
    </row>
    <row r="498" spans="7:7" x14ac:dyDescent="0.2">
      <c r="G498" s="57"/>
    </row>
    <row r="499" spans="7:7" x14ac:dyDescent="0.2">
      <c r="G499" s="57"/>
    </row>
    <row r="500" spans="7:7" x14ac:dyDescent="0.2">
      <c r="G500" s="57"/>
    </row>
    <row r="501" spans="7:7" x14ac:dyDescent="0.2">
      <c r="G501" s="57"/>
    </row>
    <row r="502" spans="7:7" x14ac:dyDescent="0.2">
      <c r="G502" s="57"/>
    </row>
    <row r="503" spans="7:7" x14ac:dyDescent="0.2">
      <c r="G503" s="57"/>
    </row>
    <row r="504" spans="7:7" x14ac:dyDescent="0.2">
      <c r="G504" s="57"/>
    </row>
    <row r="505" spans="7:7" x14ac:dyDescent="0.2">
      <c r="G505" s="57"/>
    </row>
    <row r="506" spans="7:7" x14ac:dyDescent="0.2">
      <c r="G506" s="57"/>
    </row>
    <row r="507" spans="7:7" x14ac:dyDescent="0.2">
      <c r="G507" s="57"/>
    </row>
    <row r="508" spans="7:7" x14ac:dyDescent="0.2">
      <c r="G508" s="57"/>
    </row>
    <row r="509" spans="7:7" x14ac:dyDescent="0.2">
      <c r="G509" s="57"/>
    </row>
    <row r="510" spans="7:7" x14ac:dyDescent="0.2">
      <c r="G510" s="57"/>
    </row>
    <row r="511" spans="7:7" x14ac:dyDescent="0.2">
      <c r="G511" s="57"/>
    </row>
    <row r="512" spans="7:7" x14ac:dyDescent="0.2">
      <c r="G512" s="57"/>
    </row>
    <row r="513" spans="7:7" x14ac:dyDescent="0.2">
      <c r="G513" s="57"/>
    </row>
    <row r="514" spans="7:7" x14ac:dyDescent="0.2">
      <c r="G514" s="57"/>
    </row>
    <row r="515" spans="7:7" x14ac:dyDescent="0.2">
      <c r="G515" s="57"/>
    </row>
    <row r="516" spans="7:7" x14ac:dyDescent="0.2">
      <c r="G516" s="57"/>
    </row>
    <row r="517" spans="7:7" x14ac:dyDescent="0.2">
      <c r="G517" s="57"/>
    </row>
    <row r="518" spans="7:7" x14ac:dyDescent="0.2">
      <c r="G518" s="57"/>
    </row>
    <row r="519" spans="7:7" x14ac:dyDescent="0.2">
      <c r="G519" s="57"/>
    </row>
    <row r="520" spans="7:7" x14ac:dyDescent="0.2">
      <c r="G520" s="57"/>
    </row>
    <row r="521" spans="7:7" x14ac:dyDescent="0.2">
      <c r="G521" s="57"/>
    </row>
    <row r="522" spans="7:7" x14ac:dyDescent="0.2">
      <c r="G522" s="57"/>
    </row>
    <row r="523" spans="7:7" x14ac:dyDescent="0.2">
      <c r="G523" s="57"/>
    </row>
    <row r="524" spans="7:7" x14ac:dyDescent="0.2">
      <c r="G524" s="57"/>
    </row>
    <row r="525" spans="7:7" x14ac:dyDescent="0.2">
      <c r="G525" s="57"/>
    </row>
    <row r="526" spans="7:7" x14ac:dyDescent="0.2">
      <c r="G526" s="57"/>
    </row>
    <row r="527" spans="7:7" x14ac:dyDescent="0.2">
      <c r="G527" s="57"/>
    </row>
    <row r="528" spans="7:7" x14ac:dyDescent="0.2">
      <c r="G528" s="57"/>
    </row>
    <row r="529" spans="7:7" x14ac:dyDescent="0.2">
      <c r="G529" s="57"/>
    </row>
    <row r="530" spans="7:7" x14ac:dyDescent="0.2">
      <c r="G530" s="57"/>
    </row>
    <row r="531" spans="7:7" x14ac:dyDescent="0.2">
      <c r="G531" s="57"/>
    </row>
    <row r="532" spans="7:7" x14ac:dyDescent="0.2">
      <c r="G532" s="57"/>
    </row>
    <row r="533" spans="7:7" x14ac:dyDescent="0.2">
      <c r="G533" s="57"/>
    </row>
    <row r="534" spans="7:7" x14ac:dyDescent="0.2">
      <c r="G534" s="57"/>
    </row>
    <row r="535" spans="7:7" x14ac:dyDescent="0.2">
      <c r="G535" s="57"/>
    </row>
    <row r="536" spans="7:7" x14ac:dyDescent="0.2">
      <c r="G536" s="57"/>
    </row>
    <row r="537" spans="7:7" x14ac:dyDescent="0.2">
      <c r="G537" s="57"/>
    </row>
    <row r="538" spans="7:7" x14ac:dyDescent="0.2">
      <c r="G538" s="57"/>
    </row>
    <row r="539" spans="7:7" x14ac:dyDescent="0.2">
      <c r="G539" s="57"/>
    </row>
    <row r="540" spans="7:7" x14ac:dyDescent="0.2">
      <c r="G540" s="57"/>
    </row>
    <row r="541" spans="7:7" x14ac:dyDescent="0.2">
      <c r="G541" s="57"/>
    </row>
    <row r="542" spans="7:7" x14ac:dyDescent="0.2">
      <c r="G542" s="57"/>
    </row>
    <row r="543" spans="7:7" x14ac:dyDescent="0.2">
      <c r="G543" s="57"/>
    </row>
    <row r="544" spans="7:7" x14ac:dyDescent="0.2">
      <c r="G544" s="57"/>
    </row>
    <row r="545" spans="7:7" x14ac:dyDescent="0.2">
      <c r="G545" s="57"/>
    </row>
    <row r="546" spans="7:7" x14ac:dyDescent="0.2">
      <c r="G546" s="57"/>
    </row>
    <row r="547" spans="7:7" x14ac:dyDescent="0.2">
      <c r="G547" s="57"/>
    </row>
    <row r="548" spans="7:7" x14ac:dyDescent="0.2">
      <c r="G548" s="57"/>
    </row>
    <row r="549" spans="7:7" x14ac:dyDescent="0.2">
      <c r="G549" s="57"/>
    </row>
    <row r="550" spans="7:7" x14ac:dyDescent="0.2">
      <c r="G550" s="57"/>
    </row>
    <row r="551" spans="7:7" x14ac:dyDescent="0.2">
      <c r="G551" s="57"/>
    </row>
    <row r="552" spans="7:7" x14ac:dyDescent="0.2">
      <c r="G552" s="57"/>
    </row>
    <row r="553" spans="7:7" x14ac:dyDescent="0.2">
      <c r="G553" s="57"/>
    </row>
    <row r="554" spans="7:7" x14ac:dyDescent="0.2">
      <c r="G554" s="57"/>
    </row>
    <row r="555" spans="7:7" x14ac:dyDescent="0.2">
      <c r="G555" s="57"/>
    </row>
    <row r="556" spans="7:7" x14ac:dyDescent="0.2">
      <c r="G556" s="57"/>
    </row>
    <row r="557" spans="7:7" x14ac:dyDescent="0.2">
      <c r="G557" s="57"/>
    </row>
    <row r="558" spans="7:7" x14ac:dyDescent="0.2">
      <c r="G558" s="57"/>
    </row>
    <row r="559" spans="7:7" x14ac:dyDescent="0.2">
      <c r="G559" s="57"/>
    </row>
    <row r="560" spans="7:7" x14ac:dyDescent="0.2">
      <c r="G560" s="57"/>
    </row>
    <row r="561" spans="7:7" x14ac:dyDescent="0.2">
      <c r="G561" s="57"/>
    </row>
    <row r="562" spans="7:7" x14ac:dyDescent="0.2">
      <c r="G562" s="57"/>
    </row>
    <row r="563" spans="7:7" x14ac:dyDescent="0.2">
      <c r="G563" s="57"/>
    </row>
    <row r="564" spans="7:7" x14ac:dyDescent="0.2">
      <c r="G564" s="57"/>
    </row>
    <row r="565" spans="7:7" x14ac:dyDescent="0.2">
      <c r="G565" s="57"/>
    </row>
    <row r="566" spans="7:7" x14ac:dyDescent="0.2">
      <c r="G566" s="57"/>
    </row>
    <row r="567" spans="7:7" x14ac:dyDescent="0.2">
      <c r="G567" s="57"/>
    </row>
    <row r="568" spans="7:7" x14ac:dyDescent="0.2">
      <c r="G568" s="57"/>
    </row>
    <row r="569" spans="7:7" x14ac:dyDescent="0.2">
      <c r="G569" s="57"/>
    </row>
    <row r="570" spans="7:7" x14ac:dyDescent="0.2">
      <c r="G570" s="57"/>
    </row>
    <row r="571" spans="7:7" x14ac:dyDescent="0.2">
      <c r="G571" s="57"/>
    </row>
    <row r="572" spans="7:7" x14ac:dyDescent="0.2">
      <c r="G572" s="57"/>
    </row>
    <row r="573" spans="7:7" x14ac:dyDescent="0.2">
      <c r="G573" s="57"/>
    </row>
    <row r="574" spans="7:7" x14ac:dyDescent="0.2">
      <c r="G574" s="57"/>
    </row>
    <row r="575" spans="7:7" x14ac:dyDescent="0.2">
      <c r="G575" s="57"/>
    </row>
    <row r="576" spans="7:7" x14ac:dyDescent="0.2">
      <c r="G576" s="57"/>
    </row>
    <row r="577" spans="7:7" x14ac:dyDescent="0.2">
      <c r="G577" s="57"/>
    </row>
    <row r="578" spans="7:7" x14ac:dyDescent="0.2">
      <c r="G578" s="57"/>
    </row>
    <row r="579" spans="7:7" x14ac:dyDescent="0.2">
      <c r="G579" s="57"/>
    </row>
    <row r="580" spans="7:7" x14ac:dyDescent="0.2">
      <c r="G580" s="57"/>
    </row>
    <row r="581" spans="7:7" x14ac:dyDescent="0.2">
      <c r="G581" s="57"/>
    </row>
    <row r="582" spans="7:7" x14ac:dyDescent="0.2">
      <c r="G582" s="57"/>
    </row>
    <row r="583" spans="7:7" x14ac:dyDescent="0.2">
      <c r="G583" s="57"/>
    </row>
    <row r="584" spans="7:7" x14ac:dyDescent="0.2">
      <c r="G584" s="57"/>
    </row>
    <row r="585" spans="7:7" x14ac:dyDescent="0.2">
      <c r="G585" s="57"/>
    </row>
    <row r="586" spans="7:7" x14ac:dyDescent="0.2">
      <c r="G586" s="57"/>
    </row>
    <row r="587" spans="7:7" x14ac:dyDescent="0.2">
      <c r="G587" s="57"/>
    </row>
    <row r="588" spans="7:7" x14ac:dyDescent="0.2">
      <c r="G588" s="57"/>
    </row>
    <row r="589" spans="7:7" x14ac:dyDescent="0.2">
      <c r="G589" s="57"/>
    </row>
    <row r="590" spans="7:7" x14ac:dyDescent="0.2">
      <c r="G590" s="57"/>
    </row>
    <row r="591" spans="7:7" x14ac:dyDescent="0.2">
      <c r="G591" s="57"/>
    </row>
    <row r="592" spans="7:7" x14ac:dyDescent="0.2">
      <c r="G592" s="57"/>
    </row>
    <row r="593" spans="7:7" x14ac:dyDescent="0.2">
      <c r="G593" s="57"/>
    </row>
    <row r="594" spans="7:7" x14ac:dyDescent="0.2">
      <c r="G594" s="57"/>
    </row>
    <row r="595" spans="7:7" x14ac:dyDescent="0.2">
      <c r="G595" s="57"/>
    </row>
    <row r="596" spans="7:7" x14ac:dyDescent="0.2">
      <c r="G596" s="57"/>
    </row>
    <row r="597" spans="7:7" x14ac:dyDescent="0.2">
      <c r="G597" s="57"/>
    </row>
    <row r="598" spans="7:7" x14ac:dyDescent="0.2">
      <c r="G598" s="57"/>
    </row>
    <row r="599" spans="7:7" x14ac:dyDescent="0.2">
      <c r="G599" s="57"/>
    </row>
    <row r="600" spans="7:7" x14ac:dyDescent="0.2">
      <c r="G600" s="57"/>
    </row>
    <row r="601" spans="7:7" x14ac:dyDescent="0.2">
      <c r="G601" s="57"/>
    </row>
    <row r="602" spans="7:7" x14ac:dyDescent="0.2">
      <c r="G602" s="57"/>
    </row>
    <row r="603" spans="7:7" x14ac:dyDescent="0.2">
      <c r="G603" s="57"/>
    </row>
    <row r="604" spans="7:7" x14ac:dyDescent="0.2">
      <c r="G604" s="57"/>
    </row>
    <row r="605" spans="7:7" x14ac:dyDescent="0.2">
      <c r="G605" s="57"/>
    </row>
    <row r="606" spans="7:7" x14ac:dyDescent="0.2">
      <c r="G606" s="57"/>
    </row>
    <row r="607" spans="7:7" x14ac:dyDescent="0.2">
      <c r="G607" s="57"/>
    </row>
    <row r="608" spans="7:7" x14ac:dyDescent="0.2">
      <c r="G608" s="57"/>
    </row>
    <row r="609" spans="7:7" x14ac:dyDescent="0.2">
      <c r="G609" s="57"/>
    </row>
    <row r="610" spans="7:7" x14ac:dyDescent="0.2">
      <c r="G610" s="57"/>
    </row>
    <row r="611" spans="7:7" x14ac:dyDescent="0.2">
      <c r="G611" s="57"/>
    </row>
    <row r="612" spans="7:7" x14ac:dyDescent="0.2">
      <c r="G612" s="57"/>
    </row>
    <row r="613" spans="7:7" x14ac:dyDescent="0.2">
      <c r="G613" s="57"/>
    </row>
    <row r="614" spans="7:7" x14ac:dyDescent="0.2">
      <c r="G614" s="57"/>
    </row>
    <row r="615" spans="7:7" x14ac:dyDescent="0.2">
      <c r="G615" s="57"/>
    </row>
    <row r="616" spans="7:7" x14ac:dyDescent="0.2">
      <c r="G616" s="57"/>
    </row>
    <row r="617" spans="7:7" x14ac:dyDescent="0.2">
      <c r="G617" s="57"/>
    </row>
    <row r="618" spans="7:7" x14ac:dyDescent="0.2">
      <c r="G618" s="57"/>
    </row>
    <row r="619" spans="7:7" x14ac:dyDescent="0.2">
      <c r="G619" s="57"/>
    </row>
    <row r="620" spans="7:7" x14ac:dyDescent="0.2">
      <c r="G620" s="57"/>
    </row>
    <row r="621" spans="7:7" x14ac:dyDescent="0.2">
      <c r="G621" s="57"/>
    </row>
    <row r="622" spans="7:7" x14ac:dyDescent="0.2">
      <c r="G622" s="57"/>
    </row>
    <row r="623" spans="7:7" x14ac:dyDescent="0.2">
      <c r="G623" s="57"/>
    </row>
    <row r="624" spans="7:7" x14ac:dyDescent="0.2">
      <c r="G624" s="57"/>
    </row>
    <row r="625" spans="7:7" x14ac:dyDescent="0.2">
      <c r="G625" s="57"/>
    </row>
    <row r="626" spans="7:7" x14ac:dyDescent="0.2">
      <c r="G626" s="57"/>
    </row>
    <row r="627" spans="7:7" x14ac:dyDescent="0.2">
      <c r="G627" s="57"/>
    </row>
    <row r="628" spans="7:7" x14ac:dyDescent="0.2">
      <c r="G628" s="57"/>
    </row>
    <row r="629" spans="7:7" x14ac:dyDescent="0.2">
      <c r="G629" s="57"/>
    </row>
    <row r="630" spans="7:7" x14ac:dyDescent="0.2">
      <c r="G630" s="57"/>
    </row>
    <row r="631" spans="7:7" x14ac:dyDescent="0.2">
      <c r="G631" s="57"/>
    </row>
    <row r="632" spans="7:7" x14ac:dyDescent="0.2">
      <c r="G632" s="57"/>
    </row>
    <row r="633" spans="7:7" x14ac:dyDescent="0.2">
      <c r="G633" s="57"/>
    </row>
    <row r="634" spans="7:7" x14ac:dyDescent="0.2">
      <c r="G634" s="57"/>
    </row>
    <row r="635" spans="7:7" x14ac:dyDescent="0.2">
      <c r="G635" s="57"/>
    </row>
    <row r="636" spans="7:7" x14ac:dyDescent="0.2">
      <c r="G636" s="57"/>
    </row>
    <row r="637" spans="7:7" x14ac:dyDescent="0.2">
      <c r="G637" s="57"/>
    </row>
    <row r="638" spans="7:7" x14ac:dyDescent="0.2">
      <c r="G638" s="57"/>
    </row>
    <row r="639" spans="7:7" x14ac:dyDescent="0.2">
      <c r="G639" s="57"/>
    </row>
    <row r="640" spans="7:7" x14ac:dyDescent="0.2">
      <c r="G640" s="57"/>
    </row>
    <row r="641" spans="7:7" x14ac:dyDescent="0.2">
      <c r="G641" s="57"/>
    </row>
    <row r="642" spans="7:7" x14ac:dyDescent="0.2">
      <c r="G642" s="57"/>
    </row>
    <row r="643" spans="7:7" x14ac:dyDescent="0.2">
      <c r="G643" s="57"/>
    </row>
    <row r="644" spans="7:7" x14ac:dyDescent="0.2">
      <c r="G644" s="57"/>
    </row>
    <row r="645" spans="7:7" x14ac:dyDescent="0.2">
      <c r="G645" s="57"/>
    </row>
    <row r="646" spans="7:7" x14ac:dyDescent="0.2">
      <c r="G646" s="57"/>
    </row>
    <row r="647" spans="7:7" x14ac:dyDescent="0.2">
      <c r="G647" s="57"/>
    </row>
    <row r="648" spans="7:7" x14ac:dyDescent="0.2">
      <c r="G648" s="57"/>
    </row>
    <row r="649" spans="7:7" x14ac:dyDescent="0.2">
      <c r="G649" s="57"/>
    </row>
    <row r="650" spans="7:7" x14ac:dyDescent="0.2">
      <c r="G650" s="57"/>
    </row>
    <row r="651" spans="7:7" x14ac:dyDescent="0.2">
      <c r="G651" s="57"/>
    </row>
    <row r="652" spans="7:7" x14ac:dyDescent="0.2">
      <c r="G652" s="57"/>
    </row>
    <row r="653" spans="7:7" x14ac:dyDescent="0.2">
      <c r="G653" s="57"/>
    </row>
    <row r="654" spans="7:7" x14ac:dyDescent="0.2">
      <c r="G654" s="57"/>
    </row>
    <row r="655" spans="7:7" x14ac:dyDescent="0.2">
      <c r="G655" s="57"/>
    </row>
    <row r="656" spans="7:7" x14ac:dyDescent="0.2">
      <c r="G656" s="57"/>
    </row>
    <row r="657" spans="7:7" x14ac:dyDescent="0.2">
      <c r="G657" s="57"/>
    </row>
    <row r="658" spans="7:7" x14ac:dyDescent="0.2">
      <c r="G658" s="57"/>
    </row>
    <row r="659" spans="7:7" x14ac:dyDescent="0.2">
      <c r="G659" s="57"/>
    </row>
    <row r="660" spans="7:7" x14ac:dyDescent="0.2">
      <c r="G660" s="57"/>
    </row>
    <row r="661" spans="7:7" x14ac:dyDescent="0.2">
      <c r="G661" s="57"/>
    </row>
    <row r="662" spans="7:7" x14ac:dyDescent="0.2">
      <c r="G662" s="57"/>
    </row>
    <row r="663" spans="7:7" x14ac:dyDescent="0.2">
      <c r="G663" s="57"/>
    </row>
    <row r="664" spans="7:7" x14ac:dyDescent="0.2">
      <c r="G664" s="57"/>
    </row>
    <row r="665" spans="7:7" x14ac:dyDescent="0.2">
      <c r="G665" s="57"/>
    </row>
    <row r="666" spans="7:7" x14ac:dyDescent="0.2">
      <c r="G666" s="57"/>
    </row>
    <row r="667" spans="7:7" x14ac:dyDescent="0.2">
      <c r="G667" s="57"/>
    </row>
    <row r="668" spans="7:7" x14ac:dyDescent="0.2">
      <c r="G668" s="57"/>
    </row>
    <row r="669" spans="7:7" x14ac:dyDescent="0.2">
      <c r="G669" s="57"/>
    </row>
    <row r="670" spans="7:7" x14ac:dyDescent="0.2">
      <c r="G670" s="57"/>
    </row>
    <row r="671" spans="7:7" x14ac:dyDescent="0.2">
      <c r="G671" s="57"/>
    </row>
    <row r="672" spans="7:7" x14ac:dyDescent="0.2">
      <c r="G672" s="57"/>
    </row>
    <row r="673" spans="7:7" x14ac:dyDescent="0.2">
      <c r="G673" s="57"/>
    </row>
    <row r="674" spans="7:7" x14ac:dyDescent="0.2">
      <c r="G674" s="57"/>
    </row>
    <row r="675" spans="7:7" x14ac:dyDescent="0.2">
      <c r="G675" s="57"/>
    </row>
    <row r="676" spans="7:7" x14ac:dyDescent="0.2">
      <c r="G676" s="57"/>
    </row>
    <row r="677" spans="7:7" x14ac:dyDescent="0.2">
      <c r="G677" s="57"/>
    </row>
    <row r="678" spans="7:7" x14ac:dyDescent="0.2">
      <c r="G678" s="57"/>
    </row>
    <row r="679" spans="7:7" x14ac:dyDescent="0.2">
      <c r="G679" s="57"/>
    </row>
    <row r="680" spans="7:7" x14ac:dyDescent="0.2">
      <c r="G680" s="57"/>
    </row>
    <row r="681" spans="7:7" x14ac:dyDescent="0.2">
      <c r="G681" s="57"/>
    </row>
    <row r="682" spans="7:7" x14ac:dyDescent="0.2">
      <c r="G682" s="57"/>
    </row>
    <row r="683" spans="7:7" x14ac:dyDescent="0.2">
      <c r="G683" s="57"/>
    </row>
    <row r="684" spans="7:7" x14ac:dyDescent="0.2">
      <c r="G684" s="57"/>
    </row>
    <row r="685" spans="7:7" x14ac:dyDescent="0.2">
      <c r="G685" s="57"/>
    </row>
    <row r="686" spans="7:7" x14ac:dyDescent="0.2">
      <c r="G686" s="57"/>
    </row>
    <row r="687" spans="7:7" x14ac:dyDescent="0.2">
      <c r="G687" s="57"/>
    </row>
    <row r="688" spans="7:7" x14ac:dyDescent="0.2">
      <c r="G688" s="57"/>
    </row>
    <row r="689" spans="7:7" x14ac:dyDescent="0.2">
      <c r="G689" s="57"/>
    </row>
    <row r="690" spans="7:7" x14ac:dyDescent="0.2">
      <c r="G690" s="57"/>
    </row>
    <row r="691" spans="7:7" x14ac:dyDescent="0.2">
      <c r="G691" s="57"/>
    </row>
    <row r="692" spans="7:7" x14ac:dyDescent="0.2">
      <c r="G692" s="57"/>
    </row>
    <row r="693" spans="7:7" x14ac:dyDescent="0.2">
      <c r="G693" s="57"/>
    </row>
    <row r="694" spans="7:7" x14ac:dyDescent="0.2">
      <c r="G694" s="57"/>
    </row>
    <row r="695" spans="7:7" x14ac:dyDescent="0.2">
      <c r="G695" s="57"/>
    </row>
    <row r="696" spans="7:7" x14ac:dyDescent="0.2">
      <c r="G696" s="57"/>
    </row>
    <row r="697" spans="7:7" x14ac:dyDescent="0.2">
      <c r="G697" s="57"/>
    </row>
    <row r="698" spans="7:7" x14ac:dyDescent="0.2">
      <c r="G698" s="57"/>
    </row>
    <row r="699" spans="7:7" x14ac:dyDescent="0.2">
      <c r="G699" s="57"/>
    </row>
    <row r="700" spans="7:7" x14ac:dyDescent="0.2">
      <c r="G700" s="57"/>
    </row>
    <row r="701" spans="7:7" x14ac:dyDescent="0.2">
      <c r="G701" s="57"/>
    </row>
    <row r="702" spans="7:7" x14ac:dyDescent="0.2">
      <c r="G702" s="57"/>
    </row>
    <row r="703" spans="7:7" x14ac:dyDescent="0.2">
      <c r="G703" s="57"/>
    </row>
    <row r="704" spans="7:7" x14ac:dyDescent="0.2">
      <c r="G704" s="57"/>
    </row>
    <row r="705" spans="7:7" x14ac:dyDescent="0.2">
      <c r="G705" s="57"/>
    </row>
    <row r="706" spans="7:7" x14ac:dyDescent="0.2">
      <c r="G706" s="57"/>
    </row>
    <row r="707" spans="7:7" x14ac:dyDescent="0.2">
      <c r="G707" s="57"/>
    </row>
    <row r="708" spans="7:7" x14ac:dyDescent="0.2">
      <c r="G708" s="57"/>
    </row>
    <row r="709" spans="7:7" x14ac:dyDescent="0.2">
      <c r="G709" s="57"/>
    </row>
    <row r="710" spans="7:7" x14ac:dyDescent="0.2">
      <c r="G710" s="57"/>
    </row>
    <row r="711" spans="7:7" x14ac:dyDescent="0.2">
      <c r="G711" s="57"/>
    </row>
    <row r="712" spans="7:7" x14ac:dyDescent="0.2">
      <c r="G712" s="57"/>
    </row>
    <row r="713" spans="7:7" x14ac:dyDescent="0.2">
      <c r="G713" s="57"/>
    </row>
    <row r="714" spans="7:7" x14ac:dyDescent="0.2">
      <c r="G714" s="57"/>
    </row>
    <row r="715" spans="7:7" x14ac:dyDescent="0.2">
      <c r="G715" s="57"/>
    </row>
    <row r="716" spans="7:7" x14ac:dyDescent="0.2">
      <c r="G716" s="57"/>
    </row>
    <row r="717" spans="7:7" x14ac:dyDescent="0.2">
      <c r="G717" s="57"/>
    </row>
    <row r="718" spans="7:7" x14ac:dyDescent="0.2">
      <c r="G718" s="57"/>
    </row>
    <row r="719" spans="7:7" x14ac:dyDescent="0.2">
      <c r="G719" s="57"/>
    </row>
    <row r="720" spans="7:7" x14ac:dyDescent="0.2">
      <c r="G720" s="57"/>
    </row>
    <row r="721" spans="7:7" x14ac:dyDescent="0.2">
      <c r="G721" s="57"/>
    </row>
    <row r="722" spans="7:7" x14ac:dyDescent="0.2">
      <c r="G722" s="57"/>
    </row>
    <row r="723" spans="7:7" x14ac:dyDescent="0.2">
      <c r="G723" s="57"/>
    </row>
    <row r="724" spans="7:7" x14ac:dyDescent="0.2">
      <c r="G724" s="57"/>
    </row>
    <row r="725" spans="7:7" x14ac:dyDescent="0.2">
      <c r="G725" s="57"/>
    </row>
    <row r="726" spans="7:7" x14ac:dyDescent="0.2">
      <c r="G726" s="57"/>
    </row>
    <row r="727" spans="7:7" x14ac:dyDescent="0.2">
      <c r="G727" s="57"/>
    </row>
    <row r="728" spans="7:7" x14ac:dyDescent="0.2">
      <c r="G728" s="57"/>
    </row>
    <row r="729" spans="7:7" x14ac:dyDescent="0.2">
      <c r="G729" s="57"/>
    </row>
    <row r="730" spans="7:7" x14ac:dyDescent="0.2">
      <c r="G730" s="57"/>
    </row>
    <row r="731" spans="7:7" x14ac:dyDescent="0.2">
      <c r="G731" s="57"/>
    </row>
    <row r="732" spans="7:7" x14ac:dyDescent="0.2">
      <c r="G732" s="57"/>
    </row>
    <row r="733" spans="7:7" x14ac:dyDescent="0.2">
      <c r="G733" s="57"/>
    </row>
    <row r="734" spans="7:7" x14ac:dyDescent="0.2">
      <c r="G734" s="57"/>
    </row>
    <row r="735" spans="7:7" x14ac:dyDescent="0.2">
      <c r="G735" s="57"/>
    </row>
    <row r="736" spans="7:7" x14ac:dyDescent="0.2">
      <c r="G736" s="57"/>
    </row>
    <row r="737" spans="7:7" x14ac:dyDescent="0.2">
      <c r="G737" s="57"/>
    </row>
    <row r="738" spans="7:7" x14ac:dyDescent="0.2">
      <c r="G738" s="57"/>
    </row>
    <row r="739" spans="7:7" x14ac:dyDescent="0.2">
      <c r="G739" s="57"/>
    </row>
    <row r="740" spans="7:7" x14ac:dyDescent="0.2">
      <c r="G740" s="57"/>
    </row>
    <row r="741" spans="7:7" x14ac:dyDescent="0.2">
      <c r="G741" s="57"/>
    </row>
    <row r="742" spans="7:7" x14ac:dyDescent="0.2">
      <c r="G742" s="57"/>
    </row>
    <row r="743" spans="7:7" x14ac:dyDescent="0.2">
      <c r="G743" s="57"/>
    </row>
    <row r="744" spans="7:7" x14ac:dyDescent="0.2">
      <c r="G744" s="57"/>
    </row>
    <row r="745" spans="7:7" x14ac:dyDescent="0.2">
      <c r="G745" s="57"/>
    </row>
    <row r="746" spans="7:7" x14ac:dyDescent="0.2">
      <c r="G746" s="57"/>
    </row>
    <row r="747" spans="7:7" x14ac:dyDescent="0.2">
      <c r="G747" s="57"/>
    </row>
    <row r="748" spans="7:7" x14ac:dyDescent="0.2">
      <c r="G748" s="57"/>
    </row>
    <row r="749" spans="7:7" x14ac:dyDescent="0.2">
      <c r="G749" s="57"/>
    </row>
    <row r="750" spans="7:7" x14ac:dyDescent="0.2">
      <c r="G750" s="57"/>
    </row>
    <row r="751" spans="7:7" x14ac:dyDescent="0.2">
      <c r="G751" s="57"/>
    </row>
    <row r="752" spans="7:7" x14ac:dyDescent="0.2">
      <c r="G752" s="57"/>
    </row>
    <row r="753" spans="7:7" x14ac:dyDescent="0.2">
      <c r="G753" s="57"/>
    </row>
    <row r="754" spans="7:7" x14ac:dyDescent="0.2">
      <c r="G754" s="57"/>
    </row>
    <row r="755" spans="7:7" x14ac:dyDescent="0.2">
      <c r="G755" s="57"/>
    </row>
    <row r="756" spans="7:7" x14ac:dyDescent="0.2">
      <c r="G756" s="57"/>
    </row>
    <row r="757" spans="7:7" x14ac:dyDescent="0.2">
      <c r="G757" s="57"/>
    </row>
    <row r="758" spans="7:7" x14ac:dyDescent="0.2">
      <c r="G758" s="57"/>
    </row>
    <row r="759" spans="7:7" x14ac:dyDescent="0.2">
      <c r="G759" s="57"/>
    </row>
    <row r="760" spans="7:7" x14ac:dyDescent="0.2">
      <c r="G760" s="57"/>
    </row>
    <row r="761" spans="7:7" x14ac:dyDescent="0.2">
      <c r="G761" s="57"/>
    </row>
    <row r="762" spans="7:7" x14ac:dyDescent="0.2">
      <c r="G762" s="57"/>
    </row>
    <row r="763" spans="7:7" x14ac:dyDescent="0.2">
      <c r="G763" s="57"/>
    </row>
    <row r="764" spans="7:7" x14ac:dyDescent="0.2">
      <c r="G764" s="57"/>
    </row>
    <row r="765" spans="7:7" x14ac:dyDescent="0.2">
      <c r="G765" s="57"/>
    </row>
    <row r="766" spans="7:7" x14ac:dyDescent="0.2">
      <c r="G766" s="57"/>
    </row>
    <row r="767" spans="7:7" x14ac:dyDescent="0.2">
      <c r="G767" s="57"/>
    </row>
    <row r="768" spans="7:7" x14ac:dyDescent="0.2">
      <c r="G768" s="57"/>
    </row>
    <row r="769" spans="7:7" x14ac:dyDescent="0.2">
      <c r="G769" s="57"/>
    </row>
    <row r="770" spans="7:7" x14ac:dyDescent="0.2">
      <c r="G770" s="57"/>
    </row>
    <row r="771" spans="7:7" x14ac:dyDescent="0.2">
      <c r="G771" s="57"/>
    </row>
    <row r="772" spans="7:7" x14ac:dyDescent="0.2">
      <c r="G772" s="57"/>
    </row>
    <row r="773" spans="7:7" x14ac:dyDescent="0.2">
      <c r="G773" s="57"/>
    </row>
    <row r="774" spans="7:7" x14ac:dyDescent="0.2">
      <c r="G774" s="57"/>
    </row>
    <row r="775" spans="7:7" x14ac:dyDescent="0.2">
      <c r="G775" s="57"/>
    </row>
    <row r="776" spans="7:7" x14ac:dyDescent="0.2">
      <c r="G776" s="57"/>
    </row>
    <row r="777" spans="7:7" x14ac:dyDescent="0.2">
      <c r="G777" s="57"/>
    </row>
    <row r="778" spans="7:7" x14ac:dyDescent="0.2">
      <c r="G778" s="57"/>
    </row>
    <row r="779" spans="7:7" x14ac:dyDescent="0.2">
      <c r="G779" s="57"/>
    </row>
    <row r="780" spans="7:7" x14ac:dyDescent="0.2">
      <c r="G780" s="57"/>
    </row>
    <row r="781" spans="7:7" x14ac:dyDescent="0.2">
      <c r="G781" s="57"/>
    </row>
    <row r="782" spans="7:7" x14ac:dyDescent="0.2">
      <c r="G782" s="57"/>
    </row>
    <row r="783" spans="7:7" x14ac:dyDescent="0.2">
      <c r="G783" s="57"/>
    </row>
    <row r="784" spans="7:7" x14ac:dyDescent="0.2">
      <c r="G784" s="57"/>
    </row>
    <row r="785" spans="7:7" x14ac:dyDescent="0.2">
      <c r="G785" s="57"/>
    </row>
    <row r="786" spans="7:7" x14ac:dyDescent="0.2">
      <c r="G786" s="57"/>
    </row>
    <row r="787" spans="7:7" x14ac:dyDescent="0.2">
      <c r="G787" s="57"/>
    </row>
    <row r="788" spans="7:7" x14ac:dyDescent="0.2">
      <c r="G788" s="57"/>
    </row>
    <row r="789" spans="7:7" x14ac:dyDescent="0.2">
      <c r="G789" s="57"/>
    </row>
    <row r="790" spans="7:7" x14ac:dyDescent="0.2">
      <c r="G790" s="57"/>
    </row>
    <row r="791" spans="7:7" x14ac:dyDescent="0.2">
      <c r="G791" s="57"/>
    </row>
    <row r="792" spans="7:7" x14ac:dyDescent="0.2">
      <c r="G792" s="57"/>
    </row>
    <row r="793" spans="7:7" x14ac:dyDescent="0.2">
      <c r="G793" s="57"/>
    </row>
    <row r="794" spans="7:7" x14ac:dyDescent="0.2">
      <c r="G794" s="57"/>
    </row>
    <row r="795" spans="7:7" x14ac:dyDescent="0.2">
      <c r="G795" s="57"/>
    </row>
    <row r="796" spans="7:7" x14ac:dyDescent="0.2">
      <c r="G796" s="57"/>
    </row>
    <row r="797" spans="7:7" x14ac:dyDescent="0.2">
      <c r="G797" s="57"/>
    </row>
    <row r="798" spans="7:7" x14ac:dyDescent="0.2">
      <c r="G798" s="57"/>
    </row>
    <row r="799" spans="7:7" x14ac:dyDescent="0.2">
      <c r="G799" s="57"/>
    </row>
    <row r="800" spans="7:7" x14ac:dyDescent="0.2">
      <c r="G800" s="57"/>
    </row>
    <row r="801" spans="7:7" x14ac:dyDescent="0.2">
      <c r="G801" s="57"/>
    </row>
    <row r="802" spans="7:7" x14ac:dyDescent="0.2">
      <c r="G802" s="57"/>
    </row>
    <row r="803" spans="7:7" x14ac:dyDescent="0.2">
      <c r="G803" s="57"/>
    </row>
    <row r="804" spans="7:7" x14ac:dyDescent="0.2">
      <c r="G804" s="57"/>
    </row>
    <row r="805" spans="7:7" x14ac:dyDescent="0.2">
      <c r="G805" s="57"/>
    </row>
    <row r="806" spans="7:7" x14ac:dyDescent="0.2">
      <c r="G806" s="57"/>
    </row>
    <row r="807" spans="7:7" x14ac:dyDescent="0.2">
      <c r="G807" s="57"/>
    </row>
    <row r="808" spans="7:7" x14ac:dyDescent="0.2">
      <c r="G808" s="57"/>
    </row>
    <row r="809" spans="7:7" x14ac:dyDescent="0.2">
      <c r="G809" s="57"/>
    </row>
    <row r="810" spans="7:7" x14ac:dyDescent="0.2">
      <c r="G810" s="57"/>
    </row>
    <row r="811" spans="7:7" x14ac:dyDescent="0.2">
      <c r="G811" s="57"/>
    </row>
    <row r="812" spans="7:7" x14ac:dyDescent="0.2">
      <c r="G812" s="57"/>
    </row>
    <row r="813" spans="7:7" x14ac:dyDescent="0.2">
      <c r="G813" s="57"/>
    </row>
    <row r="814" spans="7:7" x14ac:dyDescent="0.2">
      <c r="G814" s="57"/>
    </row>
    <row r="815" spans="7:7" x14ac:dyDescent="0.2">
      <c r="G815" s="57"/>
    </row>
    <row r="816" spans="7:7" x14ac:dyDescent="0.2">
      <c r="G816" s="57"/>
    </row>
    <row r="817" spans="7:7" x14ac:dyDescent="0.2">
      <c r="G817" s="57"/>
    </row>
    <row r="818" spans="7:7" x14ac:dyDescent="0.2">
      <c r="G818" s="57"/>
    </row>
    <row r="819" spans="7:7" x14ac:dyDescent="0.2">
      <c r="G819" s="57"/>
    </row>
    <row r="820" spans="7:7" x14ac:dyDescent="0.2">
      <c r="G820" s="57"/>
    </row>
    <row r="821" spans="7:7" x14ac:dyDescent="0.2">
      <c r="G821" s="57"/>
    </row>
    <row r="822" spans="7:7" x14ac:dyDescent="0.2">
      <c r="G822" s="57"/>
    </row>
    <row r="823" spans="7:7" x14ac:dyDescent="0.2">
      <c r="G823" s="57"/>
    </row>
    <row r="824" spans="7:7" x14ac:dyDescent="0.2">
      <c r="G824" s="57"/>
    </row>
    <row r="825" spans="7:7" x14ac:dyDescent="0.2">
      <c r="G825" s="57"/>
    </row>
    <row r="826" spans="7:7" x14ac:dyDescent="0.2">
      <c r="G826" s="57"/>
    </row>
    <row r="827" spans="7:7" x14ac:dyDescent="0.2">
      <c r="G827" s="57"/>
    </row>
    <row r="828" spans="7:7" x14ac:dyDescent="0.2">
      <c r="G828" s="57"/>
    </row>
    <row r="829" spans="7:7" x14ac:dyDescent="0.2">
      <c r="G829" s="57"/>
    </row>
    <row r="830" spans="7:7" x14ac:dyDescent="0.2">
      <c r="G830" s="57"/>
    </row>
    <row r="831" spans="7:7" x14ac:dyDescent="0.2">
      <c r="G831" s="57"/>
    </row>
    <row r="832" spans="7:7" x14ac:dyDescent="0.2">
      <c r="G832" s="57"/>
    </row>
    <row r="833" spans="7:7" x14ac:dyDescent="0.2">
      <c r="G833" s="57"/>
    </row>
    <row r="834" spans="7:7" x14ac:dyDescent="0.2">
      <c r="G834" s="57"/>
    </row>
    <row r="835" spans="7:7" x14ac:dyDescent="0.2">
      <c r="G835" s="57"/>
    </row>
    <row r="836" spans="7:7" x14ac:dyDescent="0.2">
      <c r="G836" s="57"/>
    </row>
    <row r="837" spans="7:7" x14ac:dyDescent="0.2">
      <c r="G837" s="57"/>
    </row>
    <row r="838" spans="7:7" x14ac:dyDescent="0.2">
      <c r="G838" s="57"/>
    </row>
    <row r="839" spans="7:7" x14ac:dyDescent="0.2">
      <c r="G839" s="57"/>
    </row>
    <row r="840" spans="7:7" x14ac:dyDescent="0.2">
      <c r="G840" s="57"/>
    </row>
    <row r="841" spans="7:7" x14ac:dyDescent="0.2">
      <c r="G841" s="57"/>
    </row>
    <row r="842" spans="7:7" x14ac:dyDescent="0.2">
      <c r="G842" s="57"/>
    </row>
    <row r="843" spans="7:7" x14ac:dyDescent="0.2">
      <c r="G843" s="57"/>
    </row>
    <row r="844" spans="7:7" x14ac:dyDescent="0.2">
      <c r="G844" s="57"/>
    </row>
    <row r="845" spans="7:7" x14ac:dyDescent="0.2">
      <c r="G845" s="57"/>
    </row>
    <row r="846" spans="7:7" x14ac:dyDescent="0.2">
      <c r="G846" s="57"/>
    </row>
    <row r="847" spans="7:7" x14ac:dyDescent="0.2">
      <c r="G847" s="57"/>
    </row>
    <row r="848" spans="7:7" x14ac:dyDescent="0.2">
      <c r="G848" s="57"/>
    </row>
    <row r="849" spans="7:7" x14ac:dyDescent="0.2">
      <c r="G849" s="57"/>
    </row>
    <row r="850" spans="7:7" x14ac:dyDescent="0.2">
      <c r="G850" s="57"/>
    </row>
    <row r="851" spans="7:7" x14ac:dyDescent="0.2">
      <c r="G851" s="57"/>
    </row>
    <row r="852" spans="7:7" x14ac:dyDescent="0.2">
      <c r="G852" s="57"/>
    </row>
    <row r="853" spans="7:7" x14ac:dyDescent="0.2">
      <c r="G853" s="57"/>
    </row>
    <row r="854" spans="7:7" x14ac:dyDescent="0.2">
      <c r="G854" s="57"/>
    </row>
    <row r="855" spans="7:7" x14ac:dyDescent="0.2">
      <c r="G855" s="57"/>
    </row>
    <row r="856" spans="7:7" x14ac:dyDescent="0.2">
      <c r="G856" s="57"/>
    </row>
    <row r="857" spans="7:7" x14ac:dyDescent="0.2">
      <c r="G857" s="57"/>
    </row>
    <row r="858" spans="7:7" x14ac:dyDescent="0.2">
      <c r="G858" s="57"/>
    </row>
    <row r="859" spans="7:7" x14ac:dyDescent="0.2">
      <c r="G859" s="57"/>
    </row>
    <row r="860" spans="7:7" x14ac:dyDescent="0.2">
      <c r="G860" s="57"/>
    </row>
    <row r="861" spans="7:7" x14ac:dyDescent="0.2">
      <c r="G861" s="57"/>
    </row>
    <row r="862" spans="7:7" x14ac:dyDescent="0.2">
      <c r="G862" s="57"/>
    </row>
    <row r="863" spans="7:7" x14ac:dyDescent="0.2">
      <c r="G863" s="57"/>
    </row>
    <row r="864" spans="7:7" x14ac:dyDescent="0.2">
      <c r="G864" s="57"/>
    </row>
    <row r="865" spans="7:7" x14ac:dyDescent="0.2">
      <c r="G865" s="57"/>
    </row>
    <row r="866" spans="7:7" x14ac:dyDescent="0.2">
      <c r="G866" s="57"/>
    </row>
    <row r="867" spans="7:7" x14ac:dyDescent="0.2">
      <c r="G867" s="57"/>
    </row>
    <row r="868" spans="7:7" x14ac:dyDescent="0.2">
      <c r="G868" s="57"/>
    </row>
    <row r="869" spans="7:7" x14ac:dyDescent="0.2">
      <c r="G869" s="57"/>
    </row>
    <row r="870" spans="7:7" x14ac:dyDescent="0.2">
      <c r="G870" s="57"/>
    </row>
    <row r="871" spans="7:7" x14ac:dyDescent="0.2">
      <c r="G871" s="57"/>
    </row>
    <row r="872" spans="7:7" x14ac:dyDescent="0.2">
      <c r="G872" s="57"/>
    </row>
    <row r="873" spans="7:7" x14ac:dyDescent="0.2">
      <c r="G873" s="57"/>
    </row>
    <row r="874" spans="7:7" x14ac:dyDescent="0.2">
      <c r="G874" s="57"/>
    </row>
    <row r="875" spans="7:7" x14ac:dyDescent="0.2">
      <c r="G875" s="57"/>
    </row>
    <row r="876" spans="7:7" x14ac:dyDescent="0.2">
      <c r="G876" s="57"/>
    </row>
    <row r="877" spans="7:7" x14ac:dyDescent="0.2">
      <c r="G877" s="57"/>
    </row>
    <row r="878" spans="7:7" x14ac:dyDescent="0.2">
      <c r="G878" s="57"/>
    </row>
    <row r="879" spans="7:7" x14ac:dyDescent="0.2">
      <c r="G879" s="57"/>
    </row>
    <row r="880" spans="7:7" x14ac:dyDescent="0.2">
      <c r="G880" s="57"/>
    </row>
    <row r="881" spans="7:7" x14ac:dyDescent="0.2">
      <c r="G881" s="57"/>
    </row>
    <row r="882" spans="7:7" x14ac:dyDescent="0.2">
      <c r="G882" s="57"/>
    </row>
    <row r="883" spans="7:7" x14ac:dyDescent="0.2">
      <c r="G883" s="57"/>
    </row>
    <row r="884" spans="7:7" x14ac:dyDescent="0.2">
      <c r="G884" s="57"/>
    </row>
    <row r="885" spans="7:7" x14ac:dyDescent="0.2">
      <c r="G885" s="57"/>
    </row>
    <row r="886" spans="7:7" x14ac:dyDescent="0.2">
      <c r="G886" s="57"/>
    </row>
    <row r="887" spans="7:7" x14ac:dyDescent="0.2">
      <c r="G887" s="57"/>
    </row>
    <row r="888" spans="7:7" x14ac:dyDescent="0.2">
      <c r="G888" s="57"/>
    </row>
    <row r="889" spans="7:7" x14ac:dyDescent="0.2">
      <c r="G889" s="57"/>
    </row>
    <row r="890" spans="7:7" x14ac:dyDescent="0.2">
      <c r="G890" s="57"/>
    </row>
    <row r="891" spans="7:7" x14ac:dyDescent="0.2">
      <c r="G891" s="57"/>
    </row>
    <row r="892" spans="7:7" x14ac:dyDescent="0.2">
      <c r="G892" s="57"/>
    </row>
    <row r="893" spans="7:7" x14ac:dyDescent="0.2">
      <c r="G893" s="57"/>
    </row>
    <row r="894" spans="7:7" x14ac:dyDescent="0.2">
      <c r="G894" s="57"/>
    </row>
    <row r="895" spans="7:7" x14ac:dyDescent="0.2">
      <c r="G895" s="57"/>
    </row>
    <row r="896" spans="7:7" x14ac:dyDescent="0.2">
      <c r="G896" s="57"/>
    </row>
    <row r="897" spans="7:7" x14ac:dyDescent="0.2">
      <c r="G897" s="57"/>
    </row>
    <row r="898" spans="7:7" x14ac:dyDescent="0.2">
      <c r="G898" s="57"/>
    </row>
    <row r="899" spans="7:7" x14ac:dyDescent="0.2">
      <c r="G899" s="57"/>
    </row>
    <row r="900" spans="7:7" x14ac:dyDescent="0.2">
      <c r="G900" s="57"/>
    </row>
    <row r="901" spans="7:7" x14ac:dyDescent="0.2">
      <c r="G901" s="57"/>
    </row>
    <row r="902" spans="7:7" x14ac:dyDescent="0.2">
      <c r="G902" s="57"/>
    </row>
    <row r="903" spans="7:7" x14ac:dyDescent="0.2">
      <c r="G903" s="57"/>
    </row>
    <row r="904" spans="7:7" x14ac:dyDescent="0.2">
      <c r="G904" s="57"/>
    </row>
    <row r="905" spans="7:7" x14ac:dyDescent="0.2">
      <c r="G905" s="57"/>
    </row>
    <row r="906" spans="7:7" x14ac:dyDescent="0.2">
      <c r="G906" s="57"/>
    </row>
    <row r="907" spans="7:7" x14ac:dyDescent="0.2">
      <c r="G907" s="57"/>
    </row>
    <row r="908" spans="7:7" x14ac:dyDescent="0.2">
      <c r="G908" s="57"/>
    </row>
    <row r="909" spans="7:7" x14ac:dyDescent="0.2">
      <c r="G909" s="57"/>
    </row>
    <row r="910" spans="7:7" x14ac:dyDescent="0.2">
      <c r="G910" s="57"/>
    </row>
    <row r="911" spans="7:7" x14ac:dyDescent="0.2">
      <c r="G911" s="57"/>
    </row>
    <row r="912" spans="7:7" x14ac:dyDescent="0.2">
      <c r="G912" s="57"/>
    </row>
    <row r="913" spans="7:7" x14ac:dyDescent="0.2">
      <c r="G913" s="57"/>
    </row>
    <row r="914" spans="7:7" x14ac:dyDescent="0.2">
      <c r="G914" s="57"/>
    </row>
    <row r="915" spans="7:7" x14ac:dyDescent="0.2">
      <c r="G915" s="57"/>
    </row>
    <row r="916" spans="7:7" x14ac:dyDescent="0.2">
      <c r="G916" s="57"/>
    </row>
    <row r="917" spans="7:7" x14ac:dyDescent="0.2">
      <c r="G917" s="57"/>
    </row>
    <row r="918" spans="7:7" x14ac:dyDescent="0.2">
      <c r="G918" s="57"/>
    </row>
    <row r="919" spans="7:7" x14ac:dyDescent="0.2">
      <c r="G919" s="57"/>
    </row>
    <row r="920" spans="7:7" x14ac:dyDescent="0.2">
      <c r="G920" s="57"/>
    </row>
    <row r="921" spans="7:7" x14ac:dyDescent="0.2">
      <c r="G921" s="57"/>
    </row>
    <row r="922" spans="7:7" x14ac:dyDescent="0.2">
      <c r="G922" s="57"/>
    </row>
    <row r="923" spans="7:7" x14ac:dyDescent="0.2">
      <c r="G923" s="57"/>
    </row>
    <row r="924" spans="7:7" x14ac:dyDescent="0.2">
      <c r="G924" s="57"/>
    </row>
    <row r="925" spans="7:7" x14ac:dyDescent="0.2">
      <c r="G925" s="57"/>
    </row>
    <row r="926" spans="7:7" x14ac:dyDescent="0.2">
      <c r="G926" s="57"/>
    </row>
    <row r="927" spans="7:7" x14ac:dyDescent="0.2">
      <c r="G927" s="57"/>
    </row>
    <row r="928" spans="7:7" x14ac:dyDescent="0.2">
      <c r="G928" s="57"/>
    </row>
    <row r="929" spans="7:7" x14ac:dyDescent="0.2">
      <c r="G929" s="57"/>
    </row>
    <row r="930" spans="7:7" x14ac:dyDescent="0.2">
      <c r="G930" s="57"/>
    </row>
    <row r="931" spans="7:7" x14ac:dyDescent="0.2">
      <c r="G931" s="57"/>
    </row>
    <row r="932" spans="7:7" x14ac:dyDescent="0.2">
      <c r="G932" s="57"/>
    </row>
    <row r="933" spans="7:7" x14ac:dyDescent="0.2">
      <c r="G933" s="57"/>
    </row>
    <row r="934" spans="7:7" x14ac:dyDescent="0.2">
      <c r="G934" s="57"/>
    </row>
    <row r="935" spans="7:7" x14ac:dyDescent="0.2">
      <c r="G935" s="57"/>
    </row>
    <row r="936" spans="7:7" x14ac:dyDescent="0.2">
      <c r="G936" s="57"/>
    </row>
    <row r="937" spans="7:7" x14ac:dyDescent="0.2">
      <c r="G937" s="57"/>
    </row>
    <row r="938" spans="7:7" x14ac:dyDescent="0.2">
      <c r="G938" s="57"/>
    </row>
    <row r="939" spans="7:7" x14ac:dyDescent="0.2">
      <c r="G939" s="57"/>
    </row>
    <row r="940" spans="7:7" x14ac:dyDescent="0.2">
      <c r="G940" s="57"/>
    </row>
    <row r="941" spans="7:7" x14ac:dyDescent="0.2">
      <c r="G941" s="57"/>
    </row>
    <row r="942" spans="7:7" x14ac:dyDescent="0.2">
      <c r="G942" s="57"/>
    </row>
    <row r="943" spans="7:7" x14ac:dyDescent="0.2">
      <c r="G943" s="57"/>
    </row>
    <row r="944" spans="7:7" x14ac:dyDescent="0.2">
      <c r="G944" s="57"/>
    </row>
    <row r="945" spans="7:7" x14ac:dyDescent="0.2">
      <c r="G945" s="57"/>
    </row>
    <row r="946" spans="7:7" x14ac:dyDescent="0.2">
      <c r="G946" s="57"/>
    </row>
    <row r="947" spans="7:7" x14ac:dyDescent="0.2">
      <c r="G947" s="57"/>
    </row>
    <row r="948" spans="7:7" x14ac:dyDescent="0.2">
      <c r="G948" s="57"/>
    </row>
    <row r="949" spans="7:7" x14ac:dyDescent="0.2">
      <c r="G949" s="57"/>
    </row>
    <row r="950" spans="7:7" x14ac:dyDescent="0.2">
      <c r="G950" s="57"/>
    </row>
    <row r="951" spans="7:7" x14ac:dyDescent="0.2">
      <c r="G951" s="57"/>
    </row>
    <row r="952" spans="7:7" x14ac:dyDescent="0.2">
      <c r="G952" s="57"/>
    </row>
    <row r="953" spans="7:7" x14ac:dyDescent="0.2">
      <c r="G953" s="57"/>
    </row>
    <row r="954" spans="7:7" x14ac:dyDescent="0.2">
      <c r="G954" s="57"/>
    </row>
    <row r="955" spans="7:7" x14ac:dyDescent="0.2">
      <c r="G955" s="57"/>
    </row>
    <row r="956" spans="7:7" x14ac:dyDescent="0.2">
      <c r="G956" s="57"/>
    </row>
    <row r="957" spans="7:7" x14ac:dyDescent="0.2">
      <c r="G957" s="57"/>
    </row>
    <row r="958" spans="7:7" x14ac:dyDescent="0.2">
      <c r="G958" s="57"/>
    </row>
    <row r="959" spans="7:7" x14ac:dyDescent="0.2">
      <c r="G959" s="57"/>
    </row>
    <row r="960" spans="7:7" x14ac:dyDescent="0.2">
      <c r="G960" s="57"/>
    </row>
    <row r="961" spans="7:7" x14ac:dyDescent="0.2">
      <c r="G961" s="57"/>
    </row>
    <row r="962" spans="7:7" x14ac:dyDescent="0.2">
      <c r="G962" s="57"/>
    </row>
    <row r="963" spans="7:7" x14ac:dyDescent="0.2">
      <c r="G963" s="57"/>
    </row>
    <row r="964" spans="7:7" x14ac:dyDescent="0.2">
      <c r="G964" s="57"/>
    </row>
    <row r="965" spans="7:7" x14ac:dyDescent="0.2">
      <c r="G965" s="57"/>
    </row>
    <row r="966" spans="7:7" x14ac:dyDescent="0.2">
      <c r="G966" s="57"/>
    </row>
    <row r="967" spans="7:7" x14ac:dyDescent="0.2">
      <c r="G967" s="57"/>
    </row>
    <row r="968" spans="7:7" x14ac:dyDescent="0.2">
      <c r="G968" s="57"/>
    </row>
    <row r="969" spans="7:7" x14ac:dyDescent="0.2">
      <c r="G969" s="57"/>
    </row>
    <row r="970" spans="7:7" x14ac:dyDescent="0.2">
      <c r="G970" s="57"/>
    </row>
    <row r="971" spans="7:7" x14ac:dyDescent="0.2">
      <c r="G971" s="57"/>
    </row>
    <row r="972" spans="7:7" x14ac:dyDescent="0.2">
      <c r="G972" s="57"/>
    </row>
    <row r="973" spans="7:7" x14ac:dyDescent="0.2">
      <c r="G973" s="57"/>
    </row>
    <row r="974" spans="7:7" x14ac:dyDescent="0.2">
      <c r="G974" s="57"/>
    </row>
    <row r="975" spans="7:7" x14ac:dyDescent="0.2">
      <c r="G975" s="57"/>
    </row>
    <row r="976" spans="7:7" x14ac:dyDescent="0.2">
      <c r="G976" s="57"/>
    </row>
    <row r="977" spans="7:7" x14ac:dyDescent="0.2">
      <c r="G977" s="57"/>
    </row>
    <row r="978" spans="7:7" x14ac:dyDescent="0.2">
      <c r="G978" s="57"/>
    </row>
    <row r="979" spans="7:7" x14ac:dyDescent="0.2">
      <c r="G979" s="57"/>
    </row>
    <row r="980" spans="7:7" x14ac:dyDescent="0.2">
      <c r="G980" s="57"/>
    </row>
    <row r="981" spans="7:7" x14ac:dyDescent="0.2">
      <c r="G981" s="57"/>
    </row>
    <row r="982" spans="7:7" x14ac:dyDescent="0.2">
      <c r="G982" s="57"/>
    </row>
    <row r="983" spans="7:7" x14ac:dyDescent="0.2">
      <c r="G983" s="57"/>
    </row>
    <row r="984" spans="7:7" x14ac:dyDescent="0.2">
      <c r="G984" s="57"/>
    </row>
    <row r="985" spans="7:7" x14ac:dyDescent="0.2">
      <c r="G985" s="57"/>
    </row>
    <row r="986" spans="7:7" x14ac:dyDescent="0.2">
      <c r="G986" s="57"/>
    </row>
    <row r="987" spans="7:7" x14ac:dyDescent="0.2">
      <c r="G987" s="57"/>
    </row>
    <row r="988" spans="7:7" x14ac:dyDescent="0.2">
      <c r="G988" s="57"/>
    </row>
    <row r="989" spans="7:7" x14ac:dyDescent="0.2">
      <c r="G989" s="57"/>
    </row>
    <row r="990" spans="7:7" x14ac:dyDescent="0.2">
      <c r="G990" s="57"/>
    </row>
    <row r="991" spans="7:7" x14ac:dyDescent="0.2">
      <c r="G991" s="57"/>
    </row>
    <row r="992" spans="7:7" x14ac:dyDescent="0.2">
      <c r="G992" s="57"/>
    </row>
    <row r="993" spans="7:7" x14ac:dyDescent="0.2">
      <c r="G993" s="57"/>
    </row>
    <row r="994" spans="7:7" x14ac:dyDescent="0.2">
      <c r="G994" s="57"/>
    </row>
    <row r="995" spans="7:7" x14ac:dyDescent="0.2">
      <c r="G995" s="57"/>
    </row>
    <row r="996" spans="7:7" x14ac:dyDescent="0.2">
      <c r="G996" s="57"/>
    </row>
    <row r="997" spans="7:7" x14ac:dyDescent="0.2">
      <c r="G997" s="57"/>
    </row>
    <row r="998" spans="7:7" x14ac:dyDescent="0.2">
      <c r="G998" s="57"/>
    </row>
    <row r="999" spans="7:7" x14ac:dyDescent="0.2">
      <c r="G999" s="57"/>
    </row>
    <row r="1000" spans="7:7" x14ac:dyDescent="0.2">
      <c r="G1000" s="57"/>
    </row>
    <row r="1001" spans="7:7" x14ac:dyDescent="0.2">
      <c r="G1001" s="57"/>
    </row>
    <row r="1002" spans="7:7" x14ac:dyDescent="0.2">
      <c r="G1002" s="57"/>
    </row>
    <row r="1003" spans="7:7" x14ac:dyDescent="0.2">
      <c r="G1003" s="57"/>
    </row>
    <row r="1004" spans="7:7" x14ac:dyDescent="0.2">
      <c r="G1004" s="57"/>
    </row>
    <row r="1005" spans="7:7" x14ac:dyDescent="0.2">
      <c r="G1005" s="57"/>
    </row>
    <row r="1006" spans="7:7" x14ac:dyDescent="0.2">
      <c r="G1006" s="57"/>
    </row>
    <row r="1007" spans="7:7" x14ac:dyDescent="0.2">
      <c r="G1007" s="57"/>
    </row>
    <row r="1008" spans="7:7" x14ac:dyDescent="0.2">
      <c r="G1008" s="57"/>
    </row>
    <row r="1009" spans="7:7" x14ac:dyDescent="0.2">
      <c r="G1009" s="57"/>
    </row>
    <row r="1010" spans="7:7" x14ac:dyDescent="0.2">
      <c r="G1010" s="57"/>
    </row>
    <row r="1011" spans="7:7" x14ac:dyDescent="0.2">
      <c r="G1011" s="57"/>
    </row>
    <row r="1012" spans="7:7" x14ac:dyDescent="0.2">
      <c r="G1012" s="57"/>
    </row>
    <row r="1013" spans="7:7" x14ac:dyDescent="0.2">
      <c r="G1013" s="57"/>
    </row>
    <row r="1014" spans="7:7" x14ac:dyDescent="0.2">
      <c r="G1014" s="57"/>
    </row>
    <row r="1015" spans="7:7" x14ac:dyDescent="0.2">
      <c r="G1015" s="57"/>
    </row>
    <row r="1016" spans="7:7" x14ac:dyDescent="0.2">
      <c r="G1016" s="57"/>
    </row>
    <row r="1017" spans="7:7" x14ac:dyDescent="0.2">
      <c r="G1017" s="57"/>
    </row>
    <row r="1018" spans="7:7" x14ac:dyDescent="0.2">
      <c r="G1018" s="57"/>
    </row>
    <row r="1019" spans="7:7" x14ac:dyDescent="0.2">
      <c r="G1019" s="57"/>
    </row>
    <row r="1020" spans="7:7" x14ac:dyDescent="0.2">
      <c r="G1020" s="57"/>
    </row>
    <row r="1021" spans="7:7" x14ac:dyDescent="0.2">
      <c r="G1021" s="57"/>
    </row>
    <row r="1022" spans="7:7" x14ac:dyDescent="0.2">
      <c r="G1022" s="57"/>
    </row>
    <row r="1023" spans="7:7" x14ac:dyDescent="0.2">
      <c r="G1023" s="57"/>
    </row>
    <row r="1024" spans="7:7" x14ac:dyDescent="0.2">
      <c r="G1024" s="57"/>
    </row>
    <row r="1025" spans="7:7" x14ac:dyDescent="0.2">
      <c r="G1025" s="57"/>
    </row>
    <row r="1026" spans="7:7" x14ac:dyDescent="0.2">
      <c r="G1026" s="57"/>
    </row>
    <row r="1027" spans="7:7" x14ac:dyDescent="0.2">
      <c r="G1027" s="57"/>
    </row>
    <row r="1028" spans="7:7" x14ac:dyDescent="0.2">
      <c r="G1028" s="57"/>
    </row>
    <row r="1029" spans="7:7" x14ac:dyDescent="0.2">
      <c r="G1029" s="57"/>
    </row>
    <row r="1030" spans="7:7" x14ac:dyDescent="0.2">
      <c r="G1030" s="57"/>
    </row>
    <row r="1031" spans="7:7" x14ac:dyDescent="0.2">
      <c r="G1031" s="57"/>
    </row>
    <row r="1032" spans="7:7" x14ac:dyDescent="0.2">
      <c r="G1032" s="57"/>
    </row>
    <row r="1033" spans="7:7" x14ac:dyDescent="0.2">
      <c r="G1033" s="57"/>
    </row>
    <row r="1034" spans="7:7" x14ac:dyDescent="0.2">
      <c r="G1034" s="57"/>
    </row>
    <row r="1035" spans="7:7" x14ac:dyDescent="0.2">
      <c r="G1035" s="57"/>
    </row>
    <row r="1036" spans="7:7" x14ac:dyDescent="0.2">
      <c r="G1036" s="57"/>
    </row>
    <row r="1037" spans="7:7" x14ac:dyDescent="0.2">
      <c r="G1037" s="57"/>
    </row>
    <row r="1038" spans="7:7" x14ac:dyDescent="0.2">
      <c r="G1038" s="57"/>
    </row>
    <row r="1039" spans="7:7" x14ac:dyDescent="0.2">
      <c r="G1039" s="57"/>
    </row>
    <row r="1040" spans="7:7" x14ac:dyDescent="0.2">
      <c r="G1040" s="57"/>
    </row>
    <row r="1041" spans="7:7" x14ac:dyDescent="0.2">
      <c r="G1041" s="57"/>
    </row>
    <row r="1042" spans="7:7" x14ac:dyDescent="0.2">
      <c r="G1042" s="57"/>
    </row>
    <row r="1043" spans="7:7" x14ac:dyDescent="0.2">
      <c r="G1043" s="57"/>
    </row>
    <row r="1044" spans="7:7" x14ac:dyDescent="0.2">
      <c r="G1044" s="57"/>
    </row>
    <row r="1045" spans="7:7" x14ac:dyDescent="0.2">
      <c r="G1045" s="57"/>
    </row>
    <row r="1046" spans="7:7" x14ac:dyDescent="0.2">
      <c r="G1046" s="57"/>
    </row>
    <row r="1047" spans="7:7" x14ac:dyDescent="0.2">
      <c r="G1047" s="57"/>
    </row>
    <row r="1048" spans="7:7" x14ac:dyDescent="0.2">
      <c r="G1048" s="57"/>
    </row>
    <row r="1049" spans="7:7" x14ac:dyDescent="0.2">
      <c r="G1049" s="57"/>
    </row>
    <row r="1050" spans="7:7" x14ac:dyDescent="0.2">
      <c r="G1050" s="57"/>
    </row>
    <row r="1051" spans="7:7" x14ac:dyDescent="0.2">
      <c r="G1051" s="57"/>
    </row>
    <row r="1052" spans="7:7" x14ac:dyDescent="0.2">
      <c r="G1052" s="57"/>
    </row>
    <row r="1053" spans="7:7" x14ac:dyDescent="0.2">
      <c r="G1053" s="57"/>
    </row>
    <row r="1054" spans="7:7" x14ac:dyDescent="0.2">
      <c r="G1054" s="57"/>
    </row>
    <row r="1055" spans="7:7" x14ac:dyDescent="0.2">
      <c r="G1055" s="57"/>
    </row>
    <row r="1056" spans="7:7" x14ac:dyDescent="0.2">
      <c r="G1056" s="57"/>
    </row>
    <row r="1057" spans="7:7" x14ac:dyDescent="0.2">
      <c r="G1057" s="57"/>
    </row>
    <row r="1058" spans="7:7" x14ac:dyDescent="0.2">
      <c r="G1058" s="57"/>
    </row>
    <row r="1059" spans="7:7" x14ac:dyDescent="0.2">
      <c r="G1059" s="57"/>
    </row>
    <row r="1060" spans="7:7" x14ac:dyDescent="0.2">
      <c r="G1060" s="57"/>
    </row>
    <row r="1061" spans="7:7" x14ac:dyDescent="0.2">
      <c r="G1061" s="57"/>
    </row>
    <row r="1062" spans="7:7" x14ac:dyDescent="0.2">
      <c r="G1062" s="57"/>
    </row>
    <row r="1063" spans="7:7" x14ac:dyDescent="0.2">
      <c r="G1063" s="57"/>
    </row>
    <row r="1064" spans="7:7" x14ac:dyDescent="0.2">
      <c r="G1064" s="57"/>
    </row>
    <row r="1065" spans="7:7" x14ac:dyDescent="0.2">
      <c r="G1065" s="57"/>
    </row>
    <row r="1066" spans="7:7" x14ac:dyDescent="0.2">
      <c r="G1066" s="57"/>
    </row>
    <row r="1067" spans="7:7" x14ac:dyDescent="0.2">
      <c r="G1067" s="57"/>
    </row>
    <row r="1068" spans="7:7" x14ac:dyDescent="0.2">
      <c r="G1068" s="57"/>
    </row>
    <row r="1069" spans="7:7" x14ac:dyDescent="0.2">
      <c r="G1069" s="57"/>
    </row>
    <row r="1070" spans="7:7" x14ac:dyDescent="0.2">
      <c r="G1070" s="57"/>
    </row>
    <row r="1071" spans="7:7" x14ac:dyDescent="0.2">
      <c r="G1071" s="57"/>
    </row>
    <row r="1072" spans="7:7" x14ac:dyDescent="0.2">
      <c r="G1072" s="57"/>
    </row>
    <row r="1073" spans="7:7" x14ac:dyDescent="0.2">
      <c r="G1073" s="57"/>
    </row>
    <row r="1074" spans="7:7" x14ac:dyDescent="0.2">
      <c r="G1074" s="57"/>
    </row>
    <row r="1075" spans="7:7" x14ac:dyDescent="0.2">
      <c r="G1075" s="57"/>
    </row>
    <row r="1076" spans="7:7" x14ac:dyDescent="0.2">
      <c r="G1076" s="57"/>
    </row>
    <row r="1077" spans="7:7" x14ac:dyDescent="0.2">
      <c r="G1077" s="57"/>
    </row>
    <row r="1078" spans="7:7" x14ac:dyDescent="0.2">
      <c r="G1078" s="57"/>
    </row>
    <row r="1079" spans="7:7" x14ac:dyDescent="0.2">
      <c r="G1079" s="57"/>
    </row>
    <row r="1080" spans="7:7" x14ac:dyDescent="0.2">
      <c r="G1080" s="57"/>
    </row>
    <row r="1081" spans="7:7" x14ac:dyDescent="0.2">
      <c r="G1081" s="57"/>
    </row>
    <row r="1082" spans="7:7" x14ac:dyDescent="0.2">
      <c r="G1082" s="57"/>
    </row>
    <row r="1083" spans="7:7" x14ac:dyDescent="0.2">
      <c r="G1083" s="57"/>
    </row>
    <row r="1084" spans="7:7" x14ac:dyDescent="0.2">
      <c r="G1084" s="57"/>
    </row>
    <row r="1085" spans="7:7" x14ac:dyDescent="0.2">
      <c r="G1085" s="57"/>
    </row>
    <row r="1086" spans="7:7" x14ac:dyDescent="0.2">
      <c r="G1086" s="57"/>
    </row>
    <row r="1087" spans="7:7" x14ac:dyDescent="0.2">
      <c r="G1087" s="57"/>
    </row>
    <row r="1088" spans="7:7" x14ac:dyDescent="0.2">
      <c r="G1088" s="57"/>
    </row>
    <row r="1089" spans="7:7" x14ac:dyDescent="0.2">
      <c r="G1089" s="57"/>
    </row>
    <row r="1090" spans="7:7" x14ac:dyDescent="0.2">
      <c r="G1090" s="57"/>
    </row>
    <row r="1091" spans="7:7" x14ac:dyDescent="0.2">
      <c r="G1091" s="57"/>
    </row>
    <row r="1092" spans="7:7" x14ac:dyDescent="0.2">
      <c r="G1092" s="57"/>
    </row>
    <row r="1093" spans="7:7" x14ac:dyDescent="0.2">
      <c r="G1093" s="57"/>
    </row>
    <row r="1094" spans="7:7" x14ac:dyDescent="0.2">
      <c r="G1094" s="57"/>
    </row>
    <row r="1095" spans="7:7" x14ac:dyDescent="0.2">
      <c r="G1095" s="57"/>
    </row>
    <row r="1096" spans="7:7" x14ac:dyDescent="0.2">
      <c r="G1096" s="57"/>
    </row>
    <row r="1097" spans="7:7" x14ac:dyDescent="0.2">
      <c r="G1097" s="57"/>
    </row>
    <row r="1098" spans="7:7" x14ac:dyDescent="0.2">
      <c r="G1098" s="57"/>
    </row>
    <row r="1099" spans="7:7" x14ac:dyDescent="0.2">
      <c r="G1099" s="57"/>
    </row>
    <row r="1100" spans="7:7" x14ac:dyDescent="0.2">
      <c r="G1100" s="57"/>
    </row>
    <row r="1101" spans="7:7" x14ac:dyDescent="0.2">
      <c r="G1101" s="57"/>
    </row>
    <row r="1102" spans="7:7" x14ac:dyDescent="0.2">
      <c r="G1102" s="57"/>
    </row>
    <row r="1103" spans="7:7" x14ac:dyDescent="0.2">
      <c r="G1103" s="57"/>
    </row>
    <row r="1104" spans="7:7" x14ac:dyDescent="0.2">
      <c r="G1104" s="57"/>
    </row>
    <row r="1105" spans="7:7" x14ac:dyDescent="0.2">
      <c r="G1105" s="57"/>
    </row>
    <row r="1106" spans="7:7" x14ac:dyDescent="0.2">
      <c r="G1106" s="57"/>
    </row>
    <row r="1107" spans="7:7" x14ac:dyDescent="0.2">
      <c r="G1107" s="57"/>
    </row>
    <row r="1108" spans="7:7" x14ac:dyDescent="0.2">
      <c r="G1108" s="57"/>
    </row>
    <row r="1109" spans="7:7" x14ac:dyDescent="0.2">
      <c r="G1109" s="57"/>
    </row>
    <row r="1110" spans="7:7" x14ac:dyDescent="0.2">
      <c r="G1110" s="57"/>
    </row>
    <row r="1111" spans="7:7" x14ac:dyDescent="0.2">
      <c r="G1111" s="57"/>
    </row>
    <row r="1112" spans="7:7" x14ac:dyDescent="0.2">
      <c r="G1112" s="57"/>
    </row>
    <row r="1113" spans="7:7" x14ac:dyDescent="0.2">
      <c r="G1113" s="57"/>
    </row>
    <row r="1114" spans="7:7" x14ac:dyDescent="0.2">
      <c r="G1114" s="57"/>
    </row>
    <row r="1115" spans="7:7" x14ac:dyDescent="0.2">
      <c r="G1115" s="57"/>
    </row>
    <row r="1116" spans="7:7" x14ac:dyDescent="0.2">
      <c r="G1116" s="57"/>
    </row>
    <row r="1117" spans="7:7" x14ac:dyDescent="0.2">
      <c r="G1117" s="57"/>
    </row>
    <row r="1118" spans="7:7" x14ac:dyDescent="0.2">
      <c r="G1118" s="57"/>
    </row>
    <row r="1119" spans="7:7" x14ac:dyDescent="0.2">
      <c r="G1119" s="57"/>
    </row>
    <row r="1120" spans="7:7" x14ac:dyDescent="0.2">
      <c r="G1120" s="57"/>
    </row>
    <row r="1121" spans="7:7" x14ac:dyDescent="0.2">
      <c r="G1121" s="57"/>
    </row>
    <row r="1122" spans="7:7" x14ac:dyDescent="0.2">
      <c r="G1122" s="57"/>
    </row>
    <row r="1123" spans="7:7" x14ac:dyDescent="0.2">
      <c r="G1123" s="57"/>
    </row>
    <row r="1124" spans="7:7" x14ac:dyDescent="0.2">
      <c r="G1124" s="57"/>
    </row>
    <row r="1125" spans="7:7" x14ac:dyDescent="0.2">
      <c r="G1125" s="57"/>
    </row>
    <row r="1126" spans="7:7" x14ac:dyDescent="0.2">
      <c r="G1126" s="57"/>
    </row>
    <row r="1127" spans="7:7" x14ac:dyDescent="0.2">
      <c r="G1127" s="57"/>
    </row>
    <row r="1128" spans="7:7" x14ac:dyDescent="0.2">
      <c r="G1128" s="57"/>
    </row>
    <row r="1129" spans="7:7" x14ac:dyDescent="0.2">
      <c r="G1129" s="57"/>
    </row>
    <row r="1130" spans="7:7" x14ac:dyDescent="0.2">
      <c r="G1130" s="57"/>
    </row>
    <row r="1131" spans="7:7" x14ac:dyDescent="0.2">
      <c r="G1131" s="57"/>
    </row>
    <row r="1132" spans="7:7" x14ac:dyDescent="0.2">
      <c r="G1132" s="57"/>
    </row>
    <row r="1133" spans="7:7" x14ac:dyDescent="0.2">
      <c r="G1133" s="57"/>
    </row>
    <row r="1134" spans="7:7" x14ac:dyDescent="0.2">
      <c r="G1134" s="57"/>
    </row>
    <row r="1135" spans="7:7" x14ac:dyDescent="0.2">
      <c r="G1135" s="57"/>
    </row>
    <row r="1136" spans="7:7" x14ac:dyDescent="0.2">
      <c r="G1136" s="57"/>
    </row>
    <row r="1137" spans="7:7" x14ac:dyDescent="0.2">
      <c r="G1137" s="57"/>
    </row>
    <row r="1138" spans="7:7" x14ac:dyDescent="0.2">
      <c r="G1138" s="57"/>
    </row>
    <row r="1139" spans="7:7" x14ac:dyDescent="0.2">
      <c r="G1139" s="57"/>
    </row>
    <row r="1140" spans="7:7" x14ac:dyDescent="0.2">
      <c r="G1140" s="57"/>
    </row>
    <row r="1141" spans="7:7" x14ac:dyDescent="0.2">
      <c r="G1141" s="57"/>
    </row>
    <row r="1142" spans="7:7" x14ac:dyDescent="0.2">
      <c r="G1142" s="57"/>
    </row>
    <row r="1143" spans="7:7" x14ac:dyDescent="0.2">
      <c r="G1143" s="57"/>
    </row>
    <row r="1144" spans="7:7" x14ac:dyDescent="0.2">
      <c r="G1144" s="57"/>
    </row>
    <row r="1145" spans="7:7" x14ac:dyDescent="0.2">
      <c r="G1145" s="57"/>
    </row>
    <row r="1146" spans="7:7" x14ac:dyDescent="0.2">
      <c r="G1146" s="57"/>
    </row>
    <row r="1147" spans="7:7" x14ac:dyDescent="0.2">
      <c r="G1147" s="57"/>
    </row>
    <row r="1148" spans="7:7" x14ac:dyDescent="0.2">
      <c r="G1148" s="57"/>
    </row>
    <row r="1149" spans="7:7" x14ac:dyDescent="0.2">
      <c r="G1149" s="57"/>
    </row>
    <row r="1150" spans="7:7" x14ac:dyDescent="0.2">
      <c r="G1150" s="57"/>
    </row>
    <row r="1151" spans="7:7" x14ac:dyDescent="0.2">
      <c r="G1151" s="57"/>
    </row>
    <row r="1152" spans="7:7" x14ac:dyDescent="0.2">
      <c r="G1152" s="57"/>
    </row>
    <row r="1153" spans="7:7" x14ac:dyDescent="0.2">
      <c r="G1153" s="57"/>
    </row>
    <row r="1154" spans="7:7" x14ac:dyDescent="0.2">
      <c r="G1154" s="57"/>
    </row>
    <row r="1155" spans="7:7" x14ac:dyDescent="0.2">
      <c r="G1155" s="57"/>
    </row>
    <row r="1156" spans="7:7" x14ac:dyDescent="0.2">
      <c r="G1156" s="57"/>
    </row>
    <row r="1157" spans="7:7" x14ac:dyDescent="0.2">
      <c r="G1157" s="57"/>
    </row>
    <row r="1158" spans="7:7" x14ac:dyDescent="0.2">
      <c r="G1158" s="57"/>
    </row>
    <row r="1159" spans="7:7" x14ac:dyDescent="0.2">
      <c r="G1159" s="57"/>
    </row>
    <row r="1160" spans="7:7" x14ac:dyDescent="0.2">
      <c r="G1160" s="57"/>
    </row>
    <row r="1161" spans="7:7" x14ac:dyDescent="0.2">
      <c r="G1161" s="57"/>
    </row>
    <row r="1162" spans="7:7" x14ac:dyDescent="0.2">
      <c r="G1162" s="57"/>
    </row>
    <row r="1163" spans="7:7" x14ac:dyDescent="0.2">
      <c r="G1163" s="57"/>
    </row>
    <row r="1164" spans="7:7" x14ac:dyDescent="0.2">
      <c r="G1164" s="57"/>
    </row>
    <row r="1165" spans="7:7" x14ac:dyDescent="0.2">
      <c r="G1165" s="57"/>
    </row>
    <row r="1166" spans="7:7" x14ac:dyDescent="0.2">
      <c r="G1166" s="57"/>
    </row>
    <row r="1167" spans="7:7" x14ac:dyDescent="0.2">
      <c r="G1167" s="57"/>
    </row>
    <row r="1168" spans="7:7" x14ac:dyDescent="0.2">
      <c r="G1168" s="57"/>
    </row>
    <row r="1169" spans="7:7" x14ac:dyDescent="0.2">
      <c r="G1169" s="57"/>
    </row>
    <row r="1170" spans="7:7" x14ac:dyDescent="0.2">
      <c r="G1170" s="57"/>
    </row>
    <row r="1171" spans="7:7" x14ac:dyDescent="0.2">
      <c r="G1171" s="57"/>
    </row>
    <row r="1172" spans="7:7" x14ac:dyDescent="0.2">
      <c r="G1172" s="57"/>
    </row>
    <row r="1173" spans="7:7" x14ac:dyDescent="0.2">
      <c r="G1173" s="57"/>
    </row>
    <row r="1174" spans="7:7" x14ac:dyDescent="0.2">
      <c r="G1174" s="57"/>
    </row>
    <row r="1175" spans="7:7" x14ac:dyDescent="0.2">
      <c r="G1175" s="57"/>
    </row>
    <row r="1176" spans="7:7" x14ac:dyDescent="0.2">
      <c r="G1176" s="57"/>
    </row>
    <row r="1177" spans="7:7" x14ac:dyDescent="0.2">
      <c r="G1177" s="57"/>
    </row>
    <row r="1178" spans="7:7" x14ac:dyDescent="0.2">
      <c r="G1178" s="57"/>
    </row>
    <row r="1179" spans="7:7" x14ac:dyDescent="0.2">
      <c r="G1179" s="57"/>
    </row>
    <row r="1180" spans="7:7" x14ac:dyDescent="0.2">
      <c r="G1180" s="57"/>
    </row>
    <row r="1181" spans="7:7" x14ac:dyDescent="0.2">
      <c r="G1181" s="57"/>
    </row>
    <row r="1182" spans="7:7" x14ac:dyDescent="0.2">
      <c r="G1182" s="57"/>
    </row>
    <row r="1183" spans="7:7" x14ac:dyDescent="0.2">
      <c r="G1183" s="57"/>
    </row>
    <row r="1184" spans="7:7" x14ac:dyDescent="0.2">
      <c r="G1184" s="57"/>
    </row>
    <row r="1185" spans="7:7" x14ac:dyDescent="0.2">
      <c r="G1185" s="57"/>
    </row>
    <row r="1186" spans="7:7" x14ac:dyDescent="0.2">
      <c r="G1186" s="57"/>
    </row>
    <row r="1187" spans="7:7" x14ac:dyDescent="0.2">
      <c r="G1187" s="57"/>
    </row>
    <row r="1188" spans="7:7" x14ac:dyDescent="0.2">
      <c r="G1188" s="57"/>
    </row>
    <row r="1189" spans="7:7" x14ac:dyDescent="0.2">
      <c r="G1189" s="57"/>
    </row>
    <row r="1190" spans="7:7" x14ac:dyDescent="0.2">
      <c r="G1190" s="57"/>
    </row>
    <row r="1191" spans="7:7" x14ac:dyDescent="0.2">
      <c r="G1191" s="57"/>
    </row>
    <row r="1192" spans="7:7" x14ac:dyDescent="0.2">
      <c r="G1192" s="57"/>
    </row>
    <row r="1193" spans="7:7" x14ac:dyDescent="0.2">
      <c r="G1193" s="57"/>
    </row>
    <row r="1194" spans="7:7" x14ac:dyDescent="0.2">
      <c r="G1194" s="57"/>
    </row>
    <row r="1195" spans="7:7" x14ac:dyDescent="0.2">
      <c r="G1195" s="57"/>
    </row>
    <row r="1196" spans="7:7" x14ac:dyDescent="0.2">
      <c r="G1196" s="57"/>
    </row>
    <row r="1197" spans="7:7" x14ac:dyDescent="0.2">
      <c r="G1197" s="57"/>
    </row>
    <row r="1198" spans="7:7" x14ac:dyDescent="0.2">
      <c r="G1198" s="57"/>
    </row>
    <row r="1199" spans="7:7" x14ac:dyDescent="0.2">
      <c r="G1199" s="57"/>
    </row>
    <row r="1200" spans="7:7" x14ac:dyDescent="0.2">
      <c r="G1200" s="57"/>
    </row>
    <row r="1201" spans="7:7" x14ac:dyDescent="0.2">
      <c r="G1201" s="57"/>
    </row>
    <row r="1202" spans="7:7" x14ac:dyDescent="0.2">
      <c r="G1202" s="57"/>
    </row>
    <row r="1203" spans="7:7" x14ac:dyDescent="0.2">
      <c r="G1203" s="57"/>
    </row>
    <row r="1204" spans="7:7" x14ac:dyDescent="0.2">
      <c r="G1204" s="57"/>
    </row>
    <row r="1205" spans="7:7" x14ac:dyDescent="0.2">
      <c r="G1205" s="57"/>
    </row>
    <row r="1206" spans="7:7" x14ac:dyDescent="0.2">
      <c r="G1206" s="57"/>
    </row>
    <row r="1207" spans="7:7" x14ac:dyDescent="0.2">
      <c r="G1207" s="57"/>
    </row>
    <row r="1208" spans="7:7" x14ac:dyDescent="0.2">
      <c r="G1208" s="57"/>
    </row>
    <row r="1209" spans="7:7" x14ac:dyDescent="0.2">
      <c r="G1209" s="57"/>
    </row>
    <row r="1210" spans="7:7" x14ac:dyDescent="0.2">
      <c r="G1210" s="57"/>
    </row>
    <row r="1211" spans="7:7" x14ac:dyDescent="0.2">
      <c r="G1211" s="57"/>
    </row>
    <row r="1212" spans="7:7" x14ac:dyDescent="0.2">
      <c r="G1212" s="57"/>
    </row>
    <row r="1213" spans="7:7" x14ac:dyDescent="0.2">
      <c r="G1213" s="57"/>
    </row>
    <row r="1214" spans="7:7" x14ac:dyDescent="0.2">
      <c r="G1214" s="57"/>
    </row>
    <row r="1215" spans="7:7" x14ac:dyDescent="0.2">
      <c r="G1215" s="57"/>
    </row>
    <row r="1216" spans="7:7" x14ac:dyDescent="0.2">
      <c r="G1216" s="57"/>
    </row>
    <row r="1217" spans="7:7" x14ac:dyDescent="0.2">
      <c r="G1217" s="57"/>
    </row>
    <row r="1218" spans="7:7" x14ac:dyDescent="0.2">
      <c r="G1218" s="57"/>
    </row>
    <row r="1219" spans="7:7" x14ac:dyDescent="0.2">
      <c r="G1219" s="57"/>
    </row>
    <row r="1220" spans="7:7" x14ac:dyDescent="0.2">
      <c r="G1220" s="57"/>
    </row>
    <row r="1221" spans="7:7" x14ac:dyDescent="0.2">
      <c r="G1221" s="57"/>
    </row>
    <row r="1222" spans="7:7" x14ac:dyDescent="0.2">
      <c r="G1222" s="57"/>
    </row>
    <row r="1223" spans="7:7" x14ac:dyDescent="0.2">
      <c r="G1223" s="57"/>
    </row>
    <row r="1224" spans="7:7" x14ac:dyDescent="0.2">
      <c r="G1224" s="57"/>
    </row>
    <row r="1225" spans="7:7" x14ac:dyDescent="0.2">
      <c r="G1225" s="57"/>
    </row>
    <row r="1226" spans="7:7" x14ac:dyDescent="0.2">
      <c r="G1226" s="57"/>
    </row>
    <row r="1227" spans="7:7" x14ac:dyDescent="0.2">
      <c r="G1227" s="57"/>
    </row>
    <row r="1228" spans="7:7" x14ac:dyDescent="0.2">
      <c r="G1228" s="57"/>
    </row>
    <row r="1229" spans="7:7" x14ac:dyDescent="0.2">
      <c r="G1229" s="57"/>
    </row>
    <row r="1230" spans="7:7" x14ac:dyDescent="0.2">
      <c r="G1230" s="57"/>
    </row>
    <row r="1231" spans="7:7" x14ac:dyDescent="0.2">
      <c r="G1231" s="57"/>
    </row>
    <row r="1232" spans="7:7" x14ac:dyDescent="0.2">
      <c r="G1232" s="57"/>
    </row>
    <row r="1233" spans="7:7" x14ac:dyDescent="0.2">
      <c r="G1233" s="57"/>
    </row>
    <row r="1234" spans="7:7" x14ac:dyDescent="0.2">
      <c r="G1234" s="57"/>
    </row>
    <row r="1235" spans="7:7" x14ac:dyDescent="0.2">
      <c r="G1235" s="57"/>
    </row>
    <row r="1236" spans="7:7" x14ac:dyDescent="0.2">
      <c r="G1236" s="57"/>
    </row>
    <row r="1237" spans="7:7" x14ac:dyDescent="0.2">
      <c r="G1237" s="57"/>
    </row>
    <row r="1238" spans="7:7" x14ac:dyDescent="0.2">
      <c r="G1238" s="57"/>
    </row>
    <row r="1239" spans="7:7" x14ac:dyDescent="0.2">
      <c r="G1239" s="57"/>
    </row>
    <row r="1240" spans="7:7" x14ac:dyDescent="0.2">
      <c r="G1240" s="57"/>
    </row>
    <row r="1241" spans="7:7" x14ac:dyDescent="0.2">
      <c r="G1241" s="57"/>
    </row>
    <row r="1242" spans="7:7" x14ac:dyDescent="0.2">
      <c r="G1242" s="57"/>
    </row>
    <row r="1243" spans="7:7" x14ac:dyDescent="0.2">
      <c r="G1243" s="57"/>
    </row>
    <row r="1244" spans="7:7" x14ac:dyDescent="0.2">
      <c r="G1244" s="57"/>
    </row>
    <row r="1245" spans="7:7" x14ac:dyDescent="0.2">
      <c r="G1245" s="57"/>
    </row>
    <row r="1246" spans="7:7" x14ac:dyDescent="0.2">
      <c r="G1246" s="57"/>
    </row>
    <row r="1247" spans="7:7" x14ac:dyDescent="0.2">
      <c r="G1247" s="57"/>
    </row>
    <row r="1248" spans="7:7" x14ac:dyDescent="0.2">
      <c r="G1248" s="57"/>
    </row>
    <row r="1249" spans="7:7" x14ac:dyDescent="0.2">
      <c r="G1249" s="57"/>
    </row>
    <row r="1250" spans="7:7" x14ac:dyDescent="0.2">
      <c r="G1250" s="57"/>
    </row>
    <row r="1251" spans="7:7" x14ac:dyDescent="0.2">
      <c r="G1251" s="57"/>
    </row>
    <row r="1252" spans="7:7" x14ac:dyDescent="0.2">
      <c r="G1252" s="57"/>
    </row>
    <row r="1253" spans="7:7" x14ac:dyDescent="0.2">
      <c r="G1253" s="57"/>
    </row>
    <row r="1254" spans="7:7" x14ac:dyDescent="0.2">
      <c r="G1254" s="57"/>
    </row>
    <row r="1255" spans="7:7" x14ac:dyDescent="0.2">
      <c r="G1255" s="57"/>
    </row>
    <row r="1256" spans="7:7" x14ac:dyDescent="0.2">
      <c r="G1256" s="57"/>
    </row>
    <row r="1257" spans="7:7" x14ac:dyDescent="0.2">
      <c r="G1257" s="57"/>
    </row>
    <row r="1258" spans="7:7" x14ac:dyDescent="0.2">
      <c r="G1258" s="57"/>
    </row>
    <row r="1259" spans="7:7" x14ac:dyDescent="0.2">
      <c r="G1259" s="57"/>
    </row>
    <row r="1260" spans="7:7" x14ac:dyDescent="0.2">
      <c r="G1260" s="57"/>
    </row>
    <row r="1261" spans="7:7" x14ac:dyDescent="0.2">
      <c r="G1261" s="57"/>
    </row>
    <row r="1262" spans="7:7" x14ac:dyDescent="0.2">
      <c r="G1262" s="57"/>
    </row>
    <row r="1263" spans="7:7" x14ac:dyDescent="0.2">
      <c r="G1263" s="57"/>
    </row>
    <row r="1264" spans="7:7" x14ac:dyDescent="0.2">
      <c r="G1264" s="57"/>
    </row>
    <row r="1265" spans="7:7" x14ac:dyDescent="0.2">
      <c r="G1265" s="57"/>
    </row>
    <row r="1266" spans="7:7" x14ac:dyDescent="0.2">
      <c r="G1266" s="57"/>
    </row>
    <row r="1267" spans="7:7" x14ac:dyDescent="0.2">
      <c r="G1267" s="57"/>
    </row>
    <row r="1268" spans="7:7" x14ac:dyDescent="0.2">
      <c r="G1268" s="57"/>
    </row>
    <row r="1269" spans="7:7" x14ac:dyDescent="0.2">
      <c r="G1269" s="57"/>
    </row>
    <row r="1270" spans="7:7" x14ac:dyDescent="0.2">
      <c r="G1270" s="57"/>
    </row>
    <row r="1271" spans="7:7" x14ac:dyDescent="0.2">
      <c r="G1271" s="57"/>
    </row>
    <row r="1272" spans="7:7" x14ac:dyDescent="0.2">
      <c r="G1272" s="57"/>
    </row>
    <row r="1273" spans="7:7" x14ac:dyDescent="0.2">
      <c r="G1273" s="57"/>
    </row>
    <row r="1274" spans="7:7" x14ac:dyDescent="0.2">
      <c r="G1274" s="57"/>
    </row>
    <row r="1275" spans="7:7" x14ac:dyDescent="0.2">
      <c r="G1275" s="57"/>
    </row>
    <row r="1276" spans="7:7" x14ac:dyDescent="0.2">
      <c r="G1276" s="57"/>
    </row>
    <row r="1277" spans="7:7" x14ac:dyDescent="0.2">
      <c r="G1277" s="57"/>
    </row>
    <row r="1278" spans="7:7" x14ac:dyDescent="0.2">
      <c r="G1278" s="57"/>
    </row>
    <row r="1279" spans="7:7" x14ac:dyDescent="0.2">
      <c r="G1279" s="57"/>
    </row>
    <row r="1280" spans="7:7" x14ac:dyDescent="0.2">
      <c r="G1280" s="57"/>
    </row>
    <row r="1281" spans="7:7" x14ac:dyDescent="0.2">
      <c r="G1281" s="57"/>
    </row>
    <row r="1282" spans="7:7" x14ac:dyDescent="0.2">
      <c r="G1282" s="57"/>
    </row>
    <row r="1283" spans="7:7" x14ac:dyDescent="0.2">
      <c r="G1283" s="57"/>
    </row>
    <row r="1284" spans="7:7" x14ac:dyDescent="0.2">
      <c r="G1284" s="57"/>
    </row>
    <row r="1285" spans="7:7" x14ac:dyDescent="0.2">
      <c r="G1285" s="57"/>
    </row>
    <row r="1286" spans="7:7" x14ac:dyDescent="0.2">
      <c r="G1286" s="57"/>
    </row>
    <row r="1287" spans="7:7" x14ac:dyDescent="0.2">
      <c r="G1287" s="57"/>
    </row>
    <row r="1288" spans="7:7" x14ac:dyDescent="0.2">
      <c r="G1288" s="57"/>
    </row>
    <row r="1289" spans="7:7" x14ac:dyDescent="0.2">
      <c r="G1289" s="57"/>
    </row>
    <row r="1290" spans="7:7" x14ac:dyDescent="0.2">
      <c r="G1290" s="57"/>
    </row>
    <row r="1291" spans="7:7" x14ac:dyDescent="0.2">
      <c r="G1291" s="57"/>
    </row>
    <row r="1292" spans="7:7" x14ac:dyDescent="0.2">
      <c r="G1292" s="57"/>
    </row>
    <row r="1293" spans="7:7" x14ac:dyDescent="0.2">
      <c r="G1293" s="57"/>
    </row>
    <row r="1294" spans="7:7" x14ac:dyDescent="0.2">
      <c r="G1294" s="57"/>
    </row>
    <row r="1295" spans="7:7" x14ac:dyDescent="0.2">
      <c r="G1295" s="57"/>
    </row>
    <row r="1296" spans="7:7" x14ac:dyDescent="0.2">
      <c r="G1296" s="57"/>
    </row>
    <row r="1297" spans="7:7" x14ac:dyDescent="0.2">
      <c r="G1297" s="57"/>
    </row>
    <row r="1298" spans="7:7" x14ac:dyDescent="0.2">
      <c r="G1298" s="57"/>
    </row>
    <row r="1299" spans="7:7" x14ac:dyDescent="0.2">
      <c r="G1299" s="57"/>
    </row>
    <row r="1300" spans="7:7" x14ac:dyDescent="0.2">
      <c r="G1300" s="57"/>
    </row>
    <row r="1301" spans="7:7" x14ac:dyDescent="0.2">
      <c r="G1301" s="57"/>
    </row>
    <row r="1302" spans="7:7" x14ac:dyDescent="0.2">
      <c r="G1302" s="57"/>
    </row>
    <row r="1303" spans="7:7" x14ac:dyDescent="0.2">
      <c r="G1303" s="57"/>
    </row>
    <row r="1304" spans="7:7" x14ac:dyDescent="0.2">
      <c r="G1304" s="57"/>
    </row>
    <row r="1305" spans="7:7" x14ac:dyDescent="0.2">
      <c r="G1305" s="57"/>
    </row>
    <row r="1306" spans="7:7" x14ac:dyDescent="0.2">
      <c r="G1306" s="57"/>
    </row>
    <row r="1307" spans="7:7" x14ac:dyDescent="0.2">
      <c r="G1307" s="57"/>
    </row>
    <row r="1308" spans="7:7" x14ac:dyDescent="0.2">
      <c r="G1308" s="57"/>
    </row>
    <row r="1309" spans="7:7" x14ac:dyDescent="0.2">
      <c r="G1309" s="57"/>
    </row>
    <row r="1310" spans="7:7" x14ac:dyDescent="0.2">
      <c r="G1310" s="57"/>
    </row>
    <row r="1311" spans="7:7" x14ac:dyDescent="0.2">
      <c r="G1311" s="57"/>
    </row>
    <row r="1312" spans="7:7" x14ac:dyDescent="0.2">
      <c r="G1312" s="57"/>
    </row>
    <row r="1313" spans="7:7" x14ac:dyDescent="0.2">
      <c r="G1313" s="57"/>
    </row>
    <row r="1314" spans="7:7" x14ac:dyDescent="0.2">
      <c r="G1314" s="57"/>
    </row>
    <row r="1315" spans="7:7" x14ac:dyDescent="0.2">
      <c r="G1315" s="57"/>
    </row>
    <row r="1316" spans="7:7" x14ac:dyDescent="0.2">
      <c r="G1316" s="57"/>
    </row>
    <row r="1317" spans="7:7" x14ac:dyDescent="0.2">
      <c r="G1317" s="57"/>
    </row>
    <row r="1318" spans="7:7" x14ac:dyDescent="0.2">
      <c r="G1318" s="57"/>
    </row>
    <row r="1319" spans="7:7" x14ac:dyDescent="0.2">
      <c r="G1319" s="57"/>
    </row>
    <row r="1320" spans="7:7" x14ac:dyDescent="0.2">
      <c r="G1320" s="57"/>
    </row>
    <row r="1321" spans="7:7" x14ac:dyDescent="0.2">
      <c r="G1321" s="57"/>
    </row>
    <row r="1322" spans="7:7" x14ac:dyDescent="0.2">
      <c r="G1322" s="57"/>
    </row>
    <row r="1323" spans="7:7" x14ac:dyDescent="0.2">
      <c r="G1323" s="57"/>
    </row>
    <row r="1324" spans="7:7" x14ac:dyDescent="0.2">
      <c r="G1324" s="57"/>
    </row>
    <row r="1325" spans="7:7" x14ac:dyDescent="0.2">
      <c r="G1325" s="57"/>
    </row>
    <row r="1326" spans="7:7" x14ac:dyDescent="0.2">
      <c r="G1326" s="57"/>
    </row>
    <row r="1327" spans="7:7" x14ac:dyDescent="0.2">
      <c r="G1327" s="57"/>
    </row>
    <row r="1328" spans="7:7" x14ac:dyDescent="0.2">
      <c r="G1328" s="57"/>
    </row>
    <row r="1329" spans="7:7" x14ac:dyDescent="0.2">
      <c r="G1329" s="57"/>
    </row>
    <row r="1330" spans="7:7" x14ac:dyDescent="0.2">
      <c r="G1330" s="57"/>
    </row>
    <row r="1331" spans="7:7" x14ac:dyDescent="0.2">
      <c r="G1331" s="57"/>
    </row>
    <row r="1332" spans="7:7" x14ac:dyDescent="0.2">
      <c r="G1332" s="57"/>
    </row>
    <row r="1333" spans="7:7" x14ac:dyDescent="0.2">
      <c r="G1333" s="57"/>
    </row>
    <row r="1334" spans="7:7" x14ac:dyDescent="0.2">
      <c r="G1334" s="57"/>
    </row>
    <row r="1335" spans="7:7" x14ac:dyDescent="0.2">
      <c r="G1335" s="57"/>
    </row>
    <row r="1336" spans="7:7" x14ac:dyDescent="0.2">
      <c r="G1336" s="57"/>
    </row>
    <row r="1337" spans="7:7" x14ac:dyDescent="0.2">
      <c r="G1337" s="57"/>
    </row>
    <row r="1338" spans="7:7" x14ac:dyDescent="0.2">
      <c r="G1338" s="57"/>
    </row>
    <row r="1339" spans="7:7" x14ac:dyDescent="0.2">
      <c r="G1339" s="57"/>
    </row>
    <row r="1340" spans="7:7" x14ac:dyDescent="0.2">
      <c r="G1340" s="57"/>
    </row>
    <row r="1341" spans="7:7" x14ac:dyDescent="0.2">
      <c r="G1341" s="57"/>
    </row>
    <row r="1342" spans="7:7" x14ac:dyDescent="0.2">
      <c r="G1342" s="57"/>
    </row>
    <row r="1343" spans="7:7" x14ac:dyDescent="0.2">
      <c r="G1343" s="57"/>
    </row>
    <row r="1344" spans="7:7" x14ac:dyDescent="0.2">
      <c r="G1344" s="57"/>
    </row>
    <row r="1345" spans="7:7" x14ac:dyDescent="0.2">
      <c r="G1345" s="57"/>
    </row>
    <row r="1346" spans="7:7" x14ac:dyDescent="0.2">
      <c r="G1346" s="57"/>
    </row>
    <row r="1347" spans="7:7" x14ac:dyDescent="0.2">
      <c r="G1347" s="57"/>
    </row>
    <row r="1348" spans="7:7" x14ac:dyDescent="0.2">
      <c r="G1348" s="57"/>
    </row>
    <row r="1349" spans="7:7" x14ac:dyDescent="0.2">
      <c r="G1349" s="57"/>
    </row>
    <row r="1350" spans="7:7" x14ac:dyDescent="0.2">
      <c r="G1350" s="57"/>
    </row>
    <row r="1351" spans="7:7" x14ac:dyDescent="0.2">
      <c r="G1351" s="57"/>
    </row>
    <row r="1352" spans="7:7" x14ac:dyDescent="0.2">
      <c r="G1352" s="57"/>
    </row>
    <row r="1353" spans="7:7" x14ac:dyDescent="0.2">
      <c r="G1353" s="57"/>
    </row>
    <row r="1354" spans="7:7" x14ac:dyDescent="0.2">
      <c r="G1354" s="57"/>
    </row>
    <row r="1355" spans="7:7" x14ac:dyDescent="0.2">
      <c r="G1355" s="57"/>
    </row>
    <row r="1356" spans="7:7" x14ac:dyDescent="0.2">
      <c r="G1356" s="57"/>
    </row>
    <row r="1357" spans="7:7" x14ac:dyDescent="0.2">
      <c r="G1357" s="57"/>
    </row>
    <row r="1358" spans="7:7" x14ac:dyDescent="0.2">
      <c r="G1358" s="57"/>
    </row>
    <row r="1359" spans="7:7" x14ac:dyDescent="0.2">
      <c r="G1359" s="57"/>
    </row>
    <row r="1360" spans="7:7" x14ac:dyDescent="0.2">
      <c r="G1360" s="57"/>
    </row>
    <row r="1361" spans="7:7" x14ac:dyDescent="0.2">
      <c r="G1361" s="57"/>
    </row>
    <row r="1362" spans="7:7" x14ac:dyDescent="0.2">
      <c r="G1362" s="57"/>
    </row>
    <row r="1363" spans="7:7" x14ac:dyDescent="0.2">
      <c r="G1363" s="57"/>
    </row>
    <row r="1364" spans="7:7" x14ac:dyDescent="0.2">
      <c r="G1364" s="57"/>
    </row>
    <row r="1365" spans="7:7" x14ac:dyDescent="0.2">
      <c r="G1365" s="57"/>
    </row>
    <row r="1366" spans="7:7" x14ac:dyDescent="0.2">
      <c r="G1366" s="57"/>
    </row>
    <row r="1367" spans="7:7" x14ac:dyDescent="0.2">
      <c r="G1367" s="57"/>
    </row>
    <row r="1368" spans="7:7" x14ac:dyDescent="0.2">
      <c r="G1368" s="57"/>
    </row>
    <row r="1369" spans="7:7" x14ac:dyDescent="0.2">
      <c r="G1369" s="57"/>
    </row>
    <row r="1370" spans="7:7" x14ac:dyDescent="0.2">
      <c r="G1370" s="57"/>
    </row>
    <row r="1371" spans="7:7" x14ac:dyDescent="0.2">
      <c r="G1371" s="57"/>
    </row>
    <row r="1372" spans="7:7" x14ac:dyDescent="0.2">
      <c r="G1372" s="57"/>
    </row>
    <row r="1373" spans="7:7" x14ac:dyDescent="0.2">
      <c r="G1373" s="57"/>
    </row>
    <row r="1374" spans="7:7" x14ac:dyDescent="0.2">
      <c r="G1374" s="57"/>
    </row>
    <row r="1375" spans="7:7" x14ac:dyDescent="0.2">
      <c r="G1375" s="57"/>
    </row>
    <row r="1376" spans="7:7" x14ac:dyDescent="0.2">
      <c r="G1376" s="57"/>
    </row>
    <row r="1377" spans="7:7" x14ac:dyDescent="0.2">
      <c r="G1377" s="57"/>
    </row>
    <row r="1378" spans="7:7" x14ac:dyDescent="0.2">
      <c r="G1378" s="57"/>
    </row>
    <row r="1379" spans="7:7" x14ac:dyDescent="0.2">
      <c r="G1379" s="57"/>
    </row>
    <row r="1380" spans="7:7" x14ac:dyDescent="0.2">
      <c r="G1380" s="57"/>
    </row>
    <row r="1381" spans="7:7" x14ac:dyDescent="0.2">
      <c r="G1381" s="57"/>
    </row>
    <row r="1382" spans="7:7" x14ac:dyDescent="0.2">
      <c r="G1382" s="57"/>
    </row>
    <row r="1383" spans="7:7" x14ac:dyDescent="0.2">
      <c r="G1383" s="57"/>
    </row>
    <row r="1384" spans="7:7" x14ac:dyDescent="0.2">
      <c r="G1384" s="57"/>
    </row>
    <row r="1385" spans="7:7" x14ac:dyDescent="0.2">
      <c r="G1385" s="57"/>
    </row>
    <row r="1386" spans="7:7" x14ac:dyDescent="0.2">
      <c r="G1386" s="57"/>
    </row>
    <row r="1387" spans="7:7" x14ac:dyDescent="0.2">
      <c r="G1387" s="57"/>
    </row>
    <row r="1388" spans="7:7" x14ac:dyDescent="0.2">
      <c r="G1388" s="57"/>
    </row>
    <row r="1389" spans="7:7" x14ac:dyDescent="0.2">
      <c r="G1389" s="57"/>
    </row>
    <row r="1390" spans="7:7" x14ac:dyDescent="0.2">
      <c r="G1390" s="57"/>
    </row>
    <row r="1391" spans="7:7" x14ac:dyDescent="0.2">
      <c r="G1391" s="57"/>
    </row>
    <row r="1392" spans="7:7" x14ac:dyDescent="0.2">
      <c r="G1392" s="57"/>
    </row>
    <row r="1393" spans="7:7" x14ac:dyDescent="0.2">
      <c r="G1393" s="57"/>
    </row>
    <row r="1394" spans="7:7" x14ac:dyDescent="0.2">
      <c r="G1394" s="57"/>
    </row>
    <row r="1395" spans="7:7" x14ac:dyDescent="0.2">
      <c r="G1395" s="57"/>
    </row>
    <row r="1396" spans="7:7" x14ac:dyDescent="0.2">
      <c r="G1396" s="57"/>
    </row>
    <row r="1397" spans="7:7" x14ac:dyDescent="0.2">
      <c r="G1397" s="57"/>
    </row>
    <row r="1398" spans="7:7" x14ac:dyDescent="0.2">
      <c r="G1398" s="57"/>
    </row>
    <row r="1399" spans="7:7" x14ac:dyDescent="0.2">
      <c r="G1399" s="57"/>
    </row>
    <row r="1400" spans="7:7" x14ac:dyDescent="0.2">
      <c r="G1400" s="57"/>
    </row>
    <row r="1401" spans="7:7" x14ac:dyDescent="0.2">
      <c r="G1401" s="57"/>
    </row>
    <row r="1402" spans="7:7" x14ac:dyDescent="0.2">
      <c r="G1402" s="57"/>
    </row>
    <row r="1403" spans="7:7" x14ac:dyDescent="0.2">
      <c r="G1403" s="57"/>
    </row>
    <row r="1404" spans="7:7" x14ac:dyDescent="0.2">
      <c r="G1404" s="57"/>
    </row>
    <row r="1405" spans="7:7" x14ac:dyDescent="0.2">
      <c r="G1405" s="57"/>
    </row>
    <row r="1406" spans="7:7" x14ac:dyDescent="0.2">
      <c r="G1406" s="57"/>
    </row>
    <row r="1407" spans="7:7" x14ac:dyDescent="0.2">
      <c r="G1407" s="57"/>
    </row>
    <row r="1408" spans="7:7" x14ac:dyDescent="0.2">
      <c r="G1408" s="57"/>
    </row>
    <row r="1409" spans="7:7" x14ac:dyDescent="0.2">
      <c r="G1409" s="57"/>
    </row>
    <row r="1410" spans="7:7" x14ac:dyDescent="0.2">
      <c r="G1410" s="57"/>
    </row>
    <row r="1411" spans="7:7" x14ac:dyDescent="0.2">
      <c r="G1411" s="57"/>
    </row>
    <row r="1412" spans="7:7" x14ac:dyDescent="0.2">
      <c r="G1412" s="57"/>
    </row>
    <row r="1413" spans="7:7" x14ac:dyDescent="0.2">
      <c r="G1413" s="57"/>
    </row>
    <row r="1414" spans="7:7" x14ac:dyDescent="0.2">
      <c r="G1414" s="57"/>
    </row>
    <row r="1415" spans="7:7" x14ac:dyDescent="0.2">
      <c r="G1415" s="57"/>
    </row>
    <row r="1416" spans="7:7" x14ac:dyDescent="0.2">
      <c r="G1416" s="57"/>
    </row>
    <row r="1417" spans="7:7" x14ac:dyDescent="0.2">
      <c r="G1417" s="57"/>
    </row>
    <row r="1418" spans="7:7" x14ac:dyDescent="0.2">
      <c r="G1418" s="57"/>
    </row>
    <row r="1419" spans="7:7" x14ac:dyDescent="0.2">
      <c r="G1419" s="57"/>
    </row>
    <row r="1420" spans="7:7" x14ac:dyDescent="0.2">
      <c r="G1420" s="57"/>
    </row>
    <row r="1421" spans="7:7" x14ac:dyDescent="0.2">
      <c r="G1421" s="57"/>
    </row>
    <row r="1422" spans="7:7" x14ac:dyDescent="0.2">
      <c r="G1422" s="57"/>
    </row>
    <row r="1423" spans="7:7" x14ac:dyDescent="0.2">
      <c r="G1423" s="57"/>
    </row>
    <row r="1424" spans="7:7" x14ac:dyDescent="0.2">
      <c r="G1424" s="57"/>
    </row>
    <row r="1425" spans="7:7" x14ac:dyDescent="0.2">
      <c r="G1425" s="57"/>
    </row>
    <row r="1426" spans="7:7" x14ac:dyDescent="0.2">
      <c r="G1426" s="57"/>
    </row>
    <row r="1427" spans="7:7" x14ac:dyDescent="0.2">
      <c r="G1427" s="57"/>
    </row>
    <row r="1428" spans="7:7" x14ac:dyDescent="0.2">
      <c r="G1428" s="57"/>
    </row>
    <row r="1429" spans="7:7" x14ac:dyDescent="0.2">
      <c r="G1429" s="57"/>
    </row>
    <row r="1430" spans="7:7" x14ac:dyDescent="0.2">
      <c r="G1430" s="57"/>
    </row>
    <row r="1431" spans="7:7" x14ac:dyDescent="0.2">
      <c r="G1431" s="57"/>
    </row>
    <row r="1432" spans="7:7" x14ac:dyDescent="0.2">
      <c r="G1432" s="57"/>
    </row>
    <row r="1433" spans="7:7" x14ac:dyDescent="0.2">
      <c r="G1433" s="57"/>
    </row>
    <row r="1434" spans="7:7" x14ac:dyDescent="0.2">
      <c r="G1434" s="57"/>
    </row>
    <row r="1435" spans="7:7" x14ac:dyDescent="0.2">
      <c r="G1435" s="57"/>
    </row>
    <row r="1436" spans="7:7" x14ac:dyDescent="0.2">
      <c r="G1436" s="57"/>
    </row>
    <row r="1437" spans="7:7" x14ac:dyDescent="0.2">
      <c r="G1437" s="57"/>
    </row>
    <row r="1438" spans="7:7" x14ac:dyDescent="0.2">
      <c r="G1438" s="57"/>
    </row>
    <row r="1439" spans="7:7" x14ac:dyDescent="0.2">
      <c r="G1439" s="57"/>
    </row>
    <row r="1440" spans="7:7" x14ac:dyDescent="0.2">
      <c r="G1440" s="57"/>
    </row>
    <row r="1441" spans="7:7" x14ac:dyDescent="0.2">
      <c r="G1441" s="57"/>
    </row>
    <row r="1442" spans="7:7" x14ac:dyDescent="0.2">
      <c r="G1442" s="57"/>
    </row>
    <row r="1443" spans="7:7" x14ac:dyDescent="0.2">
      <c r="G1443" s="57"/>
    </row>
    <row r="1444" spans="7:7" x14ac:dyDescent="0.2">
      <c r="G1444" s="57"/>
    </row>
    <row r="1445" spans="7:7" x14ac:dyDescent="0.2">
      <c r="G1445" s="57"/>
    </row>
    <row r="1446" spans="7:7" x14ac:dyDescent="0.2">
      <c r="G1446" s="57"/>
    </row>
    <row r="1447" spans="7:7" x14ac:dyDescent="0.2">
      <c r="G1447" s="57"/>
    </row>
    <row r="1448" spans="7:7" x14ac:dyDescent="0.2">
      <c r="G1448" s="57"/>
    </row>
    <row r="1449" spans="7:7" x14ac:dyDescent="0.2">
      <c r="G1449" s="57"/>
    </row>
    <row r="1450" spans="7:7" x14ac:dyDescent="0.2">
      <c r="G1450" s="57"/>
    </row>
    <row r="1451" spans="7:7" x14ac:dyDescent="0.2">
      <c r="G1451" s="57"/>
    </row>
    <row r="1452" spans="7:7" x14ac:dyDescent="0.2">
      <c r="G1452" s="57"/>
    </row>
    <row r="1453" spans="7:7" x14ac:dyDescent="0.2">
      <c r="G1453" s="57"/>
    </row>
    <row r="1454" spans="7:7" x14ac:dyDescent="0.2">
      <c r="G1454" s="57"/>
    </row>
    <row r="1455" spans="7:7" x14ac:dyDescent="0.2">
      <c r="G1455" s="57"/>
    </row>
    <row r="1456" spans="7:7" x14ac:dyDescent="0.2">
      <c r="G1456" s="57"/>
    </row>
    <row r="1457" spans="7:7" x14ac:dyDescent="0.2">
      <c r="G1457" s="57"/>
    </row>
    <row r="1458" spans="7:7" x14ac:dyDescent="0.2">
      <c r="G1458" s="57"/>
    </row>
    <row r="1459" spans="7:7" x14ac:dyDescent="0.2">
      <c r="G1459" s="57"/>
    </row>
    <row r="1460" spans="7:7" x14ac:dyDescent="0.2">
      <c r="G1460" s="57"/>
    </row>
    <row r="1461" spans="7:7" x14ac:dyDescent="0.2">
      <c r="G1461" s="57"/>
    </row>
    <row r="1462" spans="7:7" x14ac:dyDescent="0.2">
      <c r="G1462" s="57"/>
    </row>
    <row r="1463" spans="7:7" x14ac:dyDescent="0.2">
      <c r="G1463" s="57"/>
    </row>
    <row r="1464" spans="7:7" x14ac:dyDescent="0.2">
      <c r="G1464" s="57"/>
    </row>
    <row r="1465" spans="7:7" x14ac:dyDescent="0.2">
      <c r="G1465" s="57"/>
    </row>
    <row r="1466" spans="7:7" x14ac:dyDescent="0.2">
      <c r="G1466" s="57"/>
    </row>
    <row r="1467" spans="7:7" x14ac:dyDescent="0.2">
      <c r="G1467" s="57"/>
    </row>
    <row r="1468" spans="7:7" x14ac:dyDescent="0.2">
      <c r="G1468" s="57"/>
    </row>
    <row r="1469" spans="7:7" x14ac:dyDescent="0.2">
      <c r="G1469" s="57"/>
    </row>
    <row r="1470" spans="7:7" x14ac:dyDescent="0.2">
      <c r="G1470" s="57"/>
    </row>
    <row r="1471" spans="7:7" x14ac:dyDescent="0.2">
      <c r="G1471" s="57"/>
    </row>
    <row r="1472" spans="7:7" x14ac:dyDescent="0.2">
      <c r="G1472" s="57"/>
    </row>
    <row r="1473" spans="7:7" x14ac:dyDescent="0.2">
      <c r="G1473" s="57"/>
    </row>
    <row r="1474" spans="7:7" x14ac:dyDescent="0.2">
      <c r="G1474" s="57"/>
    </row>
    <row r="1475" spans="7:7" x14ac:dyDescent="0.2">
      <c r="G1475" s="57"/>
    </row>
    <row r="1476" spans="7:7" x14ac:dyDescent="0.2">
      <c r="G1476" s="57"/>
    </row>
    <row r="1477" spans="7:7" x14ac:dyDescent="0.2">
      <c r="G1477" s="57"/>
    </row>
    <row r="1478" spans="7:7" x14ac:dyDescent="0.2">
      <c r="G1478" s="57"/>
    </row>
    <row r="1479" spans="7:7" x14ac:dyDescent="0.2">
      <c r="G1479" s="57"/>
    </row>
    <row r="1480" spans="7:7" x14ac:dyDescent="0.2">
      <c r="G1480" s="57"/>
    </row>
    <row r="1481" spans="7:7" x14ac:dyDescent="0.2">
      <c r="G1481" s="57"/>
    </row>
    <row r="1482" spans="7:7" x14ac:dyDescent="0.2">
      <c r="G1482" s="57"/>
    </row>
    <row r="1483" spans="7:7" x14ac:dyDescent="0.2">
      <c r="G1483" s="57"/>
    </row>
    <row r="1484" spans="7:7" x14ac:dyDescent="0.2">
      <c r="G1484" s="57"/>
    </row>
    <row r="1485" spans="7:7" x14ac:dyDescent="0.2">
      <c r="G1485" s="57"/>
    </row>
    <row r="1486" spans="7:7" x14ac:dyDescent="0.2">
      <c r="G1486" s="57"/>
    </row>
    <row r="1487" spans="7:7" x14ac:dyDescent="0.2">
      <c r="G1487" s="57"/>
    </row>
    <row r="1488" spans="7:7" x14ac:dyDescent="0.2">
      <c r="G1488" s="57"/>
    </row>
    <row r="1489" spans="7:7" x14ac:dyDescent="0.2">
      <c r="G1489" s="57"/>
    </row>
    <row r="1490" spans="7:7" x14ac:dyDescent="0.2">
      <c r="G1490" s="57"/>
    </row>
    <row r="1491" spans="7:7" x14ac:dyDescent="0.2">
      <c r="G1491" s="57"/>
    </row>
    <row r="1492" spans="7:7" x14ac:dyDescent="0.2">
      <c r="G1492" s="57"/>
    </row>
    <row r="1493" spans="7:7" x14ac:dyDescent="0.2">
      <c r="G1493" s="57"/>
    </row>
    <row r="1494" spans="7:7" x14ac:dyDescent="0.2">
      <c r="G1494" s="57"/>
    </row>
    <row r="1495" spans="7:7" x14ac:dyDescent="0.2">
      <c r="G1495" s="57"/>
    </row>
    <row r="1496" spans="7:7" x14ac:dyDescent="0.2">
      <c r="G1496" s="57"/>
    </row>
    <row r="1497" spans="7:7" x14ac:dyDescent="0.2">
      <c r="G1497" s="57"/>
    </row>
    <row r="1498" spans="7:7" x14ac:dyDescent="0.2">
      <c r="G1498" s="57"/>
    </row>
    <row r="1499" spans="7:7" x14ac:dyDescent="0.2">
      <c r="G1499" s="57"/>
    </row>
    <row r="1500" spans="7:7" x14ac:dyDescent="0.2">
      <c r="G1500" s="57"/>
    </row>
    <row r="1501" spans="7:7" x14ac:dyDescent="0.2">
      <c r="G1501" s="57"/>
    </row>
    <row r="1502" spans="7:7" x14ac:dyDescent="0.2">
      <c r="G1502" s="57"/>
    </row>
    <row r="1503" spans="7:7" x14ac:dyDescent="0.2">
      <c r="G1503" s="57"/>
    </row>
    <row r="1504" spans="7:7" x14ac:dyDescent="0.2">
      <c r="G1504" s="57"/>
    </row>
    <row r="1505" spans="7:7" x14ac:dyDescent="0.2">
      <c r="G1505" s="57"/>
    </row>
    <row r="1506" spans="7:7" x14ac:dyDescent="0.2">
      <c r="G1506" s="57"/>
    </row>
    <row r="1507" spans="7:7" x14ac:dyDescent="0.2">
      <c r="G1507" s="57"/>
    </row>
    <row r="1508" spans="7:7" x14ac:dyDescent="0.2">
      <c r="G1508" s="57"/>
    </row>
    <row r="1509" spans="7:7" x14ac:dyDescent="0.2">
      <c r="G1509" s="57"/>
    </row>
    <row r="1510" spans="7:7" x14ac:dyDescent="0.2">
      <c r="G1510" s="57"/>
    </row>
    <row r="1511" spans="7:7" x14ac:dyDescent="0.2">
      <c r="G1511" s="57"/>
    </row>
    <row r="1512" spans="7:7" x14ac:dyDescent="0.2">
      <c r="G1512" s="57"/>
    </row>
    <row r="1513" spans="7:7" x14ac:dyDescent="0.2">
      <c r="G1513" s="57"/>
    </row>
    <row r="1514" spans="7:7" x14ac:dyDescent="0.2">
      <c r="G1514" s="57"/>
    </row>
    <row r="1515" spans="7:7" x14ac:dyDescent="0.2">
      <c r="G1515" s="57"/>
    </row>
    <row r="1516" spans="7:7" x14ac:dyDescent="0.2">
      <c r="G1516" s="57"/>
    </row>
    <row r="1517" spans="7:7" x14ac:dyDescent="0.2">
      <c r="G1517" s="57"/>
    </row>
    <row r="1518" spans="7:7" x14ac:dyDescent="0.2">
      <c r="G1518" s="57"/>
    </row>
    <row r="1519" spans="7:7" x14ac:dyDescent="0.2">
      <c r="G1519" s="57"/>
    </row>
    <row r="1520" spans="7:7" x14ac:dyDescent="0.2">
      <c r="G1520" s="57"/>
    </row>
    <row r="1521" spans="7:7" x14ac:dyDescent="0.2">
      <c r="G1521" s="57"/>
    </row>
    <row r="1522" spans="7:7" x14ac:dyDescent="0.2">
      <c r="G1522" s="57"/>
    </row>
    <row r="1523" spans="7:7" x14ac:dyDescent="0.2">
      <c r="G1523" s="57"/>
    </row>
    <row r="1524" spans="7:7" x14ac:dyDescent="0.2">
      <c r="G1524" s="57"/>
    </row>
    <row r="1525" spans="7:7" x14ac:dyDescent="0.2">
      <c r="G1525" s="57"/>
    </row>
    <row r="1526" spans="7:7" x14ac:dyDescent="0.2">
      <c r="G1526" s="57"/>
    </row>
    <row r="1527" spans="7:7" x14ac:dyDescent="0.2">
      <c r="G1527" s="57"/>
    </row>
    <row r="1528" spans="7:7" x14ac:dyDescent="0.2">
      <c r="G1528" s="57"/>
    </row>
    <row r="1529" spans="7:7" x14ac:dyDescent="0.2">
      <c r="G1529" s="57"/>
    </row>
    <row r="1530" spans="7:7" x14ac:dyDescent="0.2">
      <c r="G1530" s="57"/>
    </row>
    <row r="1531" spans="7:7" x14ac:dyDescent="0.2">
      <c r="G1531" s="57"/>
    </row>
    <row r="1532" spans="7:7" x14ac:dyDescent="0.2">
      <c r="G1532" s="57"/>
    </row>
    <row r="1533" spans="7:7" x14ac:dyDescent="0.2">
      <c r="G1533" s="57"/>
    </row>
    <row r="1534" spans="7:7" x14ac:dyDescent="0.2">
      <c r="G1534" s="57"/>
    </row>
    <row r="1535" spans="7:7" x14ac:dyDescent="0.2">
      <c r="G1535" s="57"/>
    </row>
    <row r="1536" spans="7:7" x14ac:dyDescent="0.2">
      <c r="G1536" s="57"/>
    </row>
    <row r="1537" spans="7:7" x14ac:dyDescent="0.2">
      <c r="G1537" s="57"/>
    </row>
    <row r="1538" spans="7:7" x14ac:dyDescent="0.2">
      <c r="G1538" s="57"/>
    </row>
    <row r="1539" spans="7:7" x14ac:dyDescent="0.2">
      <c r="G1539" s="57"/>
    </row>
    <row r="1540" spans="7:7" x14ac:dyDescent="0.2">
      <c r="G1540" s="57"/>
    </row>
    <row r="1541" spans="7:7" x14ac:dyDescent="0.2">
      <c r="G1541" s="57"/>
    </row>
    <row r="1542" spans="7:7" x14ac:dyDescent="0.2">
      <c r="G1542" s="57"/>
    </row>
    <row r="1543" spans="7:7" x14ac:dyDescent="0.2">
      <c r="G1543" s="57"/>
    </row>
    <row r="1544" spans="7:7" x14ac:dyDescent="0.2">
      <c r="G1544" s="57"/>
    </row>
    <row r="1545" spans="7:7" x14ac:dyDescent="0.2">
      <c r="G1545" s="57"/>
    </row>
    <row r="1546" spans="7:7" x14ac:dyDescent="0.2">
      <c r="G1546" s="57"/>
    </row>
    <row r="1547" spans="7:7" x14ac:dyDescent="0.2">
      <c r="G1547" s="57"/>
    </row>
    <row r="1548" spans="7:7" x14ac:dyDescent="0.2">
      <c r="G1548" s="57"/>
    </row>
    <row r="1549" spans="7:7" x14ac:dyDescent="0.2">
      <c r="G1549" s="57"/>
    </row>
    <row r="1550" spans="7:7" x14ac:dyDescent="0.2">
      <c r="G1550" s="57"/>
    </row>
    <row r="1551" spans="7:7" x14ac:dyDescent="0.2">
      <c r="G1551" s="57"/>
    </row>
    <row r="1552" spans="7:7" x14ac:dyDescent="0.2">
      <c r="G1552" s="57"/>
    </row>
    <row r="1553" spans="7:7" x14ac:dyDescent="0.2">
      <c r="G1553" s="57"/>
    </row>
    <row r="1554" spans="7:7" x14ac:dyDescent="0.2">
      <c r="G1554" s="57"/>
    </row>
    <row r="1555" spans="7:7" x14ac:dyDescent="0.2">
      <c r="G1555" s="57"/>
    </row>
    <row r="1556" spans="7:7" x14ac:dyDescent="0.2">
      <c r="G1556" s="57"/>
    </row>
    <row r="1557" spans="7:7" x14ac:dyDescent="0.2">
      <c r="G1557" s="57"/>
    </row>
    <row r="1558" spans="7:7" x14ac:dyDescent="0.2">
      <c r="G1558" s="57"/>
    </row>
    <row r="1559" spans="7:7" x14ac:dyDescent="0.2">
      <c r="G1559" s="57"/>
    </row>
    <row r="1560" spans="7:7" x14ac:dyDescent="0.2">
      <c r="G1560" s="57"/>
    </row>
    <row r="1561" spans="7:7" x14ac:dyDescent="0.2">
      <c r="G1561" s="57"/>
    </row>
    <row r="1562" spans="7:7" x14ac:dyDescent="0.2">
      <c r="G1562" s="57"/>
    </row>
    <row r="1563" spans="7:7" x14ac:dyDescent="0.2">
      <c r="G1563" s="57"/>
    </row>
    <row r="1564" spans="7:7" x14ac:dyDescent="0.2">
      <c r="G1564" s="57"/>
    </row>
    <row r="1565" spans="7:7" x14ac:dyDescent="0.2">
      <c r="G1565" s="57"/>
    </row>
    <row r="1566" spans="7:7" x14ac:dyDescent="0.2">
      <c r="G1566" s="57"/>
    </row>
    <row r="1567" spans="7:7" x14ac:dyDescent="0.2">
      <c r="G1567" s="57"/>
    </row>
    <row r="1568" spans="7:7" x14ac:dyDescent="0.2">
      <c r="G1568" s="57"/>
    </row>
    <row r="1569" spans="7:7" x14ac:dyDescent="0.2">
      <c r="G1569" s="57"/>
    </row>
    <row r="1570" spans="7:7" x14ac:dyDescent="0.2">
      <c r="G1570" s="57"/>
    </row>
    <row r="1571" spans="7:7" x14ac:dyDescent="0.2">
      <c r="G1571" s="57"/>
    </row>
    <row r="1572" spans="7:7" x14ac:dyDescent="0.2">
      <c r="G1572" s="57"/>
    </row>
    <row r="1573" spans="7:7" x14ac:dyDescent="0.2">
      <c r="G1573" s="57"/>
    </row>
    <row r="1574" spans="7:7" x14ac:dyDescent="0.2">
      <c r="G1574" s="57"/>
    </row>
    <row r="1575" spans="7:7" x14ac:dyDescent="0.2">
      <c r="G1575" s="57"/>
    </row>
    <row r="1576" spans="7:7" x14ac:dyDescent="0.2">
      <c r="G1576" s="57"/>
    </row>
    <row r="1577" spans="7:7" x14ac:dyDescent="0.2">
      <c r="G1577" s="57"/>
    </row>
    <row r="1578" spans="7:7" x14ac:dyDescent="0.2">
      <c r="G1578" s="57"/>
    </row>
    <row r="1579" spans="7:7" x14ac:dyDescent="0.2">
      <c r="G1579" s="57"/>
    </row>
    <row r="1580" spans="7:7" x14ac:dyDescent="0.2">
      <c r="G1580" s="57"/>
    </row>
    <row r="1581" spans="7:7" x14ac:dyDescent="0.2">
      <c r="G1581" s="57"/>
    </row>
    <row r="1582" spans="7:7" x14ac:dyDescent="0.2">
      <c r="G1582" s="57"/>
    </row>
    <row r="1583" spans="7:7" x14ac:dyDescent="0.2">
      <c r="G1583" s="57"/>
    </row>
    <row r="1584" spans="7:7" x14ac:dyDescent="0.2">
      <c r="G1584" s="57"/>
    </row>
    <row r="1585" spans="7:7" x14ac:dyDescent="0.2">
      <c r="G1585" s="57"/>
    </row>
    <row r="1586" spans="7:7" x14ac:dyDescent="0.2">
      <c r="G1586" s="57"/>
    </row>
    <row r="1587" spans="7:7" x14ac:dyDescent="0.2">
      <c r="G1587" s="57"/>
    </row>
    <row r="1588" spans="7:7" x14ac:dyDescent="0.2">
      <c r="G1588" s="57"/>
    </row>
    <row r="1589" spans="7:7" x14ac:dyDescent="0.2">
      <c r="G1589" s="57"/>
    </row>
    <row r="1590" spans="7:7" x14ac:dyDescent="0.2">
      <c r="G1590" s="57"/>
    </row>
    <row r="1591" spans="7:7" x14ac:dyDescent="0.2">
      <c r="G1591" s="57"/>
    </row>
    <row r="1592" spans="7:7" x14ac:dyDescent="0.2">
      <c r="G1592" s="57"/>
    </row>
    <row r="1593" spans="7:7" x14ac:dyDescent="0.2">
      <c r="G1593" s="57"/>
    </row>
    <row r="1594" spans="7:7" x14ac:dyDescent="0.2">
      <c r="G1594" s="57"/>
    </row>
    <row r="1595" spans="7:7" x14ac:dyDescent="0.2">
      <c r="G1595" s="57"/>
    </row>
    <row r="1596" spans="7:7" x14ac:dyDescent="0.2">
      <c r="G1596" s="57"/>
    </row>
    <row r="1597" spans="7:7" x14ac:dyDescent="0.2">
      <c r="G1597" s="57"/>
    </row>
    <row r="1598" spans="7:7" x14ac:dyDescent="0.2">
      <c r="G1598" s="57"/>
    </row>
    <row r="1599" spans="7:7" x14ac:dyDescent="0.2">
      <c r="G1599" s="57"/>
    </row>
    <row r="1600" spans="7:7" x14ac:dyDescent="0.2">
      <c r="G1600" s="57"/>
    </row>
    <row r="1601" spans="7:7" x14ac:dyDescent="0.2">
      <c r="G1601" s="57"/>
    </row>
    <row r="1602" spans="7:7" x14ac:dyDescent="0.2">
      <c r="G1602" s="57"/>
    </row>
    <row r="1603" spans="7:7" x14ac:dyDescent="0.2">
      <c r="G1603" s="57"/>
    </row>
    <row r="1604" spans="7:7" x14ac:dyDescent="0.2">
      <c r="G1604" s="57"/>
    </row>
    <row r="1605" spans="7:7" x14ac:dyDescent="0.2">
      <c r="G1605" s="57"/>
    </row>
    <row r="1606" spans="7:7" x14ac:dyDescent="0.2">
      <c r="G1606" s="57"/>
    </row>
    <row r="1607" spans="7:7" x14ac:dyDescent="0.2">
      <c r="G1607" s="57"/>
    </row>
    <row r="1608" spans="7:7" x14ac:dyDescent="0.2">
      <c r="G1608" s="57"/>
    </row>
    <row r="1609" spans="7:7" x14ac:dyDescent="0.2">
      <c r="G1609" s="57"/>
    </row>
    <row r="1610" spans="7:7" x14ac:dyDescent="0.2">
      <c r="G1610" s="57"/>
    </row>
    <row r="1611" spans="7:7" x14ac:dyDescent="0.2">
      <c r="G1611" s="57"/>
    </row>
    <row r="1612" spans="7:7" x14ac:dyDescent="0.2">
      <c r="G1612" s="57"/>
    </row>
    <row r="1613" spans="7:7" x14ac:dyDescent="0.2">
      <c r="G1613" s="57"/>
    </row>
    <row r="1614" spans="7:7" x14ac:dyDescent="0.2">
      <c r="G1614" s="57"/>
    </row>
    <row r="1615" spans="7:7" x14ac:dyDescent="0.2">
      <c r="G1615" s="57"/>
    </row>
    <row r="1616" spans="7:7" x14ac:dyDescent="0.2">
      <c r="G1616" s="57"/>
    </row>
    <row r="1617" spans="7:7" x14ac:dyDescent="0.2">
      <c r="G1617" s="57"/>
    </row>
    <row r="1618" spans="7:7" x14ac:dyDescent="0.2">
      <c r="G1618" s="57"/>
    </row>
    <row r="1619" spans="7:7" x14ac:dyDescent="0.2">
      <c r="G1619" s="57"/>
    </row>
    <row r="1620" spans="7:7" x14ac:dyDescent="0.2">
      <c r="G1620" s="57"/>
    </row>
    <row r="1621" spans="7:7" x14ac:dyDescent="0.2">
      <c r="G1621" s="57"/>
    </row>
    <row r="1622" spans="7:7" x14ac:dyDescent="0.2">
      <c r="G1622" s="57"/>
    </row>
    <row r="1623" spans="7:7" x14ac:dyDescent="0.2">
      <c r="G1623" s="57"/>
    </row>
    <row r="1624" spans="7:7" x14ac:dyDescent="0.2">
      <c r="G1624" s="57"/>
    </row>
    <row r="1625" spans="7:7" x14ac:dyDescent="0.2">
      <c r="G1625" s="57"/>
    </row>
    <row r="1626" spans="7:7" x14ac:dyDescent="0.2">
      <c r="G1626" s="57"/>
    </row>
    <row r="1627" spans="7:7" x14ac:dyDescent="0.2">
      <c r="G1627" s="57"/>
    </row>
    <row r="1628" spans="7:7" x14ac:dyDescent="0.2">
      <c r="G1628" s="57"/>
    </row>
    <row r="1629" spans="7:7" x14ac:dyDescent="0.2">
      <c r="G1629" s="57"/>
    </row>
    <row r="1630" spans="7:7" x14ac:dyDescent="0.2">
      <c r="G1630" s="57"/>
    </row>
    <row r="1631" spans="7:7" x14ac:dyDescent="0.2">
      <c r="G1631" s="57"/>
    </row>
    <row r="1632" spans="7:7" x14ac:dyDescent="0.2">
      <c r="G1632" s="57"/>
    </row>
    <row r="1633" spans="7:7" x14ac:dyDescent="0.2">
      <c r="G1633" s="57"/>
    </row>
    <row r="1634" spans="7:7" x14ac:dyDescent="0.2">
      <c r="G1634" s="57"/>
    </row>
    <row r="1635" spans="7:7" x14ac:dyDescent="0.2">
      <c r="G1635" s="57"/>
    </row>
    <row r="1636" spans="7:7" x14ac:dyDescent="0.2">
      <c r="G1636" s="57"/>
    </row>
    <row r="1637" spans="7:7" x14ac:dyDescent="0.2">
      <c r="G1637" s="57"/>
    </row>
    <row r="1638" spans="7:7" x14ac:dyDescent="0.2">
      <c r="G1638" s="57"/>
    </row>
    <row r="1639" spans="7:7" x14ac:dyDescent="0.2">
      <c r="G1639" s="57"/>
    </row>
    <row r="1640" spans="7:7" x14ac:dyDescent="0.2">
      <c r="G1640" s="57"/>
    </row>
    <row r="1641" spans="7:7" x14ac:dyDescent="0.2">
      <c r="G1641" s="57"/>
    </row>
    <row r="1642" spans="7:7" x14ac:dyDescent="0.2">
      <c r="G1642" s="57"/>
    </row>
    <row r="1643" spans="7:7" x14ac:dyDescent="0.2">
      <c r="G1643" s="57"/>
    </row>
    <row r="1644" spans="7:7" x14ac:dyDescent="0.2">
      <c r="G1644" s="57"/>
    </row>
    <row r="1645" spans="7:7" x14ac:dyDescent="0.2">
      <c r="G1645" s="57"/>
    </row>
    <row r="1646" spans="7:7" x14ac:dyDescent="0.2">
      <c r="G1646" s="57"/>
    </row>
    <row r="1647" spans="7:7" x14ac:dyDescent="0.2">
      <c r="G1647" s="57"/>
    </row>
    <row r="1648" spans="7:7" x14ac:dyDescent="0.2">
      <c r="G1648" s="57"/>
    </row>
    <row r="1649" spans="7:7" x14ac:dyDescent="0.2">
      <c r="G1649" s="57"/>
    </row>
    <row r="1650" spans="7:7" x14ac:dyDescent="0.2">
      <c r="G1650" s="57"/>
    </row>
    <row r="1651" spans="7:7" x14ac:dyDescent="0.2">
      <c r="G1651" s="57"/>
    </row>
    <row r="1652" spans="7:7" x14ac:dyDescent="0.2">
      <c r="G1652" s="57"/>
    </row>
    <row r="1653" spans="7:7" x14ac:dyDescent="0.2">
      <c r="G1653" s="57"/>
    </row>
    <row r="1654" spans="7:7" x14ac:dyDescent="0.2">
      <c r="G1654" s="57"/>
    </row>
    <row r="1655" spans="7:7" x14ac:dyDescent="0.2">
      <c r="G1655" s="57"/>
    </row>
    <row r="1656" spans="7:7" x14ac:dyDescent="0.2">
      <c r="G1656" s="57"/>
    </row>
    <row r="1657" spans="7:7" x14ac:dyDescent="0.2">
      <c r="G1657" s="57"/>
    </row>
    <row r="1658" spans="7:7" x14ac:dyDescent="0.2">
      <c r="G1658" s="57"/>
    </row>
    <row r="1659" spans="7:7" x14ac:dyDescent="0.2">
      <c r="G1659" s="57"/>
    </row>
    <row r="1660" spans="7:7" x14ac:dyDescent="0.2">
      <c r="G1660" s="57"/>
    </row>
    <row r="1661" spans="7:7" x14ac:dyDescent="0.2">
      <c r="G1661" s="57"/>
    </row>
    <row r="1662" spans="7:7" x14ac:dyDescent="0.2">
      <c r="G1662" s="57"/>
    </row>
    <row r="1663" spans="7:7" x14ac:dyDescent="0.2">
      <c r="G1663" s="57"/>
    </row>
    <row r="1664" spans="7:7" x14ac:dyDescent="0.2">
      <c r="G1664" s="57"/>
    </row>
    <row r="1665" spans="7:7" x14ac:dyDescent="0.2">
      <c r="G1665" s="57"/>
    </row>
    <row r="1666" spans="7:7" x14ac:dyDescent="0.2">
      <c r="G1666" s="57"/>
    </row>
    <row r="1667" spans="7:7" x14ac:dyDescent="0.2">
      <c r="G1667" s="57"/>
    </row>
    <row r="1668" spans="7:7" x14ac:dyDescent="0.2">
      <c r="G1668" s="57"/>
    </row>
    <row r="1669" spans="7:7" x14ac:dyDescent="0.2">
      <c r="G1669" s="57"/>
    </row>
    <row r="1670" spans="7:7" x14ac:dyDescent="0.2">
      <c r="G1670" s="57"/>
    </row>
    <row r="1671" spans="7:7" x14ac:dyDescent="0.2">
      <c r="G1671" s="57"/>
    </row>
    <row r="1672" spans="7:7" x14ac:dyDescent="0.2">
      <c r="G1672" s="57"/>
    </row>
    <row r="1673" spans="7:7" x14ac:dyDescent="0.2">
      <c r="G1673" s="57"/>
    </row>
    <row r="1674" spans="7:7" x14ac:dyDescent="0.2">
      <c r="G1674" s="57"/>
    </row>
    <row r="1675" spans="7:7" x14ac:dyDescent="0.2">
      <c r="G1675" s="57"/>
    </row>
    <row r="1676" spans="7:7" x14ac:dyDescent="0.2">
      <c r="G1676" s="57"/>
    </row>
    <row r="1677" spans="7:7" x14ac:dyDescent="0.2">
      <c r="G1677" s="57"/>
    </row>
    <row r="1678" spans="7:7" x14ac:dyDescent="0.2">
      <c r="G1678" s="57"/>
    </row>
    <row r="1679" spans="7:7" x14ac:dyDescent="0.2">
      <c r="G1679" s="57"/>
    </row>
    <row r="1680" spans="7:7" x14ac:dyDescent="0.2">
      <c r="G1680" s="57"/>
    </row>
    <row r="1681" spans="7:7" x14ac:dyDescent="0.2">
      <c r="G1681" s="57"/>
    </row>
    <row r="1682" spans="7:7" x14ac:dyDescent="0.2">
      <c r="G1682" s="57"/>
    </row>
    <row r="1683" spans="7:7" x14ac:dyDescent="0.2">
      <c r="G1683" s="57"/>
    </row>
    <row r="1684" spans="7:7" x14ac:dyDescent="0.2">
      <c r="G1684" s="57"/>
    </row>
    <row r="1685" spans="7:7" x14ac:dyDescent="0.2">
      <c r="G1685" s="57"/>
    </row>
    <row r="1686" spans="7:7" x14ac:dyDescent="0.2">
      <c r="G1686" s="57"/>
    </row>
    <row r="1687" spans="7:7" x14ac:dyDescent="0.2">
      <c r="G1687" s="57"/>
    </row>
    <row r="1688" spans="7:7" x14ac:dyDescent="0.2">
      <c r="G1688" s="57"/>
    </row>
    <row r="1689" spans="7:7" x14ac:dyDescent="0.2">
      <c r="G1689" s="57"/>
    </row>
    <row r="1690" spans="7:7" x14ac:dyDescent="0.2">
      <c r="G1690" s="57"/>
    </row>
    <row r="1691" spans="7:7" x14ac:dyDescent="0.2">
      <c r="G1691" s="57"/>
    </row>
    <row r="1692" spans="7:7" x14ac:dyDescent="0.2">
      <c r="G1692" s="57"/>
    </row>
    <row r="1693" spans="7:7" x14ac:dyDescent="0.2">
      <c r="G1693" s="57"/>
    </row>
    <row r="1694" spans="7:7" x14ac:dyDescent="0.2">
      <c r="G1694" s="57"/>
    </row>
    <row r="1695" spans="7:7" x14ac:dyDescent="0.2">
      <c r="G1695" s="57"/>
    </row>
    <row r="1696" spans="7:7" x14ac:dyDescent="0.2">
      <c r="G1696" s="57"/>
    </row>
    <row r="1697" spans="7:7" x14ac:dyDescent="0.2">
      <c r="G1697" s="57"/>
    </row>
    <row r="1698" spans="7:7" x14ac:dyDescent="0.2">
      <c r="G1698" s="57"/>
    </row>
    <row r="1699" spans="7:7" x14ac:dyDescent="0.2">
      <c r="G1699" s="57"/>
    </row>
    <row r="1700" spans="7:7" x14ac:dyDescent="0.2">
      <c r="G1700" s="57"/>
    </row>
    <row r="1701" spans="7:7" x14ac:dyDescent="0.2">
      <c r="G1701" s="57"/>
    </row>
    <row r="1702" spans="7:7" x14ac:dyDescent="0.2">
      <c r="G1702" s="57"/>
    </row>
    <row r="1703" spans="7:7" x14ac:dyDescent="0.2">
      <c r="G1703" s="57"/>
    </row>
    <row r="1704" spans="7:7" x14ac:dyDescent="0.2">
      <c r="G1704" s="57"/>
    </row>
    <row r="1705" spans="7:7" x14ac:dyDescent="0.2">
      <c r="G1705" s="57"/>
    </row>
    <row r="1706" spans="7:7" x14ac:dyDescent="0.2">
      <c r="G1706" s="57"/>
    </row>
    <row r="1707" spans="7:7" x14ac:dyDescent="0.2">
      <c r="G1707" s="57"/>
    </row>
    <row r="1708" spans="7:7" x14ac:dyDescent="0.2">
      <c r="G1708" s="57"/>
    </row>
    <row r="1709" spans="7:7" x14ac:dyDescent="0.2">
      <c r="G1709" s="57"/>
    </row>
    <row r="1710" spans="7:7" x14ac:dyDescent="0.2">
      <c r="G1710" s="57"/>
    </row>
    <row r="1711" spans="7:7" x14ac:dyDescent="0.2">
      <c r="G1711" s="57"/>
    </row>
    <row r="1712" spans="7:7" x14ac:dyDescent="0.2">
      <c r="G1712" s="57"/>
    </row>
    <row r="1713" spans="7:7" x14ac:dyDescent="0.2">
      <c r="G1713" s="57"/>
    </row>
    <row r="1714" spans="7:7" x14ac:dyDescent="0.2">
      <c r="G1714" s="57"/>
    </row>
    <row r="1715" spans="7:7" x14ac:dyDescent="0.2">
      <c r="G1715" s="57"/>
    </row>
    <row r="1716" spans="7:7" x14ac:dyDescent="0.2">
      <c r="G1716" s="57"/>
    </row>
    <row r="1717" spans="7:7" x14ac:dyDescent="0.2">
      <c r="G1717" s="57"/>
    </row>
    <row r="1718" spans="7:7" x14ac:dyDescent="0.2">
      <c r="G1718" s="57"/>
    </row>
    <row r="1719" spans="7:7" x14ac:dyDescent="0.2">
      <c r="G1719" s="57"/>
    </row>
    <row r="1720" spans="7:7" x14ac:dyDescent="0.2">
      <c r="G1720" s="57"/>
    </row>
    <row r="1721" spans="7:7" x14ac:dyDescent="0.2">
      <c r="G1721" s="57"/>
    </row>
    <row r="1722" spans="7:7" x14ac:dyDescent="0.2">
      <c r="G1722" s="57"/>
    </row>
    <row r="1723" spans="7:7" x14ac:dyDescent="0.2">
      <c r="G1723" s="57"/>
    </row>
    <row r="1724" spans="7:7" x14ac:dyDescent="0.2">
      <c r="G1724" s="57"/>
    </row>
    <row r="1725" spans="7:7" x14ac:dyDescent="0.2">
      <c r="G1725" s="57"/>
    </row>
    <row r="1726" spans="7:7" x14ac:dyDescent="0.2">
      <c r="G1726" s="57"/>
    </row>
    <row r="1727" spans="7:7" x14ac:dyDescent="0.2">
      <c r="G1727" s="57"/>
    </row>
    <row r="1728" spans="7:7" x14ac:dyDescent="0.2">
      <c r="G1728" s="57"/>
    </row>
    <row r="1729" spans="7:7" x14ac:dyDescent="0.2">
      <c r="G1729" s="57"/>
    </row>
    <row r="1730" spans="7:7" x14ac:dyDescent="0.2">
      <c r="G1730" s="57"/>
    </row>
    <row r="1731" spans="7:7" x14ac:dyDescent="0.2">
      <c r="G1731" s="57"/>
    </row>
    <row r="1732" spans="7:7" x14ac:dyDescent="0.2">
      <c r="G1732" s="57"/>
    </row>
    <row r="1733" spans="7:7" x14ac:dyDescent="0.2">
      <c r="G1733" s="57"/>
    </row>
    <row r="1734" spans="7:7" x14ac:dyDescent="0.2">
      <c r="G1734" s="57"/>
    </row>
    <row r="1735" spans="7:7" x14ac:dyDescent="0.2">
      <c r="G1735" s="57"/>
    </row>
    <row r="1736" spans="7:7" x14ac:dyDescent="0.2">
      <c r="G1736" s="57"/>
    </row>
    <row r="1737" spans="7:7" x14ac:dyDescent="0.2">
      <c r="G1737" s="57"/>
    </row>
    <row r="1738" spans="7:7" x14ac:dyDescent="0.2">
      <c r="G1738" s="57"/>
    </row>
    <row r="1739" spans="7:7" x14ac:dyDescent="0.2">
      <c r="G1739" s="57"/>
    </row>
    <row r="1740" spans="7:7" x14ac:dyDescent="0.2">
      <c r="G1740" s="57"/>
    </row>
    <row r="1741" spans="7:7" x14ac:dyDescent="0.2">
      <c r="G1741" s="57"/>
    </row>
    <row r="1742" spans="7:7" x14ac:dyDescent="0.2">
      <c r="G1742" s="57"/>
    </row>
    <row r="1743" spans="7:7" x14ac:dyDescent="0.2">
      <c r="G1743" s="57"/>
    </row>
    <row r="1744" spans="7:7" x14ac:dyDescent="0.2">
      <c r="G1744" s="57"/>
    </row>
    <row r="1745" spans="7:7" x14ac:dyDescent="0.2">
      <c r="G1745" s="57"/>
    </row>
    <row r="1746" spans="7:7" x14ac:dyDescent="0.2">
      <c r="G1746" s="57"/>
    </row>
    <row r="1747" spans="7:7" x14ac:dyDescent="0.2">
      <c r="G1747" s="57"/>
    </row>
    <row r="1748" spans="7:7" x14ac:dyDescent="0.2">
      <c r="G1748" s="57"/>
    </row>
    <row r="1749" spans="7:7" x14ac:dyDescent="0.2">
      <c r="G1749" s="57"/>
    </row>
    <row r="1750" spans="7:7" x14ac:dyDescent="0.2">
      <c r="G1750" s="57"/>
    </row>
    <row r="1751" spans="7:7" x14ac:dyDescent="0.2">
      <c r="G1751" s="57"/>
    </row>
    <row r="1752" spans="7:7" x14ac:dyDescent="0.2">
      <c r="G1752" s="57"/>
    </row>
    <row r="1753" spans="7:7" x14ac:dyDescent="0.2">
      <c r="G1753" s="57"/>
    </row>
    <row r="1754" spans="7:7" x14ac:dyDescent="0.2">
      <c r="G1754" s="57"/>
    </row>
    <row r="1755" spans="7:7" x14ac:dyDescent="0.2">
      <c r="G1755" s="57"/>
    </row>
    <row r="1756" spans="7:7" x14ac:dyDescent="0.2">
      <c r="G1756" s="57"/>
    </row>
    <row r="1757" spans="7:7" x14ac:dyDescent="0.2">
      <c r="G1757" s="57"/>
    </row>
    <row r="1758" spans="7:7" x14ac:dyDescent="0.2">
      <c r="G1758" s="57"/>
    </row>
    <row r="1759" spans="7:7" x14ac:dyDescent="0.2">
      <c r="G1759" s="57"/>
    </row>
    <row r="1760" spans="7:7" x14ac:dyDescent="0.2">
      <c r="G1760" s="57"/>
    </row>
    <row r="1761" spans="7:7" x14ac:dyDescent="0.2">
      <c r="G1761" s="57"/>
    </row>
    <row r="1762" spans="7:7" x14ac:dyDescent="0.2">
      <c r="G1762" s="57"/>
    </row>
    <row r="1763" spans="7:7" x14ac:dyDescent="0.2">
      <c r="G1763" s="57"/>
    </row>
    <row r="1764" spans="7:7" x14ac:dyDescent="0.2">
      <c r="G1764" s="57"/>
    </row>
    <row r="1765" spans="7:7" x14ac:dyDescent="0.2">
      <c r="G1765" s="57"/>
    </row>
    <row r="1766" spans="7:7" x14ac:dyDescent="0.2">
      <c r="G1766" s="57"/>
    </row>
    <row r="1767" spans="7:7" x14ac:dyDescent="0.2">
      <c r="G1767" s="57"/>
    </row>
    <row r="1768" spans="7:7" x14ac:dyDescent="0.2">
      <c r="G1768" s="57"/>
    </row>
    <row r="1769" spans="7:7" x14ac:dyDescent="0.2">
      <c r="G1769" s="57"/>
    </row>
    <row r="1770" spans="7:7" x14ac:dyDescent="0.2">
      <c r="G1770" s="57"/>
    </row>
    <row r="1771" spans="7:7" x14ac:dyDescent="0.2">
      <c r="G1771" s="57"/>
    </row>
    <row r="1772" spans="7:7" x14ac:dyDescent="0.2">
      <c r="G1772" s="57"/>
    </row>
    <row r="1773" spans="7:7" x14ac:dyDescent="0.2">
      <c r="G1773" s="57"/>
    </row>
    <row r="1774" spans="7:7" x14ac:dyDescent="0.2">
      <c r="G1774" s="57"/>
    </row>
    <row r="1775" spans="7:7" x14ac:dyDescent="0.2">
      <c r="G1775" s="57"/>
    </row>
    <row r="1776" spans="7:7" x14ac:dyDescent="0.2">
      <c r="G1776" s="57"/>
    </row>
    <row r="1777" spans="7:7" x14ac:dyDescent="0.2">
      <c r="G1777" s="57"/>
    </row>
    <row r="1778" spans="7:7" x14ac:dyDescent="0.2">
      <c r="G1778" s="57"/>
    </row>
    <row r="1779" spans="7:7" x14ac:dyDescent="0.2">
      <c r="G1779" s="57"/>
    </row>
    <row r="1780" spans="7:7" x14ac:dyDescent="0.2">
      <c r="G1780" s="57"/>
    </row>
    <row r="1781" spans="7:7" x14ac:dyDescent="0.2">
      <c r="G1781" s="57"/>
    </row>
    <row r="1782" spans="7:7" x14ac:dyDescent="0.2">
      <c r="G1782" s="57"/>
    </row>
    <row r="1783" spans="7:7" x14ac:dyDescent="0.2">
      <c r="G1783" s="57"/>
    </row>
    <row r="1784" spans="7:7" x14ac:dyDescent="0.2">
      <c r="G1784" s="57"/>
    </row>
    <row r="1785" spans="7:7" x14ac:dyDescent="0.2">
      <c r="G1785" s="57"/>
    </row>
    <row r="1786" spans="7:7" x14ac:dyDescent="0.2">
      <c r="G1786" s="57"/>
    </row>
    <row r="1787" spans="7:7" x14ac:dyDescent="0.2">
      <c r="G1787" s="57"/>
    </row>
    <row r="1788" spans="7:7" x14ac:dyDescent="0.2">
      <c r="G1788" s="57"/>
    </row>
    <row r="1789" spans="7:7" x14ac:dyDescent="0.2">
      <c r="G1789" s="57"/>
    </row>
    <row r="1790" spans="7:7" x14ac:dyDescent="0.2">
      <c r="G1790" s="57"/>
    </row>
    <row r="1791" spans="7:7" x14ac:dyDescent="0.2">
      <c r="G1791" s="57"/>
    </row>
    <row r="1792" spans="7:7" x14ac:dyDescent="0.2">
      <c r="G1792" s="57"/>
    </row>
    <row r="1793" spans="7:7" x14ac:dyDescent="0.2">
      <c r="G1793" s="57"/>
    </row>
    <row r="1794" spans="7:7" x14ac:dyDescent="0.2">
      <c r="G1794" s="57"/>
    </row>
    <row r="1795" spans="7:7" x14ac:dyDescent="0.2">
      <c r="G1795" s="57"/>
    </row>
    <row r="1796" spans="7:7" x14ac:dyDescent="0.2">
      <c r="G1796" s="57"/>
    </row>
    <row r="1797" spans="7:7" x14ac:dyDescent="0.2">
      <c r="G1797" s="57"/>
    </row>
    <row r="1798" spans="7:7" x14ac:dyDescent="0.2">
      <c r="G1798" s="57"/>
    </row>
    <row r="1799" spans="7:7" x14ac:dyDescent="0.2">
      <c r="G1799" s="57"/>
    </row>
    <row r="1800" spans="7:7" x14ac:dyDescent="0.2">
      <c r="G1800" s="57"/>
    </row>
    <row r="1801" spans="7:7" x14ac:dyDescent="0.2">
      <c r="G1801" s="57"/>
    </row>
    <row r="1802" spans="7:7" x14ac:dyDescent="0.2">
      <c r="G1802" s="57"/>
    </row>
    <row r="1803" spans="7:7" x14ac:dyDescent="0.2">
      <c r="G1803" s="57"/>
    </row>
    <row r="1804" spans="7:7" x14ac:dyDescent="0.2">
      <c r="G1804" s="57"/>
    </row>
    <row r="1805" spans="7:7" x14ac:dyDescent="0.2">
      <c r="G1805" s="57"/>
    </row>
    <row r="1806" spans="7:7" x14ac:dyDescent="0.2">
      <c r="G1806" s="57"/>
    </row>
    <row r="1807" spans="7:7" x14ac:dyDescent="0.2">
      <c r="G1807" s="57"/>
    </row>
    <row r="1808" spans="7:7" x14ac:dyDescent="0.2">
      <c r="G1808" s="57"/>
    </row>
    <row r="1809" spans="7:7" x14ac:dyDescent="0.2">
      <c r="G1809" s="57"/>
    </row>
    <row r="1810" spans="7:7" x14ac:dyDescent="0.2">
      <c r="G1810" s="57"/>
    </row>
    <row r="1811" spans="7:7" x14ac:dyDescent="0.2">
      <c r="G1811" s="57"/>
    </row>
    <row r="1812" spans="7:7" x14ac:dyDescent="0.2">
      <c r="G1812" s="57"/>
    </row>
    <row r="1813" spans="7:7" x14ac:dyDescent="0.2">
      <c r="G1813" s="57"/>
    </row>
    <row r="1814" spans="7:7" x14ac:dyDescent="0.2">
      <c r="G1814" s="57"/>
    </row>
    <row r="1815" spans="7:7" x14ac:dyDescent="0.2">
      <c r="G1815" s="57"/>
    </row>
    <row r="1816" spans="7:7" x14ac:dyDescent="0.2">
      <c r="G1816" s="57"/>
    </row>
    <row r="1817" spans="7:7" x14ac:dyDescent="0.2">
      <c r="G1817" s="57"/>
    </row>
    <row r="1818" spans="7:7" x14ac:dyDescent="0.2">
      <c r="G1818" s="57"/>
    </row>
    <row r="1819" spans="7:7" x14ac:dyDescent="0.2">
      <c r="G1819" s="57"/>
    </row>
    <row r="1820" spans="7:7" x14ac:dyDescent="0.2">
      <c r="G1820" s="57"/>
    </row>
    <row r="1821" spans="7:7" x14ac:dyDescent="0.2">
      <c r="G1821" s="57"/>
    </row>
    <row r="1822" spans="7:7" x14ac:dyDescent="0.2">
      <c r="G1822" s="57"/>
    </row>
    <row r="1823" spans="7:7" x14ac:dyDescent="0.2">
      <c r="G1823" s="57"/>
    </row>
    <row r="1824" spans="7:7" x14ac:dyDescent="0.2">
      <c r="G1824" s="57"/>
    </row>
    <row r="1825" spans="7:7" x14ac:dyDescent="0.2">
      <c r="G1825" s="57"/>
    </row>
    <row r="1826" spans="7:7" x14ac:dyDescent="0.2">
      <c r="G1826" s="57"/>
    </row>
    <row r="1827" spans="7:7" x14ac:dyDescent="0.2">
      <c r="G1827" s="57"/>
    </row>
    <row r="1828" spans="7:7" x14ac:dyDescent="0.2">
      <c r="G1828" s="57"/>
    </row>
    <row r="1829" spans="7:7" x14ac:dyDescent="0.2">
      <c r="G1829" s="57"/>
    </row>
    <row r="1830" spans="7:7" x14ac:dyDescent="0.2">
      <c r="G1830" s="57"/>
    </row>
    <row r="1831" spans="7:7" x14ac:dyDescent="0.2">
      <c r="G1831" s="57"/>
    </row>
    <row r="1832" spans="7:7" x14ac:dyDescent="0.2">
      <c r="G1832" s="57"/>
    </row>
    <row r="1833" spans="7:7" x14ac:dyDescent="0.2">
      <c r="G1833" s="57"/>
    </row>
    <row r="1834" spans="7:7" x14ac:dyDescent="0.2">
      <c r="G1834" s="57"/>
    </row>
    <row r="1835" spans="7:7" x14ac:dyDescent="0.2">
      <c r="G1835" s="57"/>
    </row>
    <row r="1836" spans="7:7" x14ac:dyDescent="0.2">
      <c r="G1836" s="57"/>
    </row>
    <row r="1837" spans="7:7" x14ac:dyDescent="0.2">
      <c r="G1837" s="57"/>
    </row>
    <row r="1838" spans="7:7" x14ac:dyDescent="0.2">
      <c r="G1838" s="57"/>
    </row>
    <row r="1839" spans="7:7" x14ac:dyDescent="0.2">
      <c r="G1839" s="57"/>
    </row>
    <row r="1840" spans="7:7" x14ac:dyDescent="0.2">
      <c r="G1840" s="57"/>
    </row>
    <row r="1841" spans="7:7" x14ac:dyDescent="0.2">
      <c r="G1841" s="57"/>
    </row>
    <row r="1842" spans="7:7" x14ac:dyDescent="0.2">
      <c r="G1842" s="57"/>
    </row>
    <row r="1843" spans="7:7" x14ac:dyDescent="0.2">
      <c r="G1843" s="57"/>
    </row>
    <row r="1844" spans="7:7" x14ac:dyDescent="0.2">
      <c r="G1844" s="57"/>
    </row>
    <row r="1845" spans="7:7" x14ac:dyDescent="0.2">
      <c r="G1845" s="57"/>
    </row>
    <row r="1846" spans="7:7" x14ac:dyDescent="0.2">
      <c r="G1846" s="57"/>
    </row>
    <row r="1847" spans="7:7" x14ac:dyDescent="0.2">
      <c r="G1847" s="57"/>
    </row>
    <row r="1848" spans="7:7" x14ac:dyDescent="0.2">
      <c r="G1848" s="57"/>
    </row>
    <row r="1849" spans="7:7" x14ac:dyDescent="0.2">
      <c r="G1849" s="57"/>
    </row>
    <row r="1850" spans="7:7" x14ac:dyDescent="0.2">
      <c r="G1850" s="57"/>
    </row>
    <row r="1851" spans="7:7" x14ac:dyDescent="0.2">
      <c r="G1851" s="57"/>
    </row>
    <row r="1852" spans="7:7" x14ac:dyDescent="0.2">
      <c r="G1852" s="57"/>
    </row>
    <row r="1853" spans="7:7" x14ac:dyDescent="0.2">
      <c r="G1853" s="57"/>
    </row>
    <row r="1854" spans="7:7" x14ac:dyDescent="0.2">
      <c r="G1854" s="57"/>
    </row>
    <row r="1855" spans="7:7" x14ac:dyDescent="0.2">
      <c r="G1855" s="57"/>
    </row>
    <row r="1856" spans="7:7" x14ac:dyDescent="0.2">
      <c r="G1856" s="57"/>
    </row>
    <row r="1857" spans="7:7" x14ac:dyDescent="0.2">
      <c r="G1857" s="57"/>
    </row>
    <row r="1858" spans="7:7" x14ac:dyDescent="0.2">
      <c r="G1858" s="57"/>
    </row>
    <row r="1859" spans="7:7" x14ac:dyDescent="0.2">
      <c r="G1859" s="57"/>
    </row>
    <row r="1860" spans="7:7" x14ac:dyDescent="0.2">
      <c r="G1860" s="57"/>
    </row>
    <row r="1861" spans="7:7" x14ac:dyDescent="0.2">
      <c r="G1861" s="57"/>
    </row>
    <row r="1862" spans="7:7" x14ac:dyDescent="0.2">
      <c r="G1862" s="57"/>
    </row>
    <row r="1863" spans="7:7" x14ac:dyDescent="0.2">
      <c r="G1863" s="57"/>
    </row>
    <row r="1864" spans="7:7" x14ac:dyDescent="0.2">
      <c r="G1864" s="57"/>
    </row>
    <row r="1865" spans="7:7" x14ac:dyDescent="0.2">
      <c r="G1865" s="57"/>
    </row>
    <row r="1866" spans="7:7" x14ac:dyDescent="0.2">
      <c r="G1866" s="57"/>
    </row>
    <row r="1867" spans="7:7" x14ac:dyDescent="0.2">
      <c r="G1867" s="57"/>
    </row>
    <row r="1868" spans="7:7" x14ac:dyDescent="0.2">
      <c r="G1868" s="57"/>
    </row>
    <row r="1869" spans="7:7" x14ac:dyDescent="0.2">
      <c r="G1869" s="57"/>
    </row>
    <row r="1870" spans="7:7" x14ac:dyDescent="0.2">
      <c r="G1870" s="57"/>
    </row>
    <row r="1871" spans="7:7" x14ac:dyDescent="0.2">
      <c r="G1871" s="57"/>
    </row>
    <row r="1872" spans="7:7" x14ac:dyDescent="0.2">
      <c r="G1872" s="57"/>
    </row>
    <row r="1873" spans="7:7" x14ac:dyDescent="0.2">
      <c r="G1873" s="57"/>
    </row>
    <row r="1874" spans="7:7" x14ac:dyDescent="0.2">
      <c r="G1874" s="57"/>
    </row>
    <row r="1875" spans="7:7" x14ac:dyDescent="0.2">
      <c r="G1875" s="57"/>
    </row>
    <row r="1876" spans="7:7" x14ac:dyDescent="0.2">
      <c r="G1876" s="57"/>
    </row>
    <row r="1877" spans="7:7" x14ac:dyDescent="0.2">
      <c r="G1877" s="57"/>
    </row>
    <row r="1878" spans="7:7" x14ac:dyDescent="0.2">
      <c r="G1878" s="57"/>
    </row>
    <row r="1879" spans="7:7" x14ac:dyDescent="0.2">
      <c r="G1879" s="57"/>
    </row>
    <row r="1880" spans="7:7" x14ac:dyDescent="0.2">
      <c r="G1880" s="57"/>
    </row>
    <row r="1881" spans="7:7" x14ac:dyDescent="0.2">
      <c r="G1881" s="57"/>
    </row>
    <row r="1882" spans="7:7" x14ac:dyDescent="0.2">
      <c r="G1882" s="57"/>
    </row>
    <row r="1883" spans="7:7" x14ac:dyDescent="0.2">
      <c r="G1883" s="57"/>
    </row>
    <row r="1884" spans="7:7" x14ac:dyDescent="0.2">
      <c r="G1884" s="57"/>
    </row>
    <row r="1885" spans="7:7" x14ac:dyDescent="0.2">
      <c r="G1885" s="57"/>
    </row>
    <row r="1886" spans="7:7" x14ac:dyDescent="0.2">
      <c r="G1886" s="57"/>
    </row>
    <row r="1887" spans="7:7" x14ac:dyDescent="0.2">
      <c r="G1887" s="57"/>
    </row>
    <row r="1888" spans="7:7" x14ac:dyDescent="0.2">
      <c r="G1888" s="57"/>
    </row>
    <row r="1889" spans="7:7" x14ac:dyDescent="0.2">
      <c r="G1889" s="57"/>
    </row>
    <row r="1890" spans="7:7" x14ac:dyDescent="0.2">
      <c r="G1890" s="57"/>
    </row>
    <row r="1891" spans="7:7" x14ac:dyDescent="0.2">
      <c r="G1891" s="57"/>
    </row>
    <row r="1892" spans="7:7" x14ac:dyDescent="0.2">
      <c r="G1892" s="57"/>
    </row>
    <row r="1893" spans="7:7" x14ac:dyDescent="0.2">
      <c r="G1893" s="57"/>
    </row>
    <row r="1894" spans="7:7" x14ac:dyDescent="0.2">
      <c r="G1894" s="57"/>
    </row>
    <row r="1895" spans="7:7" x14ac:dyDescent="0.2">
      <c r="G1895" s="57"/>
    </row>
    <row r="1896" spans="7:7" x14ac:dyDescent="0.2">
      <c r="G1896" s="57"/>
    </row>
    <row r="1897" spans="7:7" x14ac:dyDescent="0.2">
      <c r="G1897" s="57"/>
    </row>
    <row r="1898" spans="7:7" x14ac:dyDescent="0.2">
      <c r="G1898" s="57"/>
    </row>
    <row r="1899" spans="7:7" x14ac:dyDescent="0.2">
      <c r="G1899" s="57"/>
    </row>
    <row r="1900" spans="7:7" x14ac:dyDescent="0.2">
      <c r="G1900" s="57"/>
    </row>
    <row r="1901" spans="7:7" x14ac:dyDescent="0.2">
      <c r="G1901" s="57"/>
    </row>
    <row r="1902" spans="7:7" x14ac:dyDescent="0.2">
      <c r="G1902" s="57"/>
    </row>
    <row r="1903" spans="7:7" x14ac:dyDescent="0.2">
      <c r="G1903" s="57"/>
    </row>
    <row r="1904" spans="7:7" x14ac:dyDescent="0.2">
      <c r="G1904" s="57"/>
    </row>
    <row r="1905" spans="7:7" x14ac:dyDescent="0.2">
      <c r="G1905" s="57"/>
    </row>
    <row r="1906" spans="7:7" x14ac:dyDescent="0.2">
      <c r="G1906" s="57"/>
    </row>
    <row r="1907" spans="7:7" x14ac:dyDescent="0.2">
      <c r="G1907" s="57"/>
    </row>
    <row r="1908" spans="7:7" x14ac:dyDescent="0.2">
      <c r="G1908" s="57"/>
    </row>
    <row r="1909" spans="7:7" x14ac:dyDescent="0.2">
      <c r="G1909" s="57"/>
    </row>
    <row r="1910" spans="7:7" x14ac:dyDescent="0.2">
      <c r="G1910" s="57"/>
    </row>
    <row r="1911" spans="7:7" x14ac:dyDescent="0.2">
      <c r="G1911" s="57"/>
    </row>
    <row r="1912" spans="7:7" x14ac:dyDescent="0.2">
      <c r="G1912" s="57"/>
    </row>
    <row r="1913" spans="7:7" x14ac:dyDescent="0.2">
      <c r="G1913" s="57"/>
    </row>
    <row r="1914" spans="7:7" x14ac:dyDescent="0.2">
      <c r="G1914" s="57"/>
    </row>
    <row r="1915" spans="7:7" x14ac:dyDescent="0.2">
      <c r="G1915" s="57"/>
    </row>
    <row r="1916" spans="7:7" x14ac:dyDescent="0.2">
      <c r="G1916" s="57"/>
    </row>
    <row r="1917" spans="7:7" x14ac:dyDescent="0.2">
      <c r="G1917" s="57"/>
    </row>
    <row r="1918" spans="7:7" x14ac:dyDescent="0.2">
      <c r="G1918" s="57"/>
    </row>
    <row r="1919" spans="7:7" x14ac:dyDescent="0.2">
      <c r="G1919" s="57"/>
    </row>
    <row r="1920" spans="7:7" x14ac:dyDescent="0.2">
      <c r="G1920" s="57"/>
    </row>
    <row r="1921" spans="7:7" x14ac:dyDescent="0.2">
      <c r="G1921" s="57"/>
    </row>
    <row r="1922" spans="7:7" x14ac:dyDescent="0.2">
      <c r="G1922" s="57"/>
    </row>
    <row r="1923" spans="7:7" x14ac:dyDescent="0.2">
      <c r="G1923" s="57"/>
    </row>
    <row r="1924" spans="7:7" x14ac:dyDescent="0.2">
      <c r="G1924" s="57"/>
    </row>
    <row r="1925" spans="7:7" x14ac:dyDescent="0.2">
      <c r="G1925" s="57"/>
    </row>
    <row r="1926" spans="7:7" x14ac:dyDescent="0.2">
      <c r="G1926" s="57"/>
    </row>
    <row r="1927" spans="7:7" x14ac:dyDescent="0.2">
      <c r="G1927" s="57"/>
    </row>
    <row r="1928" spans="7:7" x14ac:dyDescent="0.2">
      <c r="G1928" s="57"/>
    </row>
    <row r="1929" spans="7:7" x14ac:dyDescent="0.2">
      <c r="G1929" s="57"/>
    </row>
    <row r="1930" spans="7:7" x14ac:dyDescent="0.2">
      <c r="G1930" s="57"/>
    </row>
    <row r="1931" spans="7:7" x14ac:dyDescent="0.2">
      <c r="G1931" s="57"/>
    </row>
    <row r="1932" spans="7:7" x14ac:dyDescent="0.2">
      <c r="G1932" s="57"/>
    </row>
    <row r="1933" spans="7:7" x14ac:dyDescent="0.2">
      <c r="G1933" s="57"/>
    </row>
    <row r="1934" spans="7:7" x14ac:dyDescent="0.2">
      <c r="G1934" s="57"/>
    </row>
    <row r="1935" spans="7:7" x14ac:dyDescent="0.2">
      <c r="G1935" s="57"/>
    </row>
    <row r="1936" spans="7:7" x14ac:dyDescent="0.2">
      <c r="G1936" s="57"/>
    </row>
    <row r="1937" spans="7:7" x14ac:dyDescent="0.2">
      <c r="G1937" s="57"/>
    </row>
    <row r="1938" spans="7:7" x14ac:dyDescent="0.2">
      <c r="G1938" s="57"/>
    </row>
    <row r="1939" spans="7:7" x14ac:dyDescent="0.2">
      <c r="G1939" s="57"/>
    </row>
    <row r="1940" spans="7:7" x14ac:dyDescent="0.2">
      <c r="G1940" s="57"/>
    </row>
    <row r="1941" spans="7:7" x14ac:dyDescent="0.2">
      <c r="G1941" s="57"/>
    </row>
    <row r="1942" spans="7:7" x14ac:dyDescent="0.2">
      <c r="G1942" s="57"/>
    </row>
    <row r="1943" spans="7:7" x14ac:dyDescent="0.2">
      <c r="G1943" s="57"/>
    </row>
    <row r="1944" spans="7:7" x14ac:dyDescent="0.2">
      <c r="G1944" s="57"/>
    </row>
    <row r="1945" spans="7:7" x14ac:dyDescent="0.2">
      <c r="G1945" s="57"/>
    </row>
    <row r="1946" spans="7:7" x14ac:dyDescent="0.2">
      <c r="G1946" s="57"/>
    </row>
    <row r="1947" spans="7:7" x14ac:dyDescent="0.2">
      <c r="G1947" s="57"/>
    </row>
    <row r="1948" spans="7:7" x14ac:dyDescent="0.2">
      <c r="G1948" s="57"/>
    </row>
    <row r="1949" spans="7:7" x14ac:dyDescent="0.2">
      <c r="G1949" s="57"/>
    </row>
    <row r="1950" spans="7:7" x14ac:dyDescent="0.2">
      <c r="G1950" s="57"/>
    </row>
    <row r="1951" spans="7:7" x14ac:dyDescent="0.2">
      <c r="G1951" s="57"/>
    </row>
    <row r="1952" spans="7:7" x14ac:dyDescent="0.2">
      <c r="G1952" s="57"/>
    </row>
    <row r="1953" spans="7:7" x14ac:dyDescent="0.2">
      <c r="G1953" s="57"/>
    </row>
    <row r="1954" spans="7:7" x14ac:dyDescent="0.2">
      <c r="G1954" s="57"/>
    </row>
    <row r="1955" spans="7:7" x14ac:dyDescent="0.2">
      <c r="G1955" s="57"/>
    </row>
    <row r="1956" spans="7:7" x14ac:dyDescent="0.2">
      <c r="G1956" s="57"/>
    </row>
    <row r="1957" spans="7:7" x14ac:dyDescent="0.2">
      <c r="G1957" s="57"/>
    </row>
    <row r="1958" spans="7:7" x14ac:dyDescent="0.2">
      <c r="G1958" s="57"/>
    </row>
    <row r="1959" spans="7:7" x14ac:dyDescent="0.2">
      <c r="G1959" s="57"/>
    </row>
    <row r="1960" spans="7:7" x14ac:dyDescent="0.2">
      <c r="G1960" s="57"/>
    </row>
    <row r="1961" spans="7:7" x14ac:dyDescent="0.2">
      <c r="G1961" s="57"/>
    </row>
    <row r="1962" spans="7:7" x14ac:dyDescent="0.2">
      <c r="G1962" s="57"/>
    </row>
    <row r="1963" spans="7:7" x14ac:dyDescent="0.2">
      <c r="G1963" s="57"/>
    </row>
    <row r="1964" spans="7:7" x14ac:dyDescent="0.2">
      <c r="G1964" s="57"/>
    </row>
    <row r="1965" spans="7:7" x14ac:dyDescent="0.2">
      <c r="G1965" s="57"/>
    </row>
    <row r="1966" spans="7:7" x14ac:dyDescent="0.2">
      <c r="G1966" s="57"/>
    </row>
    <row r="1967" spans="7:7" x14ac:dyDescent="0.2">
      <c r="G1967" s="57"/>
    </row>
    <row r="1968" spans="7:7" x14ac:dyDescent="0.2">
      <c r="G1968" s="57"/>
    </row>
    <row r="1969" spans="7:7" x14ac:dyDescent="0.2">
      <c r="G1969" s="57"/>
    </row>
    <row r="1970" spans="7:7" x14ac:dyDescent="0.2">
      <c r="G1970" s="57"/>
    </row>
    <row r="1971" spans="7:7" x14ac:dyDescent="0.2">
      <c r="G1971" s="57"/>
    </row>
    <row r="1972" spans="7:7" x14ac:dyDescent="0.2">
      <c r="G1972" s="57"/>
    </row>
    <row r="1973" spans="7:7" x14ac:dyDescent="0.2">
      <c r="G1973" s="57"/>
    </row>
    <row r="1974" spans="7:7" x14ac:dyDescent="0.2">
      <c r="G1974" s="57"/>
    </row>
    <row r="1975" spans="7:7" x14ac:dyDescent="0.2">
      <c r="G1975" s="57"/>
    </row>
    <row r="1976" spans="7:7" x14ac:dyDescent="0.2">
      <c r="G1976" s="57"/>
    </row>
    <row r="1977" spans="7:7" x14ac:dyDescent="0.2">
      <c r="G1977" s="57"/>
    </row>
    <row r="1978" spans="7:7" x14ac:dyDescent="0.2">
      <c r="G1978" s="57"/>
    </row>
    <row r="1979" spans="7:7" x14ac:dyDescent="0.2">
      <c r="G1979" s="57"/>
    </row>
    <row r="1980" spans="7:7" x14ac:dyDescent="0.2">
      <c r="G1980" s="57"/>
    </row>
    <row r="1981" spans="7:7" x14ac:dyDescent="0.2">
      <c r="G1981" s="57"/>
    </row>
    <row r="1982" spans="7:7" x14ac:dyDescent="0.2">
      <c r="G1982" s="57"/>
    </row>
    <row r="1983" spans="7:7" x14ac:dyDescent="0.2">
      <c r="G1983" s="57"/>
    </row>
    <row r="1984" spans="7:7" x14ac:dyDescent="0.2">
      <c r="G1984" s="57"/>
    </row>
    <row r="1985" spans="7:7" x14ac:dyDescent="0.2">
      <c r="G1985" s="57"/>
    </row>
    <row r="1986" spans="7:7" x14ac:dyDescent="0.2">
      <c r="G1986" s="57"/>
    </row>
    <row r="1987" spans="7:7" x14ac:dyDescent="0.2">
      <c r="G1987" s="57"/>
    </row>
    <row r="1988" spans="7:7" x14ac:dyDescent="0.2">
      <c r="G1988" s="57"/>
    </row>
    <row r="1989" spans="7:7" x14ac:dyDescent="0.2">
      <c r="G1989" s="57"/>
    </row>
    <row r="1990" spans="7:7" x14ac:dyDescent="0.2">
      <c r="G1990" s="57"/>
    </row>
    <row r="1991" spans="7:7" x14ac:dyDescent="0.2">
      <c r="G1991" s="57"/>
    </row>
    <row r="1992" spans="7:7" x14ac:dyDescent="0.2">
      <c r="G1992" s="57"/>
    </row>
    <row r="1993" spans="7:7" x14ac:dyDescent="0.2">
      <c r="G1993" s="57"/>
    </row>
    <row r="1994" spans="7:7" x14ac:dyDescent="0.2">
      <c r="G1994" s="57"/>
    </row>
    <row r="1995" spans="7:7" x14ac:dyDescent="0.2">
      <c r="G1995" s="57"/>
    </row>
    <row r="1996" spans="7:7" x14ac:dyDescent="0.2">
      <c r="G1996" s="57"/>
    </row>
    <row r="1997" spans="7:7" x14ac:dyDescent="0.2">
      <c r="G1997" s="57"/>
    </row>
    <row r="1998" spans="7:7" x14ac:dyDescent="0.2">
      <c r="G1998" s="57"/>
    </row>
    <row r="1999" spans="7:7" x14ac:dyDescent="0.2">
      <c r="G1999" s="57"/>
    </row>
    <row r="2000" spans="7:7" x14ac:dyDescent="0.2">
      <c r="G2000" s="57"/>
    </row>
    <row r="2001" spans="7:7" x14ac:dyDescent="0.2">
      <c r="G2001" s="57"/>
    </row>
    <row r="2002" spans="7:7" x14ac:dyDescent="0.2">
      <c r="G2002" s="57"/>
    </row>
    <row r="2003" spans="7:7" x14ac:dyDescent="0.2">
      <c r="G2003" s="57"/>
    </row>
    <row r="2004" spans="7:7" x14ac:dyDescent="0.2">
      <c r="G2004" s="57"/>
    </row>
    <row r="2005" spans="7:7" x14ac:dyDescent="0.2">
      <c r="G2005" s="57"/>
    </row>
    <row r="2006" spans="7:7" x14ac:dyDescent="0.2">
      <c r="G2006" s="57"/>
    </row>
    <row r="2007" spans="7:7" x14ac:dyDescent="0.2">
      <c r="G2007" s="57"/>
    </row>
    <row r="2008" spans="7:7" x14ac:dyDescent="0.2">
      <c r="G2008" s="57"/>
    </row>
    <row r="2009" spans="7:7" x14ac:dyDescent="0.2">
      <c r="G2009" s="57"/>
    </row>
    <row r="2010" spans="7:7" x14ac:dyDescent="0.2">
      <c r="G2010" s="57"/>
    </row>
    <row r="2011" spans="7:7" x14ac:dyDescent="0.2">
      <c r="G2011" s="57"/>
    </row>
    <row r="2012" spans="7:7" x14ac:dyDescent="0.2">
      <c r="G2012" s="57"/>
    </row>
    <row r="2013" spans="7:7" x14ac:dyDescent="0.2">
      <c r="G2013" s="57"/>
    </row>
    <row r="2014" spans="7:7" x14ac:dyDescent="0.2">
      <c r="G2014" s="57"/>
    </row>
    <row r="2015" spans="7:7" x14ac:dyDescent="0.2">
      <c r="G2015" s="57"/>
    </row>
    <row r="2016" spans="7:7" x14ac:dyDescent="0.2">
      <c r="G2016" s="57"/>
    </row>
    <row r="2017" spans="7:7" x14ac:dyDescent="0.2">
      <c r="G2017" s="57"/>
    </row>
    <row r="2018" spans="7:7" x14ac:dyDescent="0.2">
      <c r="G2018" s="57"/>
    </row>
    <row r="2019" spans="7:7" x14ac:dyDescent="0.2">
      <c r="G2019" s="57"/>
    </row>
    <row r="2020" spans="7:7" x14ac:dyDescent="0.2">
      <c r="G2020" s="57"/>
    </row>
    <row r="2021" spans="7:7" x14ac:dyDescent="0.2">
      <c r="G2021" s="57"/>
    </row>
    <row r="2022" spans="7:7" x14ac:dyDescent="0.2">
      <c r="G2022" s="57"/>
    </row>
    <row r="2023" spans="7:7" x14ac:dyDescent="0.2">
      <c r="G2023" s="57"/>
    </row>
    <row r="2024" spans="7:7" x14ac:dyDescent="0.2">
      <c r="G2024" s="57"/>
    </row>
    <row r="2025" spans="7:7" x14ac:dyDescent="0.2">
      <c r="G2025" s="57"/>
    </row>
    <row r="2026" spans="7:7" x14ac:dyDescent="0.2">
      <c r="G2026" s="57"/>
    </row>
    <row r="2027" spans="7:7" x14ac:dyDescent="0.2">
      <c r="G2027" s="57"/>
    </row>
    <row r="2028" spans="7:7" x14ac:dyDescent="0.2">
      <c r="G2028" s="57"/>
    </row>
    <row r="2029" spans="7:7" x14ac:dyDescent="0.2">
      <c r="G2029" s="57"/>
    </row>
    <row r="2030" spans="7:7" x14ac:dyDescent="0.2">
      <c r="G2030" s="57"/>
    </row>
    <row r="2031" spans="7:7" x14ac:dyDescent="0.2">
      <c r="G2031" s="57"/>
    </row>
    <row r="2032" spans="7:7" x14ac:dyDescent="0.2">
      <c r="G2032" s="57"/>
    </row>
    <row r="2033" spans="7:7" x14ac:dyDescent="0.2">
      <c r="G2033" s="57"/>
    </row>
    <row r="2034" spans="7:7" x14ac:dyDescent="0.2">
      <c r="G2034" s="57"/>
    </row>
    <row r="2035" spans="7:7" x14ac:dyDescent="0.2">
      <c r="G2035" s="57"/>
    </row>
    <row r="2036" spans="7:7" x14ac:dyDescent="0.2">
      <c r="G2036" s="57"/>
    </row>
    <row r="2037" spans="7:7" x14ac:dyDescent="0.2">
      <c r="G2037" s="57"/>
    </row>
    <row r="2038" spans="7:7" x14ac:dyDescent="0.2">
      <c r="G2038" s="57"/>
    </row>
    <row r="2039" spans="7:7" x14ac:dyDescent="0.2">
      <c r="G2039" s="57"/>
    </row>
    <row r="2040" spans="7:7" x14ac:dyDescent="0.2">
      <c r="G2040" s="57"/>
    </row>
    <row r="2041" spans="7:7" x14ac:dyDescent="0.2">
      <c r="G2041" s="57"/>
    </row>
    <row r="2042" spans="7:7" x14ac:dyDescent="0.2">
      <c r="G2042" s="57"/>
    </row>
    <row r="2043" spans="7:7" x14ac:dyDescent="0.2">
      <c r="G2043" s="57"/>
    </row>
    <row r="2044" spans="7:7" x14ac:dyDescent="0.2">
      <c r="G2044" s="57"/>
    </row>
    <row r="2045" spans="7:7" x14ac:dyDescent="0.2">
      <c r="G2045" s="57"/>
    </row>
    <row r="2046" spans="7:7" x14ac:dyDescent="0.2">
      <c r="G2046" s="57"/>
    </row>
    <row r="2047" spans="7:7" x14ac:dyDescent="0.2">
      <c r="G2047" s="57"/>
    </row>
    <row r="2048" spans="7:7" x14ac:dyDescent="0.2">
      <c r="G2048" s="57"/>
    </row>
    <row r="2049" spans="7:7" x14ac:dyDescent="0.2">
      <c r="G2049" s="57"/>
    </row>
    <row r="2050" spans="7:7" x14ac:dyDescent="0.2">
      <c r="G2050" s="57"/>
    </row>
    <row r="2051" spans="7:7" x14ac:dyDescent="0.2">
      <c r="G2051" s="57"/>
    </row>
    <row r="2052" spans="7:7" x14ac:dyDescent="0.2">
      <c r="G2052" s="57"/>
    </row>
    <row r="2053" spans="7:7" x14ac:dyDescent="0.2">
      <c r="G2053" s="57"/>
    </row>
    <row r="2054" spans="7:7" x14ac:dyDescent="0.2">
      <c r="G2054" s="57"/>
    </row>
    <row r="2055" spans="7:7" x14ac:dyDescent="0.2">
      <c r="G2055" s="57"/>
    </row>
    <row r="2056" spans="7:7" x14ac:dyDescent="0.2">
      <c r="G2056" s="57"/>
    </row>
    <row r="2057" spans="7:7" x14ac:dyDescent="0.2">
      <c r="G2057" s="57"/>
    </row>
    <row r="2058" spans="7:7" x14ac:dyDescent="0.2">
      <c r="G2058" s="57"/>
    </row>
    <row r="2059" spans="7:7" x14ac:dyDescent="0.2">
      <c r="G2059" s="57"/>
    </row>
    <row r="2060" spans="7:7" x14ac:dyDescent="0.2">
      <c r="G2060" s="57"/>
    </row>
    <row r="2061" spans="7:7" x14ac:dyDescent="0.2">
      <c r="G2061" s="57"/>
    </row>
    <row r="2062" spans="7:7" x14ac:dyDescent="0.2">
      <c r="G2062" s="57"/>
    </row>
    <row r="2063" spans="7:7" x14ac:dyDescent="0.2">
      <c r="G2063" s="57"/>
    </row>
    <row r="2064" spans="7:7" x14ac:dyDescent="0.2">
      <c r="G2064" s="57"/>
    </row>
    <row r="2065" spans="7:7" x14ac:dyDescent="0.2">
      <c r="G2065" s="57"/>
    </row>
    <row r="2066" spans="7:7" x14ac:dyDescent="0.2">
      <c r="G2066" s="57"/>
    </row>
    <row r="2067" spans="7:7" x14ac:dyDescent="0.2">
      <c r="G2067" s="57"/>
    </row>
    <row r="2068" spans="7:7" x14ac:dyDescent="0.2">
      <c r="G2068" s="57"/>
    </row>
    <row r="2069" spans="7:7" x14ac:dyDescent="0.2">
      <c r="G2069" s="57"/>
    </row>
    <row r="2070" spans="7:7" x14ac:dyDescent="0.2">
      <c r="G2070" s="57"/>
    </row>
    <row r="2071" spans="7:7" x14ac:dyDescent="0.2">
      <c r="G2071" s="57"/>
    </row>
    <row r="2072" spans="7:7" x14ac:dyDescent="0.2">
      <c r="G2072" s="57"/>
    </row>
    <row r="2073" spans="7:7" x14ac:dyDescent="0.2">
      <c r="G2073" s="57"/>
    </row>
    <row r="2074" spans="7:7" x14ac:dyDescent="0.2">
      <c r="G2074" s="57"/>
    </row>
    <row r="2075" spans="7:7" x14ac:dyDescent="0.2">
      <c r="G2075" s="57"/>
    </row>
    <row r="2076" spans="7:7" x14ac:dyDescent="0.2">
      <c r="G2076" s="57"/>
    </row>
    <row r="2077" spans="7:7" x14ac:dyDescent="0.2">
      <c r="G2077" s="57"/>
    </row>
    <row r="2078" spans="7:7" x14ac:dyDescent="0.2">
      <c r="G2078" s="57"/>
    </row>
    <row r="2079" spans="7:7" x14ac:dyDescent="0.2">
      <c r="G2079" s="57"/>
    </row>
    <row r="2080" spans="7:7" x14ac:dyDescent="0.2">
      <c r="G2080" s="57"/>
    </row>
    <row r="2081" spans="7:7" x14ac:dyDescent="0.2">
      <c r="G2081" s="57"/>
    </row>
    <row r="2082" spans="7:7" x14ac:dyDescent="0.2">
      <c r="G2082" s="57"/>
    </row>
    <row r="2083" spans="7:7" x14ac:dyDescent="0.2">
      <c r="G2083" s="57"/>
    </row>
    <row r="2084" spans="7:7" x14ac:dyDescent="0.2">
      <c r="G2084" s="57"/>
    </row>
    <row r="2085" spans="7:7" x14ac:dyDescent="0.2">
      <c r="G2085" s="57"/>
    </row>
    <row r="2086" spans="7:7" x14ac:dyDescent="0.2">
      <c r="G2086" s="57"/>
    </row>
    <row r="2087" spans="7:7" x14ac:dyDescent="0.2">
      <c r="G2087" s="57"/>
    </row>
    <row r="2088" spans="7:7" x14ac:dyDescent="0.2">
      <c r="G2088" s="57"/>
    </row>
    <row r="2089" spans="7:7" x14ac:dyDescent="0.2">
      <c r="G2089" s="57"/>
    </row>
    <row r="2090" spans="7:7" x14ac:dyDescent="0.2">
      <c r="G2090" s="57"/>
    </row>
    <row r="2091" spans="7:7" x14ac:dyDescent="0.2">
      <c r="G2091" s="57"/>
    </row>
    <row r="2092" spans="7:7" x14ac:dyDescent="0.2">
      <c r="G2092" s="57"/>
    </row>
    <row r="2093" spans="7:7" x14ac:dyDescent="0.2">
      <c r="G2093" s="57"/>
    </row>
    <row r="2094" spans="7:7" x14ac:dyDescent="0.2">
      <c r="G2094" s="57"/>
    </row>
    <row r="2095" spans="7:7" x14ac:dyDescent="0.2">
      <c r="G2095" s="57"/>
    </row>
    <row r="2096" spans="7:7" x14ac:dyDescent="0.2">
      <c r="G2096" s="57"/>
    </row>
    <row r="2097" spans="7:7" x14ac:dyDescent="0.2">
      <c r="G2097" s="57"/>
    </row>
    <row r="2098" spans="7:7" x14ac:dyDescent="0.2">
      <c r="G2098" s="57"/>
    </row>
    <row r="2099" spans="7:7" x14ac:dyDescent="0.2">
      <c r="G2099" s="57"/>
    </row>
    <row r="2100" spans="7:7" x14ac:dyDescent="0.2">
      <c r="G2100" s="57"/>
    </row>
    <row r="2101" spans="7:7" x14ac:dyDescent="0.2">
      <c r="G2101" s="57"/>
    </row>
    <row r="2102" spans="7:7" x14ac:dyDescent="0.2">
      <c r="G2102" s="57"/>
    </row>
    <row r="2103" spans="7:7" x14ac:dyDescent="0.2">
      <c r="G2103" s="57"/>
    </row>
    <row r="2104" spans="7:7" x14ac:dyDescent="0.2">
      <c r="G2104" s="57"/>
    </row>
    <row r="2105" spans="7:7" x14ac:dyDescent="0.2">
      <c r="G2105" s="57"/>
    </row>
    <row r="2106" spans="7:7" x14ac:dyDescent="0.2">
      <c r="G2106" s="57"/>
    </row>
    <row r="2107" spans="7:7" x14ac:dyDescent="0.2">
      <c r="G2107" s="57"/>
    </row>
    <row r="2108" spans="7:7" x14ac:dyDescent="0.2">
      <c r="G2108" s="57"/>
    </row>
    <row r="2109" spans="7:7" x14ac:dyDescent="0.2">
      <c r="G2109" s="57"/>
    </row>
    <row r="2110" spans="7:7" x14ac:dyDescent="0.2">
      <c r="G2110" s="57"/>
    </row>
    <row r="2111" spans="7:7" x14ac:dyDescent="0.2">
      <c r="G2111" s="57"/>
    </row>
    <row r="2112" spans="7:7" x14ac:dyDescent="0.2">
      <c r="G2112" s="57"/>
    </row>
    <row r="2113" spans="7:7" x14ac:dyDescent="0.2">
      <c r="G2113" s="57"/>
    </row>
    <row r="2114" spans="7:7" x14ac:dyDescent="0.2">
      <c r="G2114" s="57"/>
    </row>
    <row r="2115" spans="7:7" x14ac:dyDescent="0.2">
      <c r="G2115" s="57"/>
    </row>
    <row r="2116" spans="7:7" x14ac:dyDescent="0.2">
      <c r="G2116" s="57"/>
    </row>
    <row r="2117" spans="7:7" x14ac:dyDescent="0.2">
      <c r="G2117" s="57"/>
    </row>
    <row r="2118" spans="7:7" x14ac:dyDescent="0.2">
      <c r="G2118" s="57"/>
    </row>
    <row r="2119" spans="7:7" x14ac:dyDescent="0.2">
      <c r="G2119" s="57"/>
    </row>
    <row r="2120" spans="7:7" x14ac:dyDescent="0.2">
      <c r="G2120" s="57"/>
    </row>
    <row r="2121" spans="7:7" x14ac:dyDescent="0.2">
      <c r="G2121" s="57"/>
    </row>
    <row r="2122" spans="7:7" x14ac:dyDescent="0.2">
      <c r="G2122" s="57"/>
    </row>
    <row r="2123" spans="7:7" x14ac:dyDescent="0.2">
      <c r="G2123" s="57"/>
    </row>
    <row r="2124" spans="7:7" x14ac:dyDescent="0.2">
      <c r="G2124" s="57"/>
    </row>
    <row r="2125" spans="7:7" x14ac:dyDescent="0.2">
      <c r="G2125" s="57"/>
    </row>
    <row r="2126" spans="7:7" x14ac:dyDescent="0.2">
      <c r="G2126" s="57"/>
    </row>
    <row r="2127" spans="7:7" x14ac:dyDescent="0.2">
      <c r="G2127" s="57"/>
    </row>
    <row r="2128" spans="7:7" x14ac:dyDescent="0.2">
      <c r="G2128" s="57"/>
    </row>
    <row r="2129" spans="7:7" x14ac:dyDescent="0.2">
      <c r="G2129" s="57"/>
    </row>
    <row r="2130" spans="7:7" x14ac:dyDescent="0.2">
      <c r="G2130" s="57"/>
    </row>
    <row r="2131" spans="7:7" x14ac:dyDescent="0.2">
      <c r="G2131" s="57"/>
    </row>
    <row r="2132" spans="7:7" x14ac:dyDescent="0.2">
      <c r="G2132" s="57"/>
    </row>
    <row r="2133" spans="7:7" x14ac:dyDescent="0.2">
      <c r="G2133" s="57"/>
    </row>
    <row r="2134" spans="7:7" x14ac:dyDescent="0.2">
      <c r="G2134" s="57"/>
    </row>
    <row r="2135" spans="7:7" x14ac:dyDescent="0.2">
      <c r="G2135" s="57"/>
    </row>
    <row r="2136" spans="7:7" x14ac:dyDescent="0.2">
      <c r="G2136" s="57"/>
    </row>
    <row r="2137" spans="7:7" x14ac:dyDescent="0.2">
      <c r="G2137" s="57"/>
    </row>
    <row r="2138" spans="7:7" x14ac:dyDescent="0.2">
      <c r="G2138" s="57"/>
    </row>
    <row r="2139" spans="7:7" x14ac:dyDescent="0.2">
      <c r="G2139" s="57"/>
    </row>
    <row r="2140" spans="7:7" x14ac:dyDescent="0.2">
      <c r="G2140" s="57"/>
    </row>
    <row r="2141" spans="7:7" x14ac:dyDescent="0.2">
      <c r="G2141" s="57"/>
    </row>
    <row r="2142" spans="7:7" x14ac:dyDescent="0.2">
      <c r="G2142" s="57"/>
    </row>
    <row r="2143" spans="7:7" x14ac:dyDescent="0.2">
      <c r="G2143" s="57"/>
    </row>
    <row r="2144" spans="7:7" x14ac:dyDescent="0.2">
      <c r="G2144" s="57"/>
    </row>
    <row r="2145" spans="7:7" x14ac:dyDescent="0.2">
      <c r="G2145" s="57"/>
    </row>
    <row r="2146" spans="7:7" x14ac:dyDescent="0.2">
      <c r="G2146" s="57"/>
    </row>
    <row r="2147" spans="7:7" x14ac:dyDescent="0.2">
      <c r="G2147" s="57"/>
    </row>
    <row r="2148" spans="7:7" x14ac:dyDescent="0.2">
      <c r="G2148" s="57"/>
    </row>
    <row r="2149" spans="7:7" x14ac:dyDescent="0.2">
      <c r="G2149" s="57"/>
    </row>
    <row r="2150" spans="7:7" x14ac:dyDescent="0.2">
      <c r="G2150" s="57"/>
    </row>
    <row r="2151" spans="7:7" x14ac:dyDescent="0.2">
      <c r="G2151" s="57"/>
    </row>
    <row r="2152" spans="7:7" x14ac:dyDescent="0.2">
      <c r="G2152" s="57"/>
    </row>
    <row r="2153" spans="7:7" x14ac:dyDescent="0.2">
      <c r="G2153" s="57"/>
    </row>
    <row r="2154" spans="7:7" x14ac:dyDescent="0.2">
      <c r="G2154" s="57"/>
    </row>
    <row r="2155" spans="7:7" x14ac:dyDescent="0.2">
      <c r="G2155" s="57"/>
    </row>
    <row r="2156" spans="7:7" x14ac:dyDescent="0.2">
      <c r="G2156" s="57"/>
    </row>
    <row r="2157" spans="7:7" x14ac:dyDescent="0.2">
      <c r="G2157" s="57"/>
    </row>
    <row r="2158" spans="7:7" x14ac:dyDescent="0.2">
      <c r="G2158" s="57"/>
    </row>
    <row r="2159" spans="7:7" x14ac:dyDescent="0.2">
      <c r="G2159" s="57"/>
    </row>
    <row r="2160" spans="7:7" x14ac:dyDescent="0.2">
      <c r="G2160" s="57"/>
    </row>
    <row r="2161" spans="7:7" x14ac:dyDescent="0.2">
      <c r="G2161" s="57"/>
    </row>
    <row r="2162" spans="7:7" x14ac:dyDescent="0.2">
      <c r="G2162" s="57"/>
    </row>
    <row r="2163" spans="7:7" x14ac:dyDescent="0.2">
      <c r="G2163" s="57"/>
    </row>
    <row r="2164" spans="7:7" x14ac:dyDescent="0.2">
      <c r="G2164" s="57"/>
    </row>
    <row r="2165" spans="7:7" x14ac:dyDescent="0.2">
      <c r="G2165" s="57"/>
    </row>
    <row r="2166" spans="7:7" x14ac:dyDescent="0.2">
      <c r="G2166" s="57"/>
    </row>
    <row r="2167" spans="7:7" x14ac:dyDescent="0.2">
      <c r="G2167" s="57"/>
    </row>
    <row r="2168" spans="7:7" x14ac:dyDescent="0.2">
      <c r="G2168" s="57"/>
    </row>
    <row r="2169" spans="7:7" x14ac:dyDescent="0.2">
      <c r="G2169" s="57"/>
    </row>
    <row r="2170" spans="7:7" x14ac:dyDescent="0.2">
      <c r="G2170" s="57"/>
    </row>
    <row r="2171" spans="7:7" x14ac:dyDescent="0.2">
      <c r="G2171" s="57"/>
    </row>
    <row r="2172" spans="7:7" x14ac:dyDescent="0.2">
      <c r="G2172" s="57"/>
    </row>
    <row r="2173" spans="7:7" x14ac:dyDescent="0.2">
      <c r="G2173" s="57"/>
    </row>
    <row r="2174" spans="7:7" x14ac:dyDescent="0.2">
      <c r="G2174" s="57"/>
    </row>
    <row r="2175" spans="7:7" x14ac:dyDescent="0.2">
      <c r="G2175" s="57"/>
    </row>
    <row r="2176" spans="7:7" x14ac:dyDescent="0.2">
      <c r="G2176" s="57"/>
    </row>
    <row r="2177" spans="7:7" x14ac:dyDescent="0.2">
      <c r="G2177" s="57"/>
    </row>
    <row r="2178" spans="7:7" x14ac:dyDescent="0.2">
      <c r="G2178" s="57"/>
    </row>
    <row r="2179" spans="7:7" x14ac:dyDescent="0.2">
      <c r="G2179" s="57"/>
    </row>
    <row r="2180" spans="7:7" x14ac:dyDescent="0.2">
      <c r="G2180" s="57"/>
    </row>
    <row r="2181" spans="7:7" x14ac:dyDescent="0.2">
      <c r="G2181" s="57"/>
    </row>
    <row r="2182" spans="7:7" x14ac:dyDescent="0.2">
      <c r="G2182" s="57"/>
    </row>
    <row r="2183" spans="7:7" x14ac:dyDescent="0.2">
      <c r="G2183" s="57"/>
    </row>
    <row r="2184" spans="7:7" x14ac:dyDescent="0.2">
      <c r="G2184" s="57"/>
    </row>
    <row r="2185" spans="7:7" x14ac:dyDescent="0.2">
      <c r="G2185" s="57"/>
    </row>
    <row r="2186" spans="7:7" x14ac:dyDescent="0.2">
      <c r="G2186" s="57"/>
    </row>
    <row r="2187" spans="7:7" x14ac:dyDescent="0.2">
      <c r="G2187" s="57"/>
    </row>
    <row r="2188" spans="7:7" x14ac:dyDescent="0.2">
      <c r="G2188" s="57"/>
    </row>
    <row r="2189" spans="7:7" x14ac:dyDescent="0.2">
      <c r="G2189" s="57"/>
    </row>
    <row r="2190" spans="7:7" x14ac:dyDescent="0.2">
      <c r="G2190" s="57"/>
    </row>
    <row r="2191" spans="7:7" x14ac:dyDescent="0.2">
      <c r="G2191" s="57"/>
    </row>
    <row r="2192" spans="7:7" x14ac:dyDescent="0.2">
      <c r="G2192" s="57"/>
    </row>
    <row r="2193" spans="7:7" x14ac:dyDescent="0.2">
      <c r="G2193" s="57"/>
    </row>
    <row r="2194" spans="7:7" x14ac:dyDescent="0.2">
      <c r="G2194" s="57"/>
    </row>
    <row r="2195" spans="7:7" x14ac:dyDescent="0.2">
      <c r="G2195" s="57"/>
    </row>
    <row r="2196" spans="7:7" x14ac:dyDescent="0.2">
      <c r="G2196" s="57"/>
    </row>
    <row r="2197" spans="7:7" x14ac:dyDescent="0.2">
      <c r="G2197" s="57"/>
    </row>
    <row r="2198" spans="7:7" x14ac:dyDescent="0.2">
      <c r="G2198" s="57"/>
    </row>
    <row r="2199" spans="7:7" x14ac:dyDescent="0.2">
      <c r="G2199" s="57"/>
    </row>
    <row r="2200" spans="7:7" x14ac:dyDescent="0.2">
      <c r="G2200" s="57"/>
    </row>
    <row r="2201" spans="7:7" x14ac:dyDescent="0.2">
      <c r="G2201" s="57"/>
    </row>
    <row r="2202" spans="7:7" x14ac:dyDescent="0.2">
      <c r="G2202" s="57"/>
    </row>
    <row r="2203" spans="7:7" x14ac:dyDescent="0.2">
      <c r="G2203" s="57"/>
    </row>
    <row r="2204" spans="7:7" x14ac:dyDescent="0.2">
      <c r="G2204" s="57"/>
    </row>
    <row r="2205" spans="7:7" x14ac:dyDescent="0.2">
      <c r="G2205" s="57"/>
    </row>
    <row r="2206" spans="7:7" x14ac:dyDescent="0.2">
      <c r="G2206" s="57"/>
    </row>
    <row r="2207" spans="7:7" x14ac:dyDescent="0.2">
      <c r="G2207" s="57"/>
    </row>
    <row r="2208" spans="7:7" x14ac:dyDescent="0.2">
      <c r="G2208" s="57"/>
    </row>
    <row r="2209" spans="7:7" x14ac:dyDescent="0.2">
      <c r="G2209" s="57"/>
    </row>
    <row r="2210" spans="7:7" x14ac:dyDescent="0.2">
      <c r="G2210" s="57"/>
    </row>
    <row r="2211" spans="7:7" x14ac:dyDescent="0.2">
      <c r="G2211" s="57"/>
    </row>
    <row r="2212" spans="7:7" x14ac:dyDescent="0.2">
      <c r="G2212" s="57"/>
    </row>
    <row r="2213" spans="7:7" x14ac:dyDescent="0.2">
      <c r="G2213" s="57"/>
    </row>
    <row r="2214" spans="7:7" x14ac:dyDescent="0.2">
      <c r="G2214" s="57"/>
    </row>
    <row r="2215" spans="7:7" x14ac:dyDescent="0.2">
      <c r="G2215" s="57"/>
    </row>
    <row r="2216" spans="7:7" x14ac:dyDescent="0.2">
      <c r="G2216" s="57"/>
    </row>
    <row r="2217" spans="7:7" x14ac:dyDescent="0.2">
      <c r="G2217" s="57"/>
    </row>
    <row r="2218" spans="7:7" x14ac:dyDescent="0.2">
      <c r="G2218" s="57"/>
    </row>
    <row r="2219" spans="7:7" x14ac:dyDescent="0.2">
      <c r="G2219" s="57"/>
    </row>
    <row r="2220" spans="7:7" x14ac:dyDescent="0.2">
      <c r="G2220" s="57"/>
    </row>
    <row r="2221" spans="7:7" x14ac:dyDescent="0.2">
      <c r="G2221" s="57"/>
    </row>
    <row r="2222" spans="7:7" x14ac:dyDescent="0.2">
      <c r="G2222" s="57"/>
    </row>
    <row r="2223" spans="7:7" x14ac:dyDescent="0.2">
      <c r="G2223" s="57"/>
    </row>
    <row r="2224" spans="7:7" x14ac:dyDescent="0.2">
      <c r="G2224" s="57"/>
    </row>
    <row r="2225" spans="7:7" x14ac:dyDescent="0.2">
      <c r="G2225" s="57"/>
    </row>
    <row r="2226" spans="7:7" x14ac:dyDescent="0.2">
      <c r="G2226" s="57"/>
    </row>
    <row r="2227" spans="7:7" x14ac:dyDescent="0.2">
      <c r="G2227" s="57"/>
    </row>
    <row r="2228" spans="7:7" x14ac:dyDescent="0.2">
      <c r="G2228" s="57"/>
    </row>
    <row r="2229" spans="7:7" x14ac:dyDescent="0.2">
      <c r="G2229" s="57"/>
    </row>
    <row r="2230" spans="7:7" x14ac:dyDescent="0.2">
      <c r="G2230" s="57"/>
    </row>
    <row r="2231" spans="7:7" x14ac:dyDescent="0.2">
      <c r="G2231" s="57"/>
    </row>
    <row r="2232" spans="7:7" x14ac:dyDescent="0.2">
      <c r="G2232" s="57"/>
    </row>
    <row r="2233" spans="7:7" x14ac:dyDescent="0.2">
      <c r="G2233" s="57"/>
    </row>
    <row r="2234" spans="7:7" x14ac:dyDescent="0.2">
      <c r="G2234" s="57"/>
    </row>
    <row r="2235" spans="7:7" x14ac:dyDescent="0.2">
      <c r="G2235" s="57"/>
    </row>
    <row r="2236" spans="7:7" x14ac:dyDescent="0.2">
      <c r="G2236" s="57"/>
    </row>
    <row r="2237" spans="7:7" x14ac:dyDescent="0.2">
      <c r="G2237" s="57"/>
    </row>
    <row r="2238" spans="7:7" x14ac:dyDescent="0.2">
      <c r="G2238" s="57"/>
    </row>
    <row r="2239" spans="7:7" x14ac:dyDescent="0.2">
      <c r="G2239" s="57"/>
    </row>
    <row r="2240" spans="7:7" x14ac:dyDescent="0.2">
      <c r="G2240" s="57"/>
    </row>
    <row r="2241" spans="7:7" x14ac:dyDescent="0.2">
      <c r="G2241" s="57"/>
    </row>
    <row r="2242" spans="7:7" x14ac:dyDescent="0.2">
      <c r="G2242" s="57"/>
    </row>
    <row r="2243" spans="7:7" x14ac:dyDescent="0.2">
      <c r="G2243" s="57"/>
    </row>
    <row r="2244" spans="7:7" x14ac:dyDescent="0.2">
      <c r="G2244" s="57"/>
    </row>
    <row r="2245" spans="7:7" x14ac:dyDescent="0.2">
      <c r="G2245" s="57"/>
    </row>
    <row r="2246" spans="7:7" x14ac:dyDescent="0.2">
      <c r="G2246" s="57"/>
    </row>
    <row r="2247" spans="7:7" x14ac:dyDescent="0.2">
      <c r="G2247" s="57"/>
    </row>
    <row r="2248" spans="7:7" x14ac:dyDescent="0.2">
      <c r="G2248" s="57"/>
    </row>
    <row r="2249" spans="7:7" x14ac:dyDescent="0.2">
      <c r="G2249" s="57"/>
    </row>
    <row r="2250" spans="7:7" x14ac:dyDescent="0.2">
      <c r="G2250" s="57"/>
    </row>
    <row r="2251" spans="7:7" x14ac:dyDescent="0.2">
      <c r="G2251" s="57"/>
    </row>
    <row r="2252" spans="7:7" x14ac:dyDescent="0.2">
      <c r="G2252" s="57"/>
    </row>
    <row r="2253" spans="7:7" x14ac:dyDescent="0.2">
      <c r="G2253" s="57"/>
    </row>
    <row r="2254" spans="7:7" x14ac:dyDescent="0.2">
      <c r="G2254" s="57"/>
    </row>
    <row r="2255" spans="7:7" x14ac:dyDescent="0.2">
      <c r="G2255" s="57"/>
    </row>
    <row r="2256" spans="7:7" x14ac:dyDescent="0.2">
      <c r="G2256" s="57"/>
    </row>
    <row r="2257" spans="7:7" x14ac:dyDescent="0.2">
      <c r="G2257" s="57"/>
    </row>
    <row r="2258" spans="7:7" x14ac:dyDescent="0.2">
      <c r="G2258" s="57"/>
    </row>
    <row r="2259" spans="7:7" x14ac:dyDescent="0.2">
      <c r="G2259" s="57"/>
    </row>
    <row r="2260" spans="7:7" x14ac:dyDescent="0.2">
      <c r="G2260" s="57"/>
    </row>
    <row r="2261" spans="7:7" x14ac:dyDescent="0.2">
      <c r="G2261" s="57"/>
    </row>
    <row r="2262" spans="7:7" x14ac:dyDescent="0.2">
      <c r="G2262" s="57"/>
    </row>
    <row r="2263" spans="7:7" x14ac:dyDescent="0.2">
      <c r="G2263" s="57"/>
    </row>
    <row r="2264" spans="7:7" x14ac:dyDescent="0.2">
      <c r="G2264" s="57"/>
    </row>
    <row r="2265" spans="7:7" x14ac:dyDescent="0.2">
      <c r="G2265" s="57"/>
    </row>
    <row r="2266" spans="7:7" x14ac:dyDescent="0.2">
      <c r="G2266" s="57"/>
    </row>
    <row r="2267" spans="7:7" x14ac:dyDescent="0.2">
      <c r="G2267" s="57"/>
    </row>
    <row r="2268" spans="7:7" x14ac:dyDescent="0.2">
      <c r="G2268" s="57"/>
    </row>
    <row r="2269" spans="7:7" x14ac:dyDescent="0.2">
      <c r="G2269" s="57"/>
    </row>
    <row r="2270" spans="7:7" x14ac:dyDescent="0.2">
      <c r="G2270" s="57"/>
    </row>
    <row r="2271" spans="7:7" x14ac:dyDescent="0.2">
      <c r="G2271" s="57"/>
    </row>
    <row r="2272" spans="7:7" x14ac:dyDescent="0.2">
      <c r="G2272" s="57"/>
    </row>
    <row r="2273" spans="7:7" x14ac:dyDescent="0.2">
      <c r="G2273" s="57"/>
    </row>
    <row r="2274" spans="7:7" x14ac:dyDescent="0.2">
      <c r="G2274" s="57"/>
    </row>
    <row r="2275" spans="7:7" x14ac:dyDescent="0.2">
      <c r="G2275" s="57"/>
    </row>
    <row r="2276" spans="7:7" x14ac:dyDescent="0.2">
      <c r="G2276" s="57"/>
    </row>
    <row r="2277" spans="7:7" x14ac:dyDescent="0.2">
      <c r="G2277" s="57"/>
    </row>
    <row r="2278" spans="7:7" x14ac:dyDescent="0.2">
      <c r="G2278" s="57"/>
    </row>
    <row r="2279" spans="7:7" x14ac:dyDescent="0.2">
      <c r="G2279" s="57"/>
    </row>
    <row r="2280" spans="7:7" x14ac:dyDescent="0.2">
      <c r="G2280" s="57"/>
    </row>
    <row r="2281" spans="7:7" x14ac:dyDescent="0.2">
      <c r="G2281" s="57"/>
    </row>
    <row r="2282" spans="7:7" x14ac:dyDescent="0.2">
      <c r="G2282" s="57"/>
    </row>
    <row r="2283" spans="7:7" x14ac:dyDescent="0.2">
      <c r="G2283" s="57"/>
    </row>
    <row r="2284" spans="7:7" x14ac:dyDescent="0.2">
      <c r="G2284" s="57"/>
    </row>
    <row r="2285" spans="7:7" x14ac:dyDescent="0.2">
      <c r="G2285" s="57"/>
    </row>
    <row r="2286" spans="7:7" x14ac:dyDescent="0.2">
      <c r="G2286" s="57"/>
    </row>
    <row r="2287" spans="7:7" x14ac:dyDescent="0.2">
      <c r="G2287" s="57"/>
    </row>
    <row r="2288" spans="7:7" x14ac:dyDescent="0.2">
      <c r="G2288" s="57"/>
    </row>
    <row r="2289" spans="7:7" x14ac:dyDescent="0.2">
      <c r="G2289" s="57"/>
    </row>
    <row r="2290" spans="7:7" x14ac:dyDescent="0.2">
      <c r="G2290" s="57"/>
    </row>
    <row r="2291" spans="7:7" x14ac:dyDescent="0.2">
      <c r="G2291" s="57"/>
    </row>
    <row r="2292" spans="7:7" x14ac:dyDescent="0.2">
      <c r="G2292" s="57"/>
    </row>
    <row r="2293" spans="7:7" x14ac:dyDescent="0.2">
      <c r="G2293" s="57"/>
    </row>
    <row r="2294" spans="7:7" x14ac:dyDescent="0.2">
      <c r="G2294" s="57"/>
    </row>
    <row r="2295" spans="7:7" x14ac:dyDescent="0.2">
      <c r="G2295" s="57"/>
    </row>
    <row r="2296" spans="7:7" x14ac:dyDescent="0.2">
      <c r="G2296" s="57"/>
    </row>
    <row r="2297" spans="7:7" x14ac:dyDescent="0.2">
      <c r="G2297" s="57"/>
    </row>
    <row r="2298" spans="7:7" x14ac:dyDescent="0.2">
      <c r="G2298" s="57"/>
    </row>
    <row r="2299" spans="7:7" x14ac:dyDescent="0.2">
      <c r="G2299" s="57"/>
    </row>
    <row r="2300" spans="7:7" x14ac:dyDescent="0.2">
      <c r="G2300" s="57"/>
    </row>
    <row r="2301" spans="7:7" x14ac:dyDescent="0.2">
      <c r="G2301" s="57"/>
    </row>
    <row r="2302" spans="7:7" x14ac:dyDescent="0.2">
      <c r="G2302" s="57"/>
    </row>
    <row r="2303" spans="7:7" x14ac:dyDescent="0.2">
      <c r="G2303" s="57"/>
    </row>
    <row r="2304" spans="7:7" x14ac:dyDescent="0.2">
      <c r="G2304" s="57"/>
    </row>
    <row r="2305" spans="7:7" x14ac:dyDescent="0.2">
      <c r="G2305" s="57"/>
    </row>
    <row r="2306" spans="7:7" x14ac:dyDescent="0.2">
      <c r="G2306" s="57"/>
    </row>
    <row r="2307" spans="7:7" x14ac:dyDescent="0.2">
      <c r="G2307" s="57"/>
    </row>
    <row r="2308" spans="7:7" x14ac:dyDescent="0.2">
      <c r="G2308" s="57"/>
    </row>
    <row r="2309" spans="7:7" x14ac:dyDescent="0.2">
      <c r="G2309" s="57"/>
    </row>
    <row r="2310" spans="7:7" x14ac:dyDescent="0.2">
      <c r="G2310" s="57"/>
    </row>
    <row r="2311" spans="7:7" x14ac:dyDescent="0.2">
      <c r="G2311" s="57"/>
    </row>
    <row r="2312" spans="7:7" x14ac:dyDescent="0.2">
      <c r="G2312" s="57"/>
    </row>
    <row r="2313" spans="7:7" x14ac:dyDescent="0.2">
      <c r="G2313" s="57"/>
    </row>
    <row r="2314" spans="7:7" x14ac:dyDescent="0.2">
      <c r="G2314" s="57"/>
    </row>
    <row r="2315" spans="7:7" x14ac:dyDescent="0.2">
      <c r="G2315" s="57"/>
    </row>
    <row r="2316" spans="7:7" x14ac:dyDescent="0.2">
      <c r="G2316" s="57"/>
    </row>
    <row r="2317" spans="7:7" x14ac:dyDescent="0.2">
      <c r="G2317" s="57"/>
    </row>
    <row r="2318" spans="7:7" x14ac:dyDescent="0.2">
      <c r="G2318" s="57"/>
    </row>
    <row r="2319" spans="7:7" x14ac:dyDescent="0.2">
      <c r="G2319" s="57"/>
    </row>
    <row r="2320" spans="7:7" x14ac:dyDescent="0.2">
      <c r="G2320" s="57"/>
    </row>
    <row r="2321" spans="7:7" x14ac:dyDescent="0.2">
      <c r="G2321" s="57"/>
    </row>
    <row r="2322" spans="7:7" x14ac:dyDescent="0.2">
      <c r="G2322" s="57"/>
    </row>
    <row r="2323" spans="7:7" x14ac:dyDescent="0.2">
      <c r="G2323" s="57"/>
    </row>
    <row r="2324" spans="7:7" x14ac:dyDescent="0.2">
      <c r="G2324" s="57"/>
    </row>
    <row r="2325" spans="7:7" x14ac:dyDescent="0.2">
      <c r="G2325" s="57"/>
    </row>
    <row r="2326" spans="7:7" x14ac:dyDescent="0.2">
      <c r="G2326" s="57"/>
    </row>
    <row r="2327" spans="7:7" x14ac:dyDescent="0.2">
      <c r="G2327" s="57"/>
    </row>
    <row r="2328" spans="7:7" x14ac:dyDescent="0.2">
      <c r="G2328" s="57"/>
    </row>
    <row r="2329" spans="7:7" x14ac:dyDescent="0.2">
      <c r="G2329" s="57"/>
    </row>
    <row r="2330" spans="7:7" x14ac:dyDescent="0.2">
      <c r="G2330" s="57"/>
    </row>
    <row r="2331" spans="7:7" x14ac:dyDescent="0.2">
      <c r="G2331" s="57"/>
    </row>
    <row r="2332" spans="7:7" x14ac:dyDescent="0.2">
      <c r="G2332" s="57"/>
    </row>
    <row r="2333" spans="7:7" x14ac:dyDescent="0.2">
      <c r="G2333" s="57"/>
    </row>
    <row r="2334" spans="7:7" x14ac:dyDescent="0.2">
      <c r="G2334" s="57"/>
    </row>
    <row r="2335" spans="7:7" x14ac:dyDescent="0.2">
      <c r="G2335" s="57"/>
    </row>
    <row r="2336" spans="7:7" x14ac:dyDescent="0.2">
      <c r="G2336" s="57"/>
    </row>
    <row r="2337" spans="7:7" x14ac:dyDescent="0.2">
      <c r="G2337" s="57"/>
    </row>
    <row r="2338" spans="7:7" x14ac:dyDescent="0.2">
      <c r="G2338" s="57"/>
    </row>
    <row r="2339" spans="7:7" x14ac:dyDescent="0.2">
      <c r="G2339" s="57"/>
    </row>
    <row r="2340" spans="7:7" x14ac:dyDescent="0.2">
      <c r="G2340" s="57"/>
    </row>
    <row r="2341" spans="7:7" x14ac:dyDescent="0.2">
      <c r="G2341" s="57"/>
    </row>
    <row r="2342" spans="7:7" x14ac:dyDescent="0.2">
      <c r="G2342" s="57"/>
    </row>
    <row r="2343" spans="7:7" x14ac:dyDescent="0.2">
      <c r="G2343" s="57"/>
    </row>
    <row r="2344" spans="7:7" x14ac:dyDescent="0.2">
      <c r="G2344" s="57"/>
    </row>
    <row r="2345" spans="7:7" x14ac:dyDescent="0.2">
      <c r="G2345" s="57"/>
    </row>
    <row r="2346" spans="7:7" x14ac:dyDescent="0.2">
      <c r="G2346" s="57"/>
    </row>
    <row r="2347" spans="7:7" x14ac:dyDescent="0.2">
      <c r="G2347" s="57"/>
    </row>
    <row r="2348" spans="7:7" x14ac:dyDescent="0.2">
      <c r="G2348" s="57"/>
    </row>
    <row r="2349" spans="7:7" x14ac:dyDescent="0.2">
      <c r="G2349" s="57"/>
    </row>
    <row r="2350" spans="7:7" x14ac:dyDescent="0.2">
      <c r="G2350" s="57"/>
    </row>
    <row r="2351" spans="7:7" x14ac:dyDescent="0.2">
      <c r="G2351" s="57"/>
    </row>
    <row r="2352" spans="7:7" x14ac:dyDescent="0.2">
      <c r="G2352" s="57"/>
    </row>
    <row r="2353" spans="7:7" x14ac:dyDescent="0.2">
      <c r="G2353" s="57"/>
    </row>
    <row r="2354" spans="7:7" x14ac:dyDescent="0.2">
      <c r="G2354" s="57"/>
    </row>
    <row r="2355" spans="7:7" x14ac:dyDescent="0.2">
      <c r="G2355" s="57"/>
    </row>
    <row r="2356" spans="7:7" x14ac:dyDescent="0.2">
      <c r="G2356" s="57"/>
    </row>
    <row r="2357" spans="7:7" x14ac:dyDescent="0.2">
      <c r="G2357" s="57"/>
    </row>
    <row r="2358" spans="7:7" x14ac:dyDescent="0.2">
      <c r="G2358" s="57"/>
    </row>
    <row r="2359" spans="7:7" x14ac:dyDescent="0.2">
      <c r="G2359" s="57"/>
    </row>
    <row r="2360" spans="7:7" x14ac:dyDescent="0.2">
      <c r="G2360" s="57"/>
    </row>
    <row r="2361" spans="7:7" x14ac:dyDescent="0.2">
      <c r="G2361" s="57"/>
    </row>
    <row r="2362" spans="7:7" x14ac:dyDescent="0.2">
      <c r="G2362" s="57"/>
    </row>
    <row r="2363" spans="7:7" x14ac:dyDescent="0.2">
      <c r="G2363" s="57"/>
    </row>
    <row r="2364" spans="7:7" x14ac:dyDescent="0.2">
      <c r="G2364" s="57"/>
    </row>
    <row r="2365" spans="7:7" x14ac:dyDescent="0.2">
      <c r="G2365" s="57"/>
    </row>
    <row r="2366" spans="7:7" x14ac:dyDescent="0.2">
      <c r="G2366" s="57"/>
    </row>
    <row r="2367" spans="7:7" x14ac:dyDescent="0.2">
      <c r="G2367" s="57"/>
    </row>
    <row r="2368" spans="7:7" x14ac:dyDescent="0.2">
      <c r="G2368" s="57"/>
    </row>
    <row r="2369" spans="7:7" x14ac:dyDescent="0.2">
      <c r="G2369" s="57"/>
    </row>
    <row r="2370" spans="7:7" x14ac:dyDescent="0.2">
      <c r="G2370" s="57"/>
    </row>
    <row r="2371" spans="7:7" x14ac:dyDescent="0.2">
      <c r="G2371" s="57"/>
    </row>
    <row r="2372" spans="7:7" x14ac:dyDescent="0.2">
      <c r="G2372" s="57"/>
    </row>
    <row r="2373" spans="7:7" x14ac:dyDescent="0.2">
      <c r="G2373" s="57"/>
    </row>
    <row r="2374" spans="7:7" x14ac:dyDescent="0.2">
      <c r="G2374" s="57"/>
    </row>
    <row r="2375" spans="7:7" x14ac:dyDescent="0.2">
      <c r="G2375" s="57"/>
    </row>
    <row r="2376" spans="7:7" x14ac:dyDescent="0.2">
      <c r="G2376" s="57"/>
    </row>
    <row r="2377" spans="7:7" x14ac:dyDescent="0.2">
      <c r="G2377" s="57"/>
    </row>
    <row r="2378" spans="7:7" x14ac:dyDescent="0.2">
      <c r="G2378" s="57"/>
    </row>
    <row r="2379" spans="7:7" x14ac:dyDescent="0.2">
      <c r="G2379" s="57"/>
    </row>
    <row r="2380" spans="7:7" x14ac:dyDescent="0.2">
      <c r="G2380" s="57"/>
    </row>
    <row r="2381" spans="7:7" x14ac:dyDescent="0.2">
      <c r="G2381" s="57"/>
    </row>
    <row r="2382" spans="7:7" x14ac:dyDescent="0.2">
      <c r="G2382" s="57"/>
    </row>
    <row r="2383" spans="7:7" x14ac:dyDescent="0.2">
      <c r="G2383" s="57"/>
    </row>
    <row r="2384" spans="7:7" x14ac:dyDescent="0.2">
      <c r="G2384" s="57"/>
    </row>
    <row r="2385" spans="7:7" x14ac:dyDescent="0.2">
      <c r="G2385" s="57"/>
    </row>
    <row r="2386" spans="7:7" x14ac:dyDescent="0.2">
      <c r="G2386" s="57"/>
    </row>
    <row r="2387" spans="7:7" x14ac:dyDescent="0.2">
      <c r="G2387" s="57"/>
    </row>
    <row r="2388" spans="7:7" x14ac:dyDescent="0.2">
      <c r="G2388" s="57"/>
    </row>
    <row r="2389" spans="7:7" x14ac:dyDescent="0.2">
      <c r="G2389" s="57"/>
    </row>
    <row r="2390" spans="7:7" x14ac:dyDescent="0.2">
      <c r="G2390" s="57"/>
    </row>
    <row r="2391" spans="7:7" x14ac:dyDescent="0.2">
      <c r="G2391" s="57"/>
    </row>
    <row r="2392" spans="7:7" x14ac:dyDescent="0.2">
      <c r="G2392" s="57"/>
    </row>
    <row r="2393" spans="7:7" x14ac:dyDescent="0.2">
      <c r="G2393" s="57"/>
    </row>
    <row r="2394" spans="7:7" x14ac:dyDescent="0.2">
      <c r="G2394" s="57"/>
    </row>
    <row r="2395" spans="7:7" x14ac:dyDescent="0.2">
      <c r="G2395" s="57"/>
    </row>
    <row r="2396" spans="7:7" x14ac:dyDescent="0.2">
      <c r="G2396" s="57"/>
    </row>
    <row r="2397" spans="7:7" x14ac:dyDescent="0.2">
      <c r="G2397" s="57"/>
    </row>
    <row r="2398" spans="7:7" x14ac:dyDescent="0.2">
      <c r="G2398" s="57"/>
    </row>
    <row r="2399" spans="7:7" x14ac:dyDescent="0.2">
      <c r="G2399" s="57"/>
    </row>
    <row r="2400" spans="7:7" x14ac:dyDescent="0.2">
      <c r="G2400" s="57"/>
    </row>
    <row r="2401" spans="7:7" x14ac:dyDescent="0.2">
      <c r="G2401" s="57"/>
    </row>
    <row r="2402" spans="7:7" x14ac:dyDescent="0.2">
      <c r="G2402" s="57"/>
    </row>
    <row r="2403" spans="7:7" x14ac:dyDescent="0.2">
      <c r="G2403" s="57"/>
    </row>
    <row r="2404" spans="7:7" x14ac:dyDescent="0.2">
      <c r="G2404" s="57"/>
    </row>
    <row r="2405" spans="7:7" x14ac:dyDescent="0.2">
      <c r="G2405" s="57"/>
    </row>
    <row r="2406" spans="7:7" x14ac:dyDescent="0.2">
      <c r="G2406" s="57"/>
    </row>
    <row r="2407" spans="7:7" x14ac:dyDescent="0.2">
      <c r="G2407" s="57"/>
    </row>
    <row r="2408" spans="7:7" x14ac:dyDescent="0.2">
      <c r="G2408" s="57"/>
    </row>
    <row r="2409" spans="7:7" x14ac:dyDescent="0.2">
      <c r="G2409" s="57"/>
    </row>
    <row r="2410" spans="7:7" x14ac:dyDescent="0.2">
      <c r="G2410" s="57"/>
    </row>
    <row r="2411" spans="7:7" x14ac:dyDescent="0.2">
      <c r="G2411" s="57"/>
    </row>
    <row r="2412" spans="7:7" x14ac:dyDescent="0.2">
      <c r="G2412" s="57"/>
    </row>
    <row r="2413" spans="7:7" x14ac:dyDescent="0.2">
      <c r="G2413" s="57"/>
    </row>
    <row r="2414" spans="7:7" x14ac:dyDescent="0.2">
      <c r="G2414" s="57"/>
    </row>
    <row r="2415" spans="7:7" x14ac:dyDescent="0.2">
      <c r="G2415" s="57"/>
    </row>
    <row r="2416" spans="7:7" x14ac:dyDescent="0.2">
      <c r="G2416" s="57"/>
    </row>
    <row r="2417" spans="7:7" x14ac:dyDescent="0.2">
      <c r="G2417" s="57"/>
    </row>
    <row r="2418" spans="7:7" x14ac:dyDescent="0.2">
      <c r="G2418" s="57"/>
    </row>
    <row r="2419" spans="7:7" x14ac:dyDescent="0.2">
      <c r="G2419" s="57"/>
    </row>
    <row r="2420" spans="7:7" x14ac:dyDescent="0.2">
      <c r="G2420" s="57"/>
    </row>
    <row r="2421" spans="7:7" x14ac:dyDescent="0.2">
      <c r="G2421" s="57"/>
    </row>
    <row r="2422" spans="7:7" x14ac:dyDescent="0.2">
      <c r="G2422" s="57"/>
    </row>
    <row r="2423" spans="7:7" x14ac:dyDescent="0.2">
      <c r="G2423" s="57"/>
    </row>
    <row r="2424" spans="7:7" x14ac:dyDescent="0.2">
      <c r="G2424" s="57"/>
    </row>
    <row r="2425" spans="7:7" x14ac:dyDescent="0.2">
      <c r="G2425" s="57"/>
    </row>
    <row r="2426" spans="7:7" x14ac:dyDescent="0.2">
      <c r="G2426" s="57"/>
    </row>
    <row r="2427" spans="7:7" x14ac:dyDescent="0.2">
      <c r="G2427" s="57"/>
    </row>
    <row r="2428" spans="7:7" x14ac:dyDescent="0.2">
      <c r="G2428" s="57"/>
    </row>
    <row r="2429" spans="7:7" x14ac:dyDescent="0.2">
      <c r="G2429" s="57"/>
    </row>
    <row r="2430" spans="7:7" x14ac:dyDescent="0.2">
      <c r="G2430" s="57"/>
    </row>
    <row r="2431" spans="7:7" x14ac:dyDescent="0.2">
      <c r="G2431" s="57"/>
    </row>
    <row r="2432" spans="7:7" x14ac:dyDescent="0.2">
      <c r="G2432" s="57"/>
    </row>
    <row r="2433" spans="7:7" x14ac:dyDescent="0.2">
      <c r="G2433" s="57"/>
    </row>
    <row r="2434" spans="7:7" x14ac:dyDescent="0.2">
      <c r="G2434" s="57"/>
    </row>
    <row r="2435" spans="7:7" x14ac:dyDescent="0.2">
      <c r="G2435" s="57"/>
    </row>
    <row r="2436" spans="7:7" x14ac:dyDescent="0.2">
      <c r="G2436" s="57"/>
    </row>
    <row r="2437" spans="7:7" x14ac:dyDescent="0.2">
      <c r="G2437" s="57"/>
    </row>
    <row r="2438" spans="7:7" x14ac:dyDescent="0.2">
      <c r="G2438" s="57"/>
    </row>
    <row r="2439" spans="7:7" x14ac:dyDescent="0.2">
      <c r="G2439" s="57"/>
    </row>
    <row r="2440" spans="7:7" x14ac:dyDescent="0.2">
      <c r="G2440" s="57"/>
    </row>
    <row r="2441" spans="7:7" x14ac:dyDescent="0.2">
      <c r="G2441" s="57"/>
    </row>
    <row r="2442" spans="7:7" x14ac:dyDescent="0.2">
      <c r="G2442" s="57"/>
    </row>
    <row r="2443" spans="7:7" x14ac:dyDescent="0.2">
      <c r="G2443" s="57"/>
    </row>
    <row r="2444" spans="7:7" x14ac:dyDescent="0.2">
      <c r="G2444" s="57"/>
    </row>
    <row r="2445" spans="7:7" x14ac:dyDescent="0.2">
      <c r="G2445" s="57"/>
    </row>
    <row r="2446" spans="7:7" x14ac:dyDescent="0.2">
      <c r="G2446" s="57"/>
    </row>
    <row r="2447" spans="7:7" x14ac:dyDescent="0.2">
      <c r="G2447" s="57"/>
    </row>
    <row r="2448" spans="7:7" x14ac:dyDescent="0.2">
      <c r="G2448" s="57"/>
    </row>
    <row r="2449" spans="7:7" x14ac:dyDescent="0.2">
      <c r="G2449" s="57"/>
    </row>
    <row r="2450" spans="7:7" x14ac:dyDescent="0.2">
      <c r="G2450" s="57"/>
    </row>
    <row r="2451" spans="7:7" x14ac:dyDescent="0.2">
      <c r="G2451" s="57"/>
    </row>
    <row r="2452" spans="7:7" x14ac:dyDescent="0.2">
      <c r="G2452" s="57"/>
    </row>
    <row r="2453" spans="7:7" x14ac:dyDescent="0.2">
      <c r="G2453" s="57"/>
    </row>
    <row r="2454" spans="7:7" x14ac:dyDescent="0.2">
      <c r="G2454" s="57"/>
    </row>
    <row r="2455" spans="7:7" x14ac:dyDescent="0.2">
      <c r="G2455" s="57"/>
    </row>
    <row r="2456" spans="7:7" x14ac:dyDescent="0.2">
      <c r="G2456" s="57"/>
    </row>
    <row r="2457" spans="7:7" x14ac:dyDescent="0.2">
      <c r="G2457" s="57"/>
    </row>
    <row r="2458" spans="7:7" x14ac:dyDescent="0.2">
      <c r="G2458" s="57"/>
    </row>
    <row r="2459" spans="7:7" x14ac:dyDescent="0.2">
      <c r="G2459" s="57"/>
    </row>
    <row r="2460" spans="7:7" x14ac:dyDescent="0.2">
      <c r="G2460" s="57"/>
    </row>
    <row r="2461" spans="7:7" x14ac:dyDescent="0.2">
      <c r="G2461" s="57"/>
    </row>
    <row r="2462" spans="7:7" x14ac:dyDescent="0.2">
      <c r="G2462" s="57"/>
    </row>
    <row r="2463" spans="7:7" x14ac:dyDescent="0.2">
      <c r="G2463" s="57"/>
    </row>
    <row r="2464" spans="7:7" x14ac:dyDescent="0.2">
      <c r="G2464" s="57"/>
    </row>
    <row r="2465" spans="7:7" x14ac:dyDescent="0.2">
      <c r="G2465" s="57"/>
    </row>
    <row r="2466" spans="7:7" x14ac:dyDescent="0.2">
      <c r="G2466" s="57"/>
    </row>
    <row r="2467" spans="7:7" x14ac:dyDescent="0.2">
      <c r="G2467" s="57"/>
    </row>
    <row r="2468" spans="7:7" x14ac:dyDescent="0.2">
      <c r="G2468" s="57"/>
    </row>
    <row r="2469" spans="7:7" x14ac:dyDescent="0.2">
      <c r="G2469" s="57"/>
    </row>
    <row r="2470" spans="7:7" x14ac:dyDescent="0.2">
      <c r="G2470" s="57"/>
    </row>
    <row r="2471" spans="7:7" x14ac:dyDescent="0.2">
      <c r="G2471" s="57"/>
    </row>
    <row r="2472" spans="7:7" x14ac:dyDescent="0.2">
      <c r="G2472" s="57"/>
    </row>
    <row r="2473" spans="7:7" x14ac:dyDescent="0.2">
      <c r="G2473" s="57"/>
    </row>
    <row r="2474" spans="7:7" x14ac:dyDescent="0.2">
      <c r="G2474" s="57"/>
    </row>
    <row r="2475" spans="7:7" x14ac:dyDescent="0.2">
      <c r="G2475" s="57"/>
    </row>
    <row r="2476" spans="7:7" x14ac:dyDescent="0.2">
      <c r="G2476" s="57"/>
    </row>
    <row r="2477" spans="7:7" x14ac:dyDescent="0.2">
      <c r="G2477" s="57"/>
    </row>
    <row r="2478" spans="7:7" x14ac:dyDescent="0.2">
      <c r="G2478" s="57"/>
    </row>
    <row r="2479" spans="7:7" x14ac:dyDescent="0.2">
      <c r="G2479" s="57"/>
    </row>
    <row r="2480" spans="7:7" x14ac:dyDescent="0.2">
      <c r="G2480" s="57"/>
    </row>
    <row r="2481" spans="7:7" x14ac:dyDescent="0.2">
      <c r="G2481" s="57"/>
    </row>
    <row r="2482" spans="7:7" x14ac:dyDescent="0.2">
      <c r="G2482" s="57"/>
    </row>
    <row r="2483" spans="7:7" x14ac:dyDescent="0.2">
      <c r="G2483" s="57"/>
    </row>
    <row r="2484" spans="7:7" x14ac:dyDescent="0.2">
      <c r="G2484" s="57"/>
    </row>
    <row r="2485" spans="7:7" x14ac:dyDescent="0.2">
      <c r="G2485" s="57"/>
    </row>
    <row r="2486" spans="7:7" x14ac:dyDescent="0.2">
      <c r="G2486" s="57"/>
    </row>
    <row r="2487" spans="7:7" x14ac:dyDescent="0.2">
      <c r="G2487" s="57"/>
    </row>
    <row r="2488" spans="7:7" x14ac:dyDescent="0.2">
      <c r="G2488" s="57"/>
    </row>
    <row r="2489" spans="7:7" x14ac:dyDescent="0.2">
      <c r="G2489" s="57"/>
    </row>
    <row r="2490" spans="7:7" x14ac:dyDescent="0.2">
      <c r="G2490" s="57"/>
    </row>
    <row r="2491" spans="7:7" x14ac:dyDescent="0.2">
      <c r="G2491" s="57"/>
    </row>
    <row r="2492" spans="7:7" x14ac:dyDescent="0.2">
      <c r="G2492" s="57"/>
    </row>
    <row r="2493" spans="7:7" x14ac:dyDescent="0.2">
      <c r="G2493" s="57"/>
    </row>
    <row r="2494" spans="7:7" x14ac:dyDescent="0.2">
      <c r="G2494" s="57"/>
    </row>
    <row r="2495" spans="7:7" x14ac:dyDescent="0.2">
      <c r="G2495" s="57"/>
    </row>
    <row r="2496" spans="7:7" x14ac:dyDescent="0.2">
      <c r="G2496" s="57"/>
    </row>
    <row r="2497" spans="7:7" x14ac:dyDescent="0.2">
      <c r="G2497" s="57"/>
    </row>
    <row r="2498" spans="7:7" x14ac:dyDescent="0.2">
      <c r="G2498" s="57"/>
    </row>
    <row r="2499" spans="7:7" x14ac:dyDescent="0.2">
      <c r="G2499" s="57"/>
    </row>
    <row r="2500" spans="7:7" x14ac:dyDescent="0.2">
      <c r="G2500" s="57"/>
    </row>
    <row r="2501" spans="7:7" x14ac:dyDescent="0.2">
      <c r="G2501" s="57"/>
    </row>
    <row r="2502" spans="7:7" x14ac:dyDescent="0.2">
      <c r="G2502" s="57"/>
    </row>
    <row r="2503" spans="7:7" x14ac:dyDescent="0.2">
      <c r="G2503" s="57"/>
    </row>
    <row r="2504" spans="7:7" x14ac:dyDescent="0.2">
      <c r="G2504" s="57"/>
    </row>
    <row r="2505" spans="7:7" x14ac:dyDescent="0.2">
      <c r="G2505" s="57"/>
    </row>
    <row r="2506" spans="7:7" x14ac:dyDescent="0.2">
      <c r="G2506" s="57"/>
    </row>
    <row r="2507" spans="7:7" x14ac:dyDescent="0.2">
      <c r="G2507" s="57"/>
    </row>
    <row r="2508" spans="7:7" x14ac:dyDescent="0.2">
      <c r="G2508" s="57"/>
    </row>
    <row r="2509" spans="7:7" x14ac:dyDescent="0.2">
      <c r="G2509" s="57"/>
    </row>
    <row r="2510" spans="7:7" x14ac:dyDescent="0.2">
      <c r="G2510" s="57"/>
    </row>
    <row r="2511" spans="7:7" x14ac:dyDescent="0.2">
      <c r="G2511" s="57"/>
    </row>
    <row r="2512" spans="7:7" x14ac:dyDescent="0.2">
      <c r="G2512" s="57"/>
    </row>
    <row r="2513" spans="7:7" x14ac:dyDescent="0.2">
      <c r="G2513" s="57"/>
    </row>
    <row r="2514" spans="7:7" x14ac:dyDescent="0.2">
      <c r="G2514" s="57"/>
    </row>
    <row r="2515" spans="7:7" x14ac:dyDescent="0.2">
      <c r="G2515" s="57"/>
    </row>
    <row r="2516" spans="7:7" x14ac:dyDescent="0.2">
      <c r="G2516" s="57"/>
    </row>
    <row r="2517" spans="7:7" x14ac:dyDescent="0.2">
      <c r="G2517" s="57"/>
    </row>
    <row r="2518" spans="7:7" x14ac:dyDescent="0.2">
      <c r="G2518" s="57"/>
    </row>
    <row r="2519" spans="7:7" x14ac:dyDescent="0.2">
      <c r="G2519" s="57"/>
    </row>
    <row r="2520" spans="7:7" x14ac:dyDescent="0.2">
      <c r="G2520" s="57"/>
    </row>
    <row r="2521" spans="7:7" x14ac:dyDescent="0.2">
      <c r="G2521" s="57"/>
    </row>
    <row r="2522" spans="7:7" x14ac:dyDescent="0.2">
      <c r="G2522" s="57"/>
    </row>
    <row r="2523" spans="7:7" x14ac:dyDescent="0.2">
      <c r="G2523" s="57"/>
    </row>
    <row r="2524" spans="7:7" x14ac:dyDescent="0.2">
      <c r="G2524" s="57"/>
    </row>
    <row r="2525" spans="7:7" x14ac:dyDescent="0.2">
      <c r="G2525" s="57"/>
    </row>
    <row r="2526" spans="7:7" x14ac:dyDescent="0.2">
      <c r="G2526" s="57"/>
    </row>
    <row r="2527" spans="7:7" x14ac:dyDescent="0.2">
      <c r="G2527" s="57"/>
    </row>
    <row r="2528" spans="7:7" x14ac:dyDescent="0.2">
      <c r="G2528" s="57"/>
    </row>
    <row r="2529" spans="7:7" x14ac:dyDescent="0.2">
      <c r="G2529" s="57"/>
    </row>
    <row r="2530" spans="7:7" x14ac:dyDescent="0.2">
      <c r="G2530" s="57"/>
    </row>
    <row r="2531" spans="7:7" x14ac:dyDescent="0.2">
      <c r="G2531" s="57"/>
    </row>
    <row r="2532" spans="7:7" x14ac:dyDescent="0.2">
      <c r="G2532" s="57"/>
    </row>
    <row r="2533" spans="7:7" x14ac:dyDescent="0.2">
      <c r="G2533" s="57"/>
    </row>
    <row r="2534" spans="7:7" x14ac:dyDescent="0.2">
      <c r="G2534" s="57"/>
    </row>
    <row r="2535" spans="7:7" x14ac:dyDescent="0.2">
      <c r="G2535" s="57"/>
    </row>
    <row r="2536" spans="7:7" x14ac:dyDescent="0.2">
      <c r="G2536" s="57"/>
    </row>
    <row r="2537" spans="7:7" x14ac:dyDescent="0.2">
      <c r="G2537" s="57"/>
    </row>
    <row r="2538" spans="7:7" x14ac:dyDescent="0.2">
      <c r="G2538" s="57"/>
    </row>
    <row r="2539" spans="7:7" x14ac:dyDescent="0.2">
      <c r="G2539" s="57"/>
    </row>
    <row r="2540" spans="7:7" x14ac:dyDescent="0.2">
      <c r="G2540" s="57"/>
    </row>
    <row r="2541" spans="7:7" x14ac:dyDescent="0.2">
      <c r="G2541" s="57"/>
    </row>
    <row r="2542" spans="7:7" x14ac:dyDescent="0.2">
      <c r="G2542" s="57"/>
    </row>
    <row r="2543" spans="7:7" x14ac:dyDescent="0.2">
      <c r="G2543" s="57"/>
    </row>
    <row r="2544" spans="7:7" x14ac:dyDescent="0.2">
      <c r="G2544" s="57"/>
    </row>
    <row r="2545" spans="7:7" x14ac:dyDescent="0.2">
      <c r="G2545" s="57"/>
    </row>
    <row r="2546" spans="7:7" x14ac:dyDescent="0.2">
      <c r="G2546" s="57"/>
    </row>
    <row r="2547" spans="7:7" x14ac:dyDescent="0.2">
      <c r="G2547" s="57"/>
    </row>
    <row r="2548" spans="7:7" x14ac:dyDescent="0.2">
      <c r="G2548" s="57"/>
    </row>
    <row r="2549" spans="7:7" x14ac:dyDescent="0.2">
      <c r="G2549" s="57"/>
    </row>
    <row r="2550" spans="7:7" x14ac:dyDescent="0.2">
      <c r="G2550" s="57"/>
    </row>
    <row r="2551" spans="7:7" x14ac:dyDescent="0.2">
      <c r="G2551" s="57"/>
    </row>
    <row r="2552" spans="7:7" x14ac:dyDescent="0.2">
      <c r="G2552" s="57"/>
    </row>
    <row r="2553" spans="7:7" x14ac:dyDescent="0.2">
      <c r="G2553" s="57"/>
    </row>
    <row r="2554" spans="7:7" x14ac:dyDescent="0.2">
      <c r="G2554" s="57"/>
    </row>
    <row r="2555" spans="7:7" x14ac:dyDescent="0.2">
      <c r="G2555" s="57"/>
    </row>
    <row r="2556" spans="7:7" x14ac:dyDescent="0.2">
      <c r="G2556" s="57"/>
    </row>
    <row r="2557" spans="7:7" x14ac:dyDescent="0.2">
      <c r="G2557" s="57"/>
    </row>
    <row r="2558" spans="7:7" x14ac:dyDescent="0.2">
      <c r="G2558" s="57"/>
    </row>
    <row r="2559" spans="7:7" x14ac:dyDescent="0.2">
      <c r="G2559" s="57"/>
    </row>
    <row r="2560" spans="7:7" x14ac:dyDescent="0.2">
      <c r="G2560" s="57"/>
    </row>
    <row r="2561" spans="7:7" x14ac:dyDescent="0.2">
      <c r="G2561" s="57"/>
    </row>
    <row r="2562" spans="7:7" x14ac:dyDescent="0.2">
      <c r="G2562" s="57"/>
    </row>
    <row r="2563" spans="7:7" x14ac:dyDescent="0.2">
      <c r="G2563" s="57"/>
    </row>
    <row r="2564" spans="7:7" x14ac:dyDescent="0.2">
      <c r="G2564" s="57"/>
    </row>
    <row r="2565" spans="7:7" x14ac:dyDescent="0.2">
      <c r="G2565" s="57"/>
    </row>
    <row r="2566" spans="7:7" x14ac:dyDescent="0.2">
      <c r="G2566" s="57"/>
    </row>
    <row r="2567" spans="7:7" x14ac:dyDescent="0.2">
      <c r="G2567" s="57"/>
    </row>
    <row r="2568" spans="7:7" x14ac:dyDescent="0.2">
      <c r="G2568" s="57"/>
    </row>
    <row r="2569" spans="7:7" x14ac:dyDescent="0.2">
      <c r="G2569" s="57"/>
    </row>
    <row r="2570" spans="7:7" x14ac:dyDescent="0.2">
      <c r="G2570" s="57"/>
    </row>
    <row r="2571" spans="7:7" x14ac:dyDescent="0.2">
      <c r="G2571" s="57"/>
    </row>
    <row r="2572" spans="7:7" x14ac:dyDescent="0.2">
      <c r="G2572" s="57"/>
    </row>
    <row r="2573" spans="7:7" x14ac:dyDescent="0.2">
      <c r="G2573" s="57"/>
    </row>
    <row r="2574" spans="7:7" x14ac:dyDescent="0.2">
      <c r="G2574" s="57"/>
    </row>
    <row r="2575" spans="7:7" x14ac:dyDescent="0.2">
      <c r="G2575" s="57"/>
    </row>
    <row r="2576" spans="7:7" x14ac:dyDescent="0.2">
      <c r="G2576" s="57"/>
    </row>
    <row r="2577" spans="7:7" x14ac:dyDescent="0.2">
      <c r="G2577" s="57"/>
    </row>
    <row r="2578" spans="7:7" x14ac:dyDescent="0.2">
      <c r="G2578" s="57"/>
    </row>
    <row r="2579" spans="7:7" x14ac:dyDescent="0.2">
      <c r="G2579" s="57"/>
    </row>
    <row r="2580" spans="7:7" x14ac:dyDescent="0.2">
      <c r="G2580" s="57"/>
    </row>
    <row r="2581" spans="7:7" x14ac:dyDescent="0.2">
      <c r="G2581" s="57"/>
    </row>
    <row r="2582" spans="7:7" x14ac:dyDescent="0.2">
      <c r="G2582" s="57"/>
    </row>
    <row r="2583" spans="7:7" x14ac:dyDescent="0.2">
      <c r="G2583" s="57"/>
    </row>
    <row r="2584" spans="7:7" x14ac:dyDescent="0.2">
      <c r="G2584" s="57"/>
    </row>
    <row r="2585" spans="7:7" x14ac:dyDescent="0.2">
      <c r="G2585" s="57"/>
    </row>
    <row r="2586" spans="7:7" x14ac:dyDescent="0.2">
      <c r="G2586" s="57"/>
    </row>
    <row r="2587" spans="7:7" x14ac:dyDescent="0.2">
      <c r="G2587" s="57"/>
    </row>
    <row r="2588" spans="7:7" x14ac:dyDescent="0.2">
      <c r="G2588" s="57"/>
    </row>
    <row r="2589" spans="7:7" x14ac:dyDescent="0.2">
      <c r="G2589" s="57"/>
    </row>
    <row r="2590" spans="7:7" x14ac:dyDescent="0.2">
      <c r="G2590" s="57"/>
    </row>
    <row r="2591" spans="7:7" x14ac:dyDescent="0.2">
      <c r="G2591" s="57"/>
    </row>
    <row r="2592" spans="7:7" x14ac:dyDescent="0.2">
      <c r="G2592" s="57"/>
    </row>
    <row r="2593" spans="7:7" x14ac:dyDescent="0.2">
      <c r="G2593" s="57"/>
    </row>
    <row r="2594" spans="7:7" x14ac:dyDescent="0.2">
      <c r="G2594" s="57"/>
    </row>
    <row r="2595" spans="7:7" x14ac:dyDescent="0.2">
      <c r="G2595" s="57"/>
    </row>
    <row r="2596" spans="7:7" x14ac:dyDescent="0.2">
      <c r="G2596" s="57"/>
    </row>
    <row r="2597" spans="7:7" x14ac:dyDescent="0.2">
      <c r="G2597" s="57"/>
    </row>
    <row r="2598" spans="7:7" x14ac:dyDescent="0.2">
      <c r="G2598" s="57"/>
    </row>
    <row r="2599" spans="7:7" x14ac:dyDescent="0.2">
      <c r="G2599" s="57"/>
    </row>
    <row r="2600" spans="7:7" x14ac:dyDescent="0.2">
      <c r="G2600" s="57"/>
    </row>
    <row r="2601" spans="7:7" x14ac:dyDescent="0.2">
      <c r="G2601" s="57"/>
    </row>
    <row r="2602" spans="7:7" x14ac:dyDescent="0.2">
      <c r="G2602" s="57"/>
    </row>
    <row r="2603" spans="7:7" x14ac:dyDescent="0.2">
      <c r="G2603" s="57"/>
    </row>
    <row r="2604" spans="7:7" x14ac:dyDescent="0.2">
      <c r="G2604" s="57"/>
    </row>
    <row r="2605" spans="7:7" x14ac:dyDescent="0.2">
      <c r="G2605" s="57"/>
    </row>
    <row r="2606" spans="7:7" x14ac:dyDescent="0.2">
      <c r="G2606" s="57"/>
    </row>
    <row r="2607" spans="7:7" x14ac:dyDescent="0.2">
      <c r="G2607" s="57"/>
    </row>
    <row r="2608" spans="7:7" x14ac:dyDescent="0.2">
      <c r="G2608" s="57"/>
    </row>
    <row r="2609" spans="7:7" x14ac:dyDescent="0.2">
      <c r="G2609" s="57"/>
    </row>
    <row r="2610" spans="7:7" x14ac:dyDescent="0.2">
      <c r="G2610" s="57"/>
    </row>
    <row r="2611" spans="7:7" x14ac:dyDescent="0.2">
      <c r="G2611" s="57"/>
    </row>
    <row r="2612" spans="7:7" x14ac:dyDescent="0.2">
      <c r="G2612" s="57"/>
    </row>
    <row r="2613" spans="7:7" x14ac:dyDescent="0.2">
      <c r="G2613" s="57"/>
    </row>
    <row r="2614" spans="7:7" x14ac:dyDescent="0.2">
      <c r="G2614" s="57"/>
    </row>
    <row r="2615" spans="7:7" x14ac:dyDescent="0.2">
      <c r="G2615" s="57"/>
    </row>
    <row r="2616" spans="7:7" x14ac:dyDescent="0.2">
      <c r="G2616" s="57"/>
    </row>
    <row r="2617" spans="7:7" x14ac:dyDescent="0.2">
      <c r="G2617" s="57"/>
    </row>
    <row r="2618" spans="7:7" x14ac:dyDescent="0.2">
      <c r="G2618" s="57"/>
    </row>
    <row r="2619" spans="7:7" x14ac:dyDescent="0.2">
      <c r="G2619" s="57"/>
    </row>
    <row r="2620" spans="7:7" x14ac:dyDescent="0.2">
      <c r="G2620" s="57"/>
    </row>
    <row r="2621" spans="7:7" x14ac:dyDescent="0.2">
      <c r="G2621" s="57"/>
    </row>
    <row r="2622" spans="7:7" x14ac:dyDescent="0.2">
      <c r="G2622" s="57"/>
    </row>
    <row r="2623" spans="7:7" x14ac:dyDescent="0.2">
      <c r="G2623" s="57"/>
    </row>
    <row r="2624" spans="7:7" x14ac:dyDescent="0.2">
      <c r="G2624" s="57"/>
    </row>
    <row r="2625" spans="7:7" x14ac:dyDescent="0.2">
      <c r="G2625" s="57"/>
    </row>
    <row r="2626" spans="7:7" x14ac:dyDescent="0.2">
      <c r="G2626" s="57"/>
    </row>
    <row r="2627" spans="7:7" x14ac:dyDescent="0.2">
      <c r="G2627" s="57"/>
    </row>
    <row r="2628" spans="7:7" x14ac:dyDescent="0.2">
      <c r="G2628" s="57"/>
    </row>
    <row r="2629" spans="7:7" x14ac:dyDescent="0.2">
      <c r="G2629" s="57"/>
    </row>
    <row r="2630" spans="7:7" x14ac:dyDescent="0.2">
      <c r="G2630" s="57"/>
    </row>
    <row r="2631" spans="7:7" x14ac:dyDescent="0.2">
      <c r="G2631" s="57"/>
    </row>
    <row r="2632" spans="7:7" x14ac:dyDescent="0.2">
      <c r="G2632" s="57"/>
    </row>
    <row r="2633" spans="7:7" x14ac:dyDescent="0.2">
      <c r="G2633" s="57"/>
    </row>
    <row r="2634" spans="7:7" x14ac:dyDescent="0.2">
      <c r="G2634" s="57"/>
    </row>
    <row r="2635" spans="7:7" x14ac:dyDescent="0.2">
      <c r="G2635" s="57"/>
    </row>
    <row r="2636" spans="7:7" x14ac:dyDescent="0.2">
      <c r="G2636" s="57"/>
    </row>
    <row r="2637" spans="7:7" x14ac:dyDescent="0.2">
      <c r="G2637" s="57"/>
    </row>
    <row r="2638" spans="7:7" x14ac:dyDescent="0.2">
      <c r="G2638" s="57"/>
    </row>
    <row r="2639" spans="7:7" x14ac:dyDescent="0.2">
      <c r="G2639" s="57"/>
    </row>
    <row r="2640" spans="7:7" x14ac:dyDescent="0.2">
      <c r="G2640" s="57"/>
    </row>
    <row r="2641" spans="7:7" x14ac:dyDescent="0.2">
      <c r="G2641" s="57"/>
    </row>
    <row r="2642" spans="7:7" x14ac:dyDescent="0.2">
      <c r="G2642" s="57"/>
    </row>
    <row r="2643" spans="7:7" x14ac:dyDescent="0.2">
      <c r="G2643" s="57"/>
    </row>
    <row r="2644" spans="7:7" x14ac:dyDescent="0.2">
      <c r="G2644" s="57"/>
    </row>
    <row r="2645" spans="7:7" x14ac:dyDescent="0.2">
      <c r="G2645" s="57"/>
    </row>
    <row r="2646" spans="7:7" x14ac:dyDescent="0.2">
      <c r="G2646" s="57"/>
    </row>
    <row r="2647" spans="7:7" x14ac:dyDescent="0.2">
      <c r="G2647" s="57"/>
    </row>
    <row r="2648" spans="7:7" x14ac:dyDescent="0.2">
      <c r="G2648" s="57"/>
    </row>
    <row r="2649" spans="7:7" x14ac:dyDescent="0.2">
      <c r="G2649" s="57"/>
    </row>
    <row r="2650" spans="7:7" x14ac:dyDescent="0.2">
      <c r="G2650" s="57"/>
    </row>
    <row r="2651" spans="7:7" x14ac:dyDescent="0.2">
      <c r="G2651" s="57"/>
    </row>
    <row r="2652" spans="7:7" x14ac:dyDescent="0.2">
      <c r="G2652" s="57"/>
    </row>
    <row r="2653" spans="7:7" x14ac:dyDescent="0.2">
      <c r="G2653" s="57"/>
    </row>
    <row r="2654" spans="7:7" x14ac:dyDescent="0.2">
      <c r="G2654" s="57"/>
    </row>
    <row r="2655" spans="7:7" x14ac:dyDescent="0.2">
      <c r="G2655" s="57"/>
    </row>
    <row r="2656" spans="7:7" x14ac:dyDescent="0.2">
      <c r="G2656" s="57"/>
    </row>
    <row r="2657" spans="7:7" x14ac:dyDescent="0.2">
      <c r="G2657" s="57"/>
    </row>
    <row r="2658" spans="7:7" x14ac:dyDescent="0.2">
      <c r="G2658" s="57"/>
    </row>
    <row r="2659" spans="7:7" x14ac:dyDescent="0.2">
      <c r="G2659" s="57"/>
    </row>
    <row r="2660" spans="7:7" x14ac:dyDescent="0.2">
      <c r="G2660" s="57"/>
    </row>
    <row r="2661" spans="7:7" x14ac:dyDescent="0.2">
      <c r="G2661" s="57"/>
    </row>
    <row r="2662" spans="7:7" x14ac:dyDescent="0.2">
      <c r="G2662" s="57"/>
    </row>
    <row r="2663" spans="7:7" x14ac:dyDescent="0.2">
      <c r="G2663" s="57"/>
    </row>
    <row r="2664" spans="7:7" x14ac:dyDescent="0.2">
      <c r="G2664" s="57"/>
    </row>
    <row r="2665" spans="7:7" x14ac:dyDescent="0.2">
      <c r="G2665" s="57"/>
    </row>
    <row r="2666" spans="7:7" x14ac:dyDescent="0.2">
      <c r="G2666" s="57"/>
    </row>
    <row r="2667" spans="7:7" x14ac:dyDescent="0.2">
      <c r="G2667" s="57"/>
    </row>
    <row r="2668" spans="7:7" x14ac:dyDescent="0.2">
      <c r="G2668" s="57"/>
    </row>
    <row r="2669" spans="7:7" x14ac:dyDescent="0.2">
      <c r="G2669" s="57"/>
    </row>
    <row r="2670" spans="7:7" x14ac:dyDescent="0.2">
      <c r="G2670" s="57"/>
    </row>
    <row r="2671" spans="7:7" x14ac:dyDescent="0.2">
      <c r="G2671" s="57"/>
    </row>
    <row r="2672" spans="7:7" x14ac:dyDescent="0.2">
      <c r="G2672" s="57"/>
    </row>
    <row r="2673" spans="7:7" x14ac:dyDescent="0.2">
      <c r="G2673" s="57"/>
    </row>
    <row r="2674" spans="7:7" x14ac:dyDescent="0.2">
      <c r="G2674" s="57"/>
    </row>
    <row r="2675" spans="7:7" x14ac:dyDescent="0.2">
      <c r="G2675" s="57"/>
    </row>
    <row r="2676" spans="7:7" x14ac:dyDescent="0.2">
      <c r="G2676" s="57"/>
    </row>
    <row r="2677" spans="7:7" x14ac:dyDescent="0.2">
      <c r="G2677" s="57"/>
    </row>
    <row r="2678" spans="7:7" x14ac:dyDescent="0.2">
      <c r="G2678" s="57"/>
    </row>
    <row r="2679" spans="7:7" x14ac:dyDescent="0.2">
      <c r="G2679" s="57"/>
    </row>
    <row r="2680" spans="7:7" x14ac:dyDescent="0.2">
      <c r="G2680" s="57"/>
    </row>
    <row r="2681" spans="7:7" x14ac:dyDescent="0.2">
      <c r="G2681" s="57"/>
    </row>
    <row r="2682" spans="7:7" x14ac:dyDescent="0.2">
      <c r="G2682" s="57"/>
    </row>
    <row r="2683" spans="7:7" x14ac:dyDescent="0.2">
      <c r="G2683" s="57"/>
    </row>
    <row r="2684" spans="7:7" x14ac:dyDescent="0.2">
      <c r="G2684" s="57"/>
    </row>
    <row r="2685" spans="7:7" x14ac:dyDescent="0.2">
      <c r="G2685" s="57"/>
    </row>
    <row r="2686" spans="7:7" x14ac:dyDescent="0.2">
      <c r="G2686" s="57"/>
    </row>
    <row r="2687" spans="7:7" x14ac:dyDescent="0.2">
      <c r="G2687" s="57"/>
    </row>
    <row r="2688" spans="7:7" x14ac:dyDescent="0.2">
      <c r="G2688" s="57"/>
    </row>
    <row r="2689" spans="7:7" x14ac:dyDescent="0.2">
      <c r="G2689" s="57"/>
    </row>
    <row r="2690" spans="7:7" x14ac:dyDescent="0.2">
      <c r="G2690" s="57"/>
    </row>
    <row r="2691" spans="7:7" x14ac:dyDescent="0.2">
      <c r="G2691" s="57"/>
    </row>
    <row r="2692" spans="7:7" x14ac:dyDescent="0.2">
      <c r="G2692" s="57"/>
    </row>
    <row r="2693" spans="7:7" x14ac:dyDescent="0.2">
      <c r="G2693" s="57"/>
    </row>
    <row r="2694" spans="7:7" x14ac:dyDescent="0.2">
      <c r="G2694" s="57"/>
    </row>
    <row r="2695" spans="7:7" x14ac:dyDescent="0.2">
      <c r="G2695" s="57"/>
    </row>
    <row r="2696" spans="7:7" x14ac:dyDescent="0.2">
      <c r="G2696" s="57"/>
    </row>
    <row r="2697" spans="7:7" x14ac:dyDescent="0.2">
      <c r="G2697" s="57"/>
    </row>
    <row r="2698" spans="7:7" x14ac:dyDescent="0.2">
      <c r="G2698" s="57"/>
    </row>
    <row r="2699" spans="7:7" x14ac:dyDescent="0.2">
      <c r="G2699" s="57"/>
    </row>
    <row r="2700" spans="7:7" x14ac:dyDescent="0.2">
      <c r="G2700" s="57"/>
    </row>
    <row r="2701" spans="7:7" x14ac:dyDescent="0.2">
      <c r="G2701" s="57"/>
    </row>
    <row r="2702" spans="7:7" x14ac:dyDescent="0.2">
      <c r="G2702" s="57"/>
    </row>
    <row r="2703" spans="7:7" x14ac:dyDescent="0.2">
      <c r="G2703" s="57"/>
    </row>
    <row r="2704" spans="7:7" x14ac:dyDescent="0.2">
      <c r="G2704" s="57"/>
    </row>
    <row r="2705" spans="7:7" x14ac:dyDescent="0.2">
      <c r="G2705" s="57"/>
    </row>
    <row r="2706" spans="7:7" x14ac:dyDescent="0.2">
      <c r="G2706" s="57"/>
    </row>
    <row r="2707" spans="7:7" x14ac:dyDescent="0.2">
      <c r="G2707" s="57"/>
    </row>
    <row r="2708" spans="7:7" x14ac:dyDescent="0.2">
      <c r="G2708" s="57"/>
    </row>
    <row r="2709" spans="7:7" x14ac:dyDescent="0.2">
      <c r="G2709" s="57"/>
    </row>
    <row r="2710" spans="7:7" x14ac:dyDescent="0.2">
      <c r="G2710" s="57"/>
    </row>
    <row r="2711" spans="7:7" x14ac:dyDescent="0.2">
      <c r="G2711" s="57"/>
    </row>
    <row r="2712" spans="7:7" x14ac:dyDescent="0.2">
      <c r="G2712" s="57"/>
    </row>
    <row r="2713" spans="7:7" x14ac:dyDescent="0.2">
      <c r="G2713" s="57"/>
    </row>
    <row r="2714" spans="7:7" x14ac:dyDescent="0.2">
      <c r="G2714" s="57"/>
    </row>
    <row r="2715" spans="7:7" x14ac:dyDescent="0.2">
      <c r="G2715" s="57"/>
    </row>
    <row r="2716" spans="7:7" x14ac:dyDescent="0.2">
      <c r="G2716" s="57"/>
    </row>
    <row r="2717" spans="7:7" x14ac:dyDescent="0.2">
      <c r="G2717" s="57"/>
    </row>
    <row r="2718" spans="7:7" x14ac:dyDescent="0.2">
      <c r="G2718" s="57"/>
    </row>
    <row r="2719" spans="7:7" x14ac:dyDescent="0.2">
      <c r="G2719" s="57"/>
    </row>
    <row r="2720" spans="7:7" x14ac:dyDescent="0.2">
      <c r="G2720" s="57"/>
    </row>
    <row r="2721" spans="7:7" x14ac:dyDescent="0.2">
      <c r="G2721" s="57"/>
    </row>
    <row r="2722" spans="7:7" x14ac:dyDescent="0.2">
      <c r="G2722" s="57"/>
    </row>
    <row r="2723" spans="7:7" x14ac:dyDescent="0.2">
      <c r="G2723" s="57"/>
    </row>
    <row r="2724" spans="7:7" x14ac:dyDescent="0.2">
      <c r="G2724" s="57"/>
    </row>
    <row r="2725" spans="7:7" x14ac:dyDescent="0.2">
      <c r="G2725" s="57"/>
    </row>
    <row r="2726" spans="7:7" x14ac:dyDescent="0.2">
      <c r="G2726" s="57"/>
    </row>
    <row r="2727" spans="7:7" x14ac:dyDescent="0.2">
      <c r="G2727" s="57"/>
    </row>
    <row r="2728" spans="7:7" x14ac:dyDescent="0.2">
      <c r="G2728" s="57"/>
    </row>
    <row r="2729" spans="7:7" x14ac:dyDescent="0.2">
      <c r="G2729" s="57"/>
    </row>
    <row r="2730" spans="7:7" x14ac:dyDescent="0.2">
      <c r="G2730" s="57"/>
    </row>
    <row r="2731" spans="7:7" x14ac:dyDescent="0.2">
      <c r="G2731" s="57"/>
    </row>
    <row r="2732" spans="7:7" x14ac:dyDescent="0.2">
      <c r="G2732" s="57"/>
    </row>
    <row r="2733" spans="7:7" x14ac:dyDescent="0.2">
      <c r="G2733" s="57"/>
    </row>
    <row r="2734" spans="7:7" x14ac:dyDescent="0.2">
      <c r="G2734" s="57"/>
    </row>
    <row r="2735" spans="7:7" x14ac:dyDescent="0.2">
      <c r="G2735" s="57"/>
    </row>
    <row r="2736" spans="7:7" x14ac:dyDescent="0.2">
      <c r="G2736" s="57"/>
    </row>
    <row r="2737" spans="7:7" x14ac:dyDescent="0.2">
      <c r="G2737" s="57"/>
    </row>
    <row r="2738" spans="7:7" x14ac:dyDescent="0.2">
      <c r="G2738" s="57"/>
    </row>
    <row r="2739" spans="7:7" x14ac:dyDescent="0.2">
      <c r="G2739" s="57"/>
    </row>
    <row r="2740" spans="7:7" x14ac:dyDescent="0.2">
      <c r="G2740" s="57"/>
    </row>
    <row r="2741" spans="7:7" x14ac:dyDescent="0.2">
      <c r="G2741" s="57"/>
    </row>
    <row r="2742" spans="7:7" x14ac:dyDescent="0.2">
      <c r="G2742" s="57"/>
    </row>
    <row r="2743" spans="7:7" x14ac:dyDescent="0.2">
      <c r="G2743" s="57"/>
    </row>
    <row r="2744" spans="7:7" x14ac:dyDescent="0.2">
      <c r="G2744" s="57"/>
    </row>
    <row r="2745" spans="7:7" x14ac:dyDescent="0.2">
      <c r="G2745" s="57"/>
    </row>
    <row r="2746" spans="7:7" x14ac:dyDescent="0.2">
      <c r="G2746" s="57"/>
    </row>
    <row r="2747" spans="7:7" x14ac:dyDescent="0.2">
      <c r="G2747" s="57"/>
    </row>
    <row r="2748" spans="7:7" x14ac:dyDescent="0.2">
      <c r="G2748" s="57"/>
    </row>
    <row r="2749" spans="7:7" x14ac:dyDescent="0.2">
      <c r="G2749" s="57"/>
    </row>
    <row r="2750" spans="7:7" x14ac:dyDescent="0.2">
      <c r="G2750" s="57"/>
    </row>
    <row r="2751" spans="7:7" x14ac:dyDescent="0.2">
      <c r="G2751" s="57"/>
    </row>
    <row r="2752" spans="7:7" x14ac:dyDescent="0.2">
      <c r="G2752" s="57"/>
    </row>
    <row r="2753" spans="7:7" x14ac:dyDescent="0.2">
      <c r="G2753" s="57"/>
    </row>
    <row r="2754" spans="7:7" x14ac:dyDescent="0.2">
      <c r="G2754" s="57"/>
    </row>
    <row r="2755" spans="7:7" x14ac:dyDescent="0.2">
      <c r="G2755" s="57"/>
    </row>
    <row r="2756" spans="7:7" x14ac:dyDescent="0.2">
      <c r="G2756" s="57"/>
    </row>
    <row r="2757" spans="7:7" x14ac:dyDescent="0.2">
      <c r="G2757" s="57"/>
    </row>
    <row r="2758" spans="7:7" x14ac:dyDescent="0.2">
      <c r="G2758" s="57"/>
    </row>
    <row r="2759" spans="7:7" x14ac:dyDescent="0.2">
      <c r="G2759" s="57"/>
    </row>
    <row r="2760" spans="7:7" x14ac:dyDescent="0.2">
      <c r="G2760" s="57"/>
    </row>
    <row r="2761" spans="7:7" x14ac:dyDescent="0.2">
      <c r="G2761" s="57"/>
    </row>
    <row r="2762" spans="7:7" x14ac:dyDescent="0.2">
      <c r="G2762" s="57"/>
    </row>
    <row r="2763" spans="7:7" x14ac:dyDescent="0.2">
      <c r="G2763" s="57"/>
    </row>
    <row r="2764" spans="7:7" x14ac:dyDescent="0.2">
      <c r="G2764" s="57"/>
    </row>
    <row r="2765" spans="7:7" x14ac:dyDescent="0.2">
      <c r="G2765" s="57"/>
    </row>
    <row r="2766" spans="7:7" x14ac:dyDescent="0.2">
      <c r="G2766" s="57"/>
    </row>
    <row r="2767" spans="7:7" x14ac:dyDescent="0.2">
      <c r="G2767" s="57"/>
    </row>
    <row r="2768" spans="7:7" x14ac:dyDescent="0.2">
      <c r="G2768" s="57"/>
    </row>
    <row r="2769" spans="7:7" x14ac:dyDescent="0.2">
      <c r="G2769" s="57"/>
    </row>
    <row r="2770" spans="7:7" x14ac:dyDescent="0.2">
      <c r="G2770" s="57"/>
    </row>
    <row r="2771" spans="7:7" x14ac:dyDescent="0.2">
      <c r="G2771" s="57"/>
    </row>
    <row r="2772" spans="7:7" x14ac:dyDescent="0.2">
      <c r="G2772" s="57"/>
    </row>
    <row r="2773" spans="7:7" x14ac:dyDescent="0.2">
      <c r="G2773" s="57"/>
    </row>
    <row r="2774" spans="7:7" x14ac:dyDescent="0.2">
      <c r="G2774" s="57"/>
    </row>
    <row r="2775" spans="7:7" x14ac:dyDescent="0.2">
      <c r="G2775" s="57"/>
    </row>
    <row r="2776" spans="7:7" x14ac:dyDescent="0.2">
      <c r="G2776" s="57"/>
    </row>
    <row r="2777" spans="7:7" x14ac:dyDescent="0.2">
      <c r="G2777" s="57"/>
    </row>
    <row r="2778" spans="7:7" x14ac:dyDescent="0.2">
      <c r="G2778" s="57"/>
    </row>
    <row r="2779" spans="7:7" x14ac:dyDescent="0.2">
      <c r="G2779" s="57"/>
    </row>
    <row r="2780" spans="7:7" x14ac:dyDescent="0.2">
      <c r="G2780" s="57"/>
    </row>
    <row r="2781" spans="7:7" x14ac:dyDescent="0.2">
      <c r="G2781" s="57"/>
    </row>
    <row r="2782" spans="7:7" x14ac:dyDescent="0.2">
      <c r="G2782" s="57"/>
    </row>
    <row r="2783" spans="7:7" x14ac:dyDescent="0.2">
      <c r="G2783" s="57"/>
    </row>
    <row r="2784" spans="7:7" x14ac:dyDescent="0.2">
      <c r="G2784" s="57"/>
    </row>
    <row r="2785" spans="7:7" x14ac:dyDescent="0.2">
      <c r="G2785" s="57"/>
    </row>
    <row r="2786" spans="7:7" x14ac:dyDescent="0.2">
      <c r="G2786" s="57"/>
    </row>
    <row r="2787" spans="7:7" x14ac:dyDescent="0.2">
      <c r="G2787" s="57"/>
    </row>
    <row r="2788" spans="7:7" x14ac:dyDescent="0.2">
      <c r="G2788" s="57"/>
    </row>
    <row r="2789" spans="7:7" x14ac:dyDescent="0.2">
      <c r="G2789" s="57"/>
    </row>
    <row r="2790" spans="7:7" x14ac:dyDescent="0.2">
      <c r="G2790" s="57"/>
    </row>
    <row r="2791" spans="7:7" x14ac:dyDescent="0.2">
      <c r="G2791" s="57"/>
    </row>
    <row r="2792" spans="7:7" x14ac:dyDescent="0.2">
      <c r="G2792" s="57"/>
    </row>
    <row r="2793" spans="7:7" x14ac:dyDescent="0.2">
      <c r="G2793" s="57"/>
    </row>
    <row r="2794" spans="7:7" x14ac:dyDescent="0.2">
      <c r="G2794" s="57"/>
    </row>
    <row r="2795" spans="7:7" x14ac:dyDescent="0.2">
      <c r="G2795" s="57"/>
    </row>
    <row r="2796" spans="7:7" x14ac:dyDescent="0.2">
      <c r="G2796" s="57"/>
    </row>
    <row r="2797" spans="7:7" x14ac:dyDescent="0.2">
      <c r="G2797" s="57"/>
    </row>
    <row r="2798" spans="7:7" x14ac:dyDescent="0.2">
      <c r="G2798" s="57"/>
    </row>
    <row r="2799" spans="7:7" x14ac:dyDescent="0.2">
      <c r="G2799" s="57"/>
    </row>
    <row r="2800" spans="7:7" x14ac:dyDescent="0.2">
      <c r="G2800" s="57"/>
    </row>
    <row r="2801" spans="7:7" x14ac:dyDescent="0.2">
      <c r="G2801" s="57"/>
    </row>
    <row r="2802" spans="7:7" x14ac:dyDescent="0.2">
      <c r="G2802" s="57"/>
    </row>
    <row r="2803" spans="7:7" x14ac:dyDescent="0.2">
      <c r="G2803" s="57"/>
    </row>
    <row r="2804" spans="7:7" x14ac:dyDescent="0.2">
      <c r="G2804" s="57"/>
    </row>
    <row r="2805" spans="7:7" x14ac:dyDescent="0.2">
      <c r="G2805" s="57"/>
    </row>
    <row r="2806" spans="7:7" x14ac:dyDescent="0.2">
      <c r="G2806" s="57"/>
    </row>
    <row r="2807" spans="7:7" x14ac:dyDescent="0.2">
      <c r="G2807" s="57"/>
    </row>
    <row r="2808" spans="7:7" x14ac:dyDescent="0.2">
      <c r="G2808" s="57"/>
    </row>
    <row r="2809" spans="7:7" x14ac:dyDescent="0.2">
      <c r="G2809" s="57"/>
    </row>
    <row r="2810" spans="7:7" x14ac:dyDescent="0.2">
      <c r="G2810" s="57"/>
    </row>
    <row r="2811" spans="7:7" x14ac:dyDescent="0.2">
      <c r="G2811" s="57"/>
    </row>
    <row r="2812" spans="7:7" x14ac:dyDescent="0.2">
      <c r="G2812" s="57"/>
    </row>
    <row r="2813" spans="7:7" x14ac:dyDescent="0.2">
      <c r="G2813" s="57"/>
    </row>
    <row r="2814" spans="7:7" x14ac:dyDescent="0.2">
      <c r="G2814" s="57"/>
    </row>
    <row r="2815" spans="7:7" x14ac:dyDescent="0.2">
      <c r="G2815" s="57"/>
    </row>
    <row r="2816" spans="7:7" x14ac:dyDescent="0.2">
      <c r="G2816" s="57"/>
    </row>
    <row r="2817" spans="7:7" x14ac:dyDescent="0.2">
      <c r="G2817" s="57"/>
    </row>
    <row r="2818" spans="7:7" x14ac:dyDescent="0.2">
      <c r="G2818" s="57"/>
    </row>
    <row r="2819" spans="7:7" x14ac:dyDescent="0.2">
      <c r="G2819" s="57"/>
    </row>
    <row r="2820" spans="7:7" x14ac:dyDescent="0.2">
      <c r="G2820" s="57"/>
    </row>
    <row r="2821" spans="7:7" x14ac:dyDescent="0.2">
      <c r="G2821" s="57"/>
    </row>
    <row r="2822" spans="7:7" x14ac:dyDescent="0.2">
      <c r="G2822" s="57"/>
    </row>
    <row r="2823" spans="7:7" x14ac:dyDescent="0.2">
      <c r="G2823" s="57"/>
    </row>
    <row r="2824" spans="7:7" x14ac:dyDescent="0.2">
      <c r="G2824" s="57"/>
    </row>
    <row r="2825" spans="7:7" x14ac:dyDescent="0.2">
      <c r="G2825" s="57"/>
    </row>
    <row r="2826" spans="7:7" x14ac:dyDescent="0.2">
      <c r="G2826" s="57"/>
    </row>
    <row r="2827" spans="7:7" x14ac:dyDescent="0.2">
      <c r="G2827" s="57"/>
    </row>
    <row r="2828" spans="7:7" x14ac:dyDescent="0.2">
      <c r="G2828" s="57"/>
    </row>
    <row r="2829" spans="7:7" x14ac:dyDescent="0.2">
      <c r="G2829" s="57"/>
    </row>
    <row r="2830" spans="7:7" x14ac:dyDescent="0.2">
      <c r="G2830" s="57"/>
    </row>
    <row r="2831" spans="7:7" x14ac:dyDescent="0.2">
      <c r="G2831" s="57"/>
    </row>
    <row r="2832" spans="7:7" x14ac:dyDescent="0.2">
      <c r="G2832" s="57"/>
    </row>
    <row r="2833" spans="7:7" x14ac:dyDescent="0.2">
      <c r="G2833" s="57"/>
    </row>
    <row r="2834" spans="7:7" x14ac:dyDescent="0.2">
      <c r="G2834" s="57"/>
    </row>
    <row r="2835" spans="7:7" x14ac:dyDescent="0.2">
      <c r="G2835" s="57"/>
    </row>
    <row r="2836" spans="7:7" x14ac:dyDescent="0.2">
      <c r="G2836" s="57"/>
    </row>
    <row r="2837" spans="7:7" x14ac:dyDescent="0.2">
      <c r="G2837" s="57"/>
    </row>
    <row r="2838" spans="7:7" x14ac:dyDescent="0.2">
      <c r="G2838" s="57"/>
    </row>
    <row r="2839" spans="7:7" x14ac:dyDescent="0.2">
      <c r="G2839" s="57"/>
    </row>
    <row r="2840" spans="7:7" x14ac:dyDescent="0.2">
      <c r="G2840" s="57"/>
    </row>
    <row r="2841" spans="7:7" x14ac:dyDescent="0.2">
      <c r="G2841" s="57"/>
    </row>
    <row r="2842" spans="7:7" x14ac:dyDescent="0.2">
      <c r="G2842" s="57"/>
    </row>
    <row r="2843" spans="7:7" x14ac:dyDescent="0.2">
      <c r="G2843" s="57"/>
    </row>
    <row r="2844" spans="7:7" x14ac:dyDescent="0.2">
      <c r="G2844" s="57"/>
    </row>
    <row r="2845" spans="7:7" x14ac:dyDescent="0.2">
      <c r="G2845" s="57"/>
    </row>
    <row r="2846" spans="7:7" x14ac:dyDescent="0.2">
      <c r="G2846" s="57"/>
    </row>
    <row r="2847" spans="7:7" x14ac:dyDescent="0.2">
      <c r="G2847" s="57"/>
    </row>
    <row r="2848" spans="7:7" x14ac:dyDescent="0.2">
      <c r="G2848" s="57"/>
    </row>
    <row r="2849" spans="7:7" x14ac:dyDescent="0.2">
      <c r="G2849" s="57"/>
    </row>
    <row r="2850" spans="7:7" x14ac:dyDescent="0.2">
      <c r="G2850" s="57"/>
    </row>
    <row r="2851" spans="7:7" x14ac:dyDescent="0.2">
      <c r="G2851" s="57"/>
    </row>
    <row r="2852" spans="7:7" x14ac:dyDescent="0.2">
      <c r="G2852" s="57"/>
    </row>
    <row r="2853" spans="7:7" x14ac:dyDescent="0.2">
      <c r="G2853" s="57"/>
    </row>
    <row r="2854" spans="7:7" x14ac:dyDescent="0.2">
      <c r="G2854" s="57"/>
    </row>
    <row r="2855" spans="7:7" x14ac:dyDescent="0.2">
      <c r="G2855" s="57"/>
    </row>
    <row r="2856" spans="7:7" x14ac:dyDescent="0.2">
      <c r="G2856" s="57"/>
    </row>
    <row r="2857" spans="7:7" x14ac:dyDescent="0.2">
      <c r="G2857" s="57"/>
    </row>
    <row r="2858" spans="7:7" x14ac:dyDescent="0.2">
      <c r="G2858" s="57"/>
    </row>
    <row r="2859" spans="7:7" x14ac:dyDescent="0.2">
      <c r="G2859" s="57"/>
    </row>
    <row r="2860" spans="7:7" x14ac:dyDescent="0.2">
      <c r="G2860" s="57"/>
    </row>
    <row r="2861" spans="7:7" x14ac:dyDescent="0.2">
      <c r="G2861" s="57"/>
    </row>
    <row r="2862" spans="7:7" x14ac:dyDescent="0.2">
      <c r="G2862" s="57"/>
    </row>
    <row r="2863" spans="7:7" x14ac:dyDescent="0.2">
      <c r="G2863" s="57"/>
    </row>
    <row r="2864" spans="7:7" x14ac:dyDescent="0.2">
      <c r="G2864" s="57"/>
    </row>
    <row r="2865" spans="7:7" x14ac:dyDescent="0.2">
      <c r="G2865" s="57"/>
    </row>
    <row r="2866" spans="7:7" x14ac:dyDescent="0.2">
      <c r="G2866" s="57"/>
    </row>
    <row r="2867" spans="7:7" x14ac:dyDescent="0.2">
      <c r="G2867" s="57"/>
    </row>
    <row r="2868" spans="7:7" x14ac:dyDescent="0.2">
      <c r="G2868" s="57"/>
    </row>
    <row r="2869" spans="7:7" x14ac:dyDescent="0.2">
      <c r="G2869" s="57"/>
    </row>
    <row r="2870" spans="7:7" x14ac:dyDescent="0.2">
      <c r="G2870" s="57"/>
    </row>
    <row r="2871" spans="7:7" x14ac:dyDescent="0.2">
      <c r="G2871" s="57"/>
    </row>
    <row r="2872" spans="7:7" x14ac:dyDescent="0.2">
      <c r="G2872" s="57"/>
    </row>
    <row r="2873" spans="7:7" x14ac:dyDescent="0.2">
      <c r="G2873" s="57"/>
    </row>
    <row r="2874" spans="7:7" x14ac:dyDescent="0.2">
      <c r="G2874" s="57"/>
    </row>
    <row r="2875" spans="7:7" x14ac:dyDescent="0.2">
      <c r="G2875" s="57"/>
    </row>
    <row r="2876" spans="7:7" x14ac:dyDescent="0.2">
      <c r="G2876" s="57"/>
    </row>
    <row r="2877" spans="7:7" x14ac:dyDescent="0.2">
      <c r="G2877" s="57"/>
    </row>
    <row r="2878" spans="7:7" x14ac:dyDescent="0.2">
      <c r="G2878" s="57"/>
    </row>
    <row r="2879" spans="7:7" x14ac:dyDescent="0.2">
      <c r="G2879" s="57"/>
    </row>
    <row r="2880" spans="7:7" x14ac:dyDescent="0.2">
      <c r="G2880" s="57"/>
    </row>
    <row r="2881" spans="7:7" x14ac:dyDescent="0.2">
      <c r="G2881" s="57"/>
    </row>
    <row r="2882" spans="7:7" x14ac:dyDescent="0.2">
      <c r="G2882" s="57"/>
    </row>
    <row r="2883" spans="7:7" x14ac:dyDescent="0.2">
      <c r="G2883" s="57"/>
    </row>
    <row r="2884" spans="7:7" x14ac:dyDescent="0.2">
      <c r="G2884" s="57"/>
    </row>
    <row r="2885" spans="7:7" x14ac:dyDescent="0.2">
      <c r="G2885" s="57"/>
    </row>
    <row r="2886" spans="7:7" x14ac:dyDescent="0.2">
      <c r="G2886" s="57"/>
    </row>
    <row r="2887" spans="7:7" x14ac:dyDescent="0.2">
      <c r="G2887" s="57"/>
    </row>
    <row r="2888" spans="7:7" x14ac:dyDescent="0.2">
      <c r="G2888" s="57"/>
    </row>
    <row r="2889" spans="7:7" x14ac:dyDescent="0.2">
      <c r="G2889" s="57"/>
    </row>
    <row r="2890" spans="7:7" x14ac:dyDescent="0.2">
      <c r="G2890" s="57"/>
    </row>
    <row r="2891" spans="7:7" x14ac:dyDescent="0.2">
      <c r="G2891" s="57"/>
    </row>
    <row r="2892" spans="7:7" x14ac:dyDescent="0.2">
      <c r="G2892" s="57"/>
    </row>
    <row r="2893" spans="7:7" x14ac:dyDescent="0.2">
      <c r="G2893" s="57"/>
    </row>
    <row r="2894" spans="7:7" x14ac:dyDescent="0.2">
      <c r="G2894" s="57"/>
    </row>
    <row r="2895" spans="7:7" x14ac:dyDescent="0.2">
      <c r="G2895" s="57"/>
    </row>
    <row r="2896" spans="7:7" x14ac:dyDescent="0.2">
      <c r="G2896" s="57"/>
    </row>
    <row r="2897" spans="7:7" x14ac:dyDescent="0.2">
      <c r="G2897" s="57"/>
    </row>
    <row r="2898" spans="7:7" x14ac:dyDescent="0.2">
      <c r="G2898" s="57"/>
    </row>
    <row r="2899" spans="7:7" x14ac:dyDescent="0.2">
      <c r="G2899" s="57"/>
    </row>
    <row r="2900" spans="7:7" x14ac:dyDescent="0.2">
      <c r="G2900" s="57"/>
    </row>
    <row r="2901" spans="7:7" x14ac:dyDescent="0.2">
      <c r="G2901" s="57"/>
    </row>
    <row r="2902" spans="7:7" x14ac:dyDescent="0.2">
      <c r="G2902" s="57"/>
    </row>
    <row r="2903" spans="7:7" x14ac:dyDescent="0.2">
      <c r="G2903" s="57"/>
    </row>
    <row r="2904" spans="7:7" x14ac:dyDescent="0.2">
      <c r="G2904" s="57"/>
    </row>
    <row r="2905" spans="7:7" x14ac:dyDescent="0.2">
      <c r="G2905" s="57"/>
    </row>
    <row r="2906" spans="7:7" x14ac:dyDescent="0.2">
      <c r="G2906" s="57"/>
    </row>
    <row r="2907" spans="7:7" x14ac:dyDescent="0.2">
      <c r="G2907" s="57"/>
    </row>
    <row r="2908" spans="7:7" x14ac:dyDescent="0.2">
      <c r="G2908" s="57"/>
    </row>
    <row r="2909" spans="7:7" x14ac:dyDescent="0.2">
      <c r="G2909" s="57"/>
    </row>
    <row r="2910" spans="7:7" x14ac:dyDescent="0.2">
      <c r="G2910" s="57"/>
    </row>
    <row r="2911" spans="7:7" x14ac:dyDescent="0.2">
      <c r="G2911" s="57"/>
    </row>
    <row r="2912" spans="7:7" x14ac:dyDescent="0.2">
      <c r="G2912" s="57"/>
    </row>
    <row r="2913" spans="7:7" x14ac:dyDescent="0.2">
      <c r="G2913" s="57"/>
    </row>
    <row r="2914" spans="7:7" x14ac:dyDescent="0.2">
      <c r="G2914" s="57"/>
    </row>
    <row r="2915" spans="7:7" x14ac:dyDescent="0.2">
      <c r="G2915" s="57"/>
    </row>
    <row r="2916" spans="7:7" x14ac:dyDescent="0.2">
      <c r="G2916" s="57"/>
    </row>
    <row r="2917" spans="7:7" x14ac:dyDescent="0.2">
      <c r="G2917" s="57"/>
    </row>
    <row r="2918" spans="7:7" x14ac:dyDescent="0.2">
      <c r="G2918" s="57"/>
    </row>
    <row r="2919" spans="7:7" x14ac:dyDescent="0.2">
      <c r="G2919" s="57"/>
    </row>
    <row r="2920" spans="7:7" x14ac:dyDescent="0.2">
      <c r="G2920" s="57"/>
    </row>
    <row r="2921" spans="7:7" x14ac:dyDescent="0.2">
      <c r="G2921" s="57"/>
    </row>
    <row r="2922" spans="7:7" x14ac:dyDescent="0.2">
      <c r="G2922" s="57"/>
    </row>
    <row r="2923" spans="7:7" x14ac:dyDescent="0.2">
      <c r="G2923" s="57"/>
    </row>
    <row r="2924" spans="7:7" x14ac:dyDescent="0.2">
      <c r="G2924" s="57"/>
    </row>
    <row r="2925" spans="7:7" x14ac:dyDescent="0.2">
      <c r="G2925" s="57"/>
    </row>
    <row r="2926" spans="7:7" x14ac:dyDescent="0.2">
      <c r="G2926" s="57"/>
    </row>
    <row r="2927" spans="7:7" x14ac:dyDescent="0.2">
      <c r="G2927" s="57"/>
    </row>
    <row r="2928" spans="7:7" x14ac:dyDescent="0.2">
      <c r="G2928" s="57"/>
    </row>
    <row r="2929" spans="7:7" x14ac:dyDescent="0.2">
      <c r="G2929" s="57"/>
    </row>
    <row r="2930" spans="7:7" x14ac:dyDescent="0.2">
      <c r="G2930" s="57"/>
    </row>
    <row r="2931" spans="7:7" x14ac:dyDescent="0.2">
      <c r="G2931" s="57"/>
    </row>
    <row r="2932" spans="7:7" x14ac:dyDescent="0.2">
      <c r="G2932" s="57"/>
    </row>
    <row r="2933" spans="7:7" x14ac:dyDescent="0.2">
      <c r="G2933" s="57"/>
    </row>
    <row r="2934" spans="7:7" x14ac:dyDescent="0.2">
      <c r="G2934" s="57"/>
    </row>
    <row r="2935" spans="7:7" x14ac:dyDescent="0.2">
      <c r="G2935" s="57"/>
    </row>
    <row r="2936" spans="7:7" x14ac:dyDescent="0.2">
      <c r="G2936" s="57"/>
    </row>
    <row r="2937" spans="7:7" x14ac:dyDescent="0.2">
      <c r="G2937" s="57"/>
    </row>
    <row r="2938" spans="7:7" x14ac:dyDescent="0.2">
      <c r="G2938" s="57"/>
    </row>
    <row r="2939" spans="7:7" x14ac:dyDescent="0.2">
      <c r="G2939" s="57"/>
    </row>
    <row r="2940" spans="7:7" x14ac:dyDescent="0.2">
      <c r="G2940" s="57"/>
    </row>
    <row r="2941" spans="7:7" x14ac:dyDescent="0.2">
      <c r="G2941" s="57"/>
    </row>
    <row r="2942" spans="7:7" x14ac:dyDescent="0.2">
      <c r="G2942" s="57"/>
    </row>
    <row r="2943" spans="7:7" x14ac:dyDescent="0.2">
      <c r="G2943" s="57"/>
    </row>
    <row r="2944" spans="7:7" x14ac:dyDescent="0.2">
      <c r="G2944" s="57"/>
    </row>
    <row r="2945" spans="7:7" x14ac:dyDescent="0.2">
      <c r="G2945" s="57"/>
    </row>
    <row r="2946" spans="7:7" x14ac:dyDescent="0.2">
      <c r="G2946" s="57"/>
    </row>
    <row r="2947" spans="7:7" x14ac:dyDescent="0.2">
      <c r="G2947" s="57"/>
    </row>
    <row r="2948" spans="7:7" x14ac:dyDescent="0.2">
      <c r="G2948" s="57"/>
    </row>
    <row r="2949" spans="7:7" x14ac:dyDescent="0.2">
      <c r="G2949" s="57"/>
    </row>
    <row r="2950" spans="7:7" x14ac:dyDescent="0.2">
      <c r="G2950" s="57"/>
    </row>
    <row r="2951" spans="7:7" x14ac:dyDescent="0.2">
      <c r="G2951" s="57"/>
    </row>
    <row r="2952" spans="7:7" x14ac:dyDescent="0.2">
      <c r="G2952" s="57"/>
    </row>
    <row r="2953" spans="7:7" x14ac:dyDescent="0.2">
      <c r="G2953" s="57"/>
    </row>
    <row r="2954" spans="7:7" x14ac:dyDescent="0.2">
      <c r="G2954" s="57"/>
    </row>
    <row r="2955" spans="7:7" x14ac:dyDescent="0.2">
      <c r="G2955" s="57"/>
    </row>
    <row r="2956" spans="7:7" x14ac:dyDescent="0.2">
      <c r="G2956" s="57"/>
    </row>
    <row r="2957" spans="7:7" x14ac:dyDescent="0.2">
      <c r="G2957" s="57"/>
    </row>
    <row r="2958" spans="7:7" x14ac:dyDescent="0.2">
      <c r="G2958" s="57"/>
    </row>
    <row r="2959" spans="7:7" x14ac:dyDescent="0.2">
      <c r="G2959" s="57"/>
    </row>
    <row r="2960" spans="7:7" x14ac:dyDescent="0.2">
      <c r="G2960" s="57"/>
    </row>
    <row r="2961" spans="7:7" x14ac:dyDescent="0.2">
      <c r="G2961" s="57"/>
    </row>
    <row r="2962" spans="7:7" x14ac:dyDescent="0.2">
      <c r="G2962" s="57"/>
    </row>
    <row r="2963" spans="7:7" x14ac:dyDescent="0.2">
      <c r="G2963" s="57"/>
    </row>
    <row r="2964" spans="7:7" x14ac:dyDescent="0.2">
      <c r="G2964" s="57"/>
    </row>
    <row r="2965" spans="7:7" x14ac:dyDescent="0.2">
      <c r="G2965" s="57"/>
    </row>
    <row r="2966" spans="7:7" x14ac:dyDescent="0.2">
      <c r="G2966" s="57"/>
    </row>
    <row r="2967" spans="7:7" x14ac:dyDescent="0.2">
      <c r="G2967" s="57"/>
    </row>
    <row r="2968" spans="7:7" x14ac:dyDescent="0.2">
      <c r="G2968" s="57"/>
    </row>
    <row r="2969" spans="7:7" x14ac:dyDescent="0.2">
      <c r="G2969" s="57"/>
    </row>
    <row r="2970" spans="7:7" x14ac:dyDescent="0.2">
      <c r="G2970" s="57"/>
    </row>
    <row r="2971" spans="7:7" x14ac:dyDescent="0.2">
      <c r="G2971" s="57"/>
    </row>
    <row r="2972" spans="7:7" x14ac:dyDescent="0.2">
      <c r="G2972" s="57"/>
    </row>
    <row r="2973" spans="7:7" x14ac:dyDescent="0.2">
      <c r="G2973" s="57"/>
    </row>
    <row r="2974" spans="7:7" x14ac:dyDescent="0.2">
      <c r="G2974" s="57"/>
    </row>
    <row r="2975" spans="7:7" x14ac:dyDescent="0.2">
      <c r="G2975" s="57"/>
    </row>
    <row r="2976" spans="7:7" x14ac:dyDescent="0.2">
      <c r="G2976" s="57"/>
    </row>
    <row r="2977" spans="7:7" x14ac:dyDescent="0.2">
      <c r="G2977" s="57"/>
    </row>
    <row r="2978" spans="7:7" x14ac:dyDescent="0.2">
      <c r="G2978" s="57"/>
    </row>
    <row r="2979" spans="7:7" x14ac:dyDescent="0.2">
      <c r="G2979" s="57"/>
    </row>
    <row r="2980" spans="7:7" x14ac:dyDescent="0.2">
      <c r="G2980" s="57"/>
    </row>
    <row r="2981" spans="7:7" x14ac:dyDescent="0.2">
      <c r="G2981" s="57"/>
    </row>
    <row r="2982" spans="7:7" x14ac:dyDescent="0.2">
      <c r="G2982" s="57"/>
    </row>
    <row r="2983" spans="7:7" x14ac:dyDescent="0.2">
      <c r="G2983" s="57"/>
    </row>
    <row r="2984" spans="7:7" x14ac:dyDescent="0.2">
      <c r="G2984" s="57"/>
    </row>
    <row r="2985" spans="7:7" x14ac:dyDescent="0.2">
      <c r="G2985" s="57"/>
    </row>
    <row r="2986" spans="7:7" x14ac:dyDescent="0.2">
      <c r="G2986" s="57"/>
    </row>
    <row r="2987" spans="7:7" x14ac:dyDescent="0.2">
      <c r="G2987" s="57"/>
    </row>
    <row r="2988" spans="7:7" x14ac:dyDescent="0.2">
      <c r="G2988" s="57"/>
    </row>
    <row r="2989" spans="7:7" x14ac:dyDescent="0.2">
      <c r="G2989" s="57"/>
    </row>
    <row r="2990" spans="7:7" x14ac:dyDescent="0.2">
      <c r="G2990" s="57"/>
    </row>
    <row r="2991" spans="7:7" x14ac:dyDescent="0.2">
      <c r="G2991" s="57"/>
    </row>
    <row r="2992" spans="7:7" x14ac:dyDescent="0.2">
      <c r="G2992" s="57"/>
    </row>
    <row r="2993" spans="7:7" x14ac:dyDescent="0.2">
      <c r="G2993" s="57"/>
    </row>
    <row r="2994" spans="7:7" x14ac:dyDescent="0.2">
      <c r="G2994" s="57"/>
    </row>
    <row r="2995" spans="7:7" x14ac:dyDescent="0.2">
      <c r="G2995" s="57"/>
    </row>
    <row r="2996" spans="7:7" x14ac:dyDescent="0.2">
      <c r="G2996" s="57"/>
    </row>
    <row r="2997" spans="7:7" x14ac:dyDescent="0.2">
      <c r="G2997" s="57"/>
    </row>
    <row r="2998" spans="7:7" x14ac:dyDescent="0.2">
      <c r="G2998" s="57"/>
    </row>
    <row r="2999" spans="7:7" x14ac:dyDescent="0.2">
      <c r="G2999" s="57"/>
    </row>
    <row r="3000" spans="7:7" x14ac:dyDescent="0.2">
      <c r="G3000" s="57"/>
    </row>
    <row r="3001" spans="7:7" x14ac:dyDescent="0.2">
      <c r="G3001" s="57"/>
    </row>
    <row r="3002" spans="7:7" x14ac:dyDescent="0.2">
      <c r="G3002" s="57"/>
    </row>
    <row r="3003" spans="7:7" x14ac:dyDescent="0.2">
      <c r="G3003" s="57"/>
    </row>
    <row r="3004" spans="7:7" x14ac:dyDescent="0.2">
      <c r="G3004" s="57"/>
    </row>
    <row r="3005" spans="7:7" x14ac:dyDescent="0.2">
      <c r="G3005" s="57"/>
    </row>
    <row r="3006" spans="7:7" x14ac:dyDescent="0.2">
      <c r="G3006" s="57"/>
    </row>
    <row r="3007" spans="7:7" x14ac:dyDescent="0.2">
      <c r="G3007" s="57"/>
    </row>
    <row r="3008" spans="7:7" x14ac:dyDescent="0.2">
      <c r="G3008" s="57"/>
    </row>
    <row r="3009" spans="7:7" x14ac:dyDescent="0.2">
      <c r="G3009" s="57"/>
    </row>
    <row r="3010" spans="7:7" x14ac:dyDescent="0.2">
      <c r="G3010" s="57"/>
    </row>
    <row r="3011" spans="7:7" x14ac:dyDescent="0.2">
      <c r="G3011" s="57"/>
    </row>
    <row r="3012" spans="7:7" x14ac:dyDescent="0.2">
      <c r="G3012" s="57"/>
    </row>
    <row r="3013" spans="7:7" x14ac:dyDescent="0.2">
      <c r="G3013" s="57"/>
    </row>
    <row r="3014" spans="7:7" x14ac:dyDescent="0.2">
      <c r="G3014" s="57"/>
    </row>
    <row r="3015" spans="7:7" x14ac:dyDescent="0.2">
      <c r="G3015" s="57"/>
    </row>
    <row r="3016" spans="7:7" x14ac:dyDescent="0.2">
      <c r="G3016" s="57"/>
    </row>
    <row r="3017" spans="7:7" x14ac:dyDescent="0.2">
      <c r="G3017" s="57"/>
    </row>
    <row r="3018" spans="7:7" x14ac:dyDescent="0.2">
      <c r="G3018" s="57"/>
    </row>
    <row r="3019" spans="7:7" x14ac:dyDescent="0.2">
      <c r="G3019" s="57"/>
    </row>
    <row r="3020" spans="7:7" x14ac:dyDescent="0.2">
      <c r="G3020" s="57"/>
    </row>
    <row r="3021" spans="7:7" x14ac:dyDescent="0.2">
      <c r="G3021" s="57"/>
    </row>
    <row r="3022" spans="7:7" x14ac:dyDescent="0.2">
      <c r="G3022" s="57"/>
    </row>
    <row r="3023" spans="7:7" x14ac:dyDescent="0.2">
      <c r="G3023" s="57"/>
    </row>
    <row r="3024" spans="7:7" x14ac:dyDescent="0.2">
      <c r="G3024" s="57"/>
    </row>
    <row r="3025" spans="7:7" x14ac:dyDescent="0.2">
      <c r="G3025" s="57"/>
    </row>
    <row r="3026" spans="7:7" x14ac:dyDescent="0.2">
      <c r="G3026" s="57"/>
    </row>
    <row r="3027" spans="7:7" x14ac:dyDescent="0.2">
      <c r="G3027" s="57"/>
    </row>
    <row r="3028" spans="7:7" x14ac:dyDescent="0.2">
      <c r="G3028" s="57"/>
    </row>
    <row r="3029" spans="7:7" x14ac:dyDescent="0.2">
      <c r="G3029" s="57"/>
    </row>
    <row r="3030" spans="7:7" x14ac:dyDescent="0.2">
      <c r="G3030" s="57"/>
    </row>
    <row r="3031" spans="7:7" x14ac:dyDescent="0.2">
      <c r="G3031" s="57"/>
    </row>
    <row r="3032" spans="7:7" x14ac:dyDescent="0.2">
      <c r="G3032" s="57"/>
    </row>
    <row r="3033" spans="7:7" x14ac:dyDescent="0.2">
      <c r="G3033" s="57"/>
    </row>
    <row r="3034" spans="7:7" x14ac:dyDescent="0.2">
      <c r="G3034" s="57"/>
    </row>
    <row r="3035" spans="7:7" x14ac:dyDescent="0.2">
      <c r="G3035" s="57"/>
    </row>
    <row r="3036" spans="7:7" x14ac:dyDescent="0.2">
      <c r="G3036" s="57"/>
    </row>
    <row r="3037" spans="7:7" x14ac:dyDescent="0.2">
      <c r="G3037" s="57"/>
    </row>
    <row r="3038" spans="7:7" x14ac:dyDescent="0.2">
      <c r="G3038" s="57"/>
    </row>
    <row r="3039" spans="7:7" x14ac:dyDescent="0.2">
      <c r="G3039" s="57"/>
    </row>
    <row r="3040" spans="7:7" x14ac:dyDescent="0.2">
      <c r="G3040" s="57"/>
    </row>
    <row r="3041" spans="7:7" x14ac:dyDescent="0.2">
      <c r="G3041" s="57"/>
    </row>
    <row r="3042" spans="7:7" x14ac:dyDescent="0.2">
      <c r="G3042" s="57"/>
    </row>
    <row r="3043" spans="7:7" x14ac:dyDescent="0.2">
      <c r="G3043" s="57"/>
    </row>
    <row r="3044" spans="7:7" x14ac:dyDescent="0.2">
      <c r="G3044" s="57"/>
    </row>
    <row r="3045" spans="7:7" x14ac:dyDescent="0.2">
      <c r="G3045" s="57"/>
    </row>
    <row r="3046" spans="7:7" x14ac:dyDescent="0.2">
      <c r="G3046" s="57"/>
    </row>
    <row r="3047" spans="7:7" x14ac:dyDescent="0.2">
      <c r="G3047" s="57"/>
    </row>
    <row r="3048" spans="7:7" x14ac:dyDescent="0.2">
      <c r="G3048" s="57"/>
    </row>
    <row r="3049" spans="7:7" x14ac:dyDescent="0.2">
      <c r="G3049" s="57"/>
    </row>
    <row r="3050" spans="7:7" x14ac:dyDescent="0.2">
      <c r="G3050" s="57"/>
    </row>
    <row r="3051" spans="7:7" x14ac:dyDescent="0.2">
      <c r="G3051" s="57"/>
    </row>
    <row r="3052" spans="7:7" x14ac:dyDescent="0.2">
      <c r="G3052" s="57"/>
    </row>
    <row r="3053" spans="7:7" x14ac:dyDescent="0.2">
      <c r="G3053" s="57"/>
    </row>
    <row r="3054" spans="7:7" x14ac:dyDescent="0.2">
      <c r="G3054" s="57"/>
    </row>
    <row r="3055" spans="7:7" x14ac:dyDescent="0.2">
      <c r="G3055" s="57"/>
    </row>
    <row r="3056" spans="7:7" x14ac:dyDescent="0.2">
      <c r="G3056" s="57"/>
    </row>
    <row r="3057" spans="7:7" x14ac:dyDescent="0.2">
      <c r="G3057" s="57"/>
    </row>
    <row r="3058" spans="7:7" x14ac:dyDescent="0.2">
      <c r="G3058" s="57"/>
    </row>
    <row r="3059" spans="7:7" x14ac:dyDescent="0.2">
      <c r="G3059" s="57"/>
    </row>
    <row r="3060" spans="7:7" x14ac:dyDescent="0.2">
      <c r="G3060" s="57"/>
    </row>
    <row r="3061" spans="7:7" x14ac:dyDescent="0.2">
      <c r="G3061" s="57"/>
    </row>
    <row r="3062" spans="7:7" x14ac:dyDescent="0.2">
      <c r="G3062" s="57"/>
    </row>
    <row r="3063" spans="7:7" x14ac:dyDescent="0.2">
      <c r="G3063" s="57"/>
    </row>
    <row r="3064" spans="7:7" x14ac:dyDescent="0.2">
      <c r="G3064" s="57"/>
    </row>
    <row r="3065" spans="7:7" x14ac:dyDescent="0.2">
      <c r="G3065" s="57"/>
    </row>
    <row r="3066" spans="7:7" x14ac:dyDescent="0.2">
      <c r="G3066" s="57"/>
    </row>
    <row r="3067" spans="7:7" x14ac:dyDescent="0.2">
      <c r="G3067" s="57"/>
    </row>
    <row r="3068" spans="7:7" x14ac:dyDescent="0.2">
      <c r="G3068" s="57"/>
    </row>
    <row r="3069" spans="7:7" x14ac:dyDescent="0.2">
      <c r="G3069" s="57"/>
    </row>
    <row r="3070" spans="7:7" x14ac:dyDescent="0.2">
      <c r="G3070" s="57"/>
    </row>
    <row r="3071" spans="7:7" x14ac:dyDescent="0.2">
      <c r="G3071" s="57"/>
    </row>
    <row r="3072" spans="7:7" x14ac:dyDescent="0.2">
      <c r="G3072" s="57"/>
    </row>
    <row r="3073" spans="7:7" x14ac:dyDescent="0.2">
      <c r="G3073" s="57"/>
    </row>
    <row r="3074" spans="7:7" x14ac:dyDescent="0.2">
      <c r="G3074" s="57"/>
    </row>
    <row r="3075" spans="7:7" x14ac:dyDescent="0.2">
      <c r="G3075" s="57"/>
    </row>
    <row r="3076" spans="7:7" x14ac:dyDescent="0.2">
      <c r="G3076" s="57"/>
    </row>
    <row r="3077" spans="7:7" x14ac:dyDescent="0.2">
      <c r="G3077" s="57"/>
    </row>
    <row r="3078" spans="7:7" x14ac:dyDescent="0.2">
      <c r="G3078" s="57"/>
    </row>
    <row r="3079" spans="7:7" x14ac:dyDescent="0.2">
      <c r="G3079" s="57"/>
    </row>
    <row r="3080" spans="7:7" x14ac:dyDescent="0.2">
      <c r="G3080" s="57"/>
    </row>
    <row r="3081" spans="7:7" x14ac:dyDescent="0.2">
      <c r="G3081" s="57"/>
    </row>
    <row r="3082" spans="7:7" x14ac:dyDescent="0.2">
      <c r="G3082" s="57"/>
    </row>
    <row r="3083" spans="7:7" x14ac:dyDescent="0.2">
      <c r="G3083" s="57"/>
    </row>
    <row r="3084" spans="7:7" x14ac:dyDescent="0.2">
      <c r="G3084" s="57"/>
    </row>
    <row r="3085" spans="7:7" x14ac:dyDescent="0.2">
      <c r="G3085" s="57"/>
    </row>
    <row r="3086" spans="7:7" x14ac:dyDescent="0.2">
      <c r="G3086" s="57"/>
    </row>
    <row r="3087" spans="7:7" x14ac:dyDescent="0.2">
      <c r="G3087" s="57"/>
    </row>
    <row r="3088" spans="7:7" x14ac:dyDescent="0.2">
      <c r="G3088" s="57"/>
    </row>
    <row r="3089" spans="7:7" x14ac:dyDescent="0.2">
      <c r="G3089" s="57"/>
    </row>
    <row r="3090" spans="7:7" x14ac:dyDescent="0.2">
      <c r="G3090" s="57"/>
    </row>
    <row r="3091" spans="7:7" x14ac:dyDescent="0.2">
      <c r="G3091" s="57"/>
    </row>
    <row r="3092" spans="7:7" x14ac:dyDescent="0.2">
      <c r="G3092" s="57"/>
    </row>
    <row r="3093" spans="7:7" x14ac:dyDescent="0.2">
      <c r="G3093" s="57"/>
    </row>
    <row r="3094" spans="7:7" x14ac:dyDescent="0.2">
      <c r="G3094" s="57"/>
    </row>
    <row r="3095" spans="7:7" x14ac:dyDescent="0.2">
      <c r="G3095" s="57"/>
    </row>
    <row r="3096" spans="7:7" x14ac:dyDescent="0.2">
      <c r="G3096" s="57"/>
    </row>
    <row r="3097" spans="7:7" x14ac:dyDescent="0.2">
      <c r="G3097" s="57"/>
    </row>
    <row r="3098" spans="7:7" x14ac:dyDescent="0.2">
      <c r="G3098" s="57"/>
    </row>
    <row r="3099" spans="7:7" x14ac:dyDescent="0.2">
      <c r="G3099" s="57"/>
    </row>
    <row r="3100" spans="7:7" x14ac:dyDescent="0.2">
      <c r="G3100" s="57"/>
    </row>
    <row r="3101" spans="7:7" x14ac:dyDescent="0.2">
      <c r="G3101" s="57"/>
    </row>
    <row r="3102" spans="7:7" x14ac:dyDescent="0.2">
      <c r="G3102" s="57"/>
    </row>
    <row r="3103" spans="7:7" x14ac:dyDescent="0.2">
      <c r="G3103" s="57"/>
    </row>
    <row r="3104" spans="7:7" x14ac:dyDescent="0.2">
      <c r="G3104" s="57"/>
    </row>
    <row r="3105" spans="7:7" x14ac:dyDescent="0.2">
      <c r="G3105" s="57"/>
    </row>
    <row r="3106" spans="7:7" x14ac:dyDescent="0.2">
      <c r="G3106" s="57"/>
    </row>
    <row r="3107" spans="7:7" x14ac:dyDescent="0.2">
      <c r="G3107" s="57"/>
    </row>
    <row r="3108" spans="7:7" x14ac:dyDescent="0.2">
      <c r="G3108" s="57"/>
    </row>
    <row r="3109" spans="7:7" x14ac:dyDescent="0.2">
      <c r="G3109" s="57"/>
    </row>
    <row r="3110" spans="7:7" x14ac:dyDescent="0.2">
      <c r="G3110" s="57"/>
    </row>
    <row r="3111" spans="7:7" x14ac:dyDescent="0.2">
      <c r="G3111" s="57"/>
    </row>
    <row r="3112" spans="7:7" x14ac:dyDescent="0.2">
      <c r="G3112" s="57"/>
    </row>
    <row r="3113" spans="7:7" x14ac:dyDescent="0.2">
      <c r="G3113" s="57"/>
    </row>
    <row r="3114" spans="7:7" x14ac:dyDescent="0.2">
      <c r="G3114" s="57"/>
    </row>
    <row r="3115" spans="7:7" x14ac:dyDescent="0.2">
      <c r="G3115" s="57"/>
    </row>
    <row r="3116" spans="7:7" x14ac:dyDescent="0.2">
      <c r="G3116" s="57"/>
    </row>
    <row r="3117" spans="7:7" x14ac:dyDescent="0.2">
      <c r="G3117" s="57"/>
    </row>
    <row r="3118" spans="7:7" x14ac:dyDescent="0.2">
      <c r="G3118" s="57"/>
    </row>
    <row r="3119" spans="7:7" x14ac:dyDescent="0.2">
      <c r="G3119" s="57"/>
    </row>
    <row r="3120" spans="7:7" x14ac:dyDescent="0.2">
      <c r="G3120" s="57"/>
    </row>
    <row r="3121" spans="7:7" x14ac:dyDescent="0.2">
      <c r="G3121" s="57"/>
    </row>
    <row r="3122" spans="7:7" x14ac:dyDescent="0.2">
      <c r="G3122" s="57"/>
    </row>
    <row r="3123" spans="7:7" x14ac:dyDescent="0.2">
      <c r="G3123" s="57"/>
    </row>
    <row r="3124" spans="7:7" x14ac:dyDescent="0.2">
      <c r="G3124" s="57"/>
    </row>
    <row r="3125" spans="7:7" x14ac:dyDescent="0.2">
      <c r="G3125" s="57"/>
    </row>
    <row r="3126" spans="7:7" x14ac:dyDescent="0.2">
      <c r="G3126" s="57"/>
    </row>
    <row r="3127" spans="7:7" x14ac:dyDescent="0.2">
      <c r="G3127" s="57"/>
    </row>
    <row r="3128" spans="7:7" x14ac:dyDescent="0.2">
      <c r="G3128" s="57"/>
    </row>
    <row r="3129" spans="7:7" x14ac:dyDescent="0.2">
      <c r="G3129" s="57"/>
    </row>
    <row r="3130" spans="7:7" x14ac:dyDescent="0.2">
      <c r="G3130" s="57"/>
    </row>
    <row r="3131" spans="7:7" x14ac:dyDescent="0.2">
      <c r="G3131" s="57"/>
    </row>
    <row r="3132" spans="7:7" x14ac:dyDescent="0.2">
      <c r="G3132" s="57"/>
    </row>
    <row r="3133" spans="7:7" x14ac:dyDescent="0.2">
      <c r="G3133" s="57"/>
    </row>
    <row r="3134" spans="7:7" x14ac:dyDescent="0.2">
      <c r="G3134" s="57"/>
    </row>
    <row r="3135" spans="7:7" x14ac:dyDescent="0.2">
      <c r="G3135" s="57"/>
    </row>
    <row r="3136" spans="7:7" x14ac:dyDescent="0.2">
      <c r="G3136" s="57"/>
    </row>
    <row r="3137" spans="7:7" x14ac:dyDescent="0.2">
      <c r="G3137" s="57"/>
    </row>
    <row r="3138" spans="7:7" x14ac:dyDescent="0.2">
      <c r="G3138" s="57"/>
    </row>
    <row r="3139" spans="7:7" x14ac:dyDescent="0.2">
      <c r="G3139" s="57"/>
    </row>
    <row r="3140" spans="7:7" x14ac:dyDescent="0.2">
      <c r="G3140" s="57"/>
    </row>
    <row r="3141" spans="7:7" x14ac:dyDescent="0.2">
      <c r="G3141" s="57"/>
    </row>
    <row r="3142" spans="7:7" x14ac:dyDescent="0.2">
      <c r="G3142" s="57"/>
    </row>
    <row r="3143" spans="7:7" x14ac:dyDescent="0.2">
      <c r="G3143" s="57"/>
    </row>
    <row r="3144" spans="7:7" x14ac:dyDescent="0.2">
      <c r="G3144" s="57"/>
    </row>
    <row r="3145" spans="7:7" x14ac:dyDescent="0.2">
      <c r="G3145" s="57"/>
    </row>
    <row r="3146" spans="7:7" x14ac:dyDescent="0.2">
      <c r="G3146" s="57"/>
    </row>
    <row r="3147" spans="7:7" x14ac:dyDescent="0.2">
      <c r="G3147" s="57"/>
    </row>
    <row r="3148" spans="7:7" x14ac:dyDescent="0.2">
      <c r="G3148" s="57"/>
    </row>
    <row r="3149" spans="7:7" x14ac:dyDescent="0.2">
      <c r="G3149" s="57"/>
    </row>
    <row r="3150" spans="7:7" x14ac:dyDescent="0.2">
      <c r="G3150" s="57"/>
    </row>
    <row r="3151" spans="7:7" x14ac:dyDescent="0.2">
      <c r="G3151" s="57"/>
    </row>
    <row r="3152" spans="7:7" x14ac:dyDescent="0.2">
      <c r="G3152" s="57"/>
    </row>
    <row r="3153" spans="7:7" x14ac:dyDescent="0.2">
      <c r="G3153" s="57"/>
    </row>
    <row r="3154" spans="7:7" x14ac:dyDescent="0.2">
      <c r="G3154" s="57"/>
    </row>
    <row r="3155" spans="7:7" x14ac:dyDescent="0.2">
      <c r="G3155" s="57"/>
    </row>
    <row r="3156" spans="7:7" x14ac:dyDescent="0.2">
      <c r="G3156" s="57"/>
    </row>
    <row r="3157" spans="7:7" x14ac:dyDescent="0.2">
      <c r="G3157" s="57"/>
    </row>
    <row r="3158" spans="7:7" x14ac:dyDescent="0.2">
      <c r="G3158" s="57"/>
    </row>
    <row r="3159" spans="7:7" x14ac:dyDescent="0.2">
      <c r="G3159" s="57"/>
    </row>
    <row r="3160" spans="7:7" x14ac:dyDescent="0.2">
      <c r="G3160" s="57"/>
    </row>
    <row r="3161" spans="7:7" x14ac:dyDescent="0.2">
      <c r="G3161" s="57"/>
    </row>
    <row r="3162" spans="7:7" x14ac:dyDescent="0.2">
      <c r="G3162" s="57"/>
    </row>
    <row r="3163" spans="7:7" x14ac:dyDescent="0.2">
      <c r="G3163" s="57"/>
    </row>
    <row r="3164" spans="7:7" x14ac:dyDescent="0.2">
      <c r="G3164" s="57"/>
    </row>
    <row r="3165" spans="7:7" x14ac:dyDescent="0.2">
      <c r="G3165" s="57"/>
    </row>
    <row r="3166" spans="7:7" x14ac:dyDescent="0.2">
      <c r="G3166" s="57"/>
    </row>
    <row r="3167" spans="7:7" x14ac:dyDescent="0.2">
      <c r="G3167" s="57"/>
    </row>
    <row r="3168" spans="7:7" x14ac:dyDescent="0.2">
      <c r="G3168" s="57"/>
    </row>
    <row r="3169" spans="7:7" x14ac:dyDescent="0.2">
      <c r="G3169" s="57"/>
    </row>
    <row r="3170" spans="7:7" x14ac:dyDescent="0.2">
      <c r="G3170" s="57"/>
    </row>
    <row r="3171" spans="7:7" x14ac:dyDescent="0.2">
      <c r="G3171" s="57"/>
    </row>
    <row r="3172" spans="7:7" x14ac:dyDescent="0.2">
      <c r="G3172" s="57"/>
    </row>
    <row r="3173" spans="7:7" x14ac:dyDescent="0.2">
      <c r="G3173" s="57"/>
    </row>
    <row r="3174" spans="7:7" x14ac:dyDescent="0.2">
      <c r="G3174" s="57"/>
    </row>
    <row r="3175" spans="7:7" x14ac:dyDescent="0.2">
      <c r="G3175" s="57"/>
    </row>
    <row r="3176" spans="7:7" x14ac:dyDescent="0.2">
      <c r="G3176" s="57"/>
    </row>
    <row r="3177" spans="7:7" x14ac:dyDescent="0.2">
      <c r="G3177" s="57"/>
    </row>
    <row r="3178" spans="7:7" x14ac:dyDescent="0.2">
      <c r="G3178" s="57"/>
    </row>
    <row r="3179" spans="7:7" x14ac:dyDescent="0.2">
      <c r="G3179" s="57"/>
    </row>
    <row r="3180" spans="7:7" x14ac:dyDescent="0.2">
      <c r="G3180" s="57"/>
    </row>
    <row r="3181" spans="7:7" x14ac:dyDescent="0.2">
      <c r="G3181" s="57"/>
    </row>
    <row r="3182" spans="7:7" x14ac:dyDescent="0.2">
      <c r="G3182" s="57"/>
    </row>
    <row r="3183" spans="7:7" x14ac:dyDescent="0.2">
      <c r="G3183" s="57"/>
    </row>
    <row r="3184" spans="7:7" x14ac:dyDescent="0.2">
      <c r="G3184" s="57"/>
    </row>
    <row r="3185" spans="7:7" x14ac:dyDescent="0.2">
      <c r="G3185" s="57"/>
    </row>
    <row r="3186" spans="7:7" x14ac:dyDescent="0.2">
      <c r="G3186" s="57"/>
    </row>
    <row r="3187" spans="7:7" x14ac:dyDescent="0.2">
      <c r="G3187" s="57"/>
    </row>
    <row r="3188" spans="7:7" x14ac:dyDescent="0.2">
      <c r="G3188" s="57"/>
    </row>
    <row r="3189" spans="7:7" x14ac:dyDescent="0.2">
      <c r="G3189" s="57"/>
    </row>
    <row r="3190" spans="7:7" x14ac:dyDescent="0.2">
      <c r="G3190" s="57"/>
    </row>
    <row r="3191" spans="7:7" x14ac:dyDescent="0.2">
      <c r="G3191" s="57"/>
    </row>
    <row r="3192" spans="7:7" x14ac:dyDescent="0.2">
      <c r="G3192" s="57"/>
    </row>
    <row r="3193" spans="7:7" x14ac:dyDescent="0.2">
      <c r="G3193" s="57"/>
    </row>
    <row r="3194" spans="7:7" x14ac:dyDescent="0.2">
      <c r="G3194" s="57"/>
    </row>
    <row r="3195" spans="7:7" x14ac:dyDescent="0.2">
      <c r="G3195" s="57"/>
    </row>
    <row r="3196" spans="7:7" x14ac:dyDescent="0.2">
      <c r="G3196" s="57"/>
    </row>
    <row r="3197" spans="7:7" x14ac:dyDescent="0.2">
      <c r="G3197" s="57"/>
    </row>
    <row r="3198" spans="7:7" x14ac:dyDescent="0.2">
      <c r="G3198" s="57"/>
    </row>
    <row r="3199" spans="7:7" x14ac:dyDescent="0.2">
      <c r="G3199" s="57"/>
    </row>
    <row r="3200" spans="7:7" x14ac:dyDescent="0.2">
      <c r="G3200" s="57"/>
    </row>
    <row r="3201" spans="7:7" x14ac:dyDescent="0.2">
      <c r="G3201" s="57"/>
    </row>
    <row r="3202" spans="7:7" x14ac:dyDescent="0.2">
      <c r="G3202" s="57"/>
    </row>
    <row r="3203" spans="7:7" x14ac:dyDescent="0.2">
      <c r="G3203" s="57"/>
    </row>
    <row r="3204" spans="7:7" x14ac:dyDescent="0.2">
      <c r="G3204" s="57"/>
    </row>
    <row r="3205" spans="7:7" x14ac:dyDescent="0.2">
      <c r="G3205" s="57"/>
    </row>
    <row r="3206" spans="7:7" x14ac:dyDescent="0.2">
      <c r="G3206" s="57"/>
    </row>
    <row r="3207" spans="7:7" x14ac:dyDescent="0.2">
      <c r="G3207" s="57"/>
    </row>
    <row r="3208" spans="7:7" x14ac:dyDescent="0.2">
      <c r="G3208" s="57"/>
    </row>
    <row r="3209" spans="7:7" x14ac:dyDescent="0.2">
      <c r="G3209" s="57"/>
    </row>
    <row r="3210" spans="7:7" x14ac:dyDescent="0.2">
      <c r="G3210" s="57"/>
    </row>
    <row r="3211" spans="7:7" x14ac:dyDescent="0.2">
      <c r="G3211" s="57"/>
    </row>
    <row r="3212" spans="7:7" x14ac:dyDescent="0.2">
      <c r="G3212" s="57"/>
    </row>
    <row r="3213" spans="7:7" x14ac:dyDescent="0.2">
      <c r="G3213" s="57"/>
    </row>
    <row r="3214" spans="7:7" x14ac:dyDescent="0.2">
      <c r="G3214" s="57"/>
    </row>
    <row r="3215" spans="7:7" x14ac:dyDescent="0.2">
      <c r="G3215" s="57"/>
    </row>
    <row r="3216" spans="7:7" x14ac:dyDescent="0.2">
      <c r="G3216" s="57"/>
    </row>
    <row r="3217" spans="7:7" x14ac:dyDescent="0.2">
      <c r="G3217" s="57"/>
    </row>
    <row r="3218" spans="7:7" x14ac:dyDescent="0.2">
      <c r="G3218" s="57"/>
    </row>
    <row r="3219" spans="7:7" x14ac:dyDescent="0.2">
      <c r="G3219" s="57"/>
    </row>
    <row r="3220" spans="7:7" x14ac:dyDescent="0.2">
      <c r="G3220" s="57"/>
    </row>
    <row r="3221" spans="7:7" x14ac:dyDescent="0.2">
      <c r="G3221" s="57"/>
    </row>
    <row r="3222" spans="7:7" x14ac:dyDescent="0.2">
      <c r="G3222" s="57"/>
    </row>
    <row r="3223" spans="7:7" x14ac:dyDescent="0.2">
      <c r="G3223" s="57"/>
    </row>
    <row r="3224" spans="7:7" x14ac:dyDescent="0.2">
      <c r="G3224" s="57"/>
    </row>
    <row r="3225" spans="7:7" x14ac:dyDescent="0.2">
      <c r="G3225" s="57"/>
    </row>
    <row r="3226" spans="7:7" x14ac:dyDescent="0.2">
      <c r="G3226" s="57"/>
    </row>
    <row r="3227" spans="7:7" x14ac:dyDescent="0.2">
      <c r="G3227" s="57"/>
    </row>
    <row r="3228" spans="7:7" x14ac:dyDescent="0.2">
      <c r="G3228" s="57"/>
    </row>
    <row r="3229" spans="7:7" x14ac:dyDescent="0.2">
      <c r="G3229" s="57"/>
    </row>
    <row r="3230" spans="7:7" x14ac:dyDescent="0.2">
      <c r="G3230" s="57"/>
    </row>
    <row r="3231" spans="7:7" x14ac:dyDescent="0.2">
      <c r="G3231" s="57"/>
    </row>
    <row r="3232" spans="7:7" x14ac:dyDescent="0.2">
      <c r="G3232" s="57"/>
    </row>
    <row r="3233" spans="7:7" x14ac:dyDescent="0.2">
      <c r="G3233" s="57"/>
    </row>
    <row r="3234" spans="7:7" x14ac:dyDescent="0.2">
      <c r="G3234" s="57"/>
    </row>
    <row r="3235" spans="7:7" x14ac:dyDescent="0.2">
      <c r="G3235" s="57"/>
    </row>
    <row r="3236" spans="7:7" x14ac:dyDescent="0.2">
      <c r="G3236" s="57"/>
    </row>
    <row r="3237" spans="7:7" x14ac:dyDescent="0.2">
      <c r="G3237" s="57"/>
    </row>
    <row r="3238" spans="7:7" x14ac:dyDescent="0.2">
      <c r="G3238" s="57"/>
    </row>
    <row r="3239" spans="7:7" x14ac:dyDescent="0.2">
      <c r="G3239" s="57"/>
    </row>
    <row r="3240" spans="7:7" x14ac:dyDescent="0.2">
      <c r="G3240" s="57"/>
    </row>
    <row r="3241" spans="7:7" x14ac:dyDescent="0.2">
      <c r="G3241" s="57"/>
    </row>
    <row r="3242" spans="7:7" x14ac:dyDescent="0.2">
      <c r="G3242" s="57"/>
    </row>
    <row r="3243" spans="7:7" x14ac:dyDescent="0.2">
      <c r="G3243" s="57"/>
    </row>
    <row r="3244" spans="7:7" x14ac:dyDescent="0.2">
      <c r="G3244" s="57"/>
    </row>
    <row r="3245" spans="7:7" x14ac:dyDescent="0.2">
      <c r="G3245" s="57"/>
    </row>
    <row r="3246" spans="7:7" x14ac:dyDescent="0.2">
      <c r="G3246" s="57"/>
    </row>
    <row r="3247" spans="7:7" x14ac:dyDescent="0.2">
      <c r="G3247" s="57"/>
    </row>
    <row r="3248" spans="7:7" x14ac:dyDescent="0.2">
      <c r="G3248" s="57"/>
    </row>
    <row r="3249" spans="7:7" x14ac:dyDescent="0.2">
      <c r="G3249" s="57"/>
    </row>
    <row r="3250" spans="7:7" x14ac:dyDescent="0.2">
      <c r="G3250" s="57"/>
    </row>
    <row r="3251" spans="7:7" x14ac:dyDescent="0.2">
      <c r="G3251" s="57"/>
    </row>
    <row r="3252" spans="7:7" x14ac:dyDescent="0.2">
      <c r="G3252" s="57"/>
    </row>
    <row r="3253" spans="7:7" x14ac:dyDescent="0.2">
      <c r="G3253" s="57"/>
    </row>
    <row r="3254" spans="7:7" x14ac:dyDescent="0.2">
      <c r="G3254" s="57"/>
    </row>
    <row r="3255" spans="7:7" x14ac:dyDescent="0.2">
      <c r="G3255" s="57"/>
    </row>
    <row r="3256" spans="7:7" x14ac:dyDescent="0.2">
      <c r="G3256" s="57"/>
    </row>
    <row r="3257" spans="7:7" x14ac:dyDescent="0.2">
      <c r="G3257" s="57"/>
    </row>
    <row r="3258" spans="7:7" x14ac:dyDescent="0.2">
      <c r="G3258" s="57"/>
    </row>
    <row r="3259" spans="7:7" x14ac:dyDescent="0.2">
      <c r="G3259" s="57"/>
    </row>
    <row r="3260" spans="7:7" x14ac:dyDescent="0.2">
      <c r="G3260" s="57"/>
    </row>
    <row r="3261" spans="7:7" x14ac:dyDescent="0.2">
      <c r="G3261" s="57"/>
    </row>
    <row r="3262" spans="7:7" x14ac:dyDescent="0.2">
      <c r="G3262" s="57"/>
    </row>
    <row r="3263" spans="7:7" x14ac:dyDescent="0.2">
      <c r="G3263" s="57"/>
    </row>
    <row r="3264" spans="7:7" x14ac:dyDescent="0.2">
      <c r="G3264" s="57"/>
    </row>
    <row r="3265" spans="7:7" x14ac:dyDescent="0.2">
      <c r="G3265" s="57"/>
    </row>
    <row r="3266" spans="7:7" x14ac:dyDescent="0.2">
      <c r="G3266" s="57"/>
    </row>
    <row r="3267" spans="7:7" x14ac:dyDescent="0.2">
      <c r="G3267" s="57"/>
    </row>
    <row r="3268" spans="7:7" x14ac:dyDescent="0.2">
      <c r="G3268" s="57"/>
    </row>
    <row r="3269" spans="7:7" x14ac:dyDescent="0.2">
      <c r="G3269" s="57"/>
    </row>
    <row r="3270" spans="7:7" x14ac:dyDescent="0.2">
      <c r="G3270" s="57"/>
    </row>
    <row r="3271" spans="7:7" x14ac:dyDescent="0.2">
      <c r="G3271" s="57"/>
    </row>
    <row r="3272" spans="7:7" x14ac:dyDescent="0.2">
      <c r="G3272" s="57"/>
    </row>
    <row r="3273" spans="7:7" x14ac:dyDescent="0.2">
      <c r="G3273" s="57"/>
    </row>
    <row r="3274" spans="7:7" x14ac:dyDescent="0.2">
      <c r="G3274" s="57"/>
    </row>
    <row r="3275" spans="7:7" x14ac:dyDescent="0.2">
      <c r="G3275" s="57"/>
    </row>
    <row r="3276" spans="7:7" x14ac:dyDescent="0.2">
      <c r="G3276" s="57"/>
    </row>
    <row r="3277" spans="7:7" x14ac:dyDescent="0.2">
      <c r="G3277" s="57"/>
    </row>
    <row r="3278" spans="7:7" x14ac:dyDescent="0.2">
      <c r="G3278" s="57"/>
    </row>
    <row r="3279" spans="7:7" x14ac:dyDescent="0.2">
      <c r="G3279" s="57"/>
    </row>
    <row r="3280" spans="7:7" x14ac:dyDescent="0.2">
      <c r="G3280" s="57"/>
    </row>
    <row r="3281" spans="7:7" x14ac:dyDescent="0.2">
      <c r="G3281" s="57"/>
    </row>
    <row r="3282" spans="7:7" x14ac:dyDescent="0.2">
      <c r="G3282" s="57"/>
    </row>
    <row r="3283" spans="7:7" x14ac:dyDescent="0.2">
      <c r="G3283" s="57"/>
    </row>
    <row r="3284" spans="7:7" x14ac:dyDescent="0.2">
      <c r="G3284" s="57"/>
    </row>
    <row r="3285" spans="7:7" x14ac:dyDescent="0.2">
      <c r="G3285" s="57"/>
    </row>
    <row r="3286" spans="7:7" x14ac:dyDescent="0.2">
      <c r="G3286" s="57"/>
    </row>
    <row r="3287" spans="7:7" x14ac:dyDescent="0.2">
      <c r="G3287" s="57"/>
    </row>
    <row r="3288" spans="7:7" x14ac:dyDescent="0.2">
      <c r="G3288" s="57"/>
    </row>
    <row r="3289" spans="7:7" x14ac:dyDescent="0.2">
      <c r="G3289" s="57"/>
    </row>
    <row r="3290" spans="7:7" x14ac:dyDescent="0.2">
      <c r="G3290" s="57"/>
    </row>
    <row r="3291" spans="7:7" x14ac:dyDescent="0.2">
      <c r="G3291" s="57"/>
    </row>
    <row r="3292" spans="7:7" x14ac:dyDescent="0.2">
      <c r="G3292" s="57"/>
    </row>
    <row r="3293" spans="7:7" x14ac:dyDescent="0.2">
      <c r="G3293" s="57"/>
    </row>
    <row r="3294" spans="7:7" x14ac:dyDescent="0.2">
      <c r="G3294" s="57"/>
    </row>
    <row r="3295" spans="7:7" x14ac:dyDescent="0.2">
      <c r="G3295" s="57"/>
    </row>
    <row r="3296" spans="7:7" x14ac:dyDescent="0.2">
      <c r="G3296" s="57"/>
    </row>
    <row r="3297" spans="7:7" x14ac:dyDescent="0.2">
      <c r="G3297" s="57"/>
    </row>
    <row r="3298" spans="7:7" x14ac:dyDescent="0.2">
      <c r="G3298" s="57"/>
    </row>
    <row r="3299" spans="7:7" x14ac:dyDescent="0.2">
      <c r="G3299" s="57"/>
    </row>
    <row r="3300" spans="7:7" x14ac:dyDescent="0.2">
      <c r="G3300" s="57"/>
    </row>
    <row r="3301" spans="7:7" x14ac:dyDescent="0.2">
      <c r="G3301" s="57"/>
    </row>
    <row r="3302" spans="7:7" x14ac:dyDescent="0.2">
      <c r="G3302" s="57"/>
    </row>
    <row r="3303" spans="7:7" x14ac:dyDescent="0.2">
      <c r="G3303" s="57"/>
    </row>
    <row r="3304" spans="7:7" x14ac:dyDescent="0.2">
      <c r="G3304" s="57"/>
    </row>
    <row r="3305" spans="7:7" x14ac:dyDescent="0.2">
      <c r="G3305" s="57"/>
    </row>
    <row r="3306" spans="7:7" x14ac:dyDescent="0.2">
      <c r="G3306" s="57"/>
    </row>
    <row r="3307" spans="7:7" x14ac:dyDescent="0.2">
      <c r="G3307" s="57"/>
    </row>
    <row r="3308" spans="7:7" x14ac:dyDescent="0.2">
      <c r="G3308" s="57"/>
    </row>
    <row r="3309" spans="7:7" x14ac:dyDescent="0.2">
      <c r="G3309" s="57"/>
    </row>
    <row r="3310" spans="7:7" x14ac:dyDescent="0.2">
      <c r="G3310" s="57"/>
    </row>
    <row r="3311" spans="7:7" x14ac:dyDescent="0.2">
      <c r="G3311" s="57"/>
    </row>
    <row r="3312" spans="7:7" x14ac:dyDescent="0.2">
      <c r="G3312" s="57"/>
    </row>
    <row r="3313" spans="7:7" x14ac:dyDescent="0.2">
      <c r="G3313" s="57"/>
    </row>
    <row r="3314" spans="7:7" x14ac:dyDescent="0.2">
      <c r="G3314" s="57"/>
    </row>
    <row r="3315" spans="7:7" x14ac:dyDescent="0.2">
      <c r="G3315" s="57"/>
    </row>
    <row r="3316" spans="7:7" x14ac:dyDescent="0.2">
      <c r="G3316" s="57"/>
    </row>
    <row r="3317" spans="7:7" x14ac:dyDescent="0.2">
      <c r="G3317" s="57"/>
    </row>
    <row r="3318" spans="7:7" x14ac:dyDescent="0.2">
      <c r="G3318" s="57"/>
    </row>
    <row r="3319" spans="7:7" x14ac:dyDescent="0.2">
      <c r="G3319" s="57"/>
    </row>
    <row r="3320" spans="7:7" x14ac:dyDescent="0.2">
      <c r="G3320" s="57"/>
    </row>
    <row r="3321" spans="7:7" x14ac:dyDescent="0.2">
      <c r="G3321" s="57"/>
    </row>
    <row r="3322" spans="7:7" x14ac:dyDescent="0.2">
      <c r="G3322" s="57"/>
    </row>
    <row r="3323" spans="7:7" x14ac:dyDescent="0.2">
      <c r="G3323" s="57"/>
    </row>
    <row r="3324" spans="7:7" x14ac:dyDescent="0.2">
      <c r="G3324" s="57"/>
    </row>
    <row r="3325" spans="7:7" x14ac:dyDescent="0.2">
      <c r="G3325" s="57"/>
    </row>
    <row r="3326" spans="7:7" x14ac:dyDescent="0.2">
      <c r="G3326" s="57"/>
    </row>
    <row r="3327" spans="7:7" x14ac:dyDescent="0.2">
      <c r="G3327" s="57"/>
    </row>
    <row r="3328" spans="7:7" x14ac:dyDescent="0.2">
      <c r="G3328" s="57"/>
    </row>
    <row r="3329" spans="7:7" x14ac:dyDescent="0.2">
      <c r="G3329" s="57"/>
    </row>
    <row r="3330" spans="7:7" x14ac:dyDescent="0.2">
      <c r="G3330" s="57"/>
    </row>
    <row r="3331" spans="7:7" x14ac:dyDescent="0.2">
      <c r="G3331" s="57"/>
    </row>
    <row r="3332" spans="7:7" x14ac:dyDescent="0.2">
      <c r="G3332" s="57"/>
    </row>
    <row r="3333" spans="7:7" x14ac:dyDescent="0.2">
      <c r="G3333" s="57"/>
    </row>
    <row r="3334" spans="7:7" x14ac:dyDescent="0.2">
      <c r="G3334" s="57"/>
    </row>
    <row r="3335" spans="7:7" x14ac:dyDescent="0.2">
      <c r="G3335" s="57"/>
    </row>
    <row r="3336" spans="7:7" x14ac:dyDescent="0.2">
      <c r="G3336" s="57"/>
    </row>
    <row r="3337" spans="7:7" x14ac:dyDescent="0.2">
      <c r="G3337" s="57"/>
    </row>
    <row r="3338" spans="7:7" x14ac:dyDescent="0.2">
      <c r="G3338" s="57"/>
    </row>
    <row r="3339" spans="7:7" x14ac:dyDescent="0.2">
      <c r="G3339" s="57"/>
    </row>
    <row r="3340" spans="7:7" x14ac:dyDescent="0.2">
      <c r="G3340" s="57"/>
    </row>
    <row r="3341" spans="7:7" x14ac:dyDescent="0.2">
      <c r="G3341" s="57"/>
    </row>
    <row r="3342" spans="7:7" x14ac:dyDescent="0.2">
      <c r="G3342" s="57"/>
    </row>
    <row r="3343" spans="7:7" x14ac:dyDescent="0.2">
      <c r="G3343" s="57"/>
    </row>
    <row r="3344" spans="7:7" x14ac:dyDescent="0.2">
      <c r="G3344" s="57"/>
    </row>
    <row r="3345" spans="7:7" x14ac:dyDescent="0.2">
      <c r="G3345" s="57"/>
    </row>
    <row r="3346" spans="7:7" x14ac:dyDescent="0.2">
      <c r="G3346" s="57"/>
    </row>
    <row r="3347" spans="7:7" x14ac:dyDescent="0.2">
      <c r="G3347" s="57"/>
    </row>
    <row r="3348" spans="7:7" x14ac:dyDescent="0.2">
      <c r="G3348" s="57"/>
    </row>
    <row r="3349" spans="7:7" x14ac:dyDescent="0.2">
      <c r="G3349" s="57"/>
    </row>
    <row r="3350" spans="7:7" x14ac:dyDescent="0.2">
      <c r="G3350" s="57"/>
    </row>
    <row r="3351" spans="7:7" x14ac:dyDescent="0.2">
      <c r="G3351" s="57"/>
    </row>
    <row r="3352" spans="7:7" x14ac:dyDescent="0.2">
      <c r="G3352" s="57"/>
    </row>
    <row r="3353" spans="7:7" x14ac:dyDescent="0.2">
      <c r="G3353" s="57"/>
    </row>
    <row r="3354" spans="7:7" x14ac:dyDescent="0.2">
      <c r="G3354" s="57"/>
    </row>
    <row r="3355" spans="7:7" x14ac:dyDescent="0.2">
      <c r="G3355" s="57"/>
    </row>
    <row r="3356" spans="7:7" x14ac:dyDescent="0.2">
      <c r="G3356" s="57"/>
    </row>
    <row r="3357" spans="7:7" x14ac:dyDescent="0.2">
      <c r="G3357" s="57"/>
    </row>
    <row r="3358" spans="7:7" x14ac:dyDescent="0.2">
      <c r="G3358" s="57"/>
    </row>
    <row r="3359" spans="7:7" x14ac:dyDescent="0.2">
      <c r="G3359" s="57"/>
    </row>
    <row r="3360" spans="7:7" x14ac:dyDescent="0.2">
      <c r="G3360" s="57"/>
    </row>
    <row r="3361" spans="7:7" x14ac:dyDescent="0.2">
      <c r="G3361" s="57"/>
    </row>
    <row r="3362" spans="7:7" x14ac:dyDescent="0.2">
      <c r="G3362" s="57"/>
    </row>
    <row r="3363" spans="7:7" x14ac:dyDescent="0.2">
      <c r="G3363" s="57"/>
    </row>
    <row r="3364" spans="7:7" x14ac:dyDescent="0.2">
      <c r="G3364" s="57"/>
    </row>
    <row r="3365" spans="7:7" x14ac:dyDescent="0.2">
      <c r="G3365" s="57"/>
    </row>
    <row r="3366" spans="7:7" x14ac:dyDescent="0.2">
      <c r="G3366" s="57"/>
    </row>
    <row r="3367" spans="7:7" x14ac:dyDescent="0.2">
      <c r="G3367" s="57"/>
    </row>
    <row r="3368" spans="7:7" x14ac:dyDescent="0.2">
      <c r="G3368" s="57"/>
    </row>
    <row r="3369" spans="7:7" x14ac:dyDescent="0.2">
      <c r="G3369" s="57"/>
    </row>
    <row r="3370" spans="7:7" x14ac:dyDescent="0.2">
      <c r="G3370" s="57"/>
    </row>
    <row r="3371" spans="7:7" x14ac:dyDescent="0.2">
      <c r="G3371" s="57"/>
    </row>
    <row r="3372" spans="7:7" x14ac:dyDescent="0.2">
      <c r="G3372" s="57"/>
    </row>
    <row r="3373" spans="7:7" x14ac:dyDescent="0.2">
      <c r="G3373" s="57"/>
    </row>
    <row r="3374" spans="7:7" x14ac:dyDescent="0.2">
      <c r="G3374" s="57"/>
    </row>
    <row r="3375" spans="7:7" x14ac:dyDescent="0.2">
      <c r="G3375" s="57"/>
    </row>
    <row r="3376" spans="7:7" x14ac:dyDescent="0.2">
      <c r="G3376" s="57"/>
    </row>
    <row r="3377" spans="7:7" x14ac:dyDescent="0.2">
      <c r="G3377" s="57"/>
    </row>
    <row r="3378" spans="7:7" x14ac:dyDescent="0.2">
      <c r="G3378" s="57"/>
    </row>
    <row r="3379" spans="7:7" x14ac:dyDescent="0.2">
      <c r="G3379" s="57"/>
    </row>
    <row r="3380" spans="7:7" x14ac:dyDescent="0.2">
      <c r="G3380" s="57"/>
    </row>
    <row r="3381" spans="7:7" x14ac:dyDescent="0.2">
      <c r="G3381" s="57"/>
    </row>
    <row r="3382" spans="7:7" x14ac:dyDescent="0.2">
      <c r="G3382" s="57"/>
    </row>
    <row r="3383" spans="7:7" x14ac:dyDescent="0.2">
      <c r="G3383" s="57"/>
    </row>
    <row r="3384" spans="7:7" x14ac:dyDescent="0.2">
      <c r="G3384" s="57"/>
    </row>
    <row r="3385" spans="7:7" x14ac:dyDescent="0.2">
      <c r="G3385" s="57"/>
    </row>
    <row r="3386" spans="7:7" x14ac:dyDescent="0.2">
      <c r="G3386" s="57"/>
    </row>
    <row r="3387" spans="7:7" x14ac:dyDescent="0.2">
      <c r="G3387" s="57"/>
    </row>
    <row r="3388" spans="7:7" x14ac:dyDescent="0.2">
      <c r="G3388" s="57"/>
    </row>
    <row r="3389" spans="7:7" x14ac:dyDescent="0.2">
      <c r="G3389" s="57"/>
    </row>
    <row r="3390" spans="7:7" x14ac:dyDescent="0.2">
      <c r="G3390" s="57"/>
    </row>
    <row r="3391" spans="7:7" x14ac:dyDescent="0.2">
      <c r="G3391" s="57"/>
    </row>
    <row r="3392" spans="7:7" x14ac:dyDescent="0.2">
      <c r="G3392" s="57"/>
    </row>
    <row r="3393" spans="7:7" x14ac:dyDescent="0.2">
      <c r="G3393" s="57"/>
    </row>
    <row r="3394" spans="7:7" x14ac:dyDescent="0.2">
      <c r="G3394" s="57"/>
    </row>
    <row r="3395" spans="7:7" x14ac:dyDescent="0.2">
      <c r="G3395" s="57"/>
    </row>
    <row r="3396" spans="7:7" x14ac:dyDescent="0.2">
      <c r="G3396" s="57"/>
    </row>
    <row r="3397" spans="7:7" x14ac:dyDescent="0.2">
      <c r="G3397" s="57"/>
    </row>
    <row r="3398" spans="7:7" x14ac:dyDescent="0.2">
      <c r="G3398" s="57"/>
    </row>
    <row r="3399" spans="7:7" x14ac:dyDescent="0.2">
      <c r="G3399" s="57"/>
    </row>
    <row r="3400" spans="7:7" x14ac:dyDescent="0.2">
      <c r="G3400" s="57"/>
    </row>
    <row r="3401" spans="7:7" x14ac:dyDescent="0.2">
      <c r="G3401" s="57"/>
    </row>
    <row r="3402" spans="7:7" x14ac:dyDescent="0.2">
      <c r="G3402" s="57"/>
    </row>
    <row r="3403" spans="7:7" x14ac:dyDescent="0.2">
      <c r="G3403" s="57"/>
    </row>
    <row r="3404" spans="7:7" x14ac:dyDescent="0.2">
      <c r="G3404" s="57"/>
    </row>
    <row r="3405" spans="7:7" x14ac:dyDescent="0.2">
      <c r="G3405" s="57"/>
    </row>
    <row r="3406" spans="7:7" x14ac:dyDescent="0.2">
      <c r="G3406" s="57"/>
    </row>
    <row r="3407" spans="7:7" x14ac:dyDescent="0.2">
      <c r="G3407" s="57"/>
    </row>
    <row r="3408" spans="7:7" x14ac:dyDescent="0.2">
      <c r="G3408" s="57"/>
    </row>
    <row r="3409" spans="7:7" x14ac:dyDescent="0.2">
      <c r="G3409" s="57"/>
    </row>
    <row r="3410" spans="7:7" x14ac:dyDescent="0.2">
      <c r="G3410" s="57"/>
    </row>
    <row r="3411" spans="7:7" x14ac:dyDescent="0.2">
      <c r="G3411" s="57"/>
    </row>
    <row r="3412" spans="7:7" x14ac:dyDescent="0.2">
      <c r="G3412" s="57"/>
    </row>
    <row r="3413" spans="7:7" x14ac:dyDescent="0.2">
      <c r="G3413" s="57"/>
    </row>
    <row r="3414" spans="7:7" x14ac:dyDescent="0.2">
      <c r="G3414" s="57"/>
    </row>
    <row r="3415" spans="7:7" x14ac:dyDescent="0.2">
      <c r="G3415" s="57"/>
    </row>
    <row r="3416" spans="7:7" x14ac:dyDescent="0.2">
      <c r="G3416" s="57"/>
    </row>
    <row r="3417" spans="7:7" x14ac:dyDescent="0.2">
      <c r="G3417" s="57"/>
    </row>
    <row r="3418" spans="7:7" x14ac:dyDescent="0.2">
      <c r="G3418" s="57"/>
    </row>
    <row r="3419" spans="7:7" x14ac:dyDescent="0.2">
      <c r="G3419" s="57"/>
    </row>
    <row r="3420" spans="7:7" x14ac:dyDescent="0.2">
      <c r="G3420" s="57"/>
    </row>
    <row r="3421" spans="7:7" x14ac:dyDescent="0.2">
      <c r="G3421" s="57"/>
    </row>
    <row r="3422" spans="7:7" x14ac:dyDescent="0.2">
      <c r="G3422" s="57"/>
    </row>
    <row r="3423" spans="7:7" x14ac:dyDescent="0.2">
      <c r="G3423" s="57"/>
    </row>
    <row r="3424" spans="7:7" x14ac:dyDescent="0.2">
      <c r="G3424" s="57"/>
    </row>
    <row r="3425" spans="7:7" x14ac:dyDescent="0.2">
      <c r="G3425" s="57"/>
    </row>
    <row r="3426" spans="7:7" x14ac:dyDescent="0.2">
      <c r="G3426" s="57"/>
    </row>
    <row r="3427" spans="7:7" x14ac:dyDescent="0.2">
      <c r="G3427" s="57"/>
    </row>
    <row r="3428" spans="7:7" x14ac:dyDescent="0.2">
      <c r="G3428" s="57"/>
    </row>
    <row r="3429" spans="7:7" x14ac:dyDescent="0.2">
      <c r="G3429" s="57"/>
    </row>
    <row r="3430" spans="7:7" x14ac:dyDescent="0.2">
      <c r="G3430" s="57"/>
    </row>
    <row r="3431" spans="7:7" x14ac:dyDescent="0.2">
      <c r="G3431" s="57"/>
    </row>
    <row r="3432" spans="7:7" x14ac:dyDescent="0.2">
      <c r="G3432" s="57"/>
    </row>
    <row r="3433" spans="7:7" x14ac:dyDescent="0.2">
      <c r="G3433" s="57"/>
    </row>
    <row r="3434" spans="7:7" x14ac:dyDescent="0.2">
      <c r="G3434" s="57"/>
    </row>
    <row r="3435" spans="7:7" x14ac:dyDescent="0.2">
      <c r="G3435" s="57"/>
    </row>
    <row r="3436" spans="7:7" x14ac:dyDescent="0.2">
      <c r="G3436" s="57"/>
    </row>
    <row r="3437" spans="7:7" x14ac:dyDescent="0.2">
      <c r="G3437" s="57"/>
    </row>
    <row r="3438" spans="7:7" x14ac:dyDescent="0.2">
      <c r="G3438" s="57"/>
    </row>
    <row r="3439" spans="7:7" x14ac:dyDescent="0.2">
      <c r="G3439" s="57"/>
    </row>
    <row r="3440" spans="7:7" x14ac:dyDescent="0.2">
      <c r="G3440" s="57"/>
    </row>
    <row r="3441" spans="7:7" x14ac:dyDescent="0.2">
      <c r="G3441" s="57"/>
    </row>
    <row r="3442" spans="7:7" x14ac:dyDescent="0.2">
      <c r="G3442" s="57"/>
    </row>
    <row r="3443" spans="7:7" x14ac:dyDescent="0.2">
      <c r="G3443" s="57"/>
    </row>
    <row r="3444" spans="7:7" x14ac:dyDescent="0.2">
      <c r="G3444" s="57"/>
    </row>
    <row r="3445" spans="7:7" x14ac:dyDescent="0.2">
      <c r="G3445" s="57"/>
    </row>
    <row r="3446" spans="7:7" x14ac:dyDescent="0.2">
      <c r="G3446" s="57"/>
    </row>
    <row r="3447" spans="7:7" x14ac:dyDescent="0.2">
      <c r="G3447" s="57"/>
    </row>
    <row r="3448" spans="7:7" x14ac:dyDescent="0.2">
      <c r="G3448" s="57"/>
    </row>
    <row r="3449" spans="7:7" x14ac:dyDescent="0.2">
      <c r="G3449" s="57"/>
    </row>
    <row r="3450" spans="7:7" x14ac:dyDescent="0.2">
      <c r="G3450" s="57"/>
    </row>
    <row r="3451" spans="7:7" x14ac:dyDescent="0.2">
      <c r="G3451" s="57"/>
    </row>
    <row r="3452" spans="7:7" x14ac:dyDescent="0.2">
      <c r="G3452" s="57"/>
    </row>
    <row r="3453" spans="7:7" x14ac:dyDescent="0.2">
      <c r="G3453" s="57"/>
    </row>
    <row r="3454" spans="7:7" x14ac:dyDescent="0.2">
      <c r="G3454" s="57"/>
    </row>
    <row r="3455" spans="7:7" x14ac:dyDescent="0.2">
      <c r="G3455" s="57"/>
    </row>
    <row r="3456" spans="7:7" x14ac:dyDescent="0.2">
      <c r="G3456" s="57"/>
    </row>
    <row r="3457" spans="7:7" x14ac:dyDescent="0.2">
      <c r="G3457" s="57"/>
    </row>
    <row r="3458" spans="7:7" x14ac:dyDescent="0.2">
      <c r="G3458" s="57"/>
    </row>
    <row r="3459" spans="7:7" x14ac:dyDescent="0.2">
      <c r="G3459" s="57"/>
    </row>
    <row r="3460" spans="7:7" x14ac:dyDescent="0.2">
      <c r="G3460" s="57"/>
    </row>
    <row r="3461" spans="7:7" x14ac:dyDescent="0.2">
      <c r="G3461" s="57"/>
    </row>
    <row r="3462" spans="7:7" x14ac:dyDescent="0.2">
      <c r="G3462" s="57"/>
    </row>
    <row r="3463" spans="7:7" x14ac:dyDescent="0.2">
      <c r="G3463" s="57"/>
    </row>
    <row r="3464" spans="7:7" x14ac:dyDescent="0.2">
      <c r="G3464" s="57"/>
    </row>
    <row r="3465" spans="7:7" x14ac:dyDescent="0.2">
      <c r="G3465" s="57"/>
    </row>
    <row r="3466" spans="7:7" x14ac:dyDescent="0.2">
      <c r="G3466" s="57"/>
    </row>
    <row r="3467" spans="7:7" x14ac:dyDescent="0.2">
      <c r="G3467" s="57"/>
    </row>
    <row r="3468" spans="7:7" x14ac:dyDescent="0.2">
      <c r="G3468" s="57"/>
    </row>
    <row r="3469" spans="7:7" x14ac:dyDescent="0.2">
      <c r="G3469" s="57"/>
    </row>
    <row r="3470" spans="7:7" x14ac:dyDescent="0.2">
      <c r="G3470" s="57"/>
    </row>
    <row r="3471" spans="7:7" x14ac:dyDescent="0.2">
      <c r="G3471" s="57"/>
    </row>
    <row r="3472" spans="7:7" x14ac:dyDescent="0.2">
      <c r="G3472" s="57"/>
    </row>
    <row r="3473" spans="7:7" x14ac:dyDescent="0.2">
      <c r="G3473" s="57"/>
    </row>
    <row r="3474" spans="7:7" x14ac:dyDescent="0.2">
      <c r="G3474" s="57"/>
    </row>
    <row r="3475" spans="7:7" x14ac:dyDescent="0.2">
      <c r="G3475" s="57"/>
    </row>
    <row r="3476" spans="7:7" x14ac:dyDescent="0.2">
      <c r="G3476" s="57"/>
    </row>
    <row r="3477" spans="7:7" x14ac:dyDescent="0.2">
      <c r="G3477" s="57"/>
    </row>
    <row r="3478" spans="7:7" x14ac:dyDescent="0.2">
      <c r="G3478" s="57"/>
    </row>
    <row r="3479" spans="7:7" x14ac:dyDescent="0.2">
      <c r="G3479" s="57"/>
    </row>
    <row r="3480" spans="7:7" x14ac:dyDescent="0.2">
      <c r="G3480" s="57"/>
    </row>
    <row r="3481" spans="7:7" x14ac:dyDescent="0.2">
      <c r="G3481" s="57"/>
    </row>
    <row r="3482" spans="7:7" x14ac:dyDescent="0.2">
      <c r="G3482" s="57"/>
    </row>
    <row r="3483" spans="7:7" x14ac:dyDescent="0.2">
      <c r="G3483" s="57"/>
    </row>
    <row r="3484" spans="7:7" x14ac:dyDescent="0.2">
      <c r="G3484" s="57"/>
    </row>
    <row r="3485" spans="7:7" x14ac:dyDescent="0.2">
      <c r="G3485" s="57"/>
    </row>
    <row r="3486" spans="7:7" x14ac:dyDescent="0.2">
      <c r="G3486" s="57"/>
    </row>
    <row r="3487" spans="7:7" x14ac:dyDescent="0.2">
      <c r="G3487" s="57"/>
    </row>
    <row r="3488" spans="7:7" x14ac:dyDescent="0.2">
      <c r="G3488" s="57"/>
    </row>
    <row r="3489" spans="7:7" x14ac:dyDescent="0.2">
      <c r="G3489" s="57"/>
    </row>
    <row r="3490" spans="7:7" x14ac:dyDescent="0.2">
      <c r="G3490" s="57"/>
    </row>
    <row r="3491" spans="7:7" x14ac:dyDescent="0.2">
      <c r="G3491" s="57"/>
    </row>
    <row r="3492" spans="7:7" x14ac:dyDescent="0.2">
      <c r="G3492" s="57"/>
    </row>
    <row r="3493" spans="7:7" x14ac:dyDescent="0.2">
      <c r="G3493" s="57"/>
    </row>
    <row r="3494" spans="7:7" x14ac:dyDescent="0.2">
      <c r="G3494" s="57"/>
    </row>
    <row r="3495" spans="7:7" x14ac:dyDescent="0.2">
      <c r="G3495" s="57"/>
    </row>
    <row r="3496" spans="7:7" x14ac:dyDescent="0.2">
      <c r="G3496" s="57"/>
    </row>
    <row r="3497" spans="7:7" x14ac:dyDescent="0.2">
      <c r="G3497" s="57"/>
    </row>
    <row r="3498" spans="7:7" x14ac:dyDescent="0.2">
      <c r="G3498" s="57"/>
    </row>
    <row r="3499" spans="7:7" x14ac:dyDescent="0.2">
      <c r="G3499" s="57"/>
    </row>
    <row r="3500" spans="7:7" x14ac:dyDescent="0.2">
      <c r="G3500" s="57"/>
    </row>
    <row r="3501" spans="7:7" x14ac:dyDescent="0.2">
      <c r="G3501" s="57"/>
    </row>
    <row r="3502" spans="7:7" x14ac:dyDescent="0.2">
      <c r="G3502" s="57"/>
    </row>
    <row r="3503" spans="7:7" x14ac:dyDescent="0.2">
      <c r="G3503" s="57"/>
    </row>
    <row r="3504" spans="7:7" x14ac:dyDescent="0.2">
      <c r="G3504" s="57"/>
    </row>
    <row r="3505" spans="7:7" x14ac:dyDescent="0.2">
      <c r="G3505" s="57"/>
    </row>
    <row r="3506" spans="7:7" x14ac:dyDescent="0.2">
      <c r="G3506" s="57"/>
    </row>
    <row r="3507" spans="7:7" x14ac:dyDescent="0.2">
      <c r="G3507" s="57"/>
    </row>
    <row r="3508" spans="7:7" x14ac:dyDescent="0.2">
      <c r="G3508" s="57"/>
    </row>
    <row r="3509" spans="7:7" x14ac:dyDescent="0.2">
      <c r="G3509" s="57"/>
    </row>
    <row r="3510" spans="7:7" x14ac:dyDescent="0.2">
      <c r="G3510" s="57"/>
    </row>
    <row r="3511" spans="7:7" x14ac:dyDescent="0.2">
      <c r="G3511" s="57"/>
    </row>
    <row r="3512" spans="7:7" x14ac:dyDescent="0.2">
      <c r="G3512" s="57"/>
    </row>
    <row r="3513" spans="7:7" x14ac:dyDescent="0.2">
      <c r="G3513" s="57"/>
    </row>
    <row r="3514" spans="7:7" x14ac:dyDescent="0.2">
      <c r="G3514" s="57"/>
    </row>
    <row r="3515" spans="7:7" x14ac:dyDescent="0.2">
      <c r="G3515" s="57"/>
    </row>
    <row r="3516" spans="7:7" x14ac:dyDescent="0.2">
      <c r="G3516" s="57"/>
    </row>
    <row r="3517" spans="7:7" x14ac:dyDescent="0.2">
      <c r="G3517" s="57"/>
    </row>
    <row r="3518" spans="7:7" x14ac:dyDescent="0.2">
      <c r="G3518" s="57"/>
    </row>
    <row r="3519" spans="7:7" x14ac:dyDescent="0.2">
      <c r="G3519" s="57"/>
    </row>
    <row r="3520" spans="7:7" x14ac:dyDescent="0.2">
      <c r="G3520" s="57"/>
    </row>
    <row r="3521" spans="7:7" x14ac:dyDescent="0.2">
      <c r="G3521" s="57"/>
    </row>
    <row r="3522" spans="7:7" x14ac:dyDescent="0.2">
      <c r="G3522" s="57"/>
    </row>
    <row r="3523" spans="7:7" x14ac:dyDescent="0.2">
      <c r="G3523" s="57"/>
    </row>
    <row r="3524" spans="7:7" x14ac:dyDescent="0.2">
      <c r="G3524" s="57"/>
    </row>
    <row r="3525" spans="7:7" x14ac:dyDescent="0.2">
      <c r="G3525" s="57"/>
    </row>
    <row r="3526" spans="7:7" x14ac:dyDescent="0.2">
      <c r="G3526" s="57"/>
    </row>
    <row r="3527" spans="7:7" x14ac:dyDescent="0.2">
      <c r="G3527" s="57"/>
    </row>
    <row r="3528" spans="7:7" x14ac:dyDescent="0.2">
      <c r="G3528" s="57"/>
    </row>
    <row r="3529" spans="7:7" x14ac:dyDescent="0.2">
      <c r="G3529" s="57"/>
    </row>
    <row r="3530" spans="7:7" x14ac:dyDescent="0.2">
      <c r="G3530" s="57"/>
    </row>
    <row r="3531" spans="7:7" x14ac:dyDescent="0.2">
      <c r="G3531" s="57"/>
    </row>
    <row r="3532" spans="7:7" x14ac:dyDescent="0.2">
      <c r="G3532" s="57"/>
    </row>
    <row r="3533" spans="7:7" x14ac:dyDescent="0.2">
      <c r="G3533" s="57"/>
    </row>
    <row r="3534" spans="7:7" x14ac:dyDescent="0.2">
      <c r="G3534" s="57"/>
    </row>
    <row r="3535" spans="7:7" x14ac:dyDescent="0.2">
      <c r="G3535" s="57"/>
    </row>
    <row r="3536" spans="7:7" x14ac:dyDescent="0.2">
      <c r="G3536" s="57"/>
    </row>
    <row r="3537" spans="7:7" x14ac:dyDescent="0.2">
      <c r="G3537" s="57"/>
    </row>
    <row r="3538" spans="7:7" x14ac:dyDescent="0.2">
      <c r="G3538" s="57"/>
    </row>
    <row r="3539" spans="7:7" x14ac:dyDescent="0.2">
      <c r="G3539" s="57"/>
    </row>
    <row r="3540" spans="7:7" x14ac:dyDescent="0.2">
      <c r="G3540" s="57"/>
    </row>
    <row r="3541" spans="7:7" x14ac:dyDescent="0.2">
      <c r="G3541" s="57"/>
    </row>
    <row r="3542" spans="7:7" x14ac:dyDescent="0.2">
      <c r="G3542" s="57"/>
    </row>
    <row r="3543" spans="7:7" x14ac:dyDescent="0.2">
      <c r="G3543" s="57"/>
    </row>
    <row r="3544" spans="7:7" x14ac:dyDescent="0.2">
      <c r="G3544" s="57"/>
    </row>
    <row r="3545" spans="7:7" x14ac:dyDescent="0.2">
      <c r="G3545" s="57"/>
    </row>
    <row r="3546" spans="7:7" x14ac:dyDescent="0.2">
      <c r="G3546" s="57"/>
    </row>
    <row r="3547" spans="7:7" x14ac:dyDescent="0.2">
      <c r="G3547" s="57"/>
    </row>
    <row r="3548" spans="7:7" x14ac:dyDescent="0.2">
      <c r="G3548" s="57"/>
    </row>
    <row r="3549" spans="7:7" x14ac:dyDescent="0.2">
      <c r="G3549" s="57"/>
    </row>
    <row r="3550" spans="7:7" x14ac:dyDescent="0.2">
      <c r="G3550" s="57"/>
    </row>
    <row r="3551" spans="7:7" x14ac:dyDescent="0.2">
      <c r="G3551" s="57"/>
    </row>
    <row r="3552" spans="7:7" x14ac:dyDescent="0.2">
      <c r="G3552" s="57"/>
    </row>
    <row r="3553" spans="7:7" x14ac:dyDescent="0.2">
      <c r="G3553" s="57"/>
    </row>
    <row r="3554" spans="7:7" x14ac:dyDescent="0.2">
      <c r="G3554" s="57"/>
    </row>
    <row r="3555" spans="7:7" x14ac:dyDescent="0.2">
      <c r="G3555" s="57"/>
    </row>
    <row r="3556" spans="7:7" x14ac:dyDescent="0.2">
      <c r="G3556" s="57"/>
    </row>
    <row r="3557" spans="7:7" x14ac:dyDescent="0.2">
      <c r="G3557" s="57"/>
    </row>
    <row r="3558" spans="7:7" x14ac:dyDescent="0.2">
      <c r="G3558" s="57"/>
    </row>
    <row r="3559" spans="7:7" x14ac:dyDescent="0.2">
      <c r="G3559" s="57"/>
    </row>
    <row r="3560" spans="7:7" x14ac:dyDescent="0.2">
      <c r="G3560" s="57"/>
    </row>
    <row r="3561" spans="7:7" x14ac:dyDescent="0.2">
      <c r="G3561" s="57"/>
    </row>
    <row r="3562" spans="7:7" x14ac:dyDescent="0.2">
      <c r="G3562" s="57"/>
    </row>
    <row r="3563" spans="7:7" x14ac:dyDescent="0.2">
      <c r="G3563" s="57"/>
    </row>
    <row r="3564" spans="7:7" x14ac:dyDescent="0.2">
      <c r="G3564" s="57"/>
    </row>
    <row r="3565" spans="7:7" x14ac:dyDescent="0.2">
      <c r="G3565" s="57"/>
    </row>
    <row r="3566" spans="7:7" x14ac:dyDescent="0.2">
      <c r="G3566" s="57"/>
    </row>
    <row r="3567" spans="7:7" x14ac:dyDescent="0.2">
      <c r="G3567" s="57"/>
    </row>
    <row r="3568" spans="7:7" x14ac:dyDescent="0.2">
      <c r="G3568" s="57"/>
    </row>
    <row r="3569" spans="7:7" x14ac:dyDescent="0.2">
      <c r="G3569" s="57"/>
    </row>
    <row r="3570" spans="7:7" x14ac:dyDescent="0.2">
      <c r="G3570" s="57"/>
    </row>
    <row r="3571" spans="7:7" x14ac:dyDescent="0.2">
      <c r="G3571" s="57"/>
    </row>
    <row r="3572" spans="7:7" x14ac:dyDescent="0.2">
      <c r="G3572" s="57"/>
    </row>
    <row r="3573" spans="7:7" x14ac:dyDescent="0.2">
      <c r="G3573" s="57"/>
    </row>
    <row r="3574" spans="7:7" x14ac:dyDescent="0.2">
      <c r="G3574" s="57"/>
    </row>
    <row r="3575" spans="7:7" x14ac:dyDescent="0.2">
      <c r="G3575" s="57"/>
    </row>
    <row r="3576" spans="7:7" x14ac:dyDescent="0.2">
      <c r="G3576" s="57"/>
    </row>
    <row r="3577" spans="7:7" x14ac:dyDescent="0.2">
      <c r="G3577" s="57"/>
    </row>
    <row r="3578" spans="7:7" x14ac:dyDescent="0.2">
      <c r="G3578" s="57"/>
    </row>
    <row r="3579" spans="7:7" x14ac:dyDescent="0.2">
      <c r="G3579" s="57"/>
    </row>
    <row r="3580" spans="7:7" x14ac:dyDescent="0.2">
      <c r="G3580" s="57"/>
    </row>
    <row r="3581" spans="7:7" x14ac:dyDescent="0.2">
      <c r="G3581" s="57"/>
    </row>
    <row r="3582" spans="7:7" x14ac:dyDescent="0.2">
      <c r="G3582" s="57"/>
    </row>
    <row r="3583" spans="7:7" x14ac:dyDescent="0.2">
      <c r="G3583" s="57"/>
    </row>
    <row r="3584" spans="7:7" x14ac:dyDescent="0.2">
      <c r="G3584" s="57"/>
    </row>
    <row r="3585" spans="7:7" x14ac:dyDescent="0.2">
      <c r="G3585" s="57"/>
    </row>
    <row r="3586" spans="7:7" x14ac:dyDescent="0.2">
      <c r="G3586" s="57"/>
    </row>
    <row r="3587" spans="7:7" x14ac:dyDescent="0.2">
      <c r="G3587" s="57"/>
    </row>
    <row r="3588" spans="7:7" x14ac:dyDescent="0.2">
      <c r="G3588" s="57"/>
    </row>
    <row r="3589" spans="7:7" x14ac:dyDescent="0.2">
      <c r="G3589" s="57"/>
    </row>
    <row r="3590" spans="7:7" x14ac:dyDescent="0.2">
      <c r="G3590" s="57"/>
    </row>
    <row r="3591" spans="7:7" x14ac:dyDescent="0.2">
      <c r="G3591" s="57"/>
    </row>
    <row r="3592" spans="7:7" x14ac:dyDescent="0.2">
      <c r="G3592" s="57"/>
    </row>
    <row r="3593" spans="7:7" x14ac:dyDescent="0.2">
      <c r="G3593" s="57"/>
    </row>
    <row r="3594" spans="7:7" x14ac:dyDescent="0.2">
      <c r="G3594" s="57"/>
    </row>
    <row r="3595" spans="7:7" x14ac:dyDescent="0.2">
      <c r="G3595" s="57"/>
    </row>
    <row r="3596" spans="7:7" x14ac:dyDescent="0.2">
      <c r="G3596" s="57"/>
    </row>
    <row r="3597" spans="7:7" x14ac:dyDescent="0.2">
      <c r="G3597" s="57"/>
    </row>
    <row r="3598" spans="7:7" x14ac:dyDescent="0.2">
      <c r="G3598" s="57"/>
    </row>
    <row r="3599" spans="7:7" x14ac:dyDescent="0.2">
      <c r="G3599" s="57"/>
    </row>
    <row r="3600" spans="7:7" x14ac:dyDescent="0.2">
      <c r="G3600" s="57"/>
    </row>
    <row r="3601" spans="7:7" x14ac:dyDescent="0.2">
      <c r="G3601" s="57"/>
    </row>
    <row r="3602" spans="7:7" x14ac:dyDescent="0.2">
      <c r="G3602" s="57"/>
    </row>
    <row r="3603" spans="7:7" x14ac:dyDescent="0.2">
      <c r="G3603" s="57"/>
    </row>
    <row r="3604" spans="7:7" x14ac:dyDescent="0.2">
      <c r="G3604" s="57"/>
    </row>
    <row r="3605" spans="7:7" x14ac:dyDescent="0.2">
      <c r="G3605" s="57"/>
    </row>
    <row r="3606" spans="7:7" x14ac:dyDescent="0.2">
      <c r="G3606" s="57"/>
    </row>
    <row r="3607" spans="7:7" x14ac:dyDescent="0.2">
      <c r="G3607" s="57"/>
    </row>
    <row r="3608" spans="7:7" x14ac:dyDescent="0.2">
      <c r="G3608" s="57"/>
    </row>
    <row r="3609" spans="7:7" x14ac:dyDescent="0.2">
      <c r="G3609" s="57"/>
    </row>
    <row r="3610" spans="7:7" x14ac:dyDescent="0.2">
      <c r="G3610" s="57"/>
    </row>
    <row r="3611" spans="7:7" x14ac:dyDescent="0.2">
      <c r="G3611" s="57"/>
    </row>
    <row r="3612" spans="7:7" x14ac:dyDescent="0.2">
      <c r="G3612" s="57"/>
    </row>
    <row r="3613" spans="7:7" x14ac:dyDescent="0.2">
      <c r="G3613" s="57"/>
    </row>
    <row r="3614" spans="7:7" x14ac:dyDescent="0.2">
      <c r="G3614" s="57"/>
    </row>
    <row r="3615" spans="7:7" x14ac:dyDescent="0.2">
      <c r="G3615" s="57"/>
    </row>
    <row r="3616" spans="7:7" x14ac:dyDescent="0.2">
      <c r="G3616" s="57"/>
    </row>
    <row r="3617" spans="7:7" x14ac:dyDescent="0.2">
      <c r="G3617" s="57"/>
    </row>
    <row r="3618" spans="7:7" x14ac:dyDescent="0.2">
      <c r="G3618" s="57"/>
    </row>
    <row r="3619" spans="7:7" x14ac:dyDescent="0.2">
      <c r="G3619" s="57"/>
    </row>
    <row r="3620" spans="7:7" x14ac:dyDescent="0.2">
      <c r="G3620" s="57"/>
    </row>
    <row r="3621" spans="7:7" x14ac:dyDescent="0.2">
      <c r="G3621" s="57"/>
    </row>
    <row r="3622" spans="7:7" x14ac:dyDescent="0.2">
      <c r="G3622" s="57"/>
    </row>
    <row r="3623" spans="7:7" x14ac:dyDescent="0.2">
      <c r="G3623" s="57"/>
    </row>
    <row r="3624" spans="7:7" x14ac:dyDescent="0.2">
      <c r="G3624" s="57"/>
    </row>
    <row r="3625" spans="7:7" x14ac:dyDescent="0.2">
      <c r="G3625" s="57"/>
    </row>
    <row r="3626" spans="7:7" x14ac:dyDescent="0.2">
      <c r="G3626" s="57"/>
    </row>
    <row r="3627" spans="7:7" x14ac:dyDescent="0.2">
      <c r="G3627" s="57"/>
    </row>
    <row r="3628" spans="7:7" x14ac:dyDescent="0.2">
      <c r="G3628" s="57"/>
    </row>
    <row r="3629" spans="7:7" x14ac:dyDescent="0.2">
      <c r="G3629" s="57"/>
    </row>
    <row r="3630" spans="7:7" x14ac:dyDescent="0.2">
      <c r="G3630" s="57"/>
    </row>
    <row r="3631" spans="7:7" x14ac:dyDescent="0.2">
      <c r="G3631" s="57"/>
    </row>
    <row r="3632" spans="7:7" x14ac:dyDescent="0.2">
      <c r="G3632" s="57"/>
    </row>
    <row r="3633" spans="7:7" x14ac:dyDescent="0.2">
      <c r="G3633" s="57"/>
    </row>
    <row r="3634" spans="7:7" x14ac:dyDescent="0.2">
      <c r="G3634" s="57"/>
    </row>
    <row r="3635" spans="7:7" x14ac:dyDescent="0.2">
      <c r="G3635" s="57"/>
    </row>
    <row r="3636" spans="7:7" x14ac:dyDescent="0.2">
      <c r="G3636" s="57"/>
    </row>
    <row r="3637" spans="7:7" x14ac:dyDescent="0.2">
      <c r="G3637" s="57"/>
    </row>
    <row r="3638" spans="7:7" x14ac:dyDescent="0.2">
      <c r="G3638" s="57"/>
    </row>
    <row r="3639" spans="7:7" x14ac:dyDescent="0.2">
      <c r="G3639" s="57"/>
    </row>
    <row r="3640" spans="7:7" x14ac:dyDescent="0.2">
      <c r="G3640" s="57"/>
    </row>
    <row r="3641" spans="7:7" x14ac:dyDescent="0.2">
      <c r="G3641" s="57"/>
    </row>
    <row r="3642" spans="7:7" x14ac:dyDescent="0.2">
      <c r="G3642" s="57"/>
    </row>
    <row r="3643" spans="7:7" x14ac:dyDescent="0.2">
      <c r="G3643" s="57"/>
    </row>
    <row r="3644" spans="7:7" x14ac:dyDescent="0.2">
      <c r="G3644" s="57"/>
    </row>
    <row r="3645" spans="7:7" x14ac:dyDescent="0.2">
      <c r="G3645" s="57"/>
    </row>
    <row r="3646" spans="7:7" x14ac:dyDescent="0.2">
      <c r="G3646" s="57"/>
    </row>
    <row r="3647" spans="7:7" x14ac:dyDescent="0.2">
      <c r="G3647" s="57"/>
    </row>
    <row r="3648" spans="7:7" x14ac:dyDescent="0.2">
      <c r="G3648" s="57"/>
    </row>
    <row r="3649" spans="7:7" x14ac:dyDescent="0.2">
      <c r="G3649" s="57"/>
    </row>
    <row r="3650" spans="7:7" x14ac:dyDescent="0.2">
      <c r="G3650" s="57"/>
    </row>
    <row r="3651" spans="7:7" x14ac:dyDescent="0.2">
      <c r="G3651" s="57"/>
    </row>
    <row r="3652" spans="7:7" x14ac:dyDescent="0.2">
      <c r="G3652" s="57"/>
    </row>
    <row r="3653" spans="7:7" x14ac:dyDescent="0.2">
      <c r="G3653" s="57"/>
    </row>
    <row r="3654" spans="7:7" x14ac:dyDescent="0.2">
      <c r="G3654" s="57"/>
    </row>
    <row r="3655" spans="7:7" x14ac:dyDescent="0.2">
      <c r="G3655" s="57"/>
    </row>
    <row r="3656" spans="7:7" x14ac:dyDescent="0.2">
      <c r="G3656" s="57"/>
    </row>
    <row r="3657" spans="7:7" x14ac:dyDescent="0.2">
      <c r="G3657" s="57"/>
    </row>
    <row r="3658" spans="7:7" x14ac:dyDescent="0.2">
      <c r="G3658" s="57"/>
    </row>
    <row r="3659" spans="7:7" x14ac:dyDescent="0.2">
      <c r="G3659" s="57"/>
    </row>
    <row r="3660" spans="7:7" x14ac:dyDescent="0.2">
      <c r="G3660" s="57"/>
    </row>
    <row r="3661" spans="7:7" x14ac:dyDescent="0.2">
      <c r="G3661" s="57"/>
    </row>
    <row r="3662" spans="7:7" x14ac:dyDescent="0.2">
      <c r="G3662" s="57"/>
    </row>
    <row r="3663" spans="7:7" x14ac:dyDescent="0.2">
      <c r="G3663" s="57"/>
    </row>
    <row r="3664" spans="7:7" x14ac:dyDescent="0.2">
      <c r="G3664" s="57"/>
    </row>
    <row r="3665" spans="7:7" x14ac:dyDescent="0.2">
      <c r="G3665" s="57"/>
    </row>
    <row r="3666" spans="7:7" x14ac:dyDescent="0.2">
      <c r="G3666" s="57"/>
    </row>
    <row r="3667" spans="7:7" x14ac:dyDescent="0.2">
      <c r="G3667" s="57"/>
    </row>
    <row r="3668" spans="7:7" x14ac:dyDescent="0.2">
      <c r="G3668" s="57"/>
    </row>
    <row r="3669" spans="7:7" x14ac:dyDescent="0.2">
      <c r="G3669" s="57"/>
    </row>
    <row r="3670" spans="7:7" x14ac:dyDescent="0.2">
      <c r="G3670" s="57"/>
    </row>
    <row r="3671" spans="7:7" x14ac:dyDescent="0.2">
      <c r="G3671" s="57"/>
    </row>
    <row r="3672" spans="7:7" x14ac:dyDescent="0.2">
      <c r="G3672" s="57"/>
    </row>
    <row r="3673" spans="7:7" x14ac:dyDescent="0.2">
      <c r="G3673" s="57"/>
    </row>
    <row r="3674" spans="7:7" x14ac:dyDescent="0.2">
      <c r="G3674" s="57"/>
    </row>
    <row r="3675" spans="7:7" x14ac:dyDescent="0.2">
      <c r="G3675" s="57"/>
    </row>
    <row r="3676" spans="7:7" x14ac:dyDescent="0.2">
      <c r="G3676" s="57"/>
    </row>
    <row r="3677" spans="7:7" x14ac:dyDescent="0.2">
      <c r="G3677" s="57"/>
    </row>
    <row r="3678" spans="7:7" x14ac:dyDescent="0.2">
      <c r="G3678" s="57"/>
    </row>
    <row r="3679" spans="7:7" x14ac:dyDescent="0.2">
      <c r="G3679" s="57"/>
    </row>
    <row r="3680" spans="7:7" x14ac:dyDescent="0.2">
      <c r="G3680" s="57"/>
    </row>
    <row r="3681" spans="7:7" x14ac:dyDescent="0.2">
      <c r="G3681" s="57"/>
    </row>
    <row r="3682" spans="7:7" x14ac:dyDescent="0.2">
      <c r="G3682" s="57"/>
    </row>
    <row r="3683" spans="7:7" x14ac:dyDescent="0.2">
      <c r="G3683" s="57"/>
    </row>
    <row r="3684" spans="7:7" x14ac:dyDescent="0.2">
      <c r="G3684" s="57"/>
    </row>
    <row r="3685" spans="7:7" x14ac:dyDescent="0.2">
      <c r="G3685" s="57"/>
    </row>
    <row r="3686" spans="7:7" x14ac:dyDescent="0.2">
      <c r="G3686" s="57"/>
    </row>
    <row r="3687" spans="7:7" x14ac:dyDescent="0.2">
      <c r="G3687" s="57"/>
    </row>
    <row r="3688" spans="7:7" x14ac:dyDescent="0.2">
      <c r="G3688" s="57"/>
    </row>
    <row r="3689" spans="7:7" x14ac:dyDescent="0.2">
      <c r="G3689" s="57"/>
    </row>
    <row r="3690" spans="7:7" x14ac:dyDescent="0.2">
      <c r="G3690" s="57"/>
    </row>
    <row r="3691" spans="7:7" x14ac:dyDescent="0.2">
      <c r="G3691" s="57"/>
    </row>
    <row r="3692" spans="7:7" x14ac:dyDescent="0.2">
      <c r="G3692" s="57"/>
    </row>
    <row r="3693" spans="7:7" x14ac:dyDescent="0.2">
      <c r="G3693" s="57"/>
    </row>
    <row r="3694" spans="7:7" x14ac:dyDescent="0.2">
      <c r="G3694" s="57"/>
    </row>
    <row r="3695" spans="7:7" x14ac:dyDescent="0.2">
      <c r="G3695" s="57"/>
    </row>
    <row r="3696" spans="7:7" x14ac:dyDescent="0.2">
      <c r="G3696" s="57"/>
    </row>
    <row r="3697" spans="7:7" x14ac:dyDescent="0.2">
      <c r="G3697" s="57"/>
    </row>
    <row r="3698" spans="7:7" x14ac:dyDescent="0.2">
      <c r="G3698" s="57"/>
    </row>
    <row r="3699" spans="7:7" x14ac:dyDescent="0.2">
      <c r="G3699" s="57"/>
    </row>
    <row r="3700" spans="7:7" x14ac:dyDescent="0.2">
      <c r="G3700" s="57"/>
    </row>
    <row r="3701" spans="7:7" x14ac:dyDescent="0.2">
      <c r="G3701" s="57"/>
    </row>
    <row r="3702" spans="7:7" x14ac:dyDescent="0.2">
      <c r="G3702" s="57"/>
    </row>
    <row r="3703" spans="7:7" x14ac:dyDescent="0.2">
      <c r="G3703" s="57"/>
    </row>
    <row r="3704" spans="7:7" x14ac:dyDescent="0.2">
      <c r="G3704" s="57"/>
    </row>
    <row r="3705" spans="7:7" x14ac:dyDescent="0.2">
      <c r="G3705" s="57"/>
    </row>
    <row r="3706" spans="7:7" x14ac:dyDescent="0.2">
      <c r="G3706" s="57"/>
    </row>
    <row r="3707" spans="7:7" x14ac:dyDescent="0.2">
      <c r="G3707" s="57"/>
    </row>
    <row r="3708" spans="7:7" x14ac:dyDescent="0.2">
      <c r="G3708" s="57"/>
    </row>
    <row r="3709" spans="7:7" x14ac:dyDescent="0.2">
      <c r="G3709" s="57"/>
    </row>
    <row r="3710" spans="7:7" x14ac:dyDescent="0.2">
      <c r="G3710" s="57"/>
    </row>
    <row r="3711" spans="7:7" x14ac:dyDescent="0.2">
      <c r="G3711" s="57"/>
    </row>
    <row r="3712" spans="7:7" x14ac:dyDescent="0.2">
      <c r="G3712" s="57"/>
    </row>
    <row r="3713" spans="7:7" x14ac:dyDescent="0.2">
      <c r="G3713" s="57"/>
    </row>
    <row r="3714" spans="7:7" x14ac:dyDescent="0.2">
      <c r="G3714" s="57"/>
    </row>
    <row r="3715" spans="7:7" x14ac:dyDescent="0.2">
      <c r="G3715" s="57"/>
    </row>
    <row r="3716" spans="7:7" x14ac:dyDescent="0.2">
      <c r="G3716" s="57"/>
    </row>
    <row r="3717" spans="7:7" x14ac:dyDescent="0.2">
      <c r="G3717" s="57"/>
    </row>
    <row r="3718" spans="7:7" x14ac:dyDescent="0.2">
      <c r="G3718" s="57"/>
    </row>
    <row r="3719" spans="7:7" x14ac:dyDescent="0.2">
      <c r="G3719" s="57"/>
    </row>
    <row r="3720" spans="7:7" x14ac:dyDescent="0.2">
      <c r="G3720" s="57"/>
    </row>
    <row r="3721" spans="7:7" x14ac:dyDescent="0.2">
      <c r="G3721" s="57"/>
    </row>
    <row r="3722" spans="7:7" x14ac:dyDescent="0.2">
      <c r="G3722" s="57"/>
    </row>
    <row r="3723" spans="7:7" x14ac:dyDescent="0.2">
      <c r="G3723" s="57"/>
    </row>
    <row r="3724" spans="7:7" x14ac:dyDescent="0.2">
      <c r="G3724" s="57"/>
    </row>
    <row r="3725" spans="7:7" x14ac:dyDescent="0.2">
      <c r="G3725" s="57"/>
    </row>
    <row r="3726" spans="7:7" x14ac:dyDescent="0.2">
      <c r="G3726" s="57"/>
    </row>
    <row r="3727" spans="7:7" x14ac:dyDescent="0.2">
      <c r="G3727" s="57"/>
    </row>
    <row r="3728" spans="7:7" x14ac:dyDescent="0.2">
      <c r="G3728" s="57"/>
    </row>
    <row r="3729" spans="7:7" x14ac:dyDescent="0.2">
      <c r="G3729" s="57"/>
    </row>
    <row r="3730" spans="7:7" x14ac:dyDescent="0.2">
      <c r="G3730" s="57"/>
    </row>
    <row r="3731" spans="7:7" x14ac:dyDescent="0.2">
      <c r="G3731" s="57"/>
    </row>
    <row r="3732" spans="7:7" x14ac:dyDescent="0.2">
      <c r="G3732" s="57"/>
    </row>
    <row r="3733" spans="7:7" x14ac:dyDescent="0.2">
      <c r="G3733" s="57"/>
    </row>
    <row r="3734" spans="7:7" x14ac:dyDescent="0.2">
      <c r="G3734" s="57"/>
    </row>
    <row r="3735" spans="7:7" x14ac:dyDescent="0.2">
      <c r="G3735" s="57"/>
    </row>
    <row r="3736" spans="7:7" x14ac:dyDescent="0.2">
      <c r="G3736" s="57"/>
    </row>
    <row r="3737" spans="7:7" x14ac:dyDescent="0.2">
      <c r="G3737" s="57"/>
    </row>
    <row r="3738" spans="7:7" x14ac:dyDescent="0.2">
      <c r="G3738" s="57"/>
    </row>
    <row r="3739" spans="7:7" x14ac:dyDescent="0.2">
      <c r="G3739" s="57"/>
    </row>
    <row r="3740" spans="7:7" x14ac:dyDescent="0.2">
      <c r="G3740" s="57"/>
    </row>
    <row r="3741" spans="7:7" x14ac:dyDescent="0.2">
      <c r="G3741" s="57"/>
    </row>
    <row r="3742" spans="7:7" x14ac:dyDescent="0.2">
      <c r="G3742" s="57"/>
    </row>
    <row r="3743" spans="7:7" x14ac:dyDescent="0.2">
      <c r="G3743" s="57"/>
    </row>
    <row r="3744" spans="7:7" x14ac:dyDescent="0.2">
      <c r="G3744" s="57"/>
    </row>
    <row r="3745" spans="7:7" x14ac:dyDescent="0.2">
      <c r="G3745" s="57"/>
    </row>
    <row r="3746" spans="7:7" x14ac:dyDescent="0.2">
      <c r="G3746" s="57"/>
    </row>
    <row r="3747" spans="7:7" x14ac:dyDescent="0.2">
      <c r="G3747" s="57"/>
    </row>
    <row r="3748" spans="7:7" x14ac:dyDescent="0.2">
      <c r="G3748" s="57"/>
    </row>
    <row r="3749" spans="7:7" x14ac:dyDescent="0.2">
      <c r="G3749" s="57"/>
    </row>
    <row r="3750" spans="7:7" x14ac:dyDescent="0.2">
      <c r="G3750" s="57"/>
    </row>
    <row r="3751" spans="7:7" x14ac:dyDescent="0.2">
      <c r="G3751" s="57"/>
    </row>
    <row r="3752" spans="7:7" x14ac:dyDescent="0.2">
      <c r="G3752" s="57"/>
    </row>
    <row r="3753" spans="7:7" x14ac:dyDescent="0.2">
      <c r="G3753" s="57"/>
    </row>
    <row r="3754" spans="7:7" x14ac:dyDescent="0.2">
      <c r="G3754" s="57"/>
    </row>
    <row r="3755" spans="7:7" x14ac:dyDescent="0.2">
      <c r="G3755" s="57"/>
    </row>
    <row r="3756" spans="7:7" x14ac:dyDescent="0.2">
      <c r="G3756" s="57"/>
    </row>
    <row r="3757" spans="7:7" x14ac:dyDescent="0.2">
      <c r="G3757" s="57"/>
    </row>
    <row r="3758" spans="7:7" x14ac:dyDescent="0.2">
      <c r="G3758" s="57"/>
    </row>
    <row r="3759" spans="7:7" x14ac:dyDescent="0.2">
      <c r="G3759" s="57"/>
    </row>
    <row r="3760" spans="7:7" x14ac:dyDescent="0.2">
      <c r="G3760" s="57"/>
    </row>
    <row r="3761" spans="7:7" x14ac:dyDescent="0.2">
      <c r="G3761" s="57"/>
    </row>
    <row r="3762" spans="7:7" x14ac:dyDescent="0.2">
      <c r="G3762" s="57"/>
    </row>
    <row r="3763" spans="7:7" x14ac:dyDescent="0.2">
      <c r="G3763" s="57"/>
    </row>
    <row r="3764" spans="7:7" x14ac:dyDescent="0.2">
      <c r="G3764" s="57"/>
    </row>
    <row r="3765" spans="7:7" x14ac:dyDescent="0.2">
      <c r="G3765" s="57"/>
    </row>
    <row r="3766" spans="7:7" x14ac:dyDescent="0.2">
      <c r="G3766" s="57"/>
    </row>
    <row r="3767" spans="7:7" x14ac:dyDescent="0.2">
      <c r="G3767" s="57"/>
    </row>
    <row r="3768" spans="7:7" x14ac:dyDescent="0.2">
      <c r="G3768" s="57"/>
    </row>
    <row r="3769" spans="7:7" x14ac:dyDescent="0.2">
      <c r="G3769" s="57"/>
    </row>
    <row r="3770" spans="7:7" x14ac:dyDescent="0.2">
      <c r="G3770" s="57"/>
    </row>
    <row r="3771" spans="7:7" x14ac:dyDescent="0.2">
      <c r="G3771" s="57"/>
    </row>
    <row r="3772" spans="7:7" x14ac:dyDescent="0.2">
      <c r="G3772" s="57"/>
    </row>
    <row r="3773" spans="7:7" x14ac:dyDescent="0.2">
      <c r="G3773" s="57"/>
    </row>
    <row r="3774" spans="7:7" x14ac:dyDescent="0.2">
      <c r="G3774" s="57"/>
    </row>
    <row r="3775" spans="7:7" x14ac:dyDescent="0.2">
      <c r="G3775" s="57"/>
    </row>
    <row r="3776" spans="7:7" x14ac:dyDescent="0.2">
      <c r="G3776" s="57"/>
    </row>
    <row r="3777" spans="7:7" x14ac:dyDescent="0.2">
      <c r="G3777" s="57"/>
    </row>
    <row r="3778" spans="7:7" x14ac:dyDescent="0.2">
      <c r="G3778" s="57"/>
    </row>
    <row r="3779" spans="7:7" x14ac:dyDescent="0.2">
      <c r="G3779" s="57"/>
    </row>
    <row r="3780" spans="7:7" x14ac:dyDescent="0.2">
      <c r="G3780" s="57"/>
    </row>
    <row r="3781" spans="7:7" x14ac:dyDescent="0.2">
      <c r="G3781" s="57"/>
    </row>
    <row r="3782" spans="7:7" x14ac:dyDescent="0.2">
      <c r="G3782" s="57"/>
    </row>
    <row r="3783" spans="7:7" x14ac:dyDescent="0.2">
      <c r="G3783" s="57"/>
    </row>
    <row r="3784" spans="7:7" x14ac:dyDescent="0.2">
      <c r="G3784" s="57"/>
    </row>
    <row r="3785" spans="7:7" x14ac:dyDescent="0.2">
      <c r="G3785" s="57"/>
    </row>
    <row r="3786" spans="7:7" x14ac:dyDescent="0.2">
      <c r="G3786" s="57"/>
    </row>
    <row r="3787" spans="7:7" x14ac:dyDescent="0.2">
      <c r="G3787" s="57"/>
    </row>
    <row r="3788" spans="7:7" x14ac:dyDescent="0.2">
      <c r="G3788" s="57"/>
    </row>
    <row r="3789" spans="7:7" x14ac:dyDescent="0.2">
      <c r="G3789" s="57"/>
    </row>
    <row r="3790" spans="7:7" x14ac:dyDescent="0.2">
      <c r="G3790" s="57"/>
    </row>
    <row r="3791" spans="7:7" x14ac:dyDescent="0.2">
      <c r="G3791" s="57"/>
    </row>
    <row r="3792" spans="7:7" x14ac:dyDescent="0.2">
      <c r="G3792" s="57"/>
    </row>
    <row r="3793" spans="7:7" x14ac:dyDescent="0.2">
      <c r="G3793" s="57"/>
    </row>
    <row r="3794" spans="7:7" x14ac:dyDescent="0.2">
      <c r="G3794" s="57"/>
    </row>
    <row r="3795" spans="7:7" x14ac:dyDescent="0.2">
      <c r="G3795" s="57"/>
    </row>
    <row r="3796" spans="7:7" x14ac:dyDescent="0.2">
      <c r="G3796" s="57"/>
    </row>
    <row r="3797" spans="7:7" x14ac:dyDescent="0.2">
      <c r="G3797" s="57"/>
    </row>
    <row r="3798" spans="7:7" x14ac:dyDescent="0.2">
      <c r="G3798" s="57"/>
    </row>
    <row r="3799" spans="7:7" x14ac:dyDescent="0.2">
      <c r="G3799" s="57"/>
    </row>
    <row r="3800" spans="7:7" x14ac:dyDescent="0.2">
      <c r="G3800" s="57"/>
    </row>
    <row r="3801" spans="7:7" x14ac:dyDescent="0.2">
      <c r="G3801" s="57"/>
    </row>
    <row r="3802" spans="7:7" x14ac:dyDescent="0.2">
      <c r="G3802" s="57"/>
    </row>
    <row r="3803" spans="7:7" x14ac:dyDescent="0.2">
      <c r="G3803" s="57"/>
    </row>
    <row r="3804" spans="7:7" x14ac:dyDescent="0.2">
      <c r="G3804" s="57"/>
    </row>
    <row r="3805" spans="7:7" x14ac:dyDescent="0.2">
      <c r="G3805" s="57"/>
    </row>
    <row r="3806" spans="7:7" x14ac:dyDescent="0.2">
      <c r="G3806" s="57"/>
    </row>
    <row r="3807" spans="7:7" x14ac:dyDescent="0.2">
      <c r="G3807" s="57"/>
    </row>
    <row r="3808" spans="7:7" x14ac:dyDescent="0.2">
      <c r="G3808" s="57"/>
    </row>
    <row r="3809" spans="7:7" x14ac:dyDescent="0.2">
      <c r="G3809" s="57"/>
    </row>
    <row r="3810" spans="7:7" x14ac:dyDescent="0.2">
      <c r="G3810" s="57"/>
    </row>
    <row r="3811" spans="7:7" x14ac:dyDescent="0.2">
      <c r="G3811" s="57"/>
    </row>
    <row r="3812" spans="7:7" x14ac:dyDescent="0.2">
      <c r="G3812" s="57"/>
    </row>
    <row r="3813" spans="7:7" x14ac:dyDescent="0.2">
      <c r="G3813" s="57"/>
    </row>
    <row r="3814" spans="7:7" x14ac:dyDescent="0.2">
      <c r="G3814" s="57"/>
    </row>
    <row r="3815" spans="7:7" x14ac:dyDescent="0.2">
      <c r="G3815" s="57"/>
    </row>
    <row r="3816" spans="7:7" x14ac:dyDescent="0.2">
      <c r="G3816" s="57"/>
    </row>
    <row r="3817" spans="7:7" x14ac:dyDescent="0.2">
      <c r="G3817" s="57"/>
    </row>
    <row r="3818" spans="7:7" x14ac:dyDescent="0.2">
      <c r="G3818" s="57"/>
    </row>
    <row r="3819" spans="7:7" x14ac:dyDescent="0.2">
      <c r="G3819" s="57"/>
    </row>
    <row r="3820" spans="7:7" x14ac:dyDescent="0.2">
      <c r="G3820" s="57"/>
    </row>
    <row r="3821" spans="7:7" x14ac:dyDescent="0.2">
      <c r="G3821" s="57"/>
    </row>
    <row r="3822" spans="7:7" x14ac:dyDescent="0.2">
      <c r="G3822" s="57"/>
    </row>
    <row r="3823" spans="7:7" x14ac:dyDescent="0.2">
      <c r="G3823" s="57"/>
    </row>
    <row r="3824" spans="7:7" x14ac:dyDescent="0.2">
      <c r="G3824" s="57"/>
    </row>
    <row r="3825" spans="7:7" x14ac:dyDescent="0.2">
      <c r="G3825" s="57"/>
    </row>
    <row r="3826" spans="7:7" x14ac:dyDescent="0.2">
      <c r="G3826" s="57"/>
    </row>
    <row r="3827" spans="7:7" x14ac:dyDescent="0.2">
      <c r="G3827" s="57"/>
    </row>
    <row r="3828" spans="7:7" x14ac:dyDescent="0.2">
      <c r="G3828" s="57"/>
    </row>
    <row r="3829" spans="7:7" x14ac:dyDescent="0.2">
      <c r="G3829" s="57"/>
    </row>
    <row r="3830" spans="7:7" x14ac:dyDescent="0.2">
      <c r="G3830" s="57"/>
    </row>
    <row r="3831" spans="7:7" x14ac:dyDescent="0.2">
      <c r="G3831" s="57"/>
    </row>
    <row r="3832" spans="7:7" x14ac:dyDescent="0.2">
      <c r="G3832" s="57"/>
    </row>
    <row r="3833" spans="7:7" x14ac:dyDescent="0.2">
      <c r="G3833" s="57"/>
    </row>
    <row r="3834" spans="7:7" x14ac:dyDescent="0.2">
      <c r="G3834" s="57"/>
    </row>
    <row r="3835" spans="7:7" x14ac:dyDescent="0.2">
      <c r="G3835" s="57"/>
    </row>
    <row r="3836" spans="7:7" x14ac:dyDescent="0.2">
      <c r="G3836" s="57"/>
    </row>
    <row r="3837" spans="7:7" x14ac:dyDescent="0.2">
      <c r="G3837" s="57"/>
    </row>
    <row r="3838" spans="7:7" x14ac:dyDescent="0.2">
      <c r="G3838" s="57"/>
    </row>
    <row r="3839" spans="7:7" x14ac:dyDescent="0.2">
      <c r="G3839" s="57"/>
    </row>
    <row r="3840" spans="7:7" x14ac:dyDescent="0.2">
      <c r="G3840" s="57"/>
    </row>
    <row r="3841" spans="7:7" x14ac:dyDescent="0.2">
      <c r="G3841" s="57"/>
    </row>
    <row r="3842" spans="7:7" x14ac:dyDescent="0.2">
      <c r="G3842" s="57"/>
    </row>
    <row r="3843" spans="7:7" x14ac:dyDescent="0.2">
      <c r="G3843" s="57"/>
    </row>
    <row r="3844" spans="7:7" x14ac:dyDescent="0.2">
      <c r="G3844" s="57"/>
    </row>
    <row r="3845" spans="7:7" x14ac:dyDescent="0.2">
      <c r="G3845" s="57"/>
    </row>
    <row r="3846" spans="7:7" x14ac:dyDescent="0.2">
      <c r="G3846" s="57"/>
    </row>
    <row r="3847" spans="7:7" x14ac:dyDescent="0.2">
      <c r="G3847" s="57"/>
    </row>
    <row r="3848" spans="7:7" x14ac:dyDescent="0.2">
      <c r="G3848" s="57"/>
    </row>
    <row r="3849" spans="7:7" x14ac:dyDescent="0.2">
      <c r="G3849" s="57"/>
    </row>
    <row r="3850" spans="7:7" x14ac:dyDescent="0.2">
      <c r="G3850" s="57"/>
    </row>
    <row r="3851" spans="7:7" x14ac:dyDescent="0.2">
      <c r="G3851" s="57"/>
    </row>
    <row r="3852" spans="7:7" x14ac:dyDescent="0.2">
      <c r="G3852" s="57"/>
    </row>
    <row r="3853" spans="7:7" x14ac:dyDescent="0.2">
      <c r="G3853" s="57"/>
    </row>
    <row r="3854" spans="7:7" x14ac:dyDescent="0.2">
      <c r="G3854" s="57"/>
    </row>
    <row r="3855" spans="7:7" x14ac:dyDescent="0.2">
      <c r="G3855" s="57"/>
    </row>
    <row r="3856" spans="7:7" x14ac:dyDescent="0.2">
      <c r="G3856" s="57"/>
    </row>
    <row r="3857" spans="7:7" x14ac:dyDescent="0.2">
      <c r="G3857" s="57"/>
    </row>
    <row r="3858" spans="7:7" x14ac:dyDescent="0.2">
      <c r="G3858" s="57"/>
    </row>
    <row r="3859" spans="7:7" x14ac:dyDescent="0.2">
      <c r="G3859" s="57"/>
    </row>
    <row r="3860" spans="7:7" x14ac:dyDescent="0.2">
      <c r="G3860" s="57"/>
    </row>
    <row r="3861" spans="7:7" x14ac:dyDescent="0.2">
      <c r="G3861" s="57"/>
    </row>
    <row r="3862" spans="7:7" x14ac:dyDescent="0.2">
      <c r="G3862" s="57"/>
    </row>
    <row r="3863" spans="7:7" x14ac:dyDescent="0.2">
      <c r="G3863" s="57"/>
    </row>
    <row r="3864" spans="7:7" x14ac:dyDescent="0.2">
      <c r="G3864" s="57"/>
    </row>
    <row r="3865" spans="7:7" x14ac:dyDescent="0.2">
      <c r="G3865" s="57"/>
    </row>
    <row r="3866" spans="7:7" x14ac:dyDescent="0.2">
      <c r="G3866" s="57"/>
    </row>
    <row r="3867" spans="7:7" x14ac:dyDescent="0.2">
      <c r="G3867" s="57"/>
    </row>
    <row r="3868" spans="7:7" x14ac:dyDescent="0.2">
      <c r="G3868" s="57"/>
    </row>
    <row r="3869" spans="7:7" x14ac:dyDescent="0.2">
      <c r="G3869" s="57"/>
    </row>
    <row r="3870" spans="7:7" x14ac:dyDescent="0.2">
      <c r="G3870" s="57"/>
    </row>
    <row r="3871" spans="7:7" x14ac:dyDescent="0.2">
      <c r="G3871" s="57"/>
    </row>
    <row r="3872" spans="7:7" x14ac:dyDescent="0.2">
      <c r="G3872" s="57"/>
    </row>
    <row r="3873" spans="7:7" x14ac:dyDescent="0.2">
      <c r="G3873" s="57"/>
    </row>
    <row r="3874" spans="7:7" x14ac:dyDescent="0.2">
      <c r="G3874" s="57"/>
    </row>
    <row r="3875" spans="7:7" x14ac:dyDescent="0.2">
      <c r="G3875" s="57"/>
    </row>
    <row r="3876" spans="7:7" x14ac:dyDescent="0.2">
      <c r="G3876" s="57"/>
    </row>
    <row r="3877" spans="7:7" x14ac:dyDescent="0.2">
      <c r="G3877" s="57"/>
    </row>
    <row r="3878" spans="7:7" x14ac:dyDescent="0.2">
      <c r="G3878" s="57"/>
    </row>
    <row r="3879" spans="7:7" x14ac:dyDescent="0.2">
      <c r="G3879" s="57"/>
    </row>
    <row r="3880" spans="7:7" x14ac:dyDescent="0.2">
      <c r="G3880" s="57"/>
    </row>
    <row r="3881" spans="7:7" x14ac:dyDescent="0.2">
      <c r="G3881" s="57"/>
    </row>
    <row r="3882" spans="7:7" x14ac:dyDescent="0.2">
      <c r="G3882" s="57"/>
    </row>
    <row r="3883" spans="7:7" x14ac:dyDescent="0.2">
      <c r="G3883" s="57"/>
    </row>
    <row r="3884" spans="7:7" x14ac:dyDescent="0.2">
      <c r="G3884" s="57"/>
    </row>
    <row r="3885" spans="7:7" x14ac:dyDescent="0.2">
      <c r="G3885" s="57"/>
    </row>
    <row r="3886" spans="7:7" x14ac:dyDescent="0.2">
      <c r="G3886" s="57"/>
    </row>
    <row r="3887" spans="7:7" x14ac:dyDescent="0.2">
      <c r="G3887" s="57"/>
    </row>
    <row r="3888" spans="7:7" x14ac:dyDescent="0.2">
      <c r="G3888" s="57"/>
    </row>
    <row r="3889" spans="7:7" x14ac:dyDescent="0.2">
      <c r="G3889" s="57"/>
    </row>
    <row r="3890" spans="7:7" x14ac:dyDescent="0.2">
      <c r="G3890" s="57"/>
    </row>
    <row r="3891" spans="7:7" x14ac:dyDescent="0.2">
      <c r="G3891" s="57"/>
    </row>
    <row r="3892" spans="7:7" x14ac:dyDescent="0.2">
      <c r="G3892" s="57"/>
    </row>
    <row r="3893" spans="7:7" x14ac:dyDescent="0.2">
      <c r="G3893" s="57"/>
    </row>
    <row r="3894" spans="7:7" x14ac:dyDescent="0.2">
      <c r="G3894" s="57"/>
    </row>
    <row r="3895" spans="7:7" x14ac:dyDescent="0.2">
      <c r="G3895" s="57"/>
    </row>
    <row r="3896" spans="7:7" x14ac:dyDescent="0.2">
      <c r="G3896" s="57"/>
    </row>
    <row r="3897" spans="7:7" x14ac:dyDescent="0.2">
      <c r="G3897" s="57"/>
    </row>
    <row r="3898" spans="7:7" x14ac:dyDescent="0.2">
      <c r="G3898" s="57"/>
    </row>
    <row r="3899" spans="7:7" x14ac:dyDescent="0.2">
      <c r="G3899" s="57"/>
    </row>
    <row r="3900" spans="7:7" x14ac:dyDescent="0.2">
      <c r="G3900" s="57"/>
    </row>
    <row r="3901" spans="7:7" x14ac:dyDescent="0.2">
      <c r="G3901" s="57"/>
    </row>
    <row r="3902" spans="7:7" x14ac:dyDescent="0.2">
      <c r="G3902" s="57"/>
    </row>
    <row r="3903" spans="7:7" x14ac:dyDescent="0.2">
      <c r="G3903" s="57"/>
    </row>
    <row r="3904" spans="7:7" x14ac:dyDescent="0.2">
      <c r="G3904" s="57"/>
    </row>
    <row r="3905" spans="7:7" x14ac:dyDescent="0.2">
      <c r="G3905" s="57"/>
    </row>
    <row r="3906" spans="7:7" x14ac:dyDescent="0.2">
      <c r="G3906" s="57"/>
    </row>
    <row r="3907" spans="7:7" x14ac:dyDescent="0.2">
      <c r="G3907" s="57"/>
    </row>
    <row r="3908" spans="7:7" x14ac:dyDescent="0.2">
      <c r="G3908" s="57"/>
    </row>
    <row r="3909" spans="7:7" x14ac:dyDescent="0.2">
      <c r="G3909" s="57"/>
    </row>
    <row r="3910" spans="7:7" x14ac:dyDescent="0.2">
      <c r="G3910" s="57"/>
    </row>
    <row r="3911" spans="7:7" x14ac:dyDescent="0.2">
      <c r="G3911" s="57"/>
    </row>
    <row r="3912" spans="7:7" x14ac:dyDescent="0.2">
      <c r="G3912" s="57"/>
    </row>
    <row r="3913" spans="7:7" x14ac:dyDescent="0.2">
      <c r="G3913" s="57"/>
    </row>
    <row r="3914" spans="7:7" x14ac:dyDescent="0.2">
      <c r="G3914" s="57"/>
    </row>
    <row r="3915" spans="7:7" x14ac:dyDescent="0.2">
      <c r="G3915" s="57"/>
    </row>
    <row r="3916" spans="7:7" x14ac:dyDescent="0.2">
      <c r="G3916" s="57"/>
    </row>
    <row r="3917" spans="7:7" x14ac:dyDescent="0.2">
      <c r="G3917" s="57"/>
    </row>
    <row r="3918" spans="7:7" x14ac:dyDescent="0.2">
      <c r="G3918" s="57"/>
    </row>
    <row r="3919" spans="7:7" x14ac:dyDescent="0.2">
      <c r="G3919" s="57"/>
    </row>
    <row r="3920" spans="7:7" x14ac:dyDescent="0.2">
      <c r="G3920" s="57"/>
    </row>
    <row r="3921" spans="7:7" x14ac:dyDescent="0.2">
      <c r="G3921" s="57"/>
    </row>
    <row r="3922" spans="7:7" x14ac:dyDescent="0.2">
      <c r="G3922" s="57"/>
    </row>
    <row r="3923" spans="7:7" x14ac:dyDescent="0.2">
      <c r="G3923" s="57"/>
    </row>
    <row r="3924" spans="7:7" x14ac:dyDescent="0.2">
      <c r="G3924" s="57"/>
    </row>
    <row r="3925" spans="7:7" x14ac:dyDescent="0.2">
      <c r="G3925" s="57"/>
    </row>
    <row r="3926" spans="7:7" x14ac:dyDescent="0.2">
      <c r="G3926" s="57"/>
    </row>
    <row r="3927" spans="7:7" x14ac:dyDescent="0.2">
      <c r="G3927" s="57"/>
    </row>
    <row r="3928" spans="7:7" x14ac:dyDescent="0.2">
      <c r="G3928" s="57"/>
    </row>
    <row r="3929" spans="7:7" x14ac:dyDescent="0.2">
      <c r="G3929" s="57"/>
    </row>
    <row r="3930" spans="7:7" x14ac:dyDescent="0.2">
      <c r="G3930" s="57"/>
    </row>
    <row r="3931" spans="7:7" x14ac:dyDescent="0.2">
      <c r="G3931" s="57"/>
    </row>
    <row r="3932" spans="7:7" x14ac:dyDescent="0.2">
      <c r="G3932" s="57"/>
    </row>
    <row r="3933" spans="7:7" x14ac:dyDescent="0.2">
      <c r="G3933" s="57"/>
    </row>
    <row r="3934" spans="7:7" x14ac:dyDescent="0.2">
      <c r="G3934" s="57"/>
    </row>
    <row r="3935" spans="7:7" x14ac:dyDescent="0.2">
      <c r="G3935" s="57"/>
    </row>
    <row r="3936" spans="7:7" x14ac:dyDescent="0.2">
      <c r="G3936" s="57"/>
    </row>
    <row r="3937" spans="7:7" x14ac:dyDescent="0.2">
      <c r="G3937" s="57"/>
    </row>
    <row r="3938" spans="7:7" x14ac:dyDescent="0.2">
      <c r="G3938" s="57"/>
    </row>
    <row r="3939" spans="7:7" x14ac:dyDescent="0.2">
      <c r="G3939" s="57"/>
    </row>
    <row r="3940" spans="7:7" x14ac:dyDescent="0.2">
      <c r="G3940" s="57"/>
    </row>
    <row r="3941" spans="7:7" x14ac:dyDescent="0.2">
      <c r="G3941" s="57"/>
    </row>
    <row r="3942" spans="7:7" x14ac:dyDescent="0.2">
      <c r="G3942" s="57"/>
    </row>
    <row r="3943" spans="7:7" x14ac:dyDescent="0.2">
      <c r="G3943" s="57"/>
    </row>
    <row r="3944" spans="7:7" x14ac:dyDescent="0.2">
      <c r="G3944" s="57"/>
    </row>
    <row r="3945" spans="7:7" x14ac:dyDescent="0.2">
      <c r="G3945" s="57"/>
    </row>
    <row r="3946" spans="7:7" x14ac:dyDescent="0.2">
      <c r="G3946" s="57"/>
    </row>
    <row r="3947" spans="7:7" x14ac:dyDescent="0.2">
      <c r="G3947" s="57"/>
    </row>
    <row r="3948" spans="7:7" x14ac:dyDescent="0.2">
      <c r="G3948" s="57"/>
    </row>
    <row r="3949" spans="7:7" x14ac:dyDescent="0.2">
      <c r="G3949" s="57"/>
    </row>
    <row r="3950" spans="7:7" x14ac:dyDescent="0.2">
      <c r="G3950" s="57"/>
    </row>
    <row r="3951" spans="7:7" x14ac:dyDescent="0.2">
      <c r="G3951" s="57"/>
    </row>
    <row r="3952" spans="7:7" x14ac:dyDescent="0.2">
      <c r="G3952" s="57"/>
    </row>
    <row r="3953" spans="7:7" x14ac:dyDescent="0.2">
      <c r="G3953" s="57"/>
    </row>
    <row r="3954" spans="7:7" x14ac:dyDescent="0.2">
      <c r="G3954" s="57"/>
    </row>
    <row r="3955" spans="7:7" x14ac:dyDescent="0.2">
      <c r="G3955" s="57"/>
    </row>
    <row r="3956" spans="7:7" x14ac:dyDescent="0.2">
      <c r="G3956" s="57"/>
    </row>
    <row r="3957" spans="7:7" x14ac:dyDescent="0.2">
      <c r="G3957" s="57"/>
    </row>
    <row r="3958" spans="7:7" x14ac:dyDescent="0.2">
      <c r="G3958" s="57"/>
    </row>
    <row r="3959" spans="7:7" x14ac:dyDescent="0.2">
      <c r="G3959" s="57"/>
    </row>
    <row r="3960" spans="7:7" x14ac:dyDescent="0.2">
      <c r="G3960" s="57"/>
    </row>
    <row r="3961" spans="7:7" x14ac:dyDescent="0.2">
      <c r="G3961" s="57"/>
    </row>
    <row r="3962" spans="7:7" x14ac:dyDescent="0.2">
      <c r="G3962" s="57"/>
    </row>
    <row r="3963" spans="7:7" x14ac:dyDescent="0.2">
      <c r="G3963" s="57"/>
    </row>
    <row r="3964" spans="7:7" x14ac:dyDescent="0.2">
      <c r="G3964" s="57"/>
    </row>
    <row r="3965" spans="7:7" x14ac:dyDescent="0.2">
      <c r="G3965" s="57"/>
    </row>
    <row r="3966" spans="7:7" x14ac:dyDescent="0.2">
      <c r="G3966" s="57"/>
    </row>
    <row r="3967" spans="7:7" x14ac:dyDescent="0.2">
      <c r="G3967" s="57"/>
    </row>
    <row r="3968" spans="7:7" x14ac:dyDescent="0.2">
      <c r="G3968" s="57"/>
    </row>
    <row r="3969" spans="7:7" x14ac:dyDescent="0.2">
      <c r="G3969" s="57"/>
    </row>
    <row r="3970" spans="7:7" x14ac:dyDescent="0.2">
      <c r="G3970" s="57"/>
    </row>
    <row r="3971" spans="7:7" x14ac:dyDescent="0.2">
      <c r="G3971" s="57"/>
    </row>
    <row r="3972" spans="7:7" x14ac:dyDescent="0.2">
      <c r="G3972" s="57"/>
    </row>
    <row r="3973" spans="7:7" x14ac:dyDescent="0.2">
      <c r="G3973" s="57"/>
    </row>
    <row r="3974" spans="7:7" x14ac:dyDescent="0.2">
      <c r="G3974" s="57"/>
    </row>
    <row r="3975" spans="7:7" x14ac:dyDescent="0.2">
      <c r="G3975" s="57"/>
    </row>
    <row r="3976" spans="7:7" x14ac:dyDescent="0.2">
      <c r="G3976" s="57"/>
    </row>
    <row r="3977" spans="7:7" x14ac:dyDescent="0.2">
      <c r="G3977" s="57"/>
    </row>
    <row r="3978" spans="7:7" x14ac:dyDescent="0.2">
      <c r="G3978" s="57"/>
    </row>
    <row r="3979" spans="7:7" x14ac:dyDescent="0.2">
      <c r="G3979" s="57"/>
    </row>
    <row r="3980" spans="7:7" x14ac:dyDescent="0.2">
      <c r="G3980" s="57"/>
    </row>
    <row r="3981" spans="7:7" x14ac:dyDescent="0.2">
      <c r="G3981" s="57"/>
    </row>
    <row r="3982" spans="7:7" x14ac:dyDescent="0.2">
      <c r="G3982" s="57"/>
    </row>
    <row r="3983" spans="7:7" x14ac:dyDescent="0.2">
      <c r="G3983" s="57"/>
    </row>
    <row r="3984" spans="7:7" x14ac:dyDescent="0.2">
      <c r="G3984" s="57"/>
    </row>
    <row r="3985" spans="7:7" x14ac:dyDescent="0.2">
      <c r="G3985" s="57"/>
    </row>
    <row r="3986" spans="7:7" x14ac:dyDescent="0.2">
      <c r="G3986" s="57"/>
    </row>
    <row r="3987" spans="7:7" x14ac:dyDescent="0.2">
      <c r="G3987" s="57"/>
    </row>
    <row r="3988" spans="7:7" x14ac:dyDescent="0.2">
      <c r="G3988" s="57"/>
    </row>
    <row r="3989" spans="7:7" x14ac:dyDescent="0.2">
      <c r="G3989" s="57"/>
    </row>
    <row r="3990" spans="7:7" x14ac:dyDescent="0.2">
      <c r="G3990" s="57"/>
    </row>
    <row r="3991" spans="7:7" x14ac:dyDescent="0.2">
      <c r="G3991" s="57"/>
    </row>
    <row r="3992" spans="7:7" x14ac:dyDescent="0.2">
      <c r="G3992" s="57"/>
    </row>
    <row r="3993" spans="7:7" x14ac:dyDescent="0.2">
      <c r="G3993" s="57"/>
    </row>
    <row r="3994" spans="7:7" x14ac:dyDescent="0.2">
      <c r="G3994" s="57"/>
    </row>
    <row r="3995" spans="7:7" x14ac:dyDescent="0.2">
      <c r="G3995" s="57"/>
    </row>
    <row r="3996" spans="7:7" x14ac:dyDescent="0.2">
      <c r="G3996" s="57"/>
    </row>
    <row r="3997" spans="7:7" x14ac:dyDescent="0.2">
      <c r="G3997" s="57"/>
    </row>
    <row r="3998" spans="7:7" x14ac:dyDescent="0.2">
      <c r="G3998" s="57"/>
    </row>
    <row r="3999" spans="7:7" x14ac:dyDescent="0.2">
      <c r="G3999" s="57"/>
    </row>
    <row r="4000" spans="7:7" x14ac:dyDescent="0.2">
      <c r="G4000" s="57"/>
    </row>
    <row r="4001" spans="7:7" x14ac:dyDescent="0.2">
      <c r="G4001" s="57"/>
    </row>
    <row r="4002" spans="7:7" x14ac:dyDescent="0.2">
      <c r="G4002" s="57"/>
    </row>
    <row r="4003" spans="7:7" x14ac:dyDescent="0.2">
      <c r="G4003" s="57"/>
    </row>
    <row r="4004" spans="7:7" x14ac:dyDescent="0.2">
      <c r="G4004" s="57"/>
    </row>
    <row r="4005" spans="7:7" x14ac:dyDescent="0.2">
      <c r="G4005" s="57"/>
    </row>
    <row r="4006" spans="7:7" x14ac:dyDescent="0.2">
      <c r="G4006" s="57"/>
    </row>
    <row r="4007" spans="7:7" x14ac:dyDescent="0.2">
      <c r="G4007" s="57"/>
    </row>
    <row r="4008" spans="7:7" x14ac:dyDescent="0.2">
      <c r="G4008" s="57"/>
    </row>
    <row r="4009" spans="7:7" x14ac:dyDescent="0.2">
      <c r="G4009" s="57"/>
    </row>
    <row r="4010" spans="7:7" x14ac:dyDescent="0.2">
      <c r="G4010" s="57"/>
    </row>
    <row r="4011" spans="7:7" x14ac:dyDescent="0.2">
      <c r="G4011" s="57"/>
    </row>
    <row r="4012" spans="7:7" x14ac:dyDescent="0.2">
      <c r="G4012" s="57"/>
    </row>
    <row r="4013" spans="7:7" x14ac:dyDescent="0.2">
      <c r="G4013" s="57"/>
    </row>
    <row r="4014" spans="7:7" x14ac:dyDescent="0.2">
      <c r="G4014" s="57"/>
    </row>
    <row r="4015" spans="7:7" x14ac:dyDescent="0.2">
      <c r="G4015" s="57"/>
    </row>
    <row r="4016" spans="7:7" x14ac:dyDescent="0.2">
      <c r="G4016" s="57"/>
    </row>
    <row r="4017" spans="7:7" x14ac:dyDescent="0.2">
      <c r="G4017" s="57"/>
    </row>
    <row r="4018" spans="7:7" x14ac:dyDescent="0.2">
      <c r="G4018" s="57"/>
    </row>
    <row r="4019" spans="7:7" x14ac:dyDescent="0.2">
      <c r="G4019" s="57"/>
    </row>
    <row r="4020" spans="7:7" x14ac:dyDescent="0.2">
      <c r="G4020" s="57"/>
    </row>
    <row r="4021" spans="7:7" x14ac:dyDescent="0.2">
      <c r="G4021" s="57"/>
    </row>
    <row r="4022" spans="7:7" x14ac:dyDescent="0.2">
      <c r="G4022" s="57"/>
    </row>
    <row r="4023" spans="7:7" x14ac:dyDescent="0.2">
      <c r="G4023" s="57"/>
    </row>
    <row r="4024" spans="7:7" x14ac:dyDescent="0.2">
      <c r="G4024" s="57"/>
    </row>
    <row r="4025" spans="7:7" x14ac:dyDescent="0.2">
      <c r="G4025" s="57"/>
    </row>
    <row r="4026" spans="7:7" x14ac:dyDescent="0.2">
      <c r="G4026" s="57"/>
    </row>
    <row r="4027" spans="7:7" x14ac:dyDescent="0.2">
      <c r="G4027" s="57"/>
    </row>
    <row r="4028" spans="7:7" x14ac:dyDescent="0.2">
      <c r="G4028" s="57"/>
    </row>
    <row r="4029" spans="7:7" x14ac:dyDescent="0.2">
      <c r="G4029" s="57"/>
    </row>
    <row r="4030" spans="7:7" x14ac:dyDescent="0.2">
      <c r="G4030" s="57"/>
    </row>
    <row r="4031" spans="7:7" x14ac:dyDescent="0.2">
      <c r="G4031" s="57"/>
    </row>
    <row r="4032" spans="7:7" x14ac:dyDescent="0.2">
      <c r="G4032" s="57"/>
    </row>
    <row r="4033" spans="7:7" x14ac:dyDescent="0.2">
      <c r="G4033" s="57"/>
    </row>
    <row r="4034" spans="7:7" x14ac:dyDescent="0.2">
      <c r="G4034" s="57"/>
    </row>
    <row r="4035" spans="7:7" x14ac:dyDescent="0.2">
      <c r="G4035" s="57"/>
    </row>
    <row r="4036" spans="7:7" x14ac:dyDescent="0.2">
      <c r="G4036" s="57"/>
    </row>
    <row r="4037" spans="7:7" x14ac:dyDescent="0.2">
      <c r="G4037" s="57"/>
    </row>
    <row r="4038" spans="7:7" x14ac:dyDescent="0.2">
      <c r="G4038" s="57"/>
    </row>
    <row r="4039" spans="7:7" x14ac:dyDescent="0.2">
      <c r="G4039" s="57"/>
    </row>
    <row r="4040" spans="7:7" x14ac:dyDescent="0.2">
      <c r="G4040" s="57"/>
    </row>
    <row r="4041" spans="7:7" x14ac:dyDescent="0.2">
      <c r="G4041" s="57"/>
    </row>
    <row r="4042" spans="7:7" x14ac:dyDescent="0.2">
      <c r="G4042" s="57"/>
    </row>
    <row r="4043" spans="7:7" x14ac:dyDescent="0.2">
      <c r="G4043" s="57"/>
    </row>
    <row r="4044" spans="7:7" x14ac:dyDescent="0.2">
      <c r="G4044" s="57"/>
    </row>
    <row r="4045" spans="7:7" x14ac:dyDescent="0.2">
      <c r="G4045" s="57"/>
    </row>
    <row r="4046" spans="7:7" x14ac:dyDescent="0.2">
      <c r="G4046" s="57"/>
    </row>
    <row r="4047" spans="7:7" x14ac:dyDescent="0.2">
      <c r="G4047" s="57"/>
    </row>
    <row r="4048" spans="7:7" x14ac:dyDescent="0.2">
      <c r="G4048" s="57"/>
    </row>
    <row r="4049" spans="7:7" x14ac:dyDescent="0.2">
      <c r="G4049" s="57"/>
    </row>
    <row r="4050" spans="7:7" x14ac:dyDescent="0.2">
      <c r="G4050" s="57"/>
    </row>
    <row r="4051" spans="7:7" x14ac:dyDescent="0.2">
      <c r="G4051" s="57"/>
    </row>
    <row r="4052" spans="7:7" x14ac:dyDescent="0.2">
      <c r="G4052" s="57"/>
    </row>
    <row r="4053" spans="7:7" x14ac:dyDescent="0.2">
      <c r="G4053" s="57"/>
    </row>
    <row r="4054" spans="7:7" x14ac:dyDescent="0.2">
      <c r="G4054" s="57"/>
    </row>
    <row r="4055" spans="7:7" x14ac:dyDescent="0.2">
      <c r="G4055" s="57"/>
    </row>
    <row r="4056" spans="7:7" x14ac:dyDescent="0.2">
      <c r="G4056" s="57"/>
    </row>
    <row r="4057" spans="7:7" x14ac:dyDescent="0.2">
      <c r="G4057" s="57"/>
    </row>
    <row r="4058" spans="7:7" x14ac:dyDescent="0.2">
      <c r="G4058" s="57"/>
    </row>
    <row r="4059" spans="7:7" x14ac:dyDescent="0.2">
      <c r="G4059" s="57"/>
    </row>
    <row r="4060" spans="7:7" x14ac:dyDescent="0.2">
      <c r="G4060" s="57"/>
    </row>
    <row r="4061" spans="7:7" x14ac:dyDescent="0.2">
      <c r="G4061" s="57"/>
    </row>
    <row r="4062" spans="7:7" x14ac:dyDescent="0.2">
      <c r="G4062" s="57"/>
    </row>
    <row r="4063" spans="7:7" x14ac:dyDescent="0.2">
      <c r="G4063" s="57"/>
    </row>
    <row r="4064" spans="7:7" x14ac:dyDescent="0.2">
      <c r="G4064" s="57"/>
    </row>
    <row r="4065" spans="7:7" x14ac:dyDescent="0.2">
      <c r="G4065" s="57"/>
    </row>
    <row r="4066" spans="7:7" x14ac:dyDescent="0.2">
      <c r="G4066" s="57"/>
    </row>
    <row r="4067" spans="7:7" x14ac:dyDescent="0.2">
      <c r="G4067" s="57"/>
    </row>
    <row r="4068" spans="7:7" x14ac:dyDescent="0.2">
      <c r="G4068" s="57"/>
    </row>
    <row r="4069" spans="7:7" x14ac:dyDescent="0.2">
      <c r="G4069" s="57"/>
    </row>
    <row r="4070" spans="7:7" x14ac:dyDescent="0.2">
      <c r="G4070" s="57"/>
    </row>
    <row r="4071" spans="7:7" x14ac:dyDescent="0.2">
      <c r="G4071" s="57"/>
    </row>
    <row r="4072" spans="7:7" x14ac:dyDescent="0.2">
      <c r="G4072" s="57"/>
    </row>
    <row r="4073" spans="7:7" x14ac:dyDescent="0.2">
      <c r="G4073" s="57"/>
    </row>
    <row r="4074" spans="7:7" x14ac:dyDescent="0.2">
      <c r="G4074" s="57"/>
    </row>
    <row r="4075" spans="7:7" x14ac:dyDescent="0.2">
      <c r="G4075" s="57"/>
    </row>
    <row r="4076" spans="7:7" x14ac:dyDescent="0.2">
      <c r="G4076" s="57"/>
    </row>
    <row r="4077" spans="7:7" x14ac:dyDescent="0.2">
      <c r="G4077" s="57"/>
    </row>
    <row r="4078" spans="7:7" x14ac:dyDescent="0.2">
      <c r="G4078" s="57"/>
    </row>
    <row r="4079" spans="7:7" x14ac:dyDescent="0.2">
      <c r="G4079" s="57"/>
    </row>
    <row r="4080" spans="7:7" x14ac:dyDescent="0.2">
      <c r="G4080" s="57"/>
    </row>
    <row r="4081" spans="7:7" x14ac:dyDescent="0.2">
      <c r="G4081" s="57"/>
    </row>
    <row r="4082" spans="7:7" x14ac:dyDescent="0.2">
      <c r="G4082" s="57"/>
    </row>
    <row r="4083" spans="7:7" x14ac:dyDescent="0.2">
      <c r="G4083" s="57"/>
    </row>
    <row r="4084" spans="7:7" x14ac:dyDescent="0.2">
      <c r="G4084" s="57"/>
    </row>
    <row r="4085" spans="7:7" x14ac:dyDescent="0.2">
      <c r="G4085" s="57"/>
    </row>
    <row r="4086" spans="7:7" x14ac:dyDescent="0.2">
      <c r="G4086" s="57"/>
    </row>
    <row r="4087" spans="7:7" x14ac:dyDescent="0.2">
      <c r="G4087" s="57"/>
    </row>
    <row r="4088" spans="7:7" x14ac:dyDescent="0.2">
      <c r="G4088" s="57"/>
    </row>
    <row r="4089" spans="7:7" x14ac:dyDescent="0.2">
      <c r="G4089" s="57"/>
    </row>
    <row r="4090" spans="7:7" x14ac:dyDescent="0.2">
      <c r="G4090" s="57"/>
    </row>
    <row r="4091" spans="7:7" x14ac:dyDescent="0.2">
      <c r="G4091" s="57"/>
    </row>
    <row r="4092" spans="7:7" x14ac:dyDescent="0.2">
      <c r="G4092" s="57"/>
    </row>
    <row r="4093" spans="7:7" x14ac:dyDescent="0.2">
      <c r="G4093" s="57"/>
    </row>
    <row r="4094" spans="7:7" x14ac:dyDescent="0.2">
      <c r="G4094" s="57"/>
    </row>
    <row r="4095" spans="7:7" x14ac:dyDescent="0.2">
      <c r="G4095" s="57"/>
    </row>
    <row r="4096" spans="7:7" x14ac:dyDescent="0.2">
      <c r="G4096" s="57"/>
    </row>
    <row r="4097" spans="7:7" x14ac:dyDescent="0.2">
      <c r="G4097" s="57"/>
    </row>
    <row r="4098" spans="7:7" x14ac:dyDescent="0.2">
      <c r="G4098" s="57"/>
    </row>
    <row r="4099" spans="7:7" x14ac:dyDescent="0.2">
      <c r="G4099" s="57"/>
    </row>
    <row r="4100" spans="7:7" x14ac:dyDescent="0.2">
      <c r="G4100" s="57"/>
    </row>
    <row r="4101" spans="7:7" x14ac:dyDescent="0.2">
      <c r="G4101" s="57"/>
    </row>
    <row r="4102" spans="7:7" x14ac:dyDescent="0.2">
      <c r="G4102" s="57"/>
    </row>
    <row r="4103" spans="7:7" x14ac:dyDescent="0.2">
      <c r="G4103" s="57"/>
    </row>
    <row r="4104" spans="7:7" x14ac:dyDescent="0.2">
      <c r="G4104" s="57"/>
    </row>
    <row r="4105" spans="7:7" x14ac:dyDescent="0.2">
      <c r="G4105" s="57"/>
    </row>
    <row r="4106" spans="7:7" x14ac:dyDescent="0.2">
      <c r="G4106" s="57"/>
    </row>
    <row r="4107" spans="7:7" x14ac:dyDescent="0.2">
      <c r="G4107" s="57"/>
    </row>
    <row r="4108" spans="7:7" x14ac:dyDescent="0.2">
      <c r="G4108" s="57"/>
    </row>
    <row r="4109" spans="7:7" x14ac:dyDescent="0.2">
      <c r="G4109" s="57"/>
    </row>
    <row r="4110" spans="7:7" x14ac:dyDescent="0.2">
      <c r="G4110" s="57"/>
    </row>
    <row r="4111" spans="7:7" x14ac:dyDescent="0.2">
      <c r="G4111" s="57"/>
    </row>
    <row r="4112" spans="7:7" x14ac:dyDescent="0.2">
      <c r="G4112" s="57"/>
    </row>
    <row r="4113" spans="7:7" x14ac:dyDescent="0.2">
      <c r="G4113" s="57"/>
    </row>
    <row r="4114" spans="7:7" x14ac:dyDescent="0.2">
      <c r="G4114" s="57"/>
    </row>
    <row r="4115" spans="7:7" x14ac:dyDescent="0.2">
      <c r="G4115" s="57"/>
    </row>
    <row r="4116" spans="7:7" x14ac:dyDescent="0.2">
      <c r="G4116" s="57"/>
    </row>
    <row r="4117" spans="7:7" x14ac:dyDescent="0.2">
      <c r="G4117" s="57"/>
    </row>
    <row r="4118" spans="7:7" x14ac:dyDescent="0.2">
      <c r="G4118" s="57"/>
    </row>
    <row r="4119" spans="7:7" x14ac:dyDescent="0.2">
      <c r="G4119" s="57"/>
    </row>
    <row r="4120" spans="7:7" x14ac:dyDescent="0.2">
      <c r="G4120" s="57"/>
    </row>
    <row r="4121" spans="7:7" x14ac:dyDescent="0.2">
      <c r="G4121" s="57"/>
    </row>
    <row r="4122" spans="7:7" x14ac:dyDescent="0.2">
      <c r="G4122" s="57"/>
    </row>
    <row r="4123" spans="7:7" x14ac:dyDescent="0.2">
      <c r="G4123" s="57"/>
    </row>
    <row r="4124" spans="7:7" x14ac:dyDescent="0.2">
      <c r="G4124" s="57"/>
    </row>
    <row r="4125" spans="7:7" x14ac:dyDescent="0.2">
      <c r="G4125" s="57"/>
    </row>
    <row r="4126" spans="7:7" x14ac:dyDescent="0.2">
      <c r="G4126" s="57"/>
    </row>
    <row r="4127" spans="7:7" x14ac:dyDescent="0.2">
      <c r="G4127" s="57"/>
    </row>
    <row r="4128" spans="7:7" x14ac:dyDescent="0.2">
      <c r="G4128" s="57"/>
    </row>
    <row r="4129" spans="7:7" x14ac:dyDescent="0.2">
      <c r="G4129" s="57"/>
    </row>
    <row r="4130" spans="7:7" x14ac:dyDescent="0.2">
      <c r="G4130" s="57"/>
    </row>
    <row r="4131" spans="7:7" x14ac:dyDescent="0.2">
      <c r="G4131" s="57"/>
    </row>
    <row r="4132" spans="7:7" x14ac:dyDescent="0.2">
      <c r="G4132" s="57"/>
    </row>
    <row r="4133" spans="7:7" x14ac:dyDescent="0.2">
      <c r="G4133" s="57"/>
    </row>
    <row r="4134" spans="7:7" x14ac:dyDescent="0.2">
      <c r="G4134" s="57"/>
    </row>
    <row r="4135" spans="7:7" x14ac:dyDescent="0.2">
      <c r="G4135" s="57"/>
    </row>
    <row r="4136" spans="7:7" x14ac:dyDescent="0.2">
      <c r="G4136" s="57"/>
    </row>
    <row r="4137" spans="7:7" x14ac:dyDescent="0.2">
      <c r="G4137" s="57"/>
    </row>
    <row r="4138" spans="7:7" x14ac:dyDescent="0.2">
      <c r="G4138" s="57"/>
    </row>
    <row r="4139" spans="7:7" x14ac:dyDescent="0.2">
      <c r="G4139" s="57"/>
    </row>
    <row r="4140" spans="7:7" x14ac:dyDescent="0.2">
      <c r="G4140" s="57"/>
    </row>
    <row r="4141" spans="7:7" x14ac:dyDescent="0.2">
      <c r="G4141" s="57"/>
    </row>
    <row r="4142" spans="7:7" x14ac:dyDescent="0.2">
      <c r="G4142" s="57"/>
    </row>
    <row r="4143" spans="7:7" x14ac:dyDescent="0.2">
      <c r="G4143" s="57"/>
    </row>
    <row r="4144" spans="7:7" x14ac:dyDescent="0.2">
      <c r="G4144" s="57"/>
    </row>
    <row r="4145" spans="7:7" x14ac:dyDescent="0.2">
      <c r="G4145" s="57"/>
    </row>
    <row r="4146" spans="7:7" x14ac:dyDescent="0.2">
      <c r="G4146" s="57"/>
    </row>
    <row r="4147" spans="7:7" x14ac:dyDescent="0.2">
      <c r="G4147" s="57"/>
    </row>
    <row r="4148" spans="7:7" x14ac:dyDescent="0.2">
      <c r="G4148" s="57"/>
    </row>
    <row r="4149" spans="7:7" x14ac:dyDescent="0.2">
      <c r="G4149" s="57"/>
    </row>
    <row r="4150" spans="7:7" x14ac:dyDescent="0.2">
      <c r="G4150" s="57"/>
    </row>
    <row r="4151" spans="7:7" x14ac:dyDescent="0.2">
      <c r="G4151" s="57"/>
    </row>
    <row r="4152" spans="7:7" x14ac:dyDescent="0.2">
      <c r="G4152" s="57"/>
    </row>
    <row r="4153" spans="7:7" x14ac:dyDescent="0.2">
      <c r="G4153" s="57"/>
    </row>
    <row r="4154" spans="7:7" x14ac:dyDescent="0.2">
      <c r="G4154" s="57"/>
    </row>
    <row r="4155" spans="7:7" x14ac:dyDescent="0.2">
      <c r="G4155" s="57"/>
    </row>
    <row r="4156" spans="7:7" x14ac:dyDescent="0.2">
      <c r="G4156" s="57"/>
    </row>
    <row r="4157" spans="7:7" x14ac:dyDescent="0.2">
      <c r="G4157" s="57"/>
    </row>
    <row r="4158" spans="7:7" x14ac:dyDescent="0.2">
      <c r="G4158" s="57"/>
    </row>
    <row r="4159" spans="7:7" x14ac:dyDescent="0.2">
      <c r="G4159" s="57"/>
    </row>
    <row r="4160" spans="7:7" x14ac:dyDescent="0.2">
      <c r="G4160" s="57"/>
    </row>
    <row r="4161" spans="7:7" x14ac:dyDescent="0.2">
      <c r="G4161" s="57"/>
    </row>
    <row r="4162" spans="7:7" x14ac:dyDescent="0.2">
      <c r="G4162" s="57"/>
    </row>
    <row r="4163" spans="7:7" x14ac:dyDescent="0.2">
      <c r="G4163" s="57"/>
    </row>
    <row r="4164" spans="7:7" x14ac:dyDescent="0.2">
      <c r="G4164" s="57"/>
    </row>
    <row r="4165" spans="7:7" x14ac:dyDescent="0.2">
      <c r="G4165" s="57"/>
    </row>
    <row r="4166" spans="7:7" x14ac:dyDescent="0.2">
      <c r="G4166" s="57"/>
    </row>
    <row r="4167" spans="7:7" x14ac:dyDescent="0.2">
      <c r="G4167" s="57"/>
    </row>
    <row r="4168" spans="7:7" x14ac:dyDescent="0.2">
      <c r="G4168" s="57"/>
    </row>
    <row r="4169" spans="7:7" x14ac:dyDescent="0.2">
      <c r="G4169" s="57"/>
    </row>
    <row r="4170" spans="7:7" x14ac:dyDescent="0.2">
      <c r="G4170" s="57"/>
    </row>
    <row r="4171" spans="7:7" x14ac:dyDescent="0.2">
      <c r="G4171" s="57"/>
    </row>
    <row r="4172" spans="7:7" x14ac:dyDescent="0.2">
      <c r="G4172" s="57"/>
    </row>
    <row r="4173" spans="7:7" x14ac:dyDescent="0.2">
      <c r="G4173" s="57"/>
    </row>
    <row r="4174" spans="7:7" x14ac:dyDescent="0.2">
      <c r="G4174" s="57"/>
    </row>
    <row r="4175" spans="7:7" x14ac:dyDescent="0.2">
      <c r="G4175" s="57"/>
    </row>
    <row r="4176" spans="7:7" x14ac:dyDescent="0.2">
      <c r="G4176" s="57"/>
    </row>
    <row r="4177" spans="7:7" x14ac:dyDescent="0.2">
      <c r="G4177" s="57"/>
    </row>
    <row r="4178" spans="7:7" x14ac:dyDescent="0.2">
      <c r="G4178" s="57"/>
    </row>
    <row r="4179" spans="7:7" x14ac:dyDescent="0.2">
      <c r="G4179" s="57"/>
    </row>
    <row r="4180" spans="7:7" x14ac:dyDescent="0.2">
      <c r="G4180" s="57"/>
    </row>
    <row r="4181" spans="7:7" x14ac:dyDescent="0.2">
      <c r="G4181" s="57"/>
    </row>
    <row r="4182" spans="7:7" x14ac:dyDescent="0.2">
      <c r="G4182" s="57"/>
    </row>
    <row r="4183" spans="7:7" x14ac:dyDescent="0.2">
      <c r="G4183" s="57"/>
    </row>
    <row r="4184" spans="7:7" x14ac:dyDescent="0.2">
      <c r="G4184" s="57"/>
    </row>
    <row r="4185" spans="7:7" x14ac:dyDescent="0.2">
      <c r="G4185" s="57"/>
    </row>
    <row r="4186" spans="7:7" x14ac:dyDescent="0.2">
      <c r="G4186" s="57"/>
    </row>
  </sheetData>
  <printOptions horizontalCentered="1"/>
  <pageMargins left="0.75" right="0.75" top="0.75" bottom="0.5" header="0.5" footer="0.5"/>
  <pageSetup scale="65" orientation="landscape"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ntry="1"/>
  <dimension ref="A1:AD285"/>
  <sheetViews>
    <sheetView topLeftCell="A48" zoomScale="80" workbookViewId="0">
      <selection activeCell="C5" sqref="C5"/>
    </sheetView>
  </sheetViews>
  <sheetFormatPr defaultColWidth="12.7109375" defaultRowHeight="12.95" customHeight="1" x14ac:dyDescent="0.2"/>
  <cols>
    <col min="1" max="1" width="14.28515625" style="120" customWidth="1"/>
    <col min="2" max="2" width="10.7109375" style="118" customWidth="1"/>
    <col min="3" max="3" width="14.28515625" style="113" customWidth="1"/>
    <col min="4" max="4" width="10.7109375" style="118" customWidth="1"/>
    <col min="5" max="5" width="2.7109375" style="2" customWidth="1"/>
    <col min="6" max="6" width="17.42578125" style="262" customWidth="1"/>
    <col min="7" max="8" width="17.42578125" style="2" customWidth="1"/>
    <col min="9" max="9" width="16" style="118" hidden="1" customWidth="1"/>
    <col min="10" max="10" width="16.42578125" style="248" hidden="1" customWidth="1"/>
    <col min="11" max="11" width="17" style="118" hidden="1" customWidth="1"/>
    <col min="12" max="12" width="17.42578125" style="2" hidden="1" customWidth="1"/>
    <col min="13" max="13" width="17.85546875" style="2" hidden="1" customWidth="1"/>
    <col min="14" max="14" width="18.5703125" style="2" hidden="1" customWidth="1"/>
    <col min="15" max="15" width="18.5703125" style="190" hidden="1" customWidth="1"/>
    <col min="16" max="16" width="2.140625" style="219" customWidth="1"/>
    <col min="17" max="17" width="17" style="190" customWidth="1"/>
    <col min="18" max="18" width="16.42578125" style="118" hidden="1" customWidth="1"/>
    <col min="19" max="19" width="16.85546875" style="180" hidden="1" customWidth="1"/>
    <col min="20" max="20" width="15.140625" style="2" hidden="1" customWidth="1"/>
    <col min="21" max="22" width="13.7109375" style="2" hidden="1" customWidth="1"/>
    <col min="23" max="24" width="12.42578125" style="2" hidden="1" customWidth="1"/>
    <col min="25" max="25" width="13.7109375" style="115" hidden="1" customWidth="1"/>
    <col min="26" max="27" width="13.7109375" style="116" hidden="1" customWidth="1"/>
    <col min="28" max="28" width="2.7109375" style="115" hidden="1" customWidth="1"/>
    <col min="29" max="29" width="13.7109375" style="116" hidden="1" customWidth="1"/>
    <col min="30" max="30" width="2.7109375" style="1" customWidth="1"/>
    <col min="31" max="16384" width="12.7109375" style="1"/>
  </cols>
  <sheetData>
    <row r="1" spans="1:30" ht="13.5" customHeight="1" x14ac:dyDescent="0.2">
      <c r="A1" s="112" t="s">
        <v>56</v>
      </c>
      <c r="B1" s="103"/>
      <c r="D1" s="114"/>
      <c r="AC1"/>
      <c r="AD1"/>
    </row>
    <row r="2" spans="1:30" ht="13.5" customHeight="1" x14ac:dyDescent="0.2">
      <c r="A2" s="112" t="s">
        <v>109</v>
      </c>
      <c r="B2" s="103"/>
      <c r="D2" s="114"/>
      <c r="AC2" s="117"/>
    </row>
    <row r="3" spans="1:30" ht="13.5" customHeight="1" x14ac:dyDescent="0.2">
      <c r="A3" s="112"/>
      <c r="B3" s="103"/>
      <c r="O3" s="119"/>
      <c r="P3" s="220"/>
      <c r="Q3" s="119" t="str">
        <f>'BS - Entity Detail'!Q3</f>
        <v>12/06/99</v>
      </c>
    </row>
    <row r="4" spans="1:30" ht="13.5" customHeight="1" x14ac:dyDescent="0.2"/>
    <row r="5" spans="1:30" ht="13.5" customHeight="1" x14ac:dyDescent="0.2">
      <c r="A5" s="121"/>
      <c r="B5" s="122"/>
      <c r="E5" s="123"/>
      <c r="F5" s="263"/>
      <c r="G5" s="10"/>
      <c r="H5" s="10"/>
      <c r="I5" s="188"/>
      <c r="J5" s="167"/>
      <c r="K5" s="188"/>
      <c r="L5" s="10"/>
      <c r="M5" s="10"/>
      <c r="N5" s="10"/>
      <c r="O5" s="193"/>
      <c r="P5" s="221"/>
      <c r="Q5" s="193"/>
      <c r="R5" s="188"/>
      <c r="T5" s="10"/>
      <c r="U5" s="10"/>
      <c r="V5" s="115"/>
      <c r="W5" s="125"/>
      <c r="X5" s="123"/>
      <c r="AA5" s="124"/>
      <c r="AB5" s="126"/>
      <c r="AC5" s="103"/>
    </row>
    <row r="6" spans="1:30" ht="13.5" customHeight="1" x14ac:dyDescent="0.2">
      <c r="E6" s="123"/>
      <c r="F6" s="263"/>
      <c r="G6" s="10"/>
      <c r="H6" s="10"/>
      <c r="I6" s="188"/>
      <c r="J6" s="167"/>
      <c r="K6" s="188"/>
      <c r="L6" s="10"/>
      <c r="M6" s="10"/>
      <c r="N6" s="10"/>
      <c r="O6" s="193"/>
      <c r="P6" s="221"/>
      <c r="Q6" s="193"/>
      <c r="R6" s="188"/>
      <c r="T6" s="10"/>
      <c r="U6" s="10"/>
      <c r="V6" s="173"/>
      <c r="W6" s="128"/>
      <c r="X6" s="123"/>
      <c r="AA6" s="127"/>
      <c r="AB6" s="129"/>
      <c r="AC6" s="103"/>
    </row>
    <row r="7" spans="1:30" ht="13.5" customHeight="1" x14ac:dyDescent="0.2"/>
    <row r="8" spans="1:30" s="132" customFormat="1" ht="13.5" customHeight="1" x14ac:dyDescent="0.2">
      <c r="A8" s="106" t="s">
        <v>59</v>
      </c>
      <c r="B8" s="107"/>
      <c r="C8" s="106" t="s">
        <v>60</v>
      </c>
      <c r="D8" s="107"/>
      <c r="F8" s="264" t="s">
        <v>245</v>
      </c>
      <c r="G8" s="227" t="s">
        <v>222</v>
      </c>
      <c r="H8" s="227" t="s">
        <v>188</v>
      </c>
      <c r="I8" s="227" t="s">
        <v>165</v>
      </c>
      <c r="J8" s="178" t="s">
        <v>157</v>
      </c>
      <c r="K8" s="227" t="s">
        <v>155</v>
      </c>
      <c r="L8" s="227" t="s">
        <v>147</v>
      </c>
      <c r="M8" s="227" t="s">
        <v>139</v>
      </c>
      <c r="N8" s="178" t="s">
        <v>137</v>
      </c>
      <c r="O8" s="215" t="s">
        <v>61</v>
      </c>
      <c r="P8" s="222"/>
      <c r="Q8" s="215" t="s">
        <v>62</v>
      </c>
      <c r="R8" s="189" t="s">
        <v>63</v>
      </c>
      <c r="S8" s="178" t="s">
        <v>64</v>
      </c>
      <c r="T8" s="168" t="s">
        <v>65</v>
      </c>
      <c r="U8" s="168" t="s">
        <v>66</v>
      </c>
      <c r="V8" s="130" t="s">
        <v>67</v>
      </c>
      <c r="W8" s="130" t="s">
        <v>68</v>
      </c>
      <c r="X8" s="130" t="s">
        <v>69</v>
      </c>
      <c r="Y8" s="130" t="s">
        <v>70</v>
      </c>
      <c r="Z8" s="130" t="s">
        <v>110</v>
      </c>
      <c r="AA8" s="130" t="s">
        <v>111</v>
      </c>
      <c r="AB8" s="131"/>
      <c r="AC8" s="130" t="s">
        <v>73</v>
      </c>
    </row>
    <row r="9" spans="1:30" ht="13.5" customHeight="1" x14ac:dyDescent="0.2">
      <c r="F9" s="249"/>
      <c r="G9" s="172"/>
      <c r="H9" s="177"/>
      <c r="I9" s="177"/>
      <c r="K9" s="140"/>
      <c r="L9" s="118"/>
      <c r="M9" s="140"/>
      <c r="N9" s="140"/>
      <c r="R9" s="190"/>
      <c r="T9" s="29"/>
      <c r="U9" s="29"/>
      <c r="V9" s="116"/>
      <c r="W9" s="116"/>
      <c r="X9" s="116"/>
      <c r="Y9" s="116"/>
    </row>
    <row r="10" spans="1:30" ht="13.5" customHeight="1" x14ac:dyDescent="0.2">
      <c r="A10" s="120" t="s">
        <v>218</v>
      </c>
      <c r="B10" s="118" t="s">
        <v>158</v>
      </c>
      <c r="C10" s="113" t="s">
        <v>218</v>
      </c>
      <c r="D10" s="118" t="s">
        <v>74</v>
      </c>
      <c r="F10" s="249">
        <v>-2553116</v>
      </c>
      <c r="G10" s="172">
        <v>-1347549</v>
      </c>
      <c r="H10" s="177">
        <v>-1347549</v>
      </c>
      <c r="I10" s="177">
        <v>1347549</v>
      </c>
      <c r="J10" s="140">
        <v>-1005033</v>
      </c>
      <c r="K10" s="140">
        <v>-669284</v>
      </c>
      <c r="L10" s="140"/>
      <c r="M10" s="140"/>
      <c r="N10" s="140"/>
      <c r="Q10" s="190">
        <v>-56501</v>
      </c>
      <c r="R10" s="190"/>
      <c r="T10" s="29"/>
      <c r="U10" s="29"/>
      <c r="V10" s="116"/>
      <c r="W10" s="116"/>
      <c r="X10" s="116"/>
      <c r="Y10" s="116"/>
    </row>
    <row r="11" spans="1:30" ht="13.5" customHeight="1" x14ac:dyDescent="0.2">
      <c r="A11" s="120" t="s">
        <v>218</v>
      </c>
      <c r="B11" s="118" t="s">
        <v>304</v>
      </c>
      <c r="C11" s="113" t="s">
        <v>218</v>
      </c>
      <c r="D11" s="133" t="s">
        <v>201</v>
      </c>
      <c r="F11" s="249">
        <v>1249597</v>
      </c>
      <c r="G11" s="172"/>
      <c r="H11" s="177">
        <v>283091</v>
      </c>
      <c r="I11" s="177"/>
      <c r="J11" s="140"/>
      <c r="K11" s="140"/>
      <c r="L11" s="140"/>
      <c r="M11" s="140"/>
      <c r="N11" s="140"/>
      <c r="R11" s="190"/>
      <c r="T11" s="29"/>
      <c r="U11" s="29"/>
      <c r="V11" s="116"/>
      <c r="W11" s="116"/>
      <c r="X11" s="116"/>
      <c r="Y11" s="116"/>
    </row>
    <row r="12" spans="1:30" ht="13.5" customHeight="1" x14ac:dyDescent="0.2">
      <c r="A12" s="120" t="s">
        <v>218</v>
      </c>
      <c r="B12" s="118" t="s">
        <v>74</v>
      </c>
      <c r="C12" s="113" t="s">
        <v>218</v>
      </c>
      <c r="D12" s="133" t="s">
        <v>75</v>
      </c>
      <c r="F12" s="249">
        <v>-2400461</v>
      </c>
      <c r="G12" s="172">
        <v>-2496370</v>
      </c>
      <c r="H12" s="172">
        <v>-2456670</v>
      </c>
      <c r="I12" s="177">
        <v>-7232183</v>
      </c>
      <c r="J12" s="140">
        <v>-7131577</v>
      </c>
      <c r="K12" s="140">
        <v>-1372032</v>
      </c>
      <c r="L12" s="140">
        <v>14653955</v>
      </c>
      <c r="M12" s="140">
        <v>33958524</v>
      </c>
      <c r="N12" s="140">
        <v>-4189368</v>
      </c>
      <c r="O12" s="190">
        <v>-3185357</v>
      </c>
      <c r="Q12" s="190">
        <v>-1016233</v>
      </c>
      <c r="R12" s="181">
        <v>-445838</v>
      </c>
      <c r="S12" s="181">
        <v>17254</v>
      </c>
      <c r="T12" s="29"/>
      <c r="U12" s="29"/>
      <c r="V12" s="116"/>
      <c r="W12" s="116"/>
      <c r="X12" s="116"/>
      <c r="Y12" s="116"/>
      <c r="AC12" s="116">
        <v>-1313411</v>
      </c>
    </row>
    <row r="13" spans="1:30" ht="13.5" customHeight="1" x14ac:dyDescent="0.2">
      <c r="A13" s="120" t="s">
        <v>218</v>
      </c>
      <c r="B13" s="118" t="s">
        <v>74</v>
      </c>
      <c r="C13" s="113" t="s">
        <v>218</v>
      </c>
      <c r="D13" s="133" t="s">
        <v>76</v>
      </c>
      <c r="F13" s="249">
        <v>6815769</v>
      </c>
      <c r="G13" s="172">
        <v>3599397</v>
      </c>
      <c r="H13" s="172">
        <v>1607229</v>
      </c>
      <c r="I13" s="177">
        <v>-232405</v>
      </c>
      <c r="J13" s="140">
        <v>-4363712</v>
      </c>
      <c r="K13" s="140"/>
      <c r="L13" s="140"/>
      <c r="M13" s="140"/>
      <c r="N13" s="140"/>
      <c r="Q13" s="190">
        <v>6619038</v>
      </c>
      <c r="R13" s="181"/>
      <c r="S13" s="181"/>
      <c r="T13" s="29"/>
      <c r="U13" s="29"/>
      <c r="V13" s="116"/>
      <c r="W13" s="116"/>
      <c r="X13" s="116"/>
      <c r="Y13" s="116"/>
    </row>
    <row r="14" spans="1:30" ht="13.5" customHeight="1" x14ac:dyDescent="0.2">
      <c r="A14" s="120" t="s">
        <v>218</v>
      </c>
      <c r="B14" s="118" t="s">
        <v>74</v>
      </c>
      <c r="C14" s="113" t="s">
        <v>218</v>
      </c>
      <c r="D14" s="133" t="s">
        <v>201</v>
      </c>
      <c r="F14" s="249">
        <v>-1205138</v>
      </c>
      <c r="G14" s="172">
        <v>44458</v>
      </c>
      <c r="H14" s="172">
        <v>-238634</v>
      </c>
      <c r="I14" s="177"/>
      <c r="J14" s="140"/>
      <c r="K14" s="140"/>
      <c r="L14" s="140"/>
      <c r="M14" s="140"/>
      <c r="N14" s="140"/>
      <c r="Q14" s="190">
        <v>-44459</v>
      </c>
      <c r="R14" s="181"/>
      <c r="S14" s="181"/>
      <c r="T14" s="29"/>
      <c r="U14" s="29"/>
      <c r="V14" s="116"/>
      <c r="W14" s="116"/>
      <c r="X14" s="116"/>
      <c r="Y14" s="116"/>
    </row>
    <row r="15" spans="1:30" ht="13.5" customHeight="1" x14ac:dyDescent="0.2">
      <c r="A15" s="120" t="s">
        <v>218</v>
      </c>
      <c r="B15" s="118" t="s">
        <v>76</v>
      </c>
      <c r="C15" s="113" t="s">
        <v>218</v>
      </c>
      <c r="D15" s="133" t="s">
        <v>77</v>
      </c>
      <c r="F15" s="249">
        <v>1522687</v>
      </c>
      <c r="G15" s="172">
        <v>1522687</v>
      </c>
      <c r="H15" s="172">
        <v>1521466</v>
      </c>
      <c r="I15" s="177">
        <v>1521464</v>
      </c>
      <c r="J15" s="140">
        <v>1502465</v>
      </c>
      <c r="K15" s="140">
        <v>1097977</v>
      </c>
      <c r="L15" s="140">
        <v>1241524</v>
      </c>
      <c r="M15" s="140">
        <v>1531389</v>
      </c>
      <c r="N15" s="140">
        <v>1034940</v>
      </c>
      <c r="O15" s="190">
        <v>711694</v>
      </c>
      <c r="Q15" s="190">
        <v>787708</v>
      </c>
      <c r="R15" s="181"/>
      <c r="S15" s="181"/>
      <c r="T15" s="29"/>
      <c r="U15" s="29"/>
      <c r="V15" s="116"/>
      <c r="W15" s="116"/>
      <c r="X15" s="116"/>
      <c r="Y15" s="116"/>
    </row>
    <row r="16" spans="1:30" ht="13.5" customHeight="1" x14ac:dyDescent="0.2">
      <c r="A16" s="120" t="s">
        <v>218</v>
      </c>
      <c r="B16" s="118" t="s">
        <v>76</v>
      </c>
      <c r="C16" s="113" t="s">
        <v>218</v>
      </c>
      <c r="D16" s="133" t="s">
        <v>201</v>
      </c>
      <c r="F16" s="249">
        <v>-2846623</v>
      </c>
      <c r="G16" s="172">
        <v>-1739083</v>
      </c>
      <c r="H16" s="172">
        <v>-623878</v>
      </c>
      <c r="I16" s="177">
        <v>403567</v>
      </c>
      <c r="J16" s="140"/>
      <c r="K16" s="140"/>
      <c r="L16" s="140"/>
      <c r="M16" s="140"/>
      <c r="N16" s="140"/>
      <c r="Q16" s="190">
        <v>120817</v>
      </c>
      <c r="R16" s="181"/>
      <c r="S16" s="181"/>
      <c r="T16" s="29"/>
      <c r="U16" s="29"/>
      <c r="V16" s="116"/>
      <c r="W16" s="116"/>
      <c r="X16" s="116"/>
      <c r="Y16" s="116"/>
    </row>
    <row r="17" spans="1:30" ht="13.5" customHeight="1" x14ac:dyDescent="0.2">
      <c r="A17" s="120" t="s">
        <v>218</v>
      </c>
      <c r="B17" s="118" t="s">
        <v>167</v>
      </c>
      <c r="C17" s="113" t="s">
        <v>218</v>
      </c>
      <c r="D17" s="133" t="s">
        <v>171</v>
      </c>
      <c r="F17" s="249">
        <v>-1236164</v>
      </c>
      <c r="G17" s="172">
        <v>520333</v>
      </c>
      <c r="H17" s="172">
        <v>-2099238</v>
      </c>
      <c r="I17" s="177"/>
      <c r="J17" s="140"/>
      <c r="K17" s="140"/>
      <c r="L17" s="140"/>
      <c r="M17" s="140"/>
      <c r="N17" s="140"/>
      <c r="R17" s="181"/>
      <c r="S17" s="181"/>
      <c r="T17" s="29"/>
      <c r="U17" s="29"/>
      <c r="V17" s="116"/>
      <c r="W17" s="116"/>
      <c r="X17" s="116"/>
      <c r="Y17" s="116"/>
    </row>
    <row r="18" spans="1:30" ht="13.5" customHeight="1" x14ac:dyDescent="0.2">
      <c r="D18" s="133"/>
      <c r="F18" s="249"/>
      <c r="G18" s="172"/>
      <c r="H18" s="172"/>
      <c r="I18" s="177"/>
      <c r="J18" s="140"/>
      <c r="K18" s="140"/>
      <c r="L18" s="140"/>
      <c r="M18" s="140"/>
      <c r="N18" s="140"/>
      <c r="R18" s="181"/>
      <c r="S18" s="181"/>
      <c r="T18" s="29"/>
      <c r="U18" s="29"/>
      <c r="V18" s="116"/>
      <c r="W18" s="116"/>
      <c r="X18" s="116"/>
      <c r="Y18" s="116"/>
    </row>
    <row r="19" spans="1:30" ht="13.5" customHeight="1" x14ac:dyDescent="0.2">
      <c r="A19" s="113" t="s">
        <v>218</v>
      </c>
      <c r="B19" s="118" t="s">
        <v>228</v>
      </c>
      <c r="C19" s="120" t="s">
        <v>220</v>
      </c>
      <c r="D19" s="118" t="s">
        <v>258</v>
      </c>
      <c r="F19" s="249">
        <v>5334581</v>
      </c>
      <c r="G19" s="172"/>
      <c r="H19" s="172"/>
      <c r="I19" s="177"/>
      <c r="J19" s="140"/>
      <c r="K19" s="140"/>
      <c r="L19" s="140"/>
      <c r="M19" s="140"/>
      <c r="N19" s="140"/>
      <c r="R19" s="181"/>
      <c r="S19" s="181"/>
      <c r="T19" s="29"/>
      <c r="U19" s="29"/>
      <c r="V19" s="116"/>
      <c r="W19" s="116"/>
      <c r="X19" s="116"/>
      <c r="Y19" s="116"/>
    </row>
    <row r="20" spans="1:30" ht="13.5" customHeight="1" x14ac:dyDescent="0.2">
      <c r="A20" s="113" t="s">
        <v>218</v>
      </c>
      <c r="B20" s="118" t="s">
        <v>228</v>
      </c>
      <c r="C20" s="120" t="s">
        <v>220</v>
      </c>
      <c r="D20" s="133" t="s">
        <v>78</v>
      </c>
      <c r="F20" s="249">
        <v>-15808716</v>
      </c>
      <c r="G20" s="172">
        <v>-108299</v>
      </c>
      <c r="H20" s="172">
        <v>-67245</v>
      </c>
      <c r="I20" s="177"/>
      <c r="J20" s="140"/>
      <c r="K20" s="140"/>
      <c r="L20" s="140"/>
      <c r="M20" s="140"/>
      <c r="N20" s="140"/>
      <c r="Q20" s="190">
        <v>-10887529</v>
      </c>
      <c r="R20" s="181"/>
      <c r="S20" s="181"/>
      <c r="T20" s="29"/>
      <c r="U20" s="29"/>
      <c r="V20" s="116"/>
      <c r="W20" s="116"/>
      <c r="X20" s="116"/>
      <c r="Y20" s="116"/>
    </row>
    <row r="21" spans="1:30" ht="13.5" customHeight="1" x14ac:dyDescent="0.2">
      <c r="D21" s="133"/>
      <c r="F21" s="249"/>
      <c r="G21" s="172"/>
      <c r="H21" s="172"/>
      <c r="I21" s="177"/>
      <c r="J21" s="140"/>
      <c r="K21" s="140"/>
      <c r="L21" s="140"/>
      <c r="M21" s="140"/>
      <c r="N21" s="140"/>
      <c r="R21" s="181"/>
      <c r="S21" s="181"/>
      <c r="T21" s="29"/>
      <c r="U21" s="29"/>
      <c r="V21" s="116"/>
      <c r="W21" s="116"/>
      <c r="X21" s="116"/>
      <c r="Y21" s="116"/>
    </row>
    <row r="22" spans="1:30" s="5" customFormat="1" ht="13.5" customHeight="1" x14ac:dyDescent="0.2">
      <c r="A22" s="120" t="s">
        <v>218</v>
      </c>
      <c r="B22" s="133" t="s">
        <v>74</v>
      </c>
      <c r="C22" s="3" t="s">
        <v>39</v>
      </c>
      <c r="D22" s="133" t="s">
        <v>82</v>
      </c>
      <c r="E22" s="4"/>
      <c r="F22" s="249">
        <v>-1157098</v>
      </c>
      <c r="G22" s="172">
        <v>-1245831</v>
      </c>
      <c r="H22" s="172">
        <v>-25974</v>
      </c>
      <c r="I22" s="177">
        <v>-955402</v>
      </c>
      <c r="J22" s="177"/>
      <c r="K22" s="177"/>
      <c r="L22" s="177"/>
      <c r="M22" s="177"/>
      <c r="N22" s="177"/>
      <c r="O22" s="191"/>
      <c r="P22" s="191"/>
      <c r="Q22" s="191">
        <v>-13596225</v>
      </c>
      <c r="R22" s="191"/>
      <c r="S22" s="182"/>
      <c r="T22" s="159"/>
      <c r="U22" s="159"/>
      <c r="V22" s="22"/>
      <c r="W22" s="22"/>
      <c r="X22" s="22"/>
      <c r="Y22" s="22"/>
      <c r="Z22" s="22"/>
      <c r="AA22" s="22"/>
      <c r="AB22" s="22"/>
      <c r="AC22" s="22"/>
      <c r="AD22" s="134"/>
    </row>
    <row r="23" spans="1:30" s="152" customFormat="1" ht="13.5" customHeight="1" x14ac:dyDescent="0.2">
      <c r="A23" s="15"/>
      <c r="B23" s="149"/>
      <c r="C23" s="15"/>
      <c r="D23" s="149"/>
      <c r="E23" s="150"/>
      <c r="F23" s="249"/>
      <c r="G23" s="172"/>
      <c r="H23" s="172"/>
      <c r="I23" s="177"/>
      <c r="J23" s="172"/>
      <c r="K23" s="172"/>
      <c r="L23" s="172"/>
      <c r="M23" s="172"/>
      <c r="N23" s="172"/>
      <c r="O23" s="192"/>
      <c r="P23" s="192"/>
      <c r="Q23" s="192"/>
      <c r="R23" s="192"/>
      <c r="S23" s="182"/>
      <c r="T23" s="159"/>
      <c r="U23" s="159"/>
      <c r="V23" s="43"/>
      <c r="W23" s="43"/>
      <c r="X23" s="43"/>
      <c r="Y23" s="43"/>
      <c r="Z23" s="43"/>
      <c r="AA23" s="43"/>
      <c r="AB23" s="151"/>
      <c r="AC23" s="43"/>
    </row>
    <row r="24" spans="1:30" s="152" customFormat="1" ht="13.5" customHeight="1" x14ac:dyDescent="0.2">
      <c r="A24" s="15" t="s">
        <v>220</v>
      </c>
      <c r="B24" s="44" t="s">
        <v>305</v>
      </c>
      <c r="C24" s="15" t="s">
        <v>220</v>
      </c>
      <c r="D24" s="118" t="s">
        <v>227</v>
      </c>
      <c r="E24" s="150"/>
      <c r="F24" s="249">
        <v>1257614</v>
      </c>
      <c r="G24" s="172"/>
      <c r="H24" s="172"/>
      <c r="I24" s="177"/>
      <c r="J24" s="172"/>
      <c r="K24" s="172"/>
      <c r="L24" s="172"/>
      <c r="M24" s="172"/>
      <c r="N24" s="172"/>
      <c r="O24" s="192"/>
      <c r="P24" s="192"/>
      <c r="Q24" s="192"/>
      <c r="R24" s="192"/>
      <c r="S24" s="182"/>
      <c r="T24" s="159"/>
      <c r="U24" s="159"/>
      <c r="V24" s="43"/>
      <c r="W24" s="43"/>
      <c r="X24" s="43"/>
      <c r="Y24" s="43"/>
      <c r="Z24" s="43"/>
      <c r="AA24" s="43"/>
      <c r="AB24" s="151"/>
      <c r="AC24" s="43"/>
    </row>
    <row r="25" spans="1:30" s="152" customFormat="1" ht="13.5" customHeight="1" x14ac:dyDescent="0.2">
      <c r="A25" s="15" t="s">
        <v>220</v>
      </c>
      <c r="B25" s="44" t="s">
        <v>255</v>
      </c>
      <c r="C25" s="15" t="s">
        <v>220</v>
      </c>
      <c r="D25" s="118" t="s">
        <v>251</v>
      </c>
      <c r="E25" s="150"/>
      <c r="F25" s="249">
        <v>7646089</v>
      </c>
      <c r="G25" s="172"/>
      <c r="H25" s="172"/>
      <c r="I25" s="177"/>
      <c r="J25" s="172"/>
      <c r="K25" s="172"/>
      <c r="L25" s="172"/>
      <c r="M25" s="172"/>
      <c r="N25" s="172"/>
      <c r="O25" s="192"/>
      <c r="P25" s="192"/>
      <c r="Q25" s="192"/>
      <c r="R25" s="192"/>
      <c r="S25" s="182"/>
      <c r="T25" s="159"/>
      <c r="U25" s="159"/>
      <c r="V25" s="43"/>
      <c r="W25" s="43"/>
      <c r="X25" s="43"/>
      <c r="Y25" s="43"/>
      <c r="Z25" s="43"/>
      <c r="AA25" s="43"/>
      <c r="AB25" s="151"/>
      <c r="AC25" s="43"/>
    </row>
    <row r="26" spans="1:30" s="152" customFormat="1" ht="13.5" customHeight="1" x14ac:dyDescent="0.2">
      <c r="A26" s="15" t="s">
        <v>220</v>
      </c>
      <c r="B26" s="44" t="s">
        <v>258</v>
      </c>
      <c r="C26" s="15" t="s">
        <v>220</v>
      </c>
      <c r="D26" s="118" t="s">
        <v>306</v>
      </c>
      <c r="E26" s="150"/>
      <c r="F26" s="249">
        <v>-18114403</v>
      </c>
      <c r="G26" s="172"/>
      <c r="H26" s="172"/>
      <c r="I26" s="177"/>
      <c r="J26" s="172"/>
      <c r="K26" s="172"/>
      <c r="L26" s="172"/>
      <c r="M26" s="172"/>
      <c r="N26" s="172"/>
      <c r="O26" s="192"/>
      <c r="P26" s="192"/>
      <c r="Q26" s="192"/>
      <c r="R26" s="192"/>
      <c r="S26" s="182"/>
      <c r="T26" s="159"/>
      <c r="U26" s="159"/>
      <c r="V26" s="43"/>
      <c r="W26" s="43"/>
      <c r="X26" s="43"/>
      <c r="Y26" s="43"/>
      <c r="Z26" s="43"/>
      <c r="AA26" s="43"/>
      <c r="AB26" s="151"/>
      <c r="AC26" s="43"/>
    </row>
    <row r="27" spans="1:30" s="152" customFormat="1" ht="13.5" customHeight="1" x14ac:dyDescent="0.2">
      <c r="A27" s="15" t="s">
        <v>220</v>
      </c>
      <c r="B27" s="44" t="s">
        <v>258</v>
      </c>
      <c r="C27" s="15" t="s">
        <v>220</v>
      </c>
      <c r="D27" s="118" t="s">
        <v>227</v>
      </c>
      <c r="E27" s="150"/>
      <c r="F27" s="249">
        <v>7340429</v>
      </c>
      <c r="G27" s="172"/>
      <c r="H27" s="172"/>
      <c r="I27" s="177"/>
      <c r="J27" s="172"/>
      <c r="K27" s="172"/>
      <c r="L27" s="172"/>
      <c r="M27" s="172"/>
      <c r="N27" s="172"/>
      <c r="O27" s="192"/>
      <c r="P27" s="192"/>
      <c r="Q27" s="192"/>
      <c r="R27" s="192"/>
      <c r="S27" s="182"/>
      <c r="T27" s="159"/>
      <c r="U27" s="159"/>
      <c r="V27" s="43"/>
      <c r="W27" s="43"/>
      <c r="X27" s="43"/>
      <c r="Y27" s="43"/>
      <c r="Z27" s="43"/>
      <c r="AA27" s="43"/>
      <c r="AB27" s="151"/>
      <c r="AC27" s="43"/>
    </row>
    <row r="28" spans="1:30" s="152" customFormat="1" ht="13.5" customHeight="1" x14ac:dyDescent="0.2">
      <c r="A28" s="15" t="s">
        <v>220</v>
      </c>
      <c r="B28" s="44" t="s">
        <v>258</v>
      </c>
      <c r="C28" s="15" t="s">
        <v>220</v>
      </c>
      <c r="D28" s="118" t="s">
        <v>259</v>
      </c>
      <c r="E28" s="150"/>
      <c r="F28" s="249">
        <v>4997706</v>
      </c>
      <c r="G28" s="172"/>
      <c r="H28" s="172"/>
      <c r="I28" s="177"/>
      <c r="J28" s="172"/>
      <c r="K28" s="172"/>
      <c r="L28" s="172"/>
      <c r="M28" s="172"/>
      <c r="N28" s="172"/>
      <c r="O28" s="192"/>
      <c r="P28" s="192"/>
      <c r="Q28" s="192"/>
      <c r="R28" s="192"/>
      <c r="S28" s="182"/>
      <c r="T28" s="159"/>
      <c r="U28" s="159"/>
      <c r="V28" s="43"/>
      <c r="W28" s="43"/>
      <c r="X28" s="43"/>
      <c r="Y28" s="43"/>
      <c r="Z28" s="43"/>
      <c r="AA28" s="43"/>
      <c r="AB28" s="151"/>
      <c r="AC28" s="43"/>
    </row>
    <row r="29" spans="1:30" s="152" customFormat="1" ht="13.5" customHeight="1" x14ac:dyDescent="0.2">
      <c r="A29" s="15" t="s">
        <v>220</v>
      </c>
      <c r="B29" s="44" t="s">
        <v>258</v>
      </c>
      <c r="C29" s="15" t="s">
        <v>220</v>
      </c>
      <c r="D29" s="118" t="s">
        <v>251</v>
      </c>
      <c r="E29" s="150"/>
      <c r="F29" s="249">
        <v>-9488073</v>
      </c>
      <c r="G29" s="172"/>
      <c r="H29" s="172"/>
      <c r="I29" s="177"/>
      <c r="J29" s="172"/>
      <c r="K29" s="172"/>
      <c r="L29" s="172"/>
      <c r="M29" s="172"/>
      <c r="N29" s="172"/>
      <c r="O29" s="192"/>
      <c r="P29" s="192"/>
      <c r="Q29" s="192"/>
      <c r="R29" s="192"/>
      <c r="S29" s="182"/>
      <c r="T29" s="159"/>
      <c r="U29" s="159"/>
      <c r="V29" s="43"/>
      <c r="W29" s="43"/>
      <c r="X29" s="43"/>
      <c r="Y29" s="43"/>
      <c r="Z29" s="43"/>
      <c r="AA29" s="43"/>
      <c r="AB29" s="151"/>
      <c r="AC29" s="43"/>
    </row>
    <row r="30" spans="1:30" s="152" customFormat="1" ht="13.5" customHeight="1" x14ac:dyDescent="0.2">
      <c r="A30" s="15" t="s">
        <v>220</v>
      </c>
      <c r="B30" s="44" t="s">
        <v>318</v>
      </c>
      <c r="C30" s="15" t="s">
        <v>220</v>
      </c>
      <c r="D30" s="118" t="s">
        <v>251</v>
      </c>
      <c r="E30" s="150"/>
      <c r="F30" s="249">
        <v>3299183</v>
      </c>
      <c r="G30" s="172"/>
      <c r="H30" s="172"/>
      <c r="I30" s="177"/>
      <c r="J30" s="172"/>
      <c r="K30" s="172"/>
      <c r="L30" s="172"/>
      <c r="M30" s="172"/>
      <c r="N30" s="172"/>
      <c r="O30" s="192"/>
      <c r="P30" s="192"/>
      <c r="Q30" s="192"/>
      <c r="R30" s="192"/>
      <c r="S30" s="182"/>
      <c r="T30" s="159"/>
      <c r="U30" s="159"/>
      <c r="V30" s="43"/>
      <c r="W30" s="43"/>
      <c r="X30" s="43"/>
      <c r="Y30" s="43"/>
      <c r="Z30" s="43"/>
      <c r="AA30" s="43"/>
      <c r="AB30" s="151"/>
      <c r="AC30" s="43"/>
    </row>
    <row r="31" spans="1:30" s="152" customFormat="1" ht="13.5" customHeight="1" x14ac:dyDescent="0.2">
      <c r="A31" s="15" t="s">
        <v>220</v>
      </c>
      <c r="B31" s="44" t="s">
        <v>227</v>
      </c>
      <c r="C31" s="15" t="s">
        <v>220</v>
      </c>
      <c r="D31" s="118" t="s">
        <v>311</v>
      </c>
      <c r="E31" s="150"/>
      <c r="F31" s="249">
        <v>-1208196</v>
      </c>
      <c r="G31" s="172"/>
      <c r="H31" s="172"/>
      <c r="I31" s="177"/>
      <c r="J31" s="172"/>
      <c r="K31" s="172"/>
      <c r="L31" s="172"/>
      <c r="M31" s="172"/>
      <c r="N31" s="172"/>
      <c r="O31" s="192"/>
      <c r="P31" s="192"/>
      <c r="Q31" s="192"/>
      <c r="R31" s="192"/>
      <c r="S31" s="182"/>
      <c r="T31" s="159"/>
      <c r="U31" s="159"/>
      <c r="V31" s="43"/>
      <c r="W31" s="43"/>
      <c r="X31" s="43"/>
      <c r="Y31" s="43"/>
      <c r="Z31" s="43"/>
      <c r="AA31" s="43"/>
      <c r="AB31" s="151"/>
      <c r="AC31" s="43"/>
    </row>
    <row r="32" spans="1:30" s="152" customFormat="1" ht="13.5" customHeight="1" x14ac:dyDescent="0.2">
      <c r="A32" s="15" t="s">
        <v>220</v>
      </c>
      <c r="B32" s="44" t="s">
        <v>227</v>
      </c>
      <c r="C32" s="15" t="s">
        <v>220</v>
      </c>
      <c r="D32" s="118" t="s">
        <v>135</v>
      </c>
      <c r="E32" s="150"/>
      <c r="F32" s="249">
        <v>1208196</v>
      </c>
      <c r="G32" s="172"/>
      <c r="H32" s="172"/>
      <c r="I32" s="177"/>
      <c r="J32" s="172"/>
      <c r="K32" s="172"/>
      <c r="L32" s="172"/>
      <c r="M32" s="172"/>
      <c r="N32" s="172"/>
      <c r="O32" s="192"/>
      <c r="P32" s="192"/>
      <c r="Q32" s="192"/>
      <c r="R32" s="192"/>
      <c r="S32" s="182"/>
      <c r="T32" s="159"/>
      <c r="U32" s="159"/>
      <c r="V32" s="43"/>
      <c r="W32" s="43"/>
      <c r="X32" s="43"/>
      <c r="Y32" s="43"/>
      <c r="Z32" s="43"/>
      <c r="AA32" s="43"/>
      <c r="AB32" s="151"/>
      <c r="AC32" s="43"/>
    </row>
    <row r="33" spans="1:29" s="152" customFormat="1" ht="13.5" customHeight="1" x14ac:dyDescent="0.2">
      <c r="A33" s="15" t="s">
        <v>220</v>
      </c>
      <c r="B33" s="44" t="s">
        <v>227</v>
      </c>
      <c r="C33" s="15" t="s">
        <v>220</v>
      </c>
      <c r="D33" s="118" t="s">
        <v>78</v>
      </c>
      <c r="E33" s="150"/>
      <c r="F33" s="249">
        <v>1446399</v>
      </c>
      <c r="G33" s="172">
        <v>-122</v>
      </c>
      <c r="H33" s="172"/>
      <c r="I33" s="177"/>
      <c r="J33" s="172"/>
      <c r="K33" s="172"/>
      <c r="L33" s="172"/>
      <c r="M33" s="172"/>
      <c r="N33" s="172"/>
      <c r="O33" s="192"/>
      <c r="P33" s="192"/>
      <c r="Q33" s="192">
        <v>3870289</v>
      </c>
      <c r="R33" s="192"/>
      <c r="S33" s="182"/>
      <c r="T33" s="159"/>
      <c r="U33" s="159"/>
      <c r="V33" s="43"/>
      <c r="W33" s="43"/>
      <c r="X33" s="43"/>
      <c r="Y33" s="43"/>
      <c r="Z33" s="43"/>
      <c r="AA33" s="43"/>
      <c r="AB33" s="151"/>
      <c r="AC33" s="43"/>
    </row>
    <row r="34" spans="1:29" s="152" customFormat="1" ht="13.5" customHeight="1" x14ac:dyDescent="0.2">
      <c r="A34" s="15" t="s">
        <v>220</v>
      </c>
      <c r="B34" s="44" t="s">
        <v>227</v>
      </c>
      <c r="C34" s="15" t="s">
        <v>220</v>
      </c>
      <c r="D34" s="118" t="s">
        <v>168</v>
      </c>
      <c r="E34" s="150"/>
      <c r="F34" s="249">
        <v>-17359425</v>
      </c>
      <c r="G34" s="172">
        <v>-73613</v>
      </c>
      <c r="H34" s="172"/>
      <c r="I34" s="177"/>
      <c r="J34" s="172"/>
      <c r="K34" s="172"/>
      <c r="L34" s="172"/>
      <c r="M34" s="172"/>
      <c r="N34" s="172"/>
      <c r="O34" s="192"/>
      <c r="P34" s="192"/>
      <c r="Q34" s="192">
        <v>-113201</v>
      </c>
      <c r="R34" s="192"/>
      <c r="S34" s="182"/>
      <c r="T34" s="159"/>
      <c r="U34" s="159"/>
      <c r="V34" s="43"/>
      <c r="W34" s="43"/>
      <c r="X34" s="43"/>
      <c r="Y34" s="43"/>
      <c r="Z34" s="43"/>
      <c r="AA34" s="43"/>
      <c r="AB34" s="151"/>
      <c r="AC34" s="43"/>
    </row>
    <row r="35" spans="1:29" s="152" customFormat="1" ht="13.5" customHeight="1" x14ac:dyDescent="0.2">
      <c r="A35" s="15" t="s">
        <v>220</v>
      </c>
      <c r="B35" s="44" t="s">
        <v>271</v>
      </c>
      <c r="C35" s="15" t="s">
        <v>220</v>
      </c>
      <c r="D35" s="118" t="s">
        <v>168</v>
      </c>
      <c r="E35" s="150"/>
      <c r="F35" s="249">
        <v>18628358</v>
      </c>
      <c r="G35" s="172"/>
      <c r="H35" s="172"/>
      <c r="I35" s="177"/>
      <c r="J35" s="172"/>
      <c r="K35" s="172"/>
      <c r="L35" s="172"/>
      <c r="M35" s="172"/>
      <c r="N35" s="172"/>
      <c r="O35" s="192"/>
      <c r="P35" s="192"/>
      <c r="Q35" s="192"/>
      <c r="R35" s="192"/>
      <c r="S35" s="182"/>
      <c r="T35" s="159"/>
      <c r="U35" s="159"/>
      <c r="V35" s="43"/>
      <c r="W35" s="43"/>
      <c r="X35" s="43"/>
      <c r="Y35" s="43"/>
      <c r="Z35" s="43"/>
      <c r="AA35" s="43"/>
      <c r="AB35" s="151"/>
      <c r="AC35" s="43"/>
    </row>
    <row r="36" spans="1:29" s="152" customFormat="1" ht="13.5" customHeight="1" x14ac:dyDescent="0.2">
      <c r="A36" s="15" t="s">
        <v>220</v>
      </c>
      <c r="B36" s="44" t="s">
        <v>308</v>
      </c>
      <c r="C36" s="15" t="s">
        <v>220</v>
      </c>
      <c r="D36" s="118" t="s">
        <v>78</v>
      </c>
      <c r="E36" s="150"/>
      <c r="F36" s="249">
        <v>2868258</v>
      </c>
      <c r="G36" s="172"/>
      <c r="H36" s="172"/>
      <c r="I36" s="177"/>
      <c r="J36" s="172"/>
      <c r="K36" s="172"/>
      <c r="L36" s="172"/>
      <c r="M36" s="172"/>
      <c r="N36" s="172"/>
      <c r="O36" s="192"/>
      <c r="P36" s="192"/>
      <c r="Q36" s="192"/>
      <c r="R36" s="192"/>
      <c r="S36" s="182"/>
      <c r="T36" s="159"/>
      <c r="U36" s="159"/>
      <c r="V36" s="43"/>
      <c r="W36" s="43"/>
      <c r="X36" s="43"/>
      <c r="Y36" s="43"/>
      <c r="Z36" s="43"/>
      <c r="AA36" s="43"/>
      <c r="AB36" s="151"/>
      <c r="AC36" s="43"/>
    </row>
    <row r="37" spans="1:29" s="152" customFormat="1" ht="13.5" customHeight="1" x14ac:dyDescent="0.2">
      <c r="A37" s="15" t="s">
        <v>220</v>
      </c>
      <c r="B37" s="44" t="s">
        <v>308</v>
      </c>
      <c r="C37" s="15" t="s">
        <v>220</v>
      </c>
      <c r="D37" s="118" t="s">
        <v>166</v>
      </c>
      <c r="E37" s="150"/>
      <c r="F37" s="249">
        <v>8655388</v>
      </c>
      <c r="G37" s="172"/>
      <c r="H37" s="172"/>
      <c r="I37" s="177"/>
      <c r="J37" s="172"/>
      <c r="K37" s="172"/>
      <c r="L37" s="172"/>
      <c r="M37" s="172"/>
      <c r="N37" s="172"/>
      <c r="O37" s="192"/>
      <c r="P37" s="192"/>
      <c r="Q37" s="192"/>
      <c r="R37" s="192"/>
      <c r="S37" s="182"/>
      <c r="T37" s="159"/>
      <c r="U37" s="159"/>
      <c r="V37" s="43"/>
      <c r="W37" s="43"/>
      <c r="X37" s="43"/>
      <c r="Y37" s="43"/>
      <c r="Z37" s="43"/>
      <c r="AA37" s="43"/>
      <c r="AB37" s="151"/>
      <c r="AC37" s="43"/>
    </row>
    <row r="38" spans="1:29" s="152" customFormat="1" ht="13.5" customHeight="1" x14ac:dyDescent="0.2">
      <c r="A38" s="15" t="s">
        <v>220</v>
      </c>
      <c r="B38" s="44" t="s">
        <v>170</v>
      </c>
      <c r="C38" s="15" t="s">
        <v>220</v>
      </c>
      <c r="D38" s="118" t="s">
        <v>78</v>
      </c>
      <c r="E38" s="150"/>
      <c r="F38" s="249">
        <v>-9816814</v>
      </c>
      <c r="G38" s="172"/>
      <c r="H38" s="172"/>
      <c r="I38" s="177"/>
      <c r="J38" s="172"/>
      <c r="K38" s="172"/>
      <c r="L38" s="172"/>
      <c r="M38" s="172"/>
      <c r="N38" s="172"/>
      <c r="O38" s="192"/>
      <c r="P38" s="192"/>
      <c r="Q38" s="192"/>
      <c r="R38" s="192"/>
      <c r="S38" s="182"/>
      <c r="T38" s="159"/>
      <c r="U38" s="159"/>
      <c r="V38" s="43"/>
      <c r="W38" s="43"/>
      <c r="X38" s="43"/>
      <c r="Y38" s="43"/>
      <c r="Z38" s="43"/>
      <c r="AA38" s="43"/>
      <c r="AB38" s="151"/>
      <c r="AC38" s="43"/>
    </row>
    <row r="39" spans="1:29" s="152" customFormat="1" ht="13.5" customHeight="1" x14ac:dyDescent="0.2">
      <c r="A39" s="15" t="s">
        <v>220</v>
      </c>
      <c r="B39" s="44" t="s">
        <v>170</v>
      </c>
      <c r="C39" s="15" t="s">
        <v>220</v>
      </c>
      <c r="D39" s="118" t="s">
        <v>166</v>
      </c>
      <c r="E39" s="150"/>
      <c r="F39" s="249">
        <v>6025055</v>
      </c>
      <c r="G39" s="172"/>
      <c r="H39" s="172"/>
      <c r="I39" s="177"/>
      <c r="J39" s="172"/>
      <c r="K39" s="172"/>
      <c r="L39" s="172"/>
      <c r="M39" s="172"/>
      <c r="N39" s="172"/>
      <c r="O39" s="192"/>
      <c r="P39" s="192"/>
      <c r="Q39" s="192"/>
      <c r="R39" s="192"/>
      <c r="S39" s="182"/>
      <c r="T39" s="159"/>
      <c r="U39" s="159"/>
      <c r="V39" s="43"/>
      <c r="W39" s="43"/>
      <c r="X39" s="43"/>
      <c r="Y39" s="43"/>
      <c r="Z39" s="43"/>
      <c r="AA39" s="43"/>
      <c r="AB39" s="151"/>
      <c r="AC39" s="43"/>
    </row>
    <row r="40" spans="1:29" ht="13.5" customHeight="1" x14ac:dyDescent="0.2">
      <c r="A40" s="15" t="s">
        <v>220</v>
      </c>
      <c r="B40" s="44" t="s">
        <v>166</v>
      </c>
      <c r="C40" s="15" t="s">
        <v>220</v>
      </c>
      <c r="D40" s="118" t="s">
        <v>287</v>
      </c>
      <c r="F40" s="249">
        <v>7628085</v>
      </c>
      <c r="G40" s="172"/>
      <c r="H40" s="172"/>
      <c r="I40" s="177"/>
      <c r="J40" s="140"/>
      <c r="K40" s="140"/>
      <c r="L40" s="140"/>
      <c r="M40" s="140"/>
      <c r="N40" s="140"/>
      <c r="R40" s="183"/>
      <c r="S40" s="183"/>
      <c r="T40" s="169"/>
      <c r="U40" s="169"/>
      <c r="V40" s="116"/>
      <c r="W40" s="116"/>
      <c r="X40" s="116"/>
      <c r="Y40" s="116"/>
    </row>
    <row r="41" spans="1:29" ht="13.5" customHeight="1" x14ac:dyDescent="0.2">
      <c r="A41" s="15" t="s">
        <v>220</v>
      </c>
      <c r="B41" s="44" t="s">
        <v>166</v>
      </c>
      <c r="C41" s="15" t="s">
        <v>220</v>
      </c>
      <c r="D41" s="118" t="s">
        <v>168</v>
      </c>
      <c r="F41" s="249">
        <v>3997507</v>
      </c>
      <c r="G41" s="172">
        <v>-42237</v>
      </c>
      <c r="H41" s="172">
        <v>101</v>
      </c>
      <c r="I41" s="177"/>
      <c r="J41" s="140"/>
      <c r="K41" s="140"/>
      <c r="L41" s="140"/>
      <c r="M41" s="140"/>
      <c r="N41" s="140"/>
      <c r="R41" s="183"/>
      <c r="S41" s="183"/>
      <c r="T41" s="169"/>
      <c r="U41" s="169"/>
      <c r="V41" s="116"/>
      <c r="W41" s="116"/>
      <c r="X41" s="116"/>
      <c r="Y41" s="116"/>
    </row>
    <row r="42" spans="1:29" ht="13.5" customHeight="1" x14ac:dyDescent="0.2">
      <c r="A42" s="15" t="s">
        <v>220</v>
      </c>
      <c r="B42" s="44" t="s">
        <v>166</v>
      </c>
      <c r="C42" s="15" t="s">
        <v>220</v>
      </c>
      <c r="D42" s="118" t="s">
        <v>251</v>
      </c>
      <c r="F42" s="249">
        <v>3132591</v>
      </c>
      <c r="G42" s="172"/>
      <c r="H42" s="172"/>
      <c r="I42" s="177"/>
      <c r="J42" s="140"/>
      <c r="K42" s="140"/>
      <c r="L42" s="140"/>
      <c r="M42" s="140"/>
      <c r="N42" s="140"/>
      <c r="R42" s="183"/>
      <c r="S42" s="183"/>
      <c r="T42" s="169"/>
      <c r="U42" s="169"/>
      <c r="V42" s="116"/>
      <c r="W42" s="116"/>
      <c r="X42" s="116"/>
      <c r="Y42" s="116"/>
    </row>
    <row r="43" spans="1:29" ht="13.5" customHeight="1" x14ac:dyDescent="0.2">
      <c r="A43" s="15" t="s">
        <v>220</v>
      </c>
      <c r="B43" s="44" t="s">
        <v>287</v>
      </c>
      <c r="C43" s="15" t="s">
        <v>220</v>
      </c>
      <c r="D43" s="118" t="s">
        <v>168</v>
      </c>
      <c r="F43" s="249">
        <v>25139598</v>
      </c>
      <c r="G43" s="172">
        <v>-51726</v>
      </c>
      <c r="H43" s="172"/>
      <c r="I43" s="177"/>
      <c r="J43" s="140"/>
      <c r="K43" s="140"/>
      <c r="L43" s="140"/>
      <c r="M43" s="140"/>
      <c r="N43" s="140"/>
      <c r="R43" s="183"/>
      <c r="S43" s="183"/>
      <c r="T43" s="169"/>
      <c r="U43" s="169"/>
      <c r="V43" s="116"/>
      <c r="W43" s="116"/>
      <c r="X43" s="116"/>
      <c r="Y43" s="116"/>
    </row>
    <row r="44" spans="1:29" ht="13.5" customHeight="1" x14ac:dyDescent="0.2">
      <c r="A44" s="15" t="s">
        <v>220</v>
      </c>
      <c r="B44" s="44" t="s">
        <v>287</v>
      </c>
      <c r="C44" s="15" t="s">
        <v>220</v>
      </c>
      <c r="D44" s="118" t="s">
        <v>251</v>
      </c>
      <c r="F44" s="249">
        <v>-42738036</v>
      </c>
      <c r="G44" s="172"/>
      <c r="H44" s="172"/>
      <c r="I44" s="177"/>
      <c r="J44" s="140"/>
      <c r="K44" s="140"/>
      <c r="L44" s="140"/>
      <c r="M44" s="140"/>
      <c r="N44" s="140"/>
      <c r="R44" s="183"/>
      <c r="S44" s="183"/>
      <c r="T44" s="169"/>
      <c r="U44" s="169"/>
      <c r="V44" s="116"/>
      <c r="W44" s="116"/>
      <c r="X44" s="116"/>
      <c r="Y44" s="116"/>
    </row>
    <row r="45" spans="1:29" ht="13.5" customHeight="1" x14ac:dyDescent="0.2">
      <c r="A45" s="15"/>
      <c r="B45" s="44"/>
      <c r="C45" s="15"/>
      <c r="F45" s="249"/>
      <c r="G45" s="172"/>
      <c r="H45" s="172"/>
      <c r="I45" s="177"/>
      <c r="J45" s="140"/>
      <c r="K45" s="140"/>
      <c r="L45" s="140"/>
      <c r="M45" s="140"/>
      <c r="N45" s="140"/>
      <c r="R45" s="183"/>
      <c r="S45" s="183"/>
      <c r="T45" s="169"/>
      <c r="U45" s="169"/>
      <c r="V45" s="116"/>
      <c r="W45" s="116"/>
      <c r="X45" s="116"/>
      <c r="Y45" s="116"/>
    </row>
    <row r="46" spans="1:29" ht="13.5" customHeight="1" x14ac:dyDescent="0.2">
      <c r="A46" s="15" t="s">
        <v>220</v>
      </c>
      <c r="B46" s="44" t="s">
        <v>249</v>
      </c>
      <c r="C46" s="15" t="s">
        <v>193</v>
      </c>
      <c r="D46" s="118" t="s">
        <v>307</v>
      </c>
      <c r="F46" s="249">
        <v>1113767</v>
      </c>
      <c r="G46" s="172"/>
      <c r="H46" s="172"/>
      <c r="I46" s="177"/>
      <c r="J46" s="140"/>
      <c r="K46" s="140"/>
      <c r="L46" s="140"/>
      <c r="M46" s="140"/>
      <c r="N46" s="140"/>
      <c r="R46" s="183"/>
      <c r="S46" s="183"/>
      <c r="T46" s="169"/>
      <c r="U46" s="169"/>
      <c r="V46" s="116"/>
      <c r="W46" s="116"/>
      <c r="X46" s="116"/>
      <c r="Y46" s="116"/>
    </row>
    <row r="47" spans="1:29" ht="13.5" customHeight="1" x14ac:dyDescent="0.2">
      <c r="A47" s="15"/>
      <c r="B47" s="44"/>
      <c r="C47" s="15"/>
      <c r="F47" s="249"/>
      <c r="G47" s="172"/>
      <c r="H47" s="172"/>
      <c r="I47" s="177"/>
      <c r="J47" s="140"/>
      <c r="K47" s="140"/>
      <c r="L47" s="140"/>
      <c r="M47" s="140"/>
      <c r="N47" s="140"/>
      <c r="R47" s="183"/>
      <c r="S47" s="183"/>
      <c r="T47" s="169"/>
      <c r="U47" s="169"/>
      <c r="V47" s="116"/>
      <c r="W47" s="116"/>
      <c r="X47" s="116"/>
      <c r="Y47" s="116"/>
    </row>
    <row r="48" spans="1:29" ht="13.5" customHeight="1" x14ac:dyDescent="0.2">
      <c r="A48" s="15" t="s">
        <v>220</v>
      </c>
      <c r="B48" s="44" t="s">
        <v>78</v>
      </c>
      <c r="C48" s="113" t="s">
        <v>199</v>
      </c>
      <c r="D48" s="118" t="s">
        <v>225</v>
      </c>
      <c r="F48" s="249">
        <v>-2209589</v>
      </c>
      <c r="G48" s="172">
        <v>-886099</v>
      </c>
      <c r="H48" s="172">
        <v>-110148</v>
      </c>
      <c r="I48" s="177"/>
      <c r="J48" s="140"/>
      <c r="K48" s="140"/>
      <c r="L48" s="140"/>
      <c r="M48" s="140"/>
      <c r="N48" s="140"/>
      <c r="R48" s="183"/>
      <c r="S48" s="183"/>
      <c r="T48" s="169"/>
      <c r="U48" s="169"/>
      <c r="V48" s="116"/>
      <c r="W48" s="116"/>
      <c r="X48" s="116"/>
      <c r="Y48" s="116"/>
    </row>
    <row r="49" spans="1:29" ht="13.5" customHeight="1" x14ac:dyDescent="0.2">
      <c r="A49" s="15" t="s">
        <v>220</v>
      </c>
      <c r="B49" s="44" t="s">
        <v>249</v>
      </c>
      <c r="C49" s="113" t="s">
        <v>199</v>
      </c>
      <c r="D49" s="118" t="s">
        <v>225</v>
      </c>
      <c r="F49" s="249">
        <v>1557209</v>
      </c>
      <c r="G49" s="172"/>
      <c r="H49" s="172"/>
      <c r="I49" s="177"/>
      <c r="J49" s="140"/>
      <c r="K49" s="140"/>
      <c r="L49" s="140"/>
      <c r="M49" s="140"/>
      <c r="N49" s="140"/>
      <c r="R49" s="183"/>
      <c r="S49" s="183"/>
      <c r="T49" s="169"/>
      <c r="U49" s="169"/>
      <c r="V49" s="116"/>
      <c r="W49" s="116"/>
      <c r="X49" s="116"/>
      <c r="Y49" s="116"/>
    </row>
    <row r="50" spans="1:29" ht="13.5" customHeight="1" x14ac:dyDescent="0.2">
      <c r="A50" s="15"/>
      <c r="B50" s="44"/>
      <c r="F50" s="249"/>
      <c r="G50" s="172"/>
      <c r="H50" s="172"/>
      <c r="I50" s="177"/>
      <c r="J50" s="140"/>
      <c r="K50" s="140"/>
      <c r="L50" s="140"/>
      <c r="M50" s="140"/>
      <c r="N50" s="140"/>
      <c r="R50" s="183"/>
      <c r="S50" s="183"/>
      <c r="T50" s="169"/>
      <c r="U50" s="169"/>
      <c r="V50" s="116"/>
      <c r="W50" s="116"/>
      <c r="X50" s="116"/>
      <c r="Y50" s="116"/>
    </row>
    <row r="51" spans="1:29" ht="13.5" customHeight="1" x14ac:dyDescent="0.2">
      <c r="A51" s="15" t="s">
        <v>220</v>
      </c>
      <c r="B51" s="44" t="s">
        <v>251</v>
      </c>
      <c r="C51" s="113" t="s">
        <v>41</v>
      </c>
      <c r="D51" s="118" t="s">
        <v>322</v>
      </c>
      <c r="F51" s="249">
        <v>23701708</v>
      </c>
      <c r="G51" s="172"/>
      <c r="H51" s="172"/>
      <c r="I51" s="177"/>
      <c r="J51" s="140"/>
      <c r="K51" s="140"/>
      <c r="L51" s="140"/>
      <c r="M51" s="140"/>
      <c r="N51" s="140"/>
      <c r="R51" s="183"/>
      <c r="S51" s="183"/>
      <c r="T51" s="169"/>
      <c r="U51" s="169"/>
      <c r="V51" s="116"/>
      <c r="W51" s="116"/>
      <c r="X51" s="116"/>
      <c r="Y51" s="116"/>
    </row>
    <row r="52" spans="1:29" ht="13.5" customHeight="1" x14ac:dyDescent="0.2">
      <c r="A52" s="15"/>
      <c r="B52" s="44"/>
      <c r="C52" s="15"/>
      <c r="F52" s="249"/>
      <c r="G52" s="172"/>
      <c r="H52" s="172"/>
      <c r="I52" s="177"/>
      <c r="J52" s="140"/>
      <c r="K52" s="140"/>
      <c r="L52" s="140"/>
      <c r="M52" s="140"/>
      <c r="N52" s="140"/>
      <c r="R52" s="183"/>
      <c r="S52" s="183"/>
      <c r="T52" s="169"/>
      <c r="U52" s="169"/>
      <c r="V52" s="116"/>
      <c r="W52" s="116"/>
      <c r="X52" s="116"/>
      <c r="Y52" s="116"/>
    </row>
    <row r="53" spans="1:29" ht="13.5" customHeight="1" x14ac:dyDescent="0.2">
      <c r="A53" s="15" t="s">
        <v>221</v>
      </c>
      <c r="B53" s="44" t="s">
        <v>309</v>
      </c>
      <c r="C53" s="15" t="s">
        <v>199</v>
      </c>
      <c r="D53" s="118" t="s">
        <v>310</v>
      </c>
      <c r="F53" s="249">
        <v>-2743248</v>
      </c>
      <c r="G53" s="172">
        <v>-9888</v>
      </c>
      <c r="H53" s="172">
        <v>311516</v>
      </c>
      <c r="I53" s="177"/>
      <c r="J53" s="140"/>
      <c r="K53" s="140"/>
      <c r="L53" s="140"/>
      <c r="M53" s="140"/>
      <c r="N53" s="140"/>
      <c r="R53" s="183"/>
      <c r="S53" s="183"/>
      <c r="T53" s="169"/>
      <c r="U53" s="169"/>
      <c r="V53" s="116"/>
      <c r="W53" s="116"/>
      <c r="X53" s="116"/>
      <c r="Y53" s="116"/>
    </row>
    <row r="54" spans="1:29" ht="13.5" customHeight="1" x14ac:dyDescent="0.2">
      <c r="A54" s="15"/>
      <c r="B54" s="44"/>
      <c r="C54" s="15"/>
      <c r="F54" s="249"/>
      <c r="G54" s="172"/>
      <c r="H54" s="172"/>
      <c r="I54" s="177"/>
      <c r="J54" s="140"/>
      <c r="K54" s="140"/>
      <c r="L54" s="140"/>
      <c r="M54" s="140"/>
      <c r="N54" s="140"/>
      <c r="R54" s="183"/>
      <c r="S54" s="183"/>
      <c r="T54" s="169"/>
      <c r="U54" s="169"/>
      <c r="V54" s="116"/>
      <c r="W54" s="116"/>
      <c r="X54" s="116"/>
      <c r="Y54" s="116"/>
    </row>
    <row r="55" spans="1:29" ht="13.5" customHeight="1" x14ac:dyDescent="0.2">
      <c r="A55" s="15" t="s">
        <v>221</v>
      </c>
      <c r="B55" s="44" t="s">
        <v>309</v>
      </c>
      <c r="C55" s="15" t="s">
        <v>40</v>
      </c>
      <c r="D55" s="118" t="s">
        <v>83</v>
      </c>
      <c r="F55" s="249">
        <v>2733361</v>
      </c>
      <c r="G55" s="172"/>
      <c r="H55" s="172"/>
      <c r="I55" s="177"/>
      <c r="J55" s="140"/>
      <c r="K55" s="140"/>
      <c r="L55" s="140"/>
      <c r="M55" s="140"/>
      <c r="N55" s="140"/>
      <c r="Q55" s="190">
        <v>-33050</v>
      </c>
      <c r="R55" s="183"/>
      <c r="S55" s="183"/>
      <c r="T55" s="169"/>
      <c r="U55" s="169"/>
      <c r="V55" s="116"/>
      <c r="W55" s="116"/>
      <c r="X55" s="116"/>
      <c r="Y55" s="116"/>
    </row>
    <row r="56" spans="1:29" ht="13.5" customHeight="1" x14ac:dyDescent="0.2">
      <c r="A56" s="15"/>
      <c r="B56" s="44"/>
      <c r="F56" s="249"/>
      <c r="G56" s="172"/>
      <c r="H56" s="172"/>
      <c r="I56" s="177"/>
      <c r="J56" s="140"/>
      <c r="K56" s="140"/>
      <c r="L56" s="140"/>
      <c r="M56" s="139"/>
      <c r="N56" s="140"/>
      <c r="R56" s="190"/>
      <c r="S56" s="183"/>
      <c r="T56" s="169"/>
      <c r="U56" s="169"/>
      <c r="V56" s="116"/>
      <c r="W56" s="116"/>
      <c r="X56" s="116"/>
      <c r="Y56" s="116"/>
    </row>
    <row r="57" spans="1:29" s="5" customFormat="1" ht="12" customHeight="1" x14ac:dyDescent="0.2">
      <c r="A57" s="108"/>
      <c r="B57" s="102" t="s">
        <v>89</v>
      </c>
      <c r="C57"/>
      <c r="D57" s="39"/>
      <c r="E57" s="26"/>
      <c r="F57" s="255"/>
      <c r="G57" s="163">
        <f t="shared" ref="G57:O57" si="0">SUM(G9:G56)</f>
        <v>-2313942</v>
      </c>
      <c r="H57" s="163">
        <f t="shared" si="0"/>
        <v>-3245933</v>
      </c>
      <c r="I57" s="163">
        <f t="shared" si="0"/>
        <v>-5147410</v>
      </c>
      <c r="J57" s="163">
        <f t="shared" si="0"/>
        <v>-10997857</v>
      </c>
      <c r="K57" s="31">
        <f t="shared" si="0"/>
        <v>-943339</v>
      </c>
      <c r="L57" s="31">
        <f t="shared" si="0"/>
        <v>15895479</v>
      </c>
      <c r="M57" s="31">
        <f t="shared" si="0"/>
        <v>35489913</v>
      </c>
      <c r="N57" s="31">
        <f t="shared" si="0"/>
        <v>-3154428</v>
      </c>
      <c r="O57" s="31">
        <f t="shared" si="0"/>
        <v>-2473663</v>
      </c>
      <c r="P57" s="22"/>
      <c r="Q57" s="31">
        <f>SUM(Q9:Q56)</f>
        <v>-14349346</v>
      </c>
      <c r="R57" s="31">
        <f>SUM(R9:R56)</f>
        <v>-445838</v>
      </c>
      <c r="S57" s="31">
        <f t="shared" ref="S57:AA57" si="1">SUM(S22:S56)</f>
        <v>0</v>
      </c>
      <c r="T57" s="31">
        <f t="shared" si="1"/>
        <v>0</v>
      </c>
      <c r="U57" s="31">
        <f t="shared" si="1"/>
        <v>0</v>
      </c>
      <c r="V57" s="31">
        <f t="shared" si="1"/>
        <v>0</v>
      </c>
      <c r="W57" s="31">
        <f t="shared" si="1"/>
        <v>0</v>
      </c>
      <c r="X57" s="31">
        <f t="shared" si="1"/>
        <v>0</v>
      </c>
      <c r="Y57" s="31">
        <f t="shared" si="1"/>
        <v>0</v>
      </c>
      <c r="Z57" s="31">
        <f t="shared" si="1"/>
        <v>0</v>
      </c>
      <c r="AA57" s="31">
        <f t="shared" si="1"/>
        <v>0</v>
      </c>
      <c r="AB57" s="22"/>
      <c r="AC57" s="31">
        <f>SUM(AC22:AC56)</f>
        <v>0</v>
      </c>
    </row>
    <row r="58" spans="1:29" s="5" customFormat="1" ht="12" customHeight="1" x14ac:dyDescent="0.2">
      <c r="A58" s="108"/>
      <c r="B58" s="102" t="s">
        <v>90</v>
      </c>
      <c r="C58"/>
      <c r="D58" s="39"/>
      <c r="E58" s="26"/>
      <c r="F58" s="256"/>
      <c r="G58" s="77">
        <f t="shared" ref="G58:AA58" si="2">G59-G57</f>
        <v>-22482717</v>
      </c>
      <c r="H58" s="77">
        <f t="shared" si="2"/>
        <v>11124103</v>
      </c>
      <c r="I58" s="77">
        <f t="shared" si="2"/>
        <v>2499851</v>
      </c>
      <c r="J58" s="77">
        <f t="shared" si="2"/>
        <v>8130813</v>
      </c>
      <c r="K58" s="22">
        <f t="shared" si="2"/>
        <v>34193995</v>
      </c>
      <c r="L58" s="22">
        <f t="shared" si="2"/>
        <v>21277083</v>
      </c>
      <c r="M58" s="22">
        <f t="shared" si="2"/>
        <v>-6892605</v>
      </c>
      <c r="N58" s="22">
        <f t="shared" si="2"/>
        <v>1105245</v>
      </c>
      <c r="O58" s="22">
        <f t="shared" si="2"/>
        <v>10556569</v>
      </c>
      <c r="P58" s="22"/>
      <c r="Q58" s="22">
        <f t="shared" si="2"/>
        <v>-9015754</v>
      </c>
      <c r="R58" s="22">
        <f t="shared" si="2"/>
        <v>-54819339</v>
      </c>
      <c r="S58" s="22">
        <f t="shared" si="2"/>
        <v>-45968043</v>
      </c>
      <c r="T58" s="22">
        <f t="shared" si="2"/>
        <v>-36923087</v>
      </c>
      <c r="U58" s="22">
        <f t="shared" si="2"/>
        <v>-27696708</v>
      </c>
      <c r="V58" s="22">
        <f t="shared" si="2"/>
        <v>-51235447</v>
      </c>
      <c r="W58" s="22">
        <f t="shared" si="2"/>
        <v>5731324</v>
      </c>
      <c r="X58" s="22">
        <f t="shared" si="2"/>
        <v>-5334895</v>
      </c>
      <c r="Y58" s="22">
        <f t="shared" si="2"/>
        <v>-31341576</v>
      </c>
      <c r="Z58" s="22">
        <f t="shared" si="2"/>
        <v>-34735223</v>
      </c>
      <c r="AA58" s="22">
        <f t="shared" si="2"/>
        <v>-17418597</v>
      </c>
      <c r="AB58" s="22"/>
      <c r="AC58" s="22">
        <f>AC59-AC57</f>
        <v>23506050</v>
      </c>
    </row>
    <row r="59" spans="1:29" s="5" customFormat="1" ht="18" customHeight="1" x14ac:dyDescent="0.2">
      <c r="A59" s="110"/>
      <c r="B59" s="37"/>
      <c r="C59" s="13"/>
      <c r="D59" s="23" t="s">
        <v>91</v>
      </c>
      <c r="E59" s="26"/>
      <c r="F59" s="259">
        <f>SUM(F10:F56)</f>
        <v>16414035</v>
      </c>
      <c r="G59" s="176">
        <v>-24796659</v>
      </c>
      <c r="H59" s="176">
        <v>7878170</v>
      </c>
      <c r="I59" s="176">
        <v>-2647559</v>
      </c>
      <c r="J59" s="176">
        <v>-2867044</v>
      </c>
      <c r="K59" s="176">
        <v>33250656</v>
      </c>
      <c r="L59" s="176">
        <v>37172562</v>
      </c>
      <c r="M59" s="176">
        <v>28597308</v>
      </c>
      <c r="N59" s="176">
        <v>-2049183</v>
      </c>
      <c r="O59" s="176">
        <v>8082906</v>
      </c>
      <c r="P59" s="177"/>
      <c r="Q59" s="176">
        <v>-23365100</v>
      </c>
      <c r="R59" s="176">
        <v>-55265177</v>
      </c>
      <c r="S59" s="185">
        <v>-45968043</v>
      </c>
      <c r="T59" s="163">
        <v>-36923087</v>
      </c>
      <c r="U59" s="163">
        <v>-27696708</v>
      </c>
      <c r="V59" s="31">
        <v>-51235447</v>
      </c>
      <c r="W59" s="31">
        <v>5731324</v>
      </c>
      <c r="X59" s="31">
        <v>-5334895</v>
      </c>
      <c r="Y59" s="31">
        <v>-31341576</v>
      </c>
      <c r="Z59" s="31">
        <v>-34735223</v>
      </c>
      <c r="AA59" s="31">
        <v>-17418597</v>
      </c>
      <c r="AB59" s="77"/>
      <c r="AC59" s="31">
        <v>23506050</v>
      </c>
    </row>
    <row r="60" spans="1:29" s="5" customFormat="1" ht="18" customHeight="1" x14ac:dyDescent="0.2">
      <c r="A60" s="15"/>
      <c r="B60" s="38"/>
      <c r="C60" s="14"/>
      <c r="D60" s="11" t="s">
        <v>92</v>
      </c>
      <c r="E60" s="24"/>
      <c r="F60" s="249">
        <f t="shared" ref="F60:AA60" si="3">F61-F59</f>
        <v>-160705699</v>
      </c>
      <c r="G60" s="177">
        <f t="shared" si="3"/>
        <v>-1177921</v>
      </c>
      <c r="H60" s="177">
        <f t="shared" si="3"/>
        <v>17269244</v>
      </c>
      <c r="I60" s="177">
        <f t="shared" si="3"/>
        <v>1248071</v>
      </c>
      <c r="J60" s="177">
        <f t="shared" si="3"/>
        <v>-1305143</v>
      </c>
      <c r="K60" s="177">
        <f t="shared" si="3"/>
        <v>4967782</v>
      </c>
      <c r="L60" s="177">
        <f t="shared" si="3"/>
        <v>-2194153</v>
      </c>
      <c r="M60" s="177">
        <f t="shared" si="3"/>
        <v>3154297</v>
      </c>
      <c r="N60" s="177">
        <f t="shared" si="3"/>
        <v>1286811</v>
      </c>
      <c r="O60" s="177">
        <f t="shared" si="3"/>
        <v>1621154</v>
      </c>
      <c r="P60" s="177"/>
      <c r="Q60" s="177">
        <f t="shared" si="3"/>
        <v>-3419070</v>
      </c>
      <c r="R60" s="177">
        <f t="shared" si="3"/>
        <v>-2121075</v>
      </c>
      <c r="S60" s="184">
        <f t="shared" si="3"/>
        <v>-990646</v>
      </c>
      <c r="T60" s="77">
        <f t="shared" si="3"/>
        <v>-3136812</v>
      </c>
      <c r="U60" s="77">
        <f t="shared" si="3"/>
        <v>-2505369</v>
      </c>
      <c r="V60" s="20">
        <f t="shared" si="3"/>
        <v>-3811475</v>
      </c>
      <c r="W60" s="20">
        <f t="shared" si="3"/>
        <v>-2320101</v>
      </c>
      <c r="X60" s="20">
        <f t="shared" si="3"/>
        <v>-10343702</v>
      </c>
      <c r="Y60" s="20">
        <f t="shared" si="3"/>
        <v>-7976789</v>
      </c>
      <c r="Z60" s="20">
        <f t="shared" si="3"/>
        <v>-410112</v>
      </c>
      <c r="AA60" s="20">
        <f t="shared" si="3"/>
        <v>1166715</v>
      </c>
      <c r="AB60" s="76"/>
      <c r="AC60" s="20">
        <f>AC61-AC59</f>
        <v>-8136623</v>
      </c>
    </row>
    <row r="61" spans="1:29" s="18" customFormat="1" ht="18" customHeight="1" thickBot="1" x14ac:dyDescent="0.25">
      <c r="A61" s="15"/>
      <c r="B61" s="40"/>
      <c r="C61" s="16"/>
      <c r="D61" s="17" t="s">
        <v>93</v>
      </c>
      <c r="E61" s="28" t="s">
        <v>94</v>
      </c>
      <c r="F61" s="251">
        <f>-144291664-F108</f>
        <v>-144291664</v>
      </c>
      <c r="G61" s="194">
        <f>-26045152-G108</f>
        <v>-25974580</v>
      </c>
      <c r="H61" s="194">
        <f>25147414-H108</f>
        <v>25147414</v>
      </c>
      <c r="I61" s="194">
        <f>-1399488-I108</f>
        <v>-1399488</v>
      </c>
      <c r="J61" s="194">
        <f>-21971378-J108</f>
        <v>-4172187</v>
      </c>
      <c r="K61" s="194">
        <f>38218438-K108</f>
        <v>38218438</v>
      </c>
      <c r="L61" s="194">
        <f>34978409-L108</f>
        <v>34978409</v>
      </c>
      <c r="M61" s="194">
        <f>29684574-M108</f>
        <v>31751605</v>
      </c>
      <c r="N61" s="194">
        <f>-762372-N108</f>
        <v>-762372</v>
      </c>
      <c r="O61" s="194">
        <f>9704060-O108</f>
        <v>9704060</v>
      </c>
      <c r="P61" s="172"/>
      <c r="Q61" s="194">
        <f>-29146298-Q108</f>
        <v>-26784170</v>
      </c>
      <c r="R61" s="194">
        <v>-57386252</v>
      </c>
      <c r="S61" s="186">
        <f>-46958689-S108</f>
        <v>-46958689</v>
      </c>
      <c r="T61" s="170">
        <v>-40059899</v>
      </c>
      <c r="U61" s="170">
        <v>-30202077</v>
      </c>
      <c r="V61" s="32">
        <v>-55046922</v>
      </c>
      <c r="W61" s="32">
        <f>-24094747+27505970</f>
        <v>3411223</v>
      </c>
      <c r="X61" s="32">
        <v>-15678597</v>
      </c>
      <c r="Y61" s="32">
        <v>-39318365</v>
      </c>
      <c r="Z61" s="32">
        <v>-35145335</v>
      </c>
      <c r="AA61" s="32">
        <v>-16251882</v>
      </c>
      <c r="AB61" s="80"/>
      <c r="AC61" s="32">
        <v>15369427</v>
      </c>
    </row>
    <row r="62" spans="1:29" s="5" customFormat="1" ht="12" thickTop="1" x14ac:dyDescent="0.2">
      <c r="A62" s="82"/>
      <c r="B62" s="38"/>
      <c r="C62" s="7"/>
      <c r="D62" s="8"/>
      <c r="E62" s="24"/>
      <c r="F62" s="205"/>
      <c r="G62" s="140"/>
      <c r="H62" s="140"/>
      <c r="I62" s="140"/>
      <c r="J62" s="140"/>
      <c r="K62" s="140"/>
      <c r="L62" s="140"/>
      <c r="M62" s="140"/>
      <c r="N62" s="140"/>
      <c r="O62" s="195"/>
      <c r="P62" s="191"/>
      <c r="Q62" s="195"/>
      <c r="R62" s="136"/>
      <c r="S62" s="183"/>
      <c r="T62" s="162"/>
      <c r="U62" s="162"/>
      <c r="V62" s="33"/>
      <c r="W62" s="33"/>
      <c r="X62" s="33"/>
      <c r="Y62" s="33"/>
      <c r="Z62" s="33"/>
      <c r="AA62" s="33"/>
      <c r="AB62" s="81"/>
      <c r="AC62" s="33"/>
    </row>
    <row r="63" spans="1:29" s="5" customFormat="1" ht="11.25" x14ac:dyDescent="0.2">
      <c r="A63" s="82"/>
      <c r="B63" s="38"/>
      <c r="C63" s="7"/>
      <c r="D63" s="11" t="s">
        <v>95</v>
      </c>
      <c r="E63" s="25"/>
      <c r="F63" s="205">
        <f>COUNT(F9:F56)</f>
        <v>38</v>
      </c>
      <c r="G63" s="139">
        <v>13</v>
      </c>
      <c r="H63" s="139">
        <v>16</v>
      </c>
      <c r="I63" s="139">
        <v>14</v>
      </c>
      <c r="J63" s="139">
        <v>11</v>
      </c>
      <c r="K63" s="139">
        <v>16</v>
      </c>
      <c r="L63" s="139">
        <v>9</v>
      </c>
      <c r="M63" s="139">
        <v>10</v>
      </c>
      <c r="N63" s="139">
        <v>7</v>
      </c>
      <c r="O63" s="139">
        <f>COUNT(O9:O56)</f>
        <v>2</v>
      </c>
      <c r="P63" s="172"/>
      <c r="Q63" s="139">
        <v>22</v>
      </c>
      <c r="R63" s="139">
        <v>19</v>
      </c>
      <c r="S63" s="183">
        <v>25</v>
      </c>
      <c r="T63" s="165">
        <f>COUNT(T22:T56)</f>
        <v>0</v>
      </c>
      <c r="U63" s="165">
        <v>24</v>
      </c>
      <c r="V63" s="34">
        <v>22</v>
      </c>
      <c r="W63" s="34">
        <v>30</v>
      </c>
      <c r="X63" s="34">
        <v>21</v>
      </c>
      <c r="Y63" s="34">
        <v>16</v>
      </c>
      <c r="Z63" s="34">
        <v>15</v>
      </c>
      <c r="AA63" s="34">
        <v>12</v>
      </c>
      <c r="AB63" s="82"/>
      <c r="AC63" s="34">
        <v>30</v>
      </c>
    </row>
    <row r="64" spans="1:29" ht="12.95" customHeight="1" x14ac:dyDescent="0.2">
      <c r="F64" s="265"/>
      <c r="G64" s="118"/>
      <c r="H64" s="118"/>
      <c r="M64" s="139"/>
      <c r="N64" s="139"/>
      <c r="T64" s="29"/>
      <c r="U64" s="29"/>
      <c r="V64" s="115"/>
      <c r="W64" s="116"/>
      <c r="X64" s="116"/>
      <c r="Y64" s="116"/>
    </row>
    <row r="65" spans="1:25" ht="12.95" hidden="1" customHeight="1" x14ac:dyDescent="0.2">
      <c r="M65" s="139"/>
      <c r="N65" s="205"/>
      <c r="T65" s="29"/>
      <c r="U65" s="29"/>
      <c r="V65" s="115"/>
      <c r="W65" s="116"/>
      <c r="X65" s="116"/>
      <c r="Y65" s="116"/>
    </row>
    <row r="66" spans="1:25" ht="12.95" hidden="1" customHeight="1" x14ac:dyDescent="0.2">
      <c r="F66" s="237"/>
      <c r="G66" s="240"/>
      <c r="J66" s="216" t="s">
        <v>162</v>
      </c>
      <c r="K66" s="216" t="s">
        <v>156</v>
      </c>
      <c r="L66" s="216" t="s">
        <v>154</v>
      </c>
      <c r="M66" s="216" t="s">
        <v>141</v>
      </c>
      <c r="N66" s="216" t="s">
        <v>138</v>
      </c>
      <c r="O66" s="187" t="s">
        <v>112</v>
      </c>
      <c r="P66" s="223"/>
      <c r="Q66" s="187" t="s">
        <v>100</v>
      </c>
      <c r="R66" s="187" t="s">
        <v>113</v>
      </c>
      <c r="S66" s="187" t="s">
        <v>102</v>
      </c>
      <c r="T66" s="157" t="str">
        <f>'BS - Entity Detail'!T182</f>
        <v>10/30/98</v>
      </c>
      <c r="U66" s="157" t="str">
        <f>'BS - Entity Detail'!U182</f>
        <v>9/29/98</v>
      </c>
      <c r="V66" s="115"/>
      <c r="W66" s="116"/>
      <c r="X66" s="116"/>
      <c r="Y66" s="116"/>
    </row>
    <row r="67" spans="1:25" ht="12.95" hidden="1" customHeight="1" x14ac:dyDescent="0.2">
      <c r="F67" s="237"/>
      <c r="G67" s="240"/>
      <c r="M67" s="228"/>
      <c r="N67" s="140"/>
      <c r="P67" s="190"/>
      <c r="T67" s="29"/>
      <c r="U67" s="29"/>
      <c r="V67" s="115"/>
      <c r="W67" s="116"/>
      <c r="X67" s="116"/>
      <c r="Y67" s="116"/>
    </row>
    <row r="68" spans="1:25" ht="12.95" hidden="1" customHeight="1" x14ac:dyDescent="0.2">
      <c r="F68" s="237"/>
      <c r="G68" s="240"/>
      <c r="N68" s="140"/>
      <c r="P68" s="190"/>
      <c r="T68" s="29"/>
      <c r="U68" s="29"/>
      <c r="V68" s="115"/>
      <c r="W68" s="116"/>
      <c r="X68" s="116"/>
      <c r="Y68" s="116"/>
    </row>
    <row r="69" spans="1:25" ht="12.95" hidden="1" customHeight="1" x14ac:dyDescent="0.2">
      <c r="A69" s="148" t="s">
        <v>114</v>
      </c>
      <c r="F69" s="266"/>
      <c r="G69" s="190"/>
      <c r="M69" s="229"/>
      <c r="N69" s="140"/>
      <c r="P69" s="190"/>
      <c r="T69" s="29"/>
      <c r="U69" s="29"/>
      <c r="V69" s="115"/>
      <c r="W69" s="116"/>
      <c r="X69" s="116"/>
      <c r="Y69" s="116"/>
    </row>
    <row r="70" spans="1:25" ht="12.95" hidden="1" customHeight="1" x14ac:dyDescent="0.2">
      <c r="B70" s="118" t="s">
        <v>74</v>
      </c>
      <c r="C70"/>
      <c r="D70" s="118" t="s">
        <v>115</v>
      </c>
      <c r="F70" s="266"/>
      <c r="G70" s="190"/>
      <c r="M70" s="140"/>
      <c r="N70" s="140"/>
      <c r="P70" s="190"/>
      <c r="T70" s="29"/>
      <c r="U70" s="29"/>
      <c r="V70" s="116"/>
      <c r="W70" s="167">
        <v>-7245000</v>
      </c>
      <c r="X70"/>
      <c r="Y70"/>
    </row>
    <row r="71" spans="1:25" ht="12.95" hidden="1" customHeight="1" x14ac:dyDescent="0.2">
      <c r="B71" s="118" t="s">
        <v>81</v>
      </c>
      <c r="C71"/>
      <c r="D71" s="118" t="s">
        <v>116</v>
      </c>
      <c r="F71" s="266"/>
      <c r="G71" s="190"/>
      <c r="M71" s="140"/>
      <c r="N71" s="140"/>
      <c r="P71" s="190"/>
      <c r="T71" s="169">
        <v>4257000</v>
      </c>
      <c r="U71" s="29"/>
      <c r="V71" s="116"/>
      <c r="W71" s="167">
        <v>-25523000</v>
      </c>
      <c r="X71"/>
      <c r="Y71"/>
    </row>
    <row r="72" spans="1:25" ht="12.95" hidden="1" customHeight="1" x14ac:dyDescent="0.2">
      <c r="B72" s="118" t="s">
        <v>117</v>
      </c>
      <c r="C72"/>
      <c r="D72" s="118" t="s">
        <v>118</v>
      </c>
      <c r="F72" s="266"/>
      <c r="G72" s="190"/>
      <c r="J72" s="248">
        <v>8670000</v>
      </c>
      <c r="M72" s="139">
        <v>-7090000</v>
      </c>
      <c r="N72" s="140"/>
      <c r="P72" s="190"/>
      <c r="T72" s="169">
        <v>-3950000</v>
      </c>
      <c r="U72" s="29"/>
      <c r="V72" s="116"/>
      <c r="W72" s="167">
        <v>201000</v>
      </c>
      <c r="X72"/>
      <c r="Y72"/>
    </row>
    <row r="73" spans="1:25" ht="12.95" hidden="1" customHeight="1" x14ac:dyDescent="0.2">
      <c r="B73" s="118" t="s">
        <v>118</v>
      </c>
      <c r="C73"/>
      <c r="D73" s="118" t="s">
        <v>80</v>
      </c>
      <c r="F73" s="266"/>
      <c r="G73" s="190">
        <v>200000</v>
      </c>
      <c r="J73" s="248">
        <v>-400000</v>
      </c>
      <c r="M73" s="139"/>
      <c r="N73" s="140"/>
      <c r="P73" s="190"/>
      <c r="T73" s="169"/>
      <c r="U73" s="29"/>
      <c r="V73" s="116"/>
      <c r="W73" s="167"/>
      <c r="X73"/>
      <c r="Y73"/>
    </row>
    <row r="74" spans="1:25" ht="12.95" hidden="1" customHeight="1" x14ac:dyDescent="0.2">
      <c r="B74" s="118" t="s">
        <v>118</v>
      </c>
      <c r="C74"/>
      <c r="D74" s="224" t="s">
        <v>144</v>
      </c>
      <c r="F74" s="266"/>
      <c r="G74" s="190"/>
      <c r="M74" s="139">
        <v>50687</v>
      </c>
      <c r="N74" s="140"/>
      <c r="P74" s="190"/>
      <c r="T74" s="169"/>
      <c r="U74" s="29"/>
      <c r="V74" s="116"/>
      <c r="W74" s="167"/>
      <c r="X74"/>
      <c r="Y74"/>
    </row>
    <row r="75" spans="1:25" ht="12.95" hidden="1" customHeight="1" x14ac:dyDescent="0.2">
      <c r="B75" s="118" t="s">
        <v>118</v>
      </c>
      <c r="C75"/>
      <c r="D75" s="118" t="s">
        <v>140</v>
      </c>
      <c r="F75" s="266"/>
      <c r="G75" s="190"/>
      <c r="M75" s="139">
        <v>-1328000</v>
      </c>
      <c r="N75" s="140"/>
      <c r="P75" s="190"/>
      <c r="T75" s="169"/>
      <c r="U75" s="29"/>
      <c r="V75" s="116"/>
      <c r="W75" s="167"/>
      <c r="X75"/>
      <c r="Y75"/>
    </row>
    <row r="76" spans="1:25" ht="12.95" hidden="1" customHeight="1" x14ac:dyDescent="0.2">
      <c r="B76" s="118" t="s">
        <v>118</v>
      </c>
      <c r="C76"/>
      <c r="D76" s="118" t="s">
        <v>86</v>
      </c>
      <c r="F76" s="266"/>
      <c r="G76" s="190"/>
      <c r="J76" s="248">
        <v>-11439000</v>
      </c>
      <c r="M76" s="139">
        <v>6179000</v>
      </c>
      <c r="N76" s="140"/>
      <c r="P76" s="190"/>
      <c r="Q76" s="190">
        <v>-1672129</v>
      </c>
      <c r="T76" s="169"/>
      <c r="U76" s="29"/>
      <c r="V76" s="116"/>
      <c r="W76" s="167"/>
      <c r="X76"/>
      <c r="Y76"/>
    </row>
    <row r="77" spans="1:25" ht="12.95" hidden="1" customHeight="1" x14ac:dyDescent="0.2">
      <c r="B77" s="118" t="s">
        <v>118</v>
      </c>
      <c r="C77"/>
      <c r="D77" s="118" t="s">
        <v>143</v>
      </c>
      <c r="F77" s="266"/>
      <c r="G77" s="190"/>
      <c r="M77" s="139">
        <v>-210</v>
      </c>
      <c r="N77" s="140"/>
      <c r="P77" s="190"/>
      <c r="T77" s="169"/>
      <c r="U77" s="29"/>
      <c r="V77" s="116"/>
      <c r="W77" s="167"/>
      <c r="X77"/>
      <c r="Y77"/>
    </row>
    <row r="78" spans="1:25" ht="12.95" hidden="1" customHeight="1" x14ac:dyDescent="0.2">
      <c r="B78" s="118" t="s">
        <v>118</v>
      </c>
      <c r="C78"/>
      <c r="D78" s="118" t="s">
        <v>119</v>
      </c>
      <c r="F78" s="266"/>
      <c r="G78" s="190"/>
      <c r="M78" s="140"/>
      <c r="N78" s="140"/>
      <c r="P78" s="190"/>
      <c r="T78" s="29"/>
      <c r="U78" s="29"/>
      <c r="V78" s="116"/>
      <c r="W78" s="167">
        <v>-382000</v>
      </c>
      <c r="X78"/>
      <c r="Y78"/>
    </row>
    <row r="79" spans="1:25" ht="12.95" hidden="1" customHeight="1" x14ac:dyDescent="0.2">
      <c r="B79" s="118" t="s">
        <v>118</v>
      </c>
      <c r="C79"/>
      <c r="D79" s="118" t="s">
        <v>120</v>
      </c>
      <c r="F79" s="266"/>
      <c r="G79" s="190"/>
      <c r="J79" s="248">
        <v>-18000</v>
      </c>
      <c r="M79" s="139">
        <v>82000</v>
      </c>
      <c r="N79" s="140"/>
      <c r="P79" s="190"/>
      <c r="Q79" s="190">
        <v>-73000</v>
      </c>
      <c r="T79" s="29"/>
      <c r="U79" s="29"/>
      <c r="V79" s="116"/>
      <c r="W79" s="167"/>
      <c r="X79"/>
      <c r="Y79"/>
    </row>
    <row r="80" spans="1:25" ht="12.95" hidden="1" customHeight="1" x14ac:dyDescent="0.2">
      <c r="B80" s="118" t="s">
        <v>118</v>
      </c>
      <c r="C80"/>
      <c r="D80" s="118" t="s">
        <v>121</v>
      </c>
      <c r="F80" s="266"/>
      <c r="G80" s="190"/>
      <c r="M80" s="140"/>
      <c r="N80" s="140"/>
      <c r="P80" s="190"/>
      <c r="Q80" s="190">
        <v>-31200000</v>
      </c>
      <c r="T80" s="29"/>
      <c r="U80" s="29"/>
      <c r="V80" s="116"/>
      <c r="W80" s="167"/>
      <c r="X80"/>
      <c r="Y80"/>
    </row>
    <row r="81" spans="2:25" ht="12.95" hidden="1" customHeight="1" x14ac:dyDescent="0.2">
      <c r="B81" s="118" t="s">
        <v>118</v>
      </c>
      <c r="C81"/>
      <c r="D81" s="118" t="s">
        <v>122</v>
      </c>
      <c r="F81" s="266"/>
      <c r="G81" s="190"/>
      <c r="M81" s="140"/>
      <c r="N81" s="140"/>
      <c r="P81" s="190"/>
      <c r="T81" s="29"/>
      <c r="U81" s="29"/>
      <c r="V81" s="116"/>
      <c r="W81" s="167">
        <v>-15000</v>
      </c>
      <c r="X81"/>
      <c r="Y81"/>
    </row>
    <row r="82" spans="2:25" ht="12.95" hidden="1" customHeight="1" x14ac:dyDescent="0.2">
      <c r="B82" s="118" t="s">
        <v>118</v>
      </c>
      <c r="C82"/>
      <c r="D82" s="118" t="s">
        <v>123</v>
      </c>
      <c r="F82" s="266"/>
      <c r="G82" s="190"/>
      <c r="M82" s="140"/>
      <c r="N82" s="140"/>
      <c r="P82" s="190"/>
      <c r="Q82" s="190">
        <v>101000</v>
      </c>
      <c r="T82" s="29"/>
      <c r="U82" s="29"/>
      <c r="V82" s="116"/>
      <c r="W82" s="167"/>
      <c r="X82"/>
      <c r="Y82"/>
    </row>
    <row r="83" spans="2:25" ht="12.95" hidden="1" customHeight="1" x14ac:dyDescent="0.2">
      <c r="B83" s="118" t="s">
        <v>118</v>
      </c>
      <c r="C83"/>
      <c r="D83" s="118" t="s">
        <v>78</v>
      </c>
      <c r="F83" s="266"/>
      <c r="G83" s="190"/>
      <c r="M83" s="140"/>
      <c r="N83" s="140"/>
      <c r="P83" s="190"/>
      <c r="Q83" s="190">
        <v>466765000</v>
      </c>
      <c r="T83" s="29"/>
      <c r="U83" s="29"/>
      <c r="V83" s="116"/>
      <c r="W83" s="167"/>
      <c r="X83"/>
      <c r="Y83"/>
    </row>
    <row r="84" spans="2:25" ht="12.95" hidden="1" customHeight="1" x14ac:dyDescent="0.2">
      <c r="B84" s="118" t="s">
        <v>118</v>
      </c>
      <c r="C84"/>
      <c r="D84" s="118" t="s">
        <v>88</v>
      </c>
      <c r="F84" s="266"/>
      <c r="G84" s="190"/>
      <c r="M84" s="139">
        <v>-1265570</v>
      </c>
      <c r="N84" s="140"/>
      <c r="P84" s="190"/>
      <c r="T84" s="29"/>
      <c r="U84" s="29"/>
      <c r="V84" s="116"/>
      <c r="W84" s="167"/>
      <c r="X84"/>
      <c r="Y84"/>
    </row>
    <row r="85" spans="2:25" ht="12.95" hidden="1" customHeight="1" x14ac:dyDescent="0.2">
      <c r="B85" s="118" t="s">
        <v>118</v>
      </c>
      <c r="C85"/>
      <c r="D85" s="118" t="s">
        <v>87</v>
      </c>
      <c r="F85" s="266"/>
      <c r="G85" s="190">
        <v>23000</v>
      </c>
      <c r="J85" s="248">
        <v>3032485</v>
      </c>
      <c r="M85" s="139">
        <v>2471062</v>
      </c>
      <c r="N85" s="140"/>
      <c r="P85" s="190"/>
      <c r="T85" s="29"/>
      <c r="U85" s="29"/>
      <c r="V85" s="116"/>
      <c r="W85" s="167"/>
      <c r="X85"/>
      <c r="Y85"/>
    </row>
    <row r="86" spans="2:25" ht="12.95" hidden="1" customHeight="1" x14ac:dyDescent="0.2">
      <c r="B86" s="118" t="s">
        <v>118</v>
      </c>
      <c r="C86"/>
      <c r="D86" s="118" t="s">
        <v>145</v>
      </c>
      <c r="F86" s="266"/>
      <c r="G86" s="190"/>
      <c r="M86" s="139">
        <v>103000</v>
      </c>
      <c r="N86" s="140"/>
      <c r="P86" s="190"/>
      <c r="T86" s="29"/>
      <c r="U86" s="29"/>
      <c r="V86" s="116"/>
      <c r="W86" s="167"/>
      <c r="X86"/>
      <c r="Y86"/>
    </row>
    <row r="87" spans="2:25" ht="12.95" hidden="1" customHeight="1" x14ac:dyDescent="0.2">
      <c r="B87" s="118" t="s">
        <v>118</v>
      </c>
      <c r="C87"/>
      <c r="D87" s="118" t="s">
        <v>83</v>
      </c>
      <c r="F87" s="266"/>
      <c r="G87" s="190"/>
      <c r="M87" s="139">
        <v>3459000</v>
      </c>
      <c r="N87" s="140"/>
      <c r="P87" s="190"/>
      <c r="T87" s="29"/>
      <c r="U87" s="29"/>
      <c r="V87" s="116"/>
      <c r="W87" s="167"/>
      <c r="X87"/>
      <c r="Y87"/>
    </row>
    <row r="88" spans="2:25" ht="12.95" hidden="1" customHeight="1" x14ac:dyDescent="0.2">
      <c r="B88" s="118" t="s">
        <v>118</v>
      </c>
      <c r="C88"/>
      <c r="D88" s="118" t="s">
        <v>142</v>
      </c>
      <c r="F88" s="266"/>
      <c r="G88" s="190"/>
      <c r="M88" s="139">
        <v>-9000</v>
      </c>
      <c r="N88" s="140"/>
      <c r="P88" s="190"/>
      <c r="T88" s="29"/>
      <c r="U88" s="29"/>
      <c r="V88" s="116"/>
      <c r="W88" s="167"/>
      <c r="X88"/>
      <c r="Y88"/>
    </row>
    <row r="89" spans="2:25" ht="12.95" hidden="1" customHeight="1" x14ac:dyDescent="0.2">
      <c r="B89" s="118" t="s">
        <v>118</v>
      </c>
      <c r="C89"/>
      <c r="D89" s="118" t="s">
        <v>124</v>
      </c>
      <c r="F89" s="266"/>
      <c r="G89" s="190"/>
      <c r="M89" s="139">
        <v>182000</v>
      </c>
      <c r="N89" s="140"/>
      <c r="P89" s="190"/>
      <c r="Q89" s="190">
        <v>-3349000</v>
      </c>
      <c r="T89" s="29"/>
      <c r="U89" s="29"/>
      <c r="V89" s="116"/>
      <c r="W89" s="167"/>
      <c r="X89"/>
      <c r="Y89"/>
    </row>
    <row r="90" spans="2:25" ht="12.95" hidden="1" customHeight="1" x14ac:dyDescent="0.2">
      <c r="B90" s="118" t="s">
        <v>118</v>
      </c>
      <c r="C90"/>
      <c r="D90" s="118" t="s">
        <v>125</v>
      </c>
      <c r="F90" s="266"/>
      <c r="G90" s="190"/>
      <c r="M90" s="139">
        <v>576000</v>
      </c>
      <c r="N90" s="140"/>
      <c r="P90" s="190"/>
      <c r="Q90" s="190">
        <v>1155000</v>
      </c>
      <c r="T90" s="29"/>
      <c r="U90" s="29"/>
      <c r="V90" s="116"/>
      <c r="W90" s="167"/>
      <c r="X90"/>
      <c r="Y90"/>
    </row>
    <row r="91" spans="2:25" ht="12.95" hidden="1" customHeight="1" x14ac:dyDescent="0.2">
      <c r="B91" s="118" t="s">
        <v>118</v>
      </c>
      <c r="C91"/>
      <c r="D91" s="118" t="s">
        <v>126</v>
      </c>
      <c r="F91" s="266"/>
      <c r="G91" s="190"/>
      <c r="J91" s="248">
        <v>-17699000</v>
      </c>
      <c r="M91" s="139">
        <v>-2407000</v>
      </c>
      <c r="N91" s="140"/>
      <c r="P91" s="190"/>
      <c r="T91" s="29">
        <v>-21979000</v>
      </c>
      <c r="U91" s="29"/>
      <c r="V91" s="116"/>
      <c r="W91" s="167">
        <v>-11895761</v>
      </c>
      <c r="X91"/>
      <c r="Y91"/>
    </row>
    <row r="92" spans="2:25" ht="12.95" hidden="1" customHeight="1" x14ac:dyDescent="0.2">
      <c r="B92" s="118" t="s">
        <v>118</v>
      </c>
      <c r="C92"/>
      <c r="D92" s="118" t="s">
        <v>160</v>
      </c>
      <c r="F92" s="266"/>
      <c r="G92" s="190"/>
      <c r="J92" s="248">
        <v>-3713638</v>
      </c>
      <c r="M92" s="139"/>
      <c r="N92" s="140"/>
      <c r="P92" s="190"/>
      <c r="T92" s="29"/>
      <c r="U92" s="29"/>
      <c r="V92" s="116"/>
      <c r="W92" s="167"/>
      <c r="X92"/>
      <c r="Y92"/>
    </row>
    <row r="93" spans="2:25" ht="12.95" hidden="1" customHeight="1" x14ac:dyDescent="0.2">
      <c r="B93" s="118" t="s">
        <v>118</v>
      </c>
      <c r="C93"/>
      <c r="D93" s="118" t="s">
        <v>127</v>
      </c>
      <c r="F93" s="266"/>
      <c r="G93" s="190"/>
      <c r="J93" s="248">
        <v>337000</v>
      </c>
      <c r="M93" s="139"/>
      <c r="N93" s="140"/>
      <c r="P93" s="190"/>
      <c r="Q93" s="190">
        <v>986677</v>
      </c>
      <c r="T93" s="29">
        <v>484000</v>
      </c>
      <c r="U93" s="29"/>
      <c r="V93" s="116"/>
      <c r="W93" s="167">
        <v>0</v>
      </c>
      <c r="X93"/>
      <c r="Y93"/>
    </row>
    <row r="94" spans="2:25" ht="12.95" hidden="1" customHeight="1" x14ac:dyDescent="0.2">
      <c r="B94" s="118" t="s">
        <v>118</v>
      </c>
      <c r="C94"/>
      <c r="D94" s="118" t="s">
        <v>128</v>
      </c>
      <c r="F94" s="266"/>
      <c r="G94" s="190"/>
      <c r="M94" s="140"/>
      <c r="N94" s="140"/>
      <c r="P94" s="190"/>
      <c r="Q94" s="190">
        <v>-1291678</v>
      </c>
      <c r="T94" s="29"/>
      <c r="U94" s="29"/>
      <c r="V94" s="116"/>
      <c r="W94" s="167"/>
      <c r="X94"/>
      <c r="Y94"/>
    </row>
    <row r="95" spans="2:25" ht="12.95" hidden="1" customHeight="1" x14ac:dyDescent="0.2">
      <c r="B95" s="118" t="s">
        <v>118</v>
      </c>
      <c r="C95"/>
      <c r="D95" s="118" t="s">
        <v>129</v>
      </c>
      <c r="F95" s="266"/>
      <c r="G95" s="190"/>
      <c r="J95" s="248">
        <v>-4803038</v>
      </c>
      <c r="M95" s="139">
        <v>7992000</v>
      </c>
      <c r="N95" s="140"/>
      <c r="P95" s="190"/>
      <c r="T95" s="29">
        <v>-5697000</v>
      </c>
      <c r="U95" s="29"/>
      <c r="V95" s="116"/>
      <c r="W95" s="167">
        <v>0</v>
      </c>
      <c r="X95"/>
      <c r="Y95"/>
    </row>
    <row r="96" spans="2:25" ht="12.95" hidden="1" customHeight="1" x14ac:dyDescent="0.2">
      <c r="B96" s="118" t="s">
        <v>118</v>
      </c>
      <c r="C96"/>
      <c r="D96" s="118" t="s">
        <v>241</v>
      </c>
      <c r="F96" s="266"/>
      <c r="G96" s="190">
        <v>-6223173</v>
      </c>
      <c r="M96" s="139"/>
      <c r="N96" s="140"/>
      <c r="P96" s="190"/>
      <c r="T96" s="29"/>
      <c r="U96" s="29"/>
      <c r="V96" s="116"/>
      <c r="W96" s="167"/>
      <c r="X96"/>
      <c r="Y96"/>
    </row>
    <row r="97" spans="2:25" ht="12.95" hidden="1" customHeight="1" x14ac:dyDescent="0.2">
      <c r="B97" s="118" t="s">
        <v>118</v>
      </c>
      <c r="C97"/>
      <c r="D97" s="118" t="s">
        <v>116</v>
      </c>
      <c r="F97" s="266"/>
      <c r="G97" s="190"/>
      <c r="J97" s="248">
        <v>8234000</v>
      </c>
      <c r="M97" s="139">
        <v>-6094000</v>
      </c>
      <c r="N97" s="140"/>
      <c r="P97" s="190"/>
      <c r="Q97" s="190">
        <v>-435075677</v>
      </c>
      <c r="T97" s="29"/>
      <c r="U97" s="29"/>
      <c r="V97" s="116"/>
      <c r="W97" s="167"/>
      <c r="X97"/>
      <c r="Y97"/>
    </row>
    <row r="98" spans="2:25" ht="12.95" hidden="1" customHeight="1" x14ac:dyDescent="0.2">
      <c r="B98" s="118" t="s">
        <v>118</v>
      </c>
      <c r="C98"/>
      <c r="D98" s="118" t="s">
        <v>130</v>
      </c>
      <c r="F98" s="266"/>
      <c r="G98" s="190"/>
      <c r="M98" s="140"/>
      <c r="N98" s="140"/>
      <c r="P98" s="190"/>
      <c r="T98" s="29">
        <v>1768000</v>
      </c>
      <c r="U98" s="29"/>
      <c r="V98" s="116"/>
      <c r="W98" s="167">
        <v>-2548575</v>
      </c>
      <c r="X98"/>
      <c r="Y98"/>
    </row>
    <row r="99" spans="2:25" ht="12.95" hidden="1" customHeight="1" x14ac:dyDescent="0.2">
      <c r="B99" s="118" t="s">
        <v>118</v>
      </c>
      <c r="C99"/>
      <c r="D99" s="118" t="s">
        <v>242</v>
      </c>
      <c r="F99" s="266"/>
      <c r="G99" s="190">
        <v>5929601</v>
      </c>
      <c r="M99" s="140"/>
      <c r="N99" s="140"/>
      <c r="P99" s="190"/>
      <c r="T99" s="29"/>
      <c r="U99" s="29"/>
      <c r="V99" s="116"/>
      <c r="W99" s="167"/>
      <c r="X99"/>
      <c r="Y99"/>
    </row>
    <row r="100" spans="2:25" ht="12.95" hidden="1" customHeight="1" x14ac:dyDescent="0.2">
      <c r="B100" s="118" t="s">
        <v>118</v>
      </c>
      <c r="C100"/>
      <c r="D100" s="118" t="s">
        <v>17</v>
      </c>
      <c r="F100" s="266"/>
      <c r="G100" s="190"/>
      <c r="M100" s="140">
        <v>-4772000</v>
      </c>
      <c r="N100" s="140"/>
      <c r="P100" s="190"/>
      <c r="Q100" s="190">
        <v>1291679</v>
      </c>
      <c r="T100" s="29">
        <v>-7849000</v>
      </c>
      <c r="U100" s="29"/>
      <c r="V100" s="116"/>
      <c r="W100" s="167">
        <v>19463000</v>
      </c>
      <c r="X100"/>
      <c r="Y100"/>
    </row>
    <row r="101" spans="2:25" ht="12.95" hidden="1" customHeight="1" x14ac:dyDescent="0.2">
      <c r="B101" s="118" t="s">
        <v>118</v>
      </c>
      <c r="C101"/>
      <c r="D101" s="118" t="s">
        <v>131</v>
      </c>
      <c r="F101" s="266"/>
      <c r="G101" s="190"/>
      <c r="M101" s="140">
        <v>-196000</v>
      </c>
      <c r="N101" s="140"/>
      <c r="P101" s="190"/>
      <c r="T101" s="29"/>
      <c r="U101" s="29"/>
      <c r="V101" s="116"/>
      <c r="W101" s="167">
        <v>-884000</v>
      </c>
      <c r="X101"/>
      <c r="Y101"/>
    </row>
    <row r="102" spans="2:25" ht="12.95" hidden="1" customHeight="1" x14ac:dyDescent="0.2">
      <c r="B102" s="118" t="s">
        <v>118</v>
      </c>
      <c r="C102"/>
      <c r="D102" s="118" t="s">
        <v>132</v>
      </c>
      <c r="F102" s="266"/>
      <c r="G102" s="190"/>
      <c r="M102" s="140"/>
      <c r="N102" s="140"/>
      <c r="P102" s="190"/>
      <c r="T102" s="29">
        <v>593000</v>
      </c>
      <c r="U102" s="29"/>
      <c r="V102" s="116"/>
      <c r="W102" s="167">
        <v>239000</v>
      </c>
      <c r="X102"/>
      <c r="Y102"/>
    </row>
    <row r="103" spans="2:25" ht="12.95" hidden="1" customHeight="1" x14ac:dyDescent="0.2">
      <c r="B103" s="118" t="s">
        <v>40</v>
      </c>
      <c r="C103"/>
      <c r="D103" s="118" t="s">
        <v>133</v>
      </c>
      <c r="F103" s="266"/>
      <c r="G103" s="190"/>
      <c r="M103" s="140"/>
      <c r="N103" s="140"/>
      <c r="P103" s="190"/>
      <c r="T103" s="29"/>
      <c r="U103" s="29"/>
      <c r="V103" s="116"/>
      <c r="W103" s="167">
        <v>442177</v>
      </c>
      <c r="X103"/>
      <c r="Y103"/>
    </row>
    <row r="104" spans="2:25" ht="12.95" hidden="1" customHeight="1" x14ac:dyDescent="0.2">
      <c r="B104" s="118" t="s">
        <v>40</v>
      </c>
      <c r="C104"/>
      <c r="D104" s="118" t="s">
        <v>84</v>
      </c>
      <c r="F104" s="266"/>
      <c r="G104" s="190"/>
      <c r="M104" s="140"/>
      <c r="N104" s="140"/>
      <c r="P104" s="190"/>
      <c r="T104" s="29"/>
      <c r="U104" s="29"/>
      <c r="V104" s="116"/>
      <c r="W104" s="167">
        <v>428076</v>
      </c>
      <c r="X104"/>
      <c r="Y104"/>
    </row>
    <row r="105" spans="2:25" ht="12.95" hidden="1" customHeight="1" x14ac:dyDescent="0.2">
      <c r="B105" s="118" t="s">
        <v>40</v>
      </c>
      <c r="C105"/>
      <c r="D105" s="118" t="s">
        <v>134</v>
      </c>
      <c r="F105" s="266"/>
      <c r="G105" s="190"/>
      <c r="M105" s="140"/>
      <c r="N105" s="140"/>
      <c r="P105" s="190"/>
      <c r="T105" s="29"/>
      <c r="U105" s="29"/>
      <c r="V105" s="116"/>
      <c r="W105" s="167">
        <v>-429096</v>
      </c>
      <c r="X105"/>
      <c r="Y105"/>
    </row>
    <row r="106" spans="2:25" ht="12.95" hidden="1" customHeight="1" x14ac:dyDescent="0.2">
      <c r="B106" s="118" t="s">
        <v>40</v>
      </c>
      <c r="C106"/>
      <c r="D106" s="118" t="s">
        <v>135</v>
      </c>
      <c r="F106" s="266"/>
      <c r="G106" s="190"/>
      <c r="M106" s="140"/>
      <c r="N106" s="140"/>
      <c r="P106" s="190"/>
      <c r="T106" s="29"/>
      <c r="U106" s="29"/>
      <c r="V106" s="116"/>
      <c r="W106" s="167">
        <v>520209</v>
      </c>
      <c r="X106"/>
      <c r="Y106"/>
    </row>
    <row r="107" spans="2:25" ht="12.95" hidden="1" customHeight="1" x14ac:dyDescent="0.2">
      <c r="B107" s="118" t="s">
        <v>136</v>
      </c>
      <c r="C107"/>
      <c r="D107" s="118" t="s">
        <v>84</v>
      </c>
      <c r="F107" s="266"/>
      <c r="G107" s="190"/>
      <c r="M107" s="140"/>
      <c r="N107"/>
      <c r="P107" s="190"/>
      <c r="T107" s="29"/>
      <c r="U107" s="29"/>
      <c r="V107" s="116"/>
      <c r="W107" s="167">
        <v>123000</v>
      </c>
      <c r="X107"/>
      <c r="Y107"/>
    </row>
    <row r="108" spans="2:25" ht="12.95" hidden="1" customHeight="1" thickBot="1" x14ac:dyDescent="0.25">
      <c r="C108"/>
      <c r="F108" s="267"/>
      <c r="G108" s="175">
        <f>SUM(G70:G107)</f>
        <v>-70572</v>
      </c>
      <c r="J108" s="175">
        <f>SUM(J70:J107)</f>
        <v>-17799191</v>
      </c>
      <c r="M108" s="175">
        <f>SUM(M70:M107)</f>
        <v>-2067031</v>
      </c>
      <c r="N108"/>
      <c r="O108" s="175"/>
      <c r="P108" s="175"/>
      <c r="Q108" s="175">
        <f>SUM(Q70:Q107)</f>
        <v>-2362128</v>
      </c>
      <c r="T108" s="175">
        <f>SUM(T70:T107)</f>
        <v>-32373000</v>
      </c>
      <c r="U108" s="29"/>
      <c r="V108" s="116"/>
      <c r="W108" s="147">
        <f>SUM(W70:W107)</f>
        <v>-27505970</v>
      </c>
      <c r="X108" s="140"/>
      <c r="Y108"/>
    </row>
    <row r="109" spans="2:25" ht="12.95" hidden="1" customHeight="1" thickTop="1" x14ac:dyDescent="0.2">
      <c r="B109" s="113"/>
      <c r="C109"/>
      <c r="F109" s="266"/>
      <c r="G109" s="190"/>
      <c r="N109"/>
      <c r="P109" s="190"/>
      <c r="T109" s="29"/>
      <c r="U109" s="29"/>
      <c r="V109" s="116"/>
      <c r="W109" s="140"/>
      <c r="X109" s="140"/>
    </row>
    <row r="110" spans="2:25" ht="12.95" customHeight="1" x14ac:dyDescent="0.2">
      <c r="B110" s="113"/>
      <c r="C110"/>
      <c r="F110" s="266"/>
      <c r="G110" s="190"/>
      <c r="N110"/>
      <c r="P110" s="190"/>
      <c r="W110" s="140"/>
      <c r="X110" s="140"/>
    </row>
    <row r="111" spans="2:25" ht="12.95" customHeight="1" x14ac:dyDescent="0.2">
      <c r="B111" s="113"/>
      <c r="C111"/>
      <c r="F111" s="237"/>
      <c r="G111" s="240"/>
      <c r="N111"/>
      <c r="P111" s="190"/>
      <c r="W111" s="140"/>
      <c r="X111" s="140"/>
    </row>
    <row r="112" spans="2:25" ht="12.95" customHeight="1" x14ac:dyDescent="0.2">
      <c r="B112" s="113"/>
      <c r="C112"/>
      <c r="F112" s="237"/>
      <c r="G112" s="240"/>
      <c r="N112"/>
      <c r="P112" s="190"/>
      <c r="W112" s="115"/>
      <c r="X112" s="115"/>
    </row>
    <row r="113" spans="2:24" ht="12.95" customHeight="1" x14ac:dyDescent="0.2">
      <c r="B113" s="113"/>
      <c r="C113"/>
      <c r="F113" s="237"/>
      <c r="G113" s="240"/>
      <c r="N113" s="140"/>
      <c r="P113" s="190"/>
      <c r="W113" s="115"/>
      <c r="X113" s="115"/>
    </row>
    <row r="114" spans="2:24" ht="12.95" customHeight="1" x14ac:dyDescent="0.2">
      <c r="B114" s="113"/>
      <c r="C114"/>
      <c r="F114" s="237"/>
      <c r="G114" s="240"/>
      <c r="N114" s="140"/>
      <c r="P114" s="190"/>
      <c r="W114" s="115"/>
      <c r="X114" s="115"/>
    </row>
    <row r="115" spans="2:24" ht="12.95" customHeight="1" x14ac:dyDescent="0.2">
      <c r="B115" s="113"/>
      <c r="C115"/>
      <c r="F115" s="237"/>
      <c r="G115" s="240"/>
      <c r="N115" s="140"/>
      <c r="P115" s="190"/>
      <c r="W115" s="115"/>
      <c r="X115" s="115"/>
    </row>
    <row r="116" spans="2:24" ht="12.95" customHeight="1" x14ac:dyDescent="0.2">
      <c r="B116" s="113"/>
      <c r="C116"/>
      <c r="F116" s="237"/>
      <c r="G116" s="240"/>
      <c r="N116" s="140"/>
      <c r="P116" s="190"/>
      <c r="W116" s="115"/>
      <c r="X116" s="115"/>
    </row>
    <row r="117" spans="2:24" ht="12.95" customHeight="1" x14ac:dyDescent="0.2">
      <c r="B117" s="113"/>
      <c r="C117"/>
      <c r="F117" s="237"/>
      <c r="G117" s="240"/>
      <c r="N117" s="140"/>
      <c r="P117" s="190"/>
      <c r="W117" s="115"/>
      <c r="X117" s="115"/>
    </row>
    <row r="118" spans="2:24" ht="12.95" customHeight="1" x14ac:dyDescent="0.2">
      <c r="B118" s="113"/>
      <c r="C118"/>
      <c r="F118" s="237"/>
      <c r="G118" s="240"/>
      <c r="N118" s="140"/>
      <c r="P118" s="190"/>
      <c r="W118" s="115"/>
      <c r="X118" s="115"/>
    </row>
    <row r="119" spans="2:24" ht="12.95" customHeight="1" x14ac:dyDescent="0.2">
      <c r="B119" s="113"/>
      <c r="C119"/>
      <c r="F119" s="237"/>
      <c r="G119" s="240"/>
      <c r="N119" s="140"/>
      <c r="P119" s="190"/>
      <c r="W119" s="115"/>
      <c r="X119" s="115"/>
    </row>
    <row r="120" spans="2:24" ht="12.95" customHeight="1" x14ac:dyDescent="0.2">
      <c r="B120" s="113"/>
      <c r="C120"/>
      <c r="F120" s="237"/>
      <c r="G120" s="240"/>
      <c r="N120" s="140"/>
      <c r="P120" s="190"/>
      <c r="W120" s="115"/>
      <c r="X120" s="115"/>
    </row>
    <row r="121" spans="2:24" ht="12.95" customHeight="1" x14ac:dyDescent="0.2">
      <c r="B121" s="113"/>
      <c r="C121"/>
      <c r="F121" s="237"/>
      <c r="G121" s="240"/>
      <c r="N121" s="140"/>
      <c r="P121" s="190"/>
      <c r="W121" s="115"/>
      <c r="X121" s="115"/>
    </row>
    <row r="122" spans="2:24" ht="12.95" customHeight="1" x14ac:dyDescent="0.2">
      <c r="B122" s="113"/>
      <c r="C122"/>
      <c r="F122" s="237"/>
      <c r="G122" s="240"/>
      <c r="N122" s="140"/>
      <c r="P122" s="190"/>
      <c r="W122" s="115"/>
      <c r="X122" s="115"/>
    </row>
    <row r="123" spans="2:24" ht="12.95" customHeight="1" x14ac:dyDescent="0.2">
      <c r="B123" s="113"/>
      <c r="C123"/>
      <c r="F123" s="237"/>
      <c r="G123" s="240"/>
      <c r="N123" s="140"/>
      <c r="P123" s="190"/>
      <c r="W123" s="115"/>
      <c r="X123" s="115"/>
    </row>
    <row r="124" spans="2:24" ht="12.95" customHeight="1" x14ac:dyDescent="0.2">
      <c r="B124" s="113"/>
      <c r="C124"/>
      <c r="F124" s="237"/>
      <c r="G124" s="240"/>
      <c r="N124" s="140"/>
      <c r="P124" s="190"/>
      <c r="W124" s="115"/>
      <c r="X124" s="115"/>
    </row>
    <row r="125" spans="2:24" ht="12.95" customHeight="1" x14ac:dyDescent="0.2">
      <c r="B125" s="113"/>
      <c r="C125"/>
      <c r="N125" s="140"/>
      <c r="W125" s="115"/>
      <c r="X125" s="115"/>
    </row>
    <row r="126" spans="2:24" ht="12.95" customHeight="1" x14ac:dyDescent="0.2">
      <c r="B126" s="113"/>
      <c r="C126"/>
      <c r="N126" s="140"/>
      <c r="W126" s="115"/>
      <c r="X126" s="115"/>
    </row>
    <row r="127" spans="2:24" ht="12.95" customHeight="1" x14ac:dyDescent="0.2">
      <c r="B127" s="113"/>
      <c r="C127"/>
      <c r="N127" s="140"/>
      <c r="W127" s="115"/>
      <c r="X127" s="115"/>
    </row>
    <row r="128" spans="2:24" ht="12.95" customHeight="1" x14ac:dyDescent="0.2">
      <c r="B128" s="113"/>
      <c r="C128"/>
      <c r="N128" s="140"/>
      <c r="W128" s="115"/>
      <c r="X128" s="115"/>
    </row>
    <row r="129" spans="2:24" ht="12.95" customHeight="1" x14ac:dyDescent="0.2">
      <c r="B129" s="113"/>
      <c r="C129"/>
      <c r="N129" s="140"/>
      <c r="W129" s="115"/>
      <c r="X129" s="115"/>
    </row>
    <row r="130" spans="2:24" ht="12.95" customHeight="1" x14ac:dyDescent="0.2">
      <c r="B130" s="113"/>
      <c r="C130"/>
      <c r="N130" s="140"/>
      <c r="W130" s="115"/>
      <c r="X130" s="115"/>
    </row>
    <row r="131" spans="2:24" ht="12.95" customHeight="1" x14ac:dyDescent="0.2">
      <c r="B131" s="113"/>
      <c r="C131"/>
      <c r="N131" s="140"/>
      <c r="W131" s="115"/>
      <c r="X131" s="115"/>
    </row>
    <row r="132" spans="2:24" ht="12.95" customHeight="1" x14ac:dyDescent="0.2">
      <c r="B132" s="113"/>
      <c r="C132"/>
      <c r="N132" s="140"/>
      <c r="W132" s="115"/>
      <c r="X132" s="115"/>
    </row>
    <row r="133" spans="2:24" ht="12.95" customHeight="1" x14ac:dyDescent="0.2">
      <c r="B133" s="113"/>
      <c r="C133"/>
      <c r="N133" s="140"/>
      <c r="W133" s="115"/>
      <c r="X133" s="115"/>
    </row>
    <row r="134" spans="2:24" ht="12.95" customHeight="1" x14ac:dyDescent="0.2">
      <c r="B134" s="113"/>
      <c r="C134"/>
      <c r="W134" s="115"/>
      <c r="X134" s="115"/>
    </row>
    <row r="135" spans="2:24" ht="12.95" customHeight="1" x14ac:dyDescent="0.2">
      <c r="B135" s="113"/>
      <c r="C135"/>
      <c r="W135" s="115"/>
      <c r="X135" s="115"/>
    </row>
    <row r="136" spans="2:24" ht="12.95" customHeight="1" x14ac:dyDescent="0.2">
      <c r="B136" s="113"/>
      <c r="C136"/>
      <c r="W136" s="115"/>
      <c r="X136" s="115"/>
    </row>
    <row r="137" spans="2:24" ht="12.95" customHeight="1" x14ac:dyDescent="0.2">
      <c r="B137" s="113"/>
      <c r="C137"/>
      <c r="W137" s="115"/>
      <c r="X137" s="115"/>
    </row>
    <row r="138" spans="2:24" ht="12.95" customHeight="1" x14ac:dyDescent="0.2">
      <c r="B138" s="113"/>
      <c r="C138"/>
      <c r="W138" s="115"/>
      <c r="X138" s="115"/>
    </row>
    <row r="139" spans="2:24" ht="12.95" customHeight="1" x14ac:dyDescent="0.2">
      <c r="B139" s="113"/>
      <c r="C139"/>
      <c r="W139" s="115"/>
      <c r="X139" s="115"/>
    </row>
    <row r="140" spans="2:24" ht="12.95" customHeight="1" x14ac:dyDescent="0.2">
      <c r="B140" s="113"/>
      <c r="C140"/>
      <c r="W140" s="115"/>
      <c r="X140" s="115"/>
    </row>
    <row r="141" spans="2:24" ht="12.95" customHeight="1" x14ac:dyDescent="0.2">
      <c r="B141" s="113"/>
      <c r="C141"/>
      <c r="W141" s="115"/>
      <c r="X141" s="115"/>
    </row>
    <row r="142" spans="2:24" ht="12.95" customHeight="1" x14ac:dyDescent="0.2">
      <c r="B142" s="113"/>
      <c r="C142"/>
      <c r="W142" s="115"/>
      <c r="X142" s="115"/>
    </row>
    <row r="143" spans="2:24" ht="12.95" customHeight="1" x14ac:dyDescent="0.2">
      <c r="B143" s="113"/>
      <c r="C143"/>
      <c r="W143" s="115"/>
      <c r="X143" s="115"/>
    </row>
    <row r="144" spans="2:24" ht="12.95" customHeight="1" x14ac:dyDescent="0.2">
      <c r="B144" s="113"/>
      <c r="C144"/>
      <c r="W144" s="115"/>
      <c r="X144" s="115"/>
    </row>
    <row r="145" spans="2:24" ht="12.95" customHeight="1" x14ac:dyDescent="0.2">
      <c r="B145" s="113"/>
      <c r="C145"/>
      <c r="W145" s="115"/>
      <c r="X145" s="115"/>
    </row>
    <row r="146" spans="2:24" ht="12.95" customHeight="1" x14ac:dyDescent="0.2">
      <c r="B146" s="113"/>
      <c r="C146"/>
      <c r="W146" s="115"/>
      <c r="X146" s="115"/>
    </row>
    <row r="147" spans="2:24" ht="12.95" customHeight="1" x14ac:dyDescent="0.2">
      <c r="B147" s="113"/>
      <c r="C147"/>
      <c r="W147" s="115"/>
      <c r="X147" s="115"/>
    </row>
    <row r="148" spans="2:24" ht="12.95" customHeight="1" x14ac:dyDescent="0.2">
      <c r="B148" s="113"/>
      <c r="C148"/>
      <c r="W148" s="115"/>
      <c r="X148" s="115"/>
    </row>
    <row r="149" spans="2:24" ht="12.95" customHeight="1" x14ac:dyDescent="0.2">
      <c r="B149" s="113"/>
      <c r="C149"/>
      <c r="W149" s="115"/>
      <c r="X149" s="115"/>
    </row>
    <row r="150" spans="2:24" ht="12.95" customHeight="1" x14ac:dyDescent="0.2">
      <c r="B150" s="113"/>
      <c r="C150"/>
      <c r="W150" s="115"/>
      <c r="X150" s="115"/>
    </row>
    <row r="151" spans="2:24" ht="12.95" customHeight="1" x14ac:dyDescent="0.2">
      <c r="B151" s="113"/>
      <c r="C151"/>
      <c r="W151" s="115"/>
      <c r="X151" s="115"/>
    </row>
    <row r="152" spans="2:24" ht="12.95" customHeight="1" x14ac:dyDescent="0.2">
      <c r="B152" s="113"/>
      <c r="C152"/>
      <c r="W152" s="115"/>
      <c r="X152" s="115"/>
    </row>
    <row r="153" spans="2:24" ht="12.95" customHeight="1" x14ac:dyDescent="0.2">
      <c r="B153" s="113"/>
      <c r="C153"/>
      <c r="W153" s="115"/>
      <c r="X153" s="115"/>
    </row>
    <row r="154" spans="2:24" ht="12.95" customHeight="1" x14ac:dyDescent="0.2">
      <c r="B154" s="113"/>
      <c r="C154"/>
      <c r="W154" s="115"/>
      <c r="X154" s="115"/>
    </row>
    <row r="155" spans="2:24" ht="12.95" customHeight="1" x14ac:dyDescent="0.2">
      <c r="B155" s="113"/>
      <c r="C155"/>
      <c r="W155" s="115"/>
      <c r="X155" s="115"/>
    </row>
    <row r="156" spans="2:24" ht="12.95" customHeight="1" x14ac:dyDescent="0.2">
      <c r="B156" s="113"/>
      <c r="C156"/>
      <c r="W156" s="115"/>
      <c r="X156" s="115"/>
    </row>
    <row r="157" spans="2:24" ht="12.95" customHeight="1" x14ac:dyDescent="0.2">
      <c r="B157" s="113"/>
      <c r="C157"/>
      <c r="W157" s="115"/>
      <c r="X157" s="115"/>
    </row>
    <row r="158" spans="2:24" ht="12.95" customHeight="1" x14ac:dyDescent="0.2">
      <c r="B158" s="113"/>
      <c r="C158"/>
      <c r="W158" s="115"/>
      <c r="X158" s="115"/>
    </row>
    <row r="159" spans="2:24" ht="12.95" customHeight="1" x14ac:dyDescent="0.2">
      <c r="B159" s="113"/>
      <c r="C159"/>
      <c r="W159" s="115"/>
      <c r="X159" s="115"/>
    </row>
    <row r="160" spans="2:24" ht="12.95" customHeight="1" x14ac:dyDescent="0.2">
      <c r="B160" s="113"/>
      <c r="C160"/>
      <c r="W160" s="115"/>
      <c r="X160" s="115"/>
    </row>
    <row r="161" spans="2:24" ht="12.95" customHeight="1" x14ac:dyDescent="0.2">
      <c r="B161" s="113"/>
      <c r="C161"/>
      <c r="W161" s="115"/>
      <c r="X161" s="115"/>
    </row>
    <row r="162" spans="2:24" ht="12.95" customHeight="1" x14ac:dyDescent="0.2">
      <c r="B162" s="113"/>
      <c r="C162"/>
      <c r="W162" s="115"/>
      <c r="X162" s="115"/>
    </row>
    <row r="163" spans="2:24" ht="12.95" customHeight="1" x14ac:dyDescent="0.2">
      <c r="B163" s="113"/>
      <c r="C163"/>
      <c r="W163" s="115"/>
      <c r="X163" s="115"/>
    </row>
    <row r="164" spans="2:24" ht="12.95" customHeight="1" x14ac:dyDescent="0.2">
      <c r="B164" s="113"/>
      <c r="C164"/>
      <c r="W164" s="115"/>
      <c r="X164" s="115"/>
    </row>
    <row r="165" spans="2:24" ht="12.95" customHeight="1" x14ac:dyDescent="0.2">
      <c r="B165" s="113"/>
      <c r="C165"/>
      <c r="W165" s="115"/>
      <c r="X165" s="115"/>
    </row>
    <row r="166" spans="2:24" ht="12.95" customHeight="1" x14ac:dyDescent="0.2">
      <c r="B166" s="113"/>
      <c r="C166"/>
      <c r="W166" s="115"/>
      <c r="X166" s="115"/>
    </row>
    <row r="167" spans="2:24" ht="12.95" customHeight="1" x14ac:dyDescent="0.2">
      <c r="B167" s="113"/>
      <c r="C167"/>
      <c r="W167" s="115"/>
      <c r="X167" s="115"/>
    </row>
    <row r="168" spans="2:24" ht="12.95" customHeight="1" x14ac:dyDescent="0.2">
      <c r="B168" s="113"/>
      <c r="C168"/>
      <c r="W168" s="115"/>
      <c r="X168" s="115"/>
    </row>
    <row r="169" spans="2:24" ht="12.95" customHeight="1" x14ac:dyDescent="0.2">
      <c r="B169" s="113"/>
      <c r="C169"/>
      <c r="W169" s="115"/>
      <c r="X169" s="115"/>
    </row>
    <row r="170" spans="2:24" ht="12.95" customHeight="1" x14ac:dyDescent="0.2">
      <c r="B170" s="113"/>
      <c r="C170"/>
      <c r="W170" s="115"/>
      <c r="X170" s="115"/>
    </row>
    <row r="171" spans="2:24" ht="12.95" customHeight="1" x14ac:dyDescent="0.2">
      <c r="B171" s="113"/>
      <c r="C171"/>
      <c r="W171" s="115"/>
      <c r="X171" s="115"/>
    </row>
    <row r="172" spans="2:24" ht="12.95" customHeight="1" x14ac:dyDescent="0.2">
      <c r="B172" s="113"/>
      <c r="C172"/>
      <c r="W172" s="115"/>
      <c r="X172" s="115"/>
    </row>
    <row r="173" spans="2:24" ht="12.95" customHeight="1" x14ac:dyDescent="0.2">
      <c r="W173" s="115"/>
      <c r="X173" s="115"/>
    </row>
    <row r="174" spans="2:24" ht="12.95" customHeight="1" x14ac:dyDescent="0.2">
      <c r="W174" s="115"/>
      <c r="X174" s="115"/>
    </row>
    <row r="175" spans="2:24" ht="12.95" customHeight="1" x14ac:dyDescent="0.2">
      <c r="W175" s="115"/>
      <c r="X175" s="115"/>
    </row>
    <row r="176" spans="2:24" ht="12.95" customHeight="1" x14ac:dyDescent="0.2">
      <c r="W176" s="115"/>
      <c r="X176" s="115"/>
    </row>
    <row r="177" spans="23:24" ht="12.95" customHeight="1" x14ac:dyDescent="0.2">
      <c r="W177" s="115"/>
      <c r="X177" s="115"/>
    </row>
    <row r="178" spans="23:24" ht="12.95" customHeight="1" x14ac:dyDescent="0.2">
      <c r="W178" s="115"/>
      <c r="X178" s="115"/>
    </row>
    <row r="179" spans="23:24" ht="12.95" customHeight="1" x14ac:dyDescent="0.2">
      <c r="W179" s="115"/>
      <c r="X179" s="115"/>
    </row>
    <row r="180" spans="23:24" ht="12.95" customHeight="1" x14ac:dyDescent="0.2">
      <c r="W180" s="115"/>
      <c r="X180" s="115"/>
    </row>
    <row r="181" spans="23:24" ht="12.95" customHeight="1" x14ac:dyDescent="0.2">
      <c r="W181" s="115"/>
      <c r="X181" s="115"/>
    </row>
    <row r="182" spans="23:24" ht="12.95" customHeight="1" x14ac:dyDescent="0.2">
      <c r="W182" s="115"/>
      <c r="X182" s="115"/>
    </row>
    <row r="183" spans="23:24" ht="12.95" customHeight="1" x14ac:dyDescent="0.2">
      <c r="W183" s="115"/>
      <c r="X183" s="115"/>
    </row>
    <row r="184" spans="23:24" ht="12.95" customHeight="1" x14ac:dyDescent="0.2">
      <c r="W184" s="115"/>
      <c r="X184" s="115"/>
    </row>
    <row r="185" spans="23:24" ht="12.95" customHeight="1" x14ac:dyDescent="0.2">
      <c r="W185" s="115"/>
      <c r="X185" s="115"/>
    </row>
    <row r="186" spans="23:24" ht="12.95" customHeight="1" x14ac:dyDescent="0.2">
      <c r="W186" s="115"/>
      <c r="X186" s="115"/>
    </row>
    <row r="187" spans="23:24" ht="12.95" customHeight="1" x14ac:dyDescent="0.2">
      <c r="W187" s="115"/>
      <c r="X187" s="115"/>
    </row>
    <row r="188" spans="23:24" ht="12.95" customHeight="1" x14ac:dyDescent="0.2">
      <c r="W188" s="115"/>
      <c r="X188" s="115"/>
    </row>
    <row r="189" spans="23:24" ht="12.95" customHeight="1" x14ac:dyDescent="0.2">
      <c r="W189" s="115"/>
      <c r="X189" s="115"/>
    </row>
    <row r="190" spans="23:24" ht="12.95" customHeight="1" x14ac:dyDescent="0.2">
      <c r="W190" s="115"/>
      <c r="X190" s="115"/>
    </row>
    <row r="191" spans="23:24" ht="12.95" customHeight="1" x14ac:dyDescent="0.2">
      <c r="W191" s="115"/>
      <c r="X191" s="115"/>
    </row>
    <row r="192" spans="23:24" ht="12.95" customHeight="1" x14ac:dyDescent="0.2">
      <c r="W192" s="115"/>
      <c r="X192" s="115"/>
    </row>
    <row r="193" spans="23:24" ht="12.95" customHeight="1" x14ac:dyDescent="0.2">
      <c r="W193" s="115"/>
      <c r="X193" s="115"/>
    </row>
    <row r="194" spans="23:24" ht="12.95" customHeight="1" x14ac:dyDescent="0.2">
      <c r="W194" s="115"/>
      <c r="X194" s="115"/>
    </row>
    <row r="195" spans="23:24" ht="12.95" customHeight="1" x14ac:dyDescent="0.2">
      <c r="W195" s="115"/>
      <c r="X195" s="115"/>
    </row>
    <row r="196" spans="23:24" ht="12.95" customHeight="1" x14ac:dyDescent="0.2">
      <c r="W196" s="115"/>
      <c r="X196" s="115"/>
    </row>
    <row r="197" spans="23:24" ht="12.95" customHeight="1" x14ac:dyDescent="0.2">
      <c r="W197" s="115"/>
      <c r="X197" s="115"/>
    </row>
    <row r="198" spans="23:24" ht="12.95" customHeight="1" x14ac:dyDescent="0.2">
      <c r="W198" s="115"/>
      <c r="X198" s="115"/>
    </row>
    <row r="199" spans="23:24" ht="12.95" customHeight="1" x14ac:dyDescent="0.2">
      <c r="W199" s="115"/>
      <c r="X199" s="115"/>
    </row>
    <row r="200" spans="23:24" ht="12.95" customHeight="1" x14ac:dyDescent="0.2">
      <c r="W200" s="115"/>
      <c r="X200" s="115"/>
    </row>
    <row r="201" spans="23:24" ht="12.95" customHeight="1" x14ac:dyDescent="0.2">
      <c r="W201" s="115"/>
      <c r="X201" s="115"/>
    </row>
    <row r="202" spans="23:24" ht="12.95" customHeight="1" x14ac:dyDescent="0.2">
      <c r="W202" s="115"/>
      <c r="X202" s="115"/>
    </row>
    <row r="203" spans="23:24" ht="12.95" customHeight="1" x14ac:dyDescent="0.2">
      <c r="W203" s="115"/>
      <c r="X203" s="115"/>
    </row>
    <row r="204" spans="23:24" ht="12.95" customHeight="1" x14ac:dyDescent="0.2">
      <c r="W204" s="115"/>
      <c r="X204" s="115"/>
    </row>
    <row r="205" spans="23:24" ht="12.95" customHeight="1" x14ac:dyDescent="0.2">
      <c r="W205" s="115"/>
      <c r="X205" s="115"/>
    </row>
    <row r="206" spans="23:24" ht="12.95" customHeight="1" x14ac:dyDescent="0.2">
      <c r="W206" s="115"/>
      <c r="X206" s="115"/>
    </row>
    <row r="207" spans="23:24" ht="12.95" customHeight="1" x14ac:dyDescent="0.2">
      <c r="W207" s="115"/>
      <c r="X207" s="115"/>
    </row>
    <row r="208" spans="23:24" ht="12.95" customHeight="1" x14ac:dyDescent="0.2">
      <c r="W208" s="115"/>
      <c r="X208" s="115"/>
    </row>
    <row r="209" spans="23:24" ht="12.95" customHeight="1" x14ac:dyDescent="0.2">
      <c r="W209" s="115"/>
      <c r="X209" s="115"/>
    </row>
    <row r="210" spans="23:24" ht="12.95" customHeight="1" x14ac:dyDescent="0.2">
      <c r="W210" s="115"/>
      <c r="X210" s="115"/>
    </row>
    <row r="211" spans="23:24" ht="12.95" customHeight="1" x14ac:dyDescent="0.2">
      <c r="W211" s="115"/>
      <c r="X211" s="115"/>
    </row>
    <row r="212" spans="23:24" ht="12.95" customHeight="1" x14ac:dyDescent="0.2">
      <c r="W212" s="115"/>
      <c r="X212" s="115"/>
    </row>
    <row r="213" spans="23:24" ht="12.95" customHeight="1" x14ac:dyDescent="0.2">
      <c r="W213" s="115"/>
      <c r="X213" s="115"/>
    </row>
    <row r="214" spans="23:24" ht="12.95" customHeight="1" x14ac:dyDescent="0.2">
      <c r="W214" s="115"/>
      <c r="X214" s="115"/>
    </row>
    <row r="215" spans="23:24" ht="12.95" customHeight="1" x14ac:dyDescent="0.2">
      <c r="W215" s="115"/>
      <c r="X215" s="115"/>
    </row>
    <row r="216" spans="23:24" ht="12.95" customHeight="1" x14ac:dyDescent="0.2">
      <c r="W216" s="115"/>
      <c r="X216" s="115"/>
    </row>
    <row r="217" spans="23:24" ht="12.95" customHeight="1" x14ac:dyDescent="0.2">
      <c r="W217" s="115"/>
      <c r="X217" s="115"/>
    </row>
    <row r="218" spans="23:24" ht="12.95" customHeight="1" x14ac:dyDescent="0.2">
      <c r="W218" s="115"/>
      <c r="X218" s="115"/>
    </row>
    <row r="219" spans="23:24" ht="12.95" customHeight="1" x14ac:dyDescent="0.2">
      <c r="W219" s="115"/>
      <c r="X219" s="115"/>
    </row>
    <row r="220" spans="23:24" ht="12.95" customHeight="1" x14ac:dyDescent="0.2">
      <c r="W220" s="115"/>
      <c r="X220" s="115"/>
    </row>
    <row r="221" spans="23:24" ht="12.95" customHeight="1" x14ac:dyDescent="0.2">
      <c r="W221" s="115"/>
      <c r="X221" s="115"/>
    </row>
    <row r="222" spans="23:24" ht="12.95" customHeight="1" x14ac:dyDescent="0.2">
      <c r="W222" s="115"/>
      <c r="X222" s="115"/>
    </row>
    <row r="223" spans="23:24" ht="12.95" customHeight="1" x14ac:dyDescent="0.2">
      <c r="W223" s="115"/>
      <c r="X223" s="115"/>
    </row>
    <row r="224" spans="23:24" ht="12.95" customHeight="1" x14ac:dyDescent="0.2">
      <c r="W224" s="115"/>
      <c r="X224" s="115"/>
    </row>
    <row r="225" spans="23:24" ht="12.95" customHeight="1" x14ac:dyDescent="0.2">
      <c r="W225" s="115"/>
      <c r="X225" s="115"/>
    </row>
    <row r="226" spans="23:24" ht="12.95" customHeight="1" x14ac:dyDescent="0.2">
      <c r="W226" s="115"/>
      <c r="X226" s="115"/>
    </row>
    <row r="227" spans="23:24" ht="12.95" customHeight="1" x14ac:dyDescent="0.2">
      <c r="W227" s="115"/>
      <c r="X227" s="115"/>
    </row>
    <row r="228" spans="23:24" ht="12.95" customHeight="1" x14ac:dyDescent="0.2">
      <c r="W228" s="115"/>
      <c r="X228" s="115"/>
    </row>
    <row r="229" spans="23:24" ht="12.95" customHeight="1" x14ac:dyDescent="0.2">
      <c r="W229" s="115"/>
      <c r="X229" s="115"/>
    </row>
    <row r="230" spans="23:24" ht="12.95" customHeight="1" x14ac:dyDescent="0.2">
      <c r="W230" s="115"/>
      <c r="X230" s="115"/>
    </row>
    <row r="231" spans="23:24" ht="12.95" customHeight="1" x14ac:dyDescent="0.2">
      <c r="W231" s="115"/>
      <c r="X231" s="115"/>
    </row>
    <row r="232" spans="23:24" ht="12.95" customHeight="1" x14ac:dyDescent="0.2">
      <c r="W232" s="115"/>
      <c r="X232" s="115"/>
    </row>
    <row r="233" spans="23:24" ht="12.95" customHeight="1" x14ac:dyDescent="0.2">
      <c r="W233" s="115"/>
      <c r="X233" s="115"/>
    </row>
    <row r="234" spans="23:24" ht="12.95" customHeight="1" x14ac:dyDescent="0.2">
      <c r="W234" s="115"/>
      <c r="X234" s="115"/>
    </row>
    <row r="235" spans="23:24" ht="12.95" customHeight="1" x14ac:dyDescent="0.2">
      <c r="W235" s="115"/>
      <c r="X235" s="115"/>
    </row>
    <row r="236" spans="23:24" ht="12.95" customHeight="1" x14ac:dyDescent="0.2">
      <c r="W236" s="115"/>
      <c r="X236" s="115"/>
    </row>
    <row r="237" spans="23:24" ht="12.95" customHeight="1" x14ac:dyDescent="0.2">
      <c r="W237" s="115"/>
      <c r="X237" s="115"/>
    </row>
    <row r="238" spans="23:24" ht="12.95" customHeight="1" x14ac:dyDescent="0.2">
      <c r="W238" s="115"/>
      <c r="X238" s="115"/>
    </row>
    <row r="239" spans="23:24" ht="12.95" customHeight="1" x14ac:dyDescent="0.2">
      <c r="W239" s="115"/>
      <c r="X239" s="115"/>
    </row>
    <row r="240" spans="23:24" ht="12.95" customHeight="1" x14ac:dyDescent="0.2">
      <c r="W240" s="115"/>
      <c r="X240" s="115"/>
    </row>
    <row r="241" spans="23:24" ht="12.95" customHeight="1" x14ac:dyDescent="0.2">
      <c r="W241" s="115"/>
      <c r="X241" s="115"/>
    </row>
    <row r="242" spans="23:24" ht="12.95" customHeight="1" x14ac:dyDescent="0.2">
      <c r="W242" s="115"/>
      <c r="X242" s="115"/>
    </row>
    <row r="243" spans="23:24" ht="12.95" customHeight="1" x14ac:dyDescent="0.2">
      <c r="W243" s="115"/>
      <c r="X243" s="115"/>
    </row>
    <row r="244" spans="23:24" ht="12.95" customHeight="1" x14ac:dyDescent="0.2">
      <c r="W244" s="115"/>
      <c r="X244" s="115"/>
    </row>
    <row r="245" spans="23:24" ht="12.95" customHeight="1" x14ac:dyDescent="0.2">
      <c r="W245" s="115"/>
      <c r="X245" s="115"/>
    </row>
    <row r="246" spans="23:24" ht="12.95" customHeight="1" x14ac:dyDescent="0.2">
      <c r="W246" s="115"/>
      <c r="X246" s="115"/>
    </row>
    <row r="247" spans="23:24" ht="12.95" customHeight="1" x14ac:dyDescent="0.2">
      <c r="W247" s="115"/>
      <c r="X247" s="115"/>
    </row>
    <row r="248" spans="23:24" ht="12.95" customHeight="1" x14ac:dyDescent="0.2">
      <c r="W248" s="115"/>
      <c r="X248" s="115"/>
    </row>
    <row r="249" spans="23:24" ht="12.95" customHeight="1" x14ac:dyDescent="0.2">
      <c r="W249" s="115"/>
      <c r="X249" s="115"/>
    </row>
    <row r="250" spans="23:24" ht="12.95" customHeight="1" x14ac:dyDescent="0.2">
      <c r="W250" s="115"/>
      <c r="X250" s="115"/>
    </row>
    <row r="251" spans="23:24" ht="12.95" customHeight="1" x14ac:dyDescent="0.2">
      <c r="W251" s="115"/>
      <c r="X251" s="115"/>
    </row>
    <row r="252" spans="23:24" ht="12.95" customHeight="1" x14ac:dyDescent="0.2">
      <c r="W252" s="115"/>
      <c r="X252" s="115"/>
    </row>
    <row r="253" spans="23:24" ht="12.95" customHeight="1" x14ac:dyDescent="0.2">
      <c r="W253" s="115"/>
      <c r="X253" s="115"/>
    </row>
    <row r="254" spans="23:24" ht="12.95" customHeight="1" x14ac:dyDescent="0.2">
      <c r="W254" s="115"/>
      <c r="X254" s="115"/>
    </row>
    <row r="255" spans="23:24" ht="12.95" customHeight="1" x14ac:dyDescent="0.2">
      <c r="W255" s="115"/>
      <c r="X255" s="115"/>
    </row>
    <row r="256" spans="23:24" ht="12.95" customHeight="1" x14ac:dyDescent="0.2">
      <c r="W256" s="115"/>
      <c r="X256" s="115"/>
    </row>
    <row r="257" spans="23:24" ht="12.95" customHeight="1" x14ac:dyDescent="0.2">
      <c r="W257" s="115"/>
      <c r="X257" s="115"/>
    </row>
    <row r="258" spans="23:24" ht="12.95" customHeight="1" x14ac:dyDescent="0.2">
      <c r="W258" s="115"/>
      <c r="X258" s="115"/>
    </row>
    <row r="259" spans="23:24" ht="12.95" customHeight="1" x14ac:dyDescent="0.2">
      <c r="W259" s="115"/>
      <c r="X259" s="115"/>
    </row>
    <row r="260" spans="23:24" ht="12.95" customHeight="1" x14ac:dyDescent="0.2">
      <c r="W260" s="115"/>
      <c r="X260" s="115"/>
    </row>
    <row r="261" spans="23:24" ht="12.95" customHeight="1" x14ac:dyDescent="0.2">
      <c r="W261" s="115"/>
      <c r="X261" s="115"/>
    </row>
    <row r="262" spans="23:24" ht="12.95" customHeight="1" x14ac:dyDescent="0.2">
      <c r="W262" s="115"/>
      <c r="X262" s="115"/>
    </row>
    <row r="263" spans="23:24" ht="12.95" customHeight="1" x14ac:dyDescent="0.2">
      <c r="W263" s="115"/>
      <c r="X263" s="115"/>
    </row>
    <row r="264" spans="23:24" ht="12.95" customHeight="1" x14ac:dyDescent="0.2">
      <c r="W264" s="115"/>
      <c r="X264" s="115"/>
    </row>
    <row r="265" spans="23:24" ht="12.95" customHeight="1" x14ac:dyDescent="0.2">
      <c r="W265" s="115"/>
      <c r="X265" s="115"/>
    </row>
    <row r="266" spans="23:24" ht="12.95" customHeight="1" x14ac:dyDescent="0.2">
      <c r="W266" s="115"/>
      <c r="X266" s="115"/>
    </row>
    <row r="267" spans="23:24" ht="12.95" customHeight="1" x14ac:dyDescent="0.2">
      <c r="W267" s="115"/>
      <c r="X267" s="115"/>
    </row>
    <row r="268" spans="23:24" ht="12.95" customHeight="1" x14ac:dyDescent="0.2">
      <c r="W268" s="115"/>
      <c r="X268" s="115"/>
    </row>
    <row r="269" spans="23:24" ht="12.95" customHeight="1" x14ac:dyDescent="0.2">
      <c r="W269" s="115"/>
      <c r="X269" s="115"/>
    </row>
    <row r="270" spans="23:24" ht="12.95" customHeight="1" x14ac:dyDescent="0.2">
      <c r="W270" s="115"/>
      <c r="X270" s="115"/>
    </row>
    <row r="271" spans="23:24" ht="12.95" customHeight="1" x14ac:dyDescent="0.2">
      <c r="W271" s="115"/>
      <c r="X271" s="115"/>
    </row>
    <row r="272" spans="23:24" ht="12.95" customHeight="1" x14ac:dyDescent="0.2">
      <c r="W272" s="115"/>
      <c r="X272" s="115"/>
    </row>
    <row r="273" spans="23:24" ht="12.95" customHeight="1" x14ac:dyDescent="0.2">
      <c r="W273" s="115"/>
      <c r="X273" s="115"/>
    </row>
    <row r="274" spans="23:24" ht="12.95" customHeight="1" x14ac:dyDescent="0.2">
      <c r="W274" s="115"/>
      <c r="X274" s="115"/>
    </row>
    <row r="275" spans="23:24" ht="12.95" customHeight="1" x14ac:dyDescent="0.2">
      <c r="W275" s="115"/>
      <c r="X275" s="115"/>
    </row>
    <row r="276" spans="23:24" ht="12.95" customHeight="1" x14ac:dyDescent="0.2">
      <c r="W276" s="115"/>
      <c r="X276" s="115"/>
    </row>
    <row r="277" spans="23:24" ht="12.95" customHeight="1" x14ac:dyDescent="0.2">
      <c r="W277" s="115"/>
      <c r="X277" s="115"/>
    </row>
    <row r="278" spans="23:24" ht="12.95" customHeight="1" x14ac:dyDescent="0.2">
      <c r="W278" s="115"/>
      <c r="X278" s="115"/>
    </row>
    <row r="279" spans="23:24" ht="12.95" customHeight="1" x14ac:dyDescent="0.2">
      <c r="W279" s="115"/>
      <c r="X279" s="115"/>
    </row>
    <row r="280" spans="23:24" ht="12.95" customHeight="1" x14ac:dyDescent="0.2">
      <c r="W280" s="115"/>
      <c r="X280" s="115"/>
    </row>
    <row r="281" spans="23:24" ht="12.95" customHeight="1" x14ac:dyDescent="0.2">
      <c r="W281" s="115"/>
      <c r="X281" s="115"/>
    </row>
    <row r="282" spans="23:24" ht="12.95" customHeight="1" x14ac:dyDescent="0.2">
      <c r="W282" s="115"/>
      <c r="X282" s="115"/>
    </row>
    <row r="283" spans="23:24" ht="12.95" customHeight="1" x14ac:dyDescent="0.2">
      <c r="W283" s="115"/>
      <c r="X283" s="115"/>
    </row>
    <row r="284" spans="23:24" ht="12.95" customHeight="1" x14ac:dyDescent="0.2">
      <c r="W284" s="115"/>
      <c r="X284" s="115"/>
    </row>
    <row r="285" spans="23:24" ht="12.95" customHeight="1" x14ac:dyDescent="0.2">
      <c r="W285" s="115"/>
      <c r="X285" s="115"/>
    </row>
  </sheetData>
  <printOptions horizontalCentered="1"/>
  <pageMargins left="0" right="0" top="0" bottom="0" header="0" footer="0"/>
  <pageSetup scale="65" orientation="landscape" horizontalDpi="4294967292"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Summary</vt:lpstr>
      <vt:lpstr>Abs Value &amp; Count</vt:lpstr>
      <vt:lpstr>BS - Business Unit Trends</vt:lpstr>
      <vt:lpstr>BS - Explanations</vt:lpstr>
      <vt:lpstr>BS - Entity Detail</vt:lpstr>
      <vt:lpstr>IS - Business Unit Trends</vt:lpstr>
      <vt:lpstr>IS - Explanations</vt:lpstr>
      <vt:lpstr>IS - Entity Detail</vt:lpstr>
      <vt:lpstr>'Abs Value &amp; Count'!Data_Input</vt:lpstr>
      <vt:lpstr>'IS - Business Unit Trends'!Data_Input</vt:lpstr>
      <vt:lpstr>Data_Input</vt:lpstr>
      <vt:lpstr>Plug_Entry</vt:lpstr>
      <vt:lpstr>'Abs Value &amp; Count'!Print_Area</vt:lpstr>
      <vt:lpstr>'BS - Business Unit Trends'!Print_Area</vt:lpstr>
      <vt:lpstr>'BS - Entity Detail'!Print_Area</vt:lpstr>
      <vt:lpstr>'BS - Explanations'!Print_Area</vt:lpstr>
      <vt:lpstr>'IS - Business Unit Trends'!Print_Area</vt:lpstr>
      <vt:lpstr>'IS - Entity Detail'!Print_Area</vt:lpstr>
      <vt:lpstr>Summary!Print_Area</vt:lpstr>
      <vt:lpstr>'Abs Value &amp; Count'!Print_Titles</vt:lpstr>
      <vt:lpstr>'BS - Business Unit Trends'!Print_Titles</vt:lpstr>
      <vt:lpstr>'BS - Entity Detail'!Print_Titles</vt:lpstr>
      <vt:lpstr>'BS - Explanations'!Print_Titles</vt:lpstr>
      <vt:lpstr>'IS - Business Unit Trends'!Print_Titles</vt:lpstr>
      <vt:lpstr>'IS - Explanations'!Print_Titles</vt:lpstr>
      <vt:lpstr>'Abs Value &amp; Count'!Report</vt:lpstr>
      <vt:lpstr>'IS - Business Unit Trends'!Report</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EOC Finance &amp; Accounting</dc:creator>
  <cp:lastModifiedBy>Jan Havlíček</cp:lastModifiedBy>
  <cp:lastPrinted>1999-12-07T19:14:10Z</cp:lastPrinted>
  <dcterms:created xsi:type="dcterms:W3CDTF">1998-01-28T17:01:33Z</dcterms:created>
  <dcterms:modified xsi:type="dcterms:W3CDTF">2023-09-19T16:00:35Z</dcterms:modified>
</cp:coreProperties>
</file>