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776FCD-A908-449D-82D9-FAFB53B05B4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Titles" localSheetId="0">Sheet1!$4:$4</definedName>
  </definedNames>
  <calcPr calcId="0" fullCalcOnLoad="1"/>
</workbook>
</file>

<file path=xl/calcChain.xml><?xml version="1.0" encoding="utf-8"?>
<calcChain xmlns="http://schemas.openxmlformats.org/spreadsheetml/2006/main">
  <c r="C7" i="1" l="1"/>
  <c r="E7" i="1"/>
  <c r="F7" i="1"/>
  <c r="G7" i="1"/>
  <c r="J7" i="1"/>
  <c r="C8" i="1"/>
  <c r="E8" i="1"/>
  <c r="F8" i="1"/>
  <c r="G8" i="1"/>
  <c r="H8" i="1"/>
  <c r="I8" i="1"/>
  <c r="J8" i="1"/>
  <c r="C9" i="1"/>
  <c r="E9" i="1"/>
  <c r="F9" i="1"/>
  <c r="G9" i="1"/>
  <c r="J9" i="1"/>
  <c r="C10" i="1"/>
  <c r="E10" i="1"/>
  <c r="F10" i="1"/>
  <c r="G10" i="1"/>
  <c r="J10" i="1"/>
  <c r="C11" i="1"/>
  <c r="E11" i="1"/>
  <c r="F11" i="1"/>
  <c r="G11" i="1"/>
  <c r="H11" i="1"/>
  <c r="I11" i="1"/>
  <c r="J11" i="1"/>
  <c r="C12" i="1"/>
  <c r="E12" i="1"/>
  <c r="F12" i="1"/>
  <c r="G12" i="1"/>
  <c r="J12" i="1"/>
  <c r="C13" i="1"/>
  <c r="E13" i="1"/>
  <c r="F13" i="1"/>
  <c r="G13" i="1"/>
  <c r="H13" i="1"/>
  <c r="J13" i="1"/>
  <c r="C14" i="1"/>
  <c r="E14" i="1"/>
  <c r="F14" i="1"/>
  <c r="G14" i="1"/>
  <c r="H14" i="1"/>
  <c r="J14" i="1"/>
  <c r="C15" i="1"/>
  <c r="E15" i="1"/>
  <c r="F15" i="1"/>
  <c r="G15" i="1"/>
  <c r="J15" i="1"/>
  <c r="C16" i="1"/>
  <c r="E16" i="1"/>
  <c r="F16" i="1"/>
  <c r="G16" i="1"/>
  <c r="J16" i="1"/>
  <c r="E17" i="1"/>
  <c r="F17" i="1"/>
  <c r="G17" i="1"/>
  <c r="H17" i="1"/>
  <c r="I17" i="1"/>
  <c r="J17" i="1"/>
  <c r="K17" i="1"/>
  <c r="L17" i="1"/>
  <c r="M17" i="1"/>
  <c r="C20" i="1"/>
  <c r="E20" i="1"/>
  <c r="F20" i="1"/>
  <c r="G20" i="1"/>
  <c r="H20" i="1"/>
  <c r="J20" i="1"/>
  <c r="C21" i="1"/>
  <c r="E21" i="1"/>
  <c r="F21" i="1"/>
  <c r="G21" i="1"/>
  <c r="J21" i="1"/>
  <c r="C22" i="1"/>
  <c r="E22" i="1"/>
  <c r="F22" i="1"/>
  <c r="G22" i="1"/>
  <c r="J22" i="1"/>
  <c r="C23" i="1"/>
  <c r="E23" i="1"/>
  <c r="F23" i="1"/>
  <c r="G23" i="1"/>
  <c r="H23" i="1"/>
  <c r="J23" i="1"/>
  <c r="C24" i="1"/>
  <c r="E24" i="1"/>
  <c r="F24" i="1"/>
  <c r="G24" i="1"/>
  <c r="H24" i="1"/>
  <c r="J24" i="1"/>
  <c r="C25" i="1"/>
  <c r="E25" i="1"/>
  <c r="F25" i="1"/>
  <c r="G25" i="1"/>
  <c r="J25" i="1"/>
  <c r="C26" i="1"/>
  <c r="E26" i="1"/>
  <c r="F26" i="1"/>
  <c r="G26" i="1"/>
  <c r="J26" i="1"/>
  <c r="C27" i="1"/>
  <c r="E27" i="1"/>
  <c r="F27" i="1"/>
  <c r="G27" i="1"/>
  <c r="J27" i="1"/>
  <c r="C28" i="1"/>
  <c r="E28" i="1"/>
  <c r="F28" i="1"/>
  <c r="G28" i="1"/>
  <c r="J28" i="1"/>
  <c r="C29" i="1"/>
  <c r="E29" i="1"/>
  <c r="F29" i="1"/>
  <c r="G29" i="1"/>
  <c r="H29" i="1"/>
  <c r="J29" i="1"/>
  <c r="C30" i="1"/>
  <c r="E30" i="1"/>
  <c r="F30" i="1"/>
  <c r="G30" i="1"/>
  <c r="J30" i="1"/>
  <c r="C31" i="1"/>
  <c r="E31" i="1"/>
  <c r="F31" i="1"/>
  <c r="G31" i="1"/>
  <c r="J31" i="1"/>
  <c r="E32" i="1"/>
  <c r="F32" i="1"/>
  <c r="G32" i="1"/>
  <c r="H32" i="1"/>
  <c r="I32" i="1"/>
  <c r="J32" i="1"/>
  <c r="K32" i="1"/>
  <c r="L32" i="1"/>
  <c r="M32" i="1"/>
  <c r="C35" i="1"/>
  <c r="E35" i="1"/>
  <c r="F35" i="1"/>
  <c r="G35" i="1"/>
  <c r="H35" i="1"/>
  <c r="J35" i="1"/>
  <c r="K35" i="1"/>
  <c r="L35" i="1"/>
  <c r="E36" i="1"/>
  <c r="F36" i="1"/>
  <c r="G36" i="1"/>
  <c r="H36" i="1"/>
  <c r="I36" i="1"/>
  <c r="J36" i="1"/>
  <c r="K36" i="1"/>
  <c r="L36" i="1"/>
  <c r="M36" i="1"/>
  <c r="C39" i="1"/>
  <c r="E39" i="1"/>
  <c r="F39" i="1"/>
  <c r="G39" i="1"/>
  <c r="H39" i="1"/>
  <c r="J39" i="1"/>
  <c r="C40" i="1"/>
  <c r="E40" i="1"/>
  <c r="F40" i="1"/>
  <c r="G40" i="1"/>
  <c r="H40" i="1"/>
  <c r="J40" i="1"/>
  <c r="E41" i="1"/>
  <c r="F41" i="1"/>
  <c r="G41" i="1"/>
  <c r="H41" i="1"/>
  <c r="I41" i="1"/>
  <c r="J41" i="1"/>
  <c r="K41" i="1"/>
  <c r="L41" i="1"/>
  <c r="M41" i="1"/>
  <c r="C44" i="1"/>
  <c r="E44" i="1"/>
  <c r="F44" i="1"/>
  <c r="G44" i="1"/>
  <c r="H44" i="1"/>
  <c r="J44" i="1"/>
  <c r="K44" i="1"/>
  <c r="L44" i="1"/>
  <c r="C45" i="1"/>
  <c r="E45" i="1"/>
  <c r="F45" i="1"/>
  <c r="G45" i="1"/>
  <c r="J45" i="1"/>
  <c r="K45" i="1"/>
  <c r="L45" i="1"/>
  <c r="C46" i="1"/>
  <c r="E46" i="1"/>
  <c r="F46" i="1"/>
  <c r="G46" i="1"/>
  <c r="J46" i="1"/>
  <c r="K46" i="1"/>
  <c r="L46" i="1"/>
  <c r="C47" i="1"/>
  <c r="E47" i="1"/>
  <c r="F47" i="1"/>
  <c r="G47" i="1"/>
  <c r="J47" i="1"/>
  <c r="K47" i="1"/>
  <c r="L47" i="1"/>
  <c r="C48" i="1"/>
  <c r="E48" i="1"/>
  <c r="F48" i="1"/>
  <c r="G48" i="1"/>
  <c r="J48" i="1"/>
  <c r="K48" i="1"/>
  <c r="L48" i="1"/>
  <c r="C49" i="1"/>
  <c r="E49" i="1"/>
  <c r="F49" i="1"/>
  <c r="G49" i="1"/>
  <c r="H49" i="1"/>
  <c r="J49" i="1"/>
  <c r="K49" i="1"/>
  <c r="L49" i="1"/>
  <c r="C50" i="1"/>
  <c r="E50" i="1"/>
  <c r="F50" i="1"/>
  <c r="G50" i="1"/>
  <c r="J50" i="1"/>
  <c r="K50" i="1"/>
  <c r="L50" i="1"/>
  <c r="C51" i="1"/>
  <c r="E51" i="1"/>
  <c r="F51" i="1"/>
  <c r="G51" i="1"/>
  <c r="J51" i="1"/>
  <c r="K51" i="1"/>
  <c r="L51" i="1"/>
  <c r="C52" i="1"/>
  <c r="E52" i="1"/>
  <c r="F52" i="1"/>
  <c r="G52" i="1"/>
  <c r="J52" i="1"/>
  <c r="K52" i="1"/>
  <c r="L52" i="1"/>
  <c r="C53" i="1"/>
  <c r="E53" i="1"/>
  <c r="F53" i="1"/>
  <c r="G53" i="1"/>
  <c r="J53" i="1"/>
  <c r="K53" i="1"/>
  <c r="L53" i="1"/>
  <c r="C54" i="1"/>
  <c r="E54" i="1"/>
  <c r="F54" i="1"/>
  <c r="G54" i="1"/>
  <c r="J54" i="1"/>
  <c r="K54" i="1"/>
  <c r="L54" i="1"/>
  <c r="C55" i="1"/>
  <c r="E55" i="1"/>
  <c r="F55" i="1"/>
  <c r="G55" i="1"/>
  <c r="J55" i="1"/>
  <c r="K55" i="1"/>
  <c r="L55" i="1"/>
  <c r="C56" i="1"/>
  <c r="E56" i="1"/>
  <c r="F56" i="1"/>
  <c r="G56" i="1"/>
  <c r="J56" i="1"/>
  <c r="K56" i="1"/>
  <c r="L56" i="1"/>
  <c r="E57" i="1"/>
  <c r="F57" i="1"/>
  <c r="G57" i="1"/>
  <c r="H57" i="1"/>
  <c r="I57" i="1"/>
  <c r="J57" i="1"/>
  <c r="K57" i="1"/>
  <c r="L57" i="1"/>
  <c r="M57" i="1"/>
  <c r="C60" i="1"/>
  <c r="E60" i="1"/>
  <c r="F60" i="1"/>
  <c r="G60" i="1"/>
  <c r="H60" i="1"/>
  <c r="J60" i="1"/>
  <c r="C61" i="1"/>
  <c r="E61" i="1"/>
  <c r="F61" i="1"/>
  <c r="G61" i="1"/>
  <c r="J61" i="1"/>
  <c r="C62" i="1"/>
  <c r="E62" i="1"/>
  <c r="F62" i="1"/>
  <c r="G62" i="1"/>
  <c r="J62" i="1"/>
  <c r="C63" i="1"/>
  <c r="E63" i="1"/>
  <c r="F63" i="1"/>
  <c r="G63" i="1"/>
  <c r="J63" i="1"/>
  <c r="C64" i="1"/>
  <c r="E64" i="1"/>
  <c r="F64" i="1"/>
  <c r="G64" i="1"/>
  <c r="H64" i="1"/>
  <c r="J64" i="1"/>
  <c r="C65" i="1"/>
  <c r="E65" i="1"/>
  <c r="F65" i="1"/>
  <c r="G65" i="1"/>
  <c r="J65" i="1"/>
  <c r="C66" i="1"/>
  <c r="E66" i="1"/>
  <c r="F66" i="1"/>
  <c r="G66" i="1"/>
  <c r="J66" i="1"/>
  <c r="C67" i="1"/>
  <c r="E67" i="1"/>
  <c r="F67" i="1"/>
  <c r="G67" i="1"/>
  <c r="J67" i="1"/>
  <c r="C68" i="1"/>
  <c r="E68" i="1"/>
  <c r="F68" i="1"/>
  <c r="G68" i="1"/>
  <c r="H68" i="1"/>
  <c r="J68" i="1"/>
  <c r="E69" i="1"/>
  <c r="F69" i="1"/>
  <c r="G69" i="1"/>
  <c r="H69" i="1"/>
  <c r="I69" i="1"/>
  <c r="J69" i="1"/>
  <c r="K69" i="1"/>
  <c r="L69" i="1"/>
  <c r="M69" i="1"/>
  <c r="C72" i="1"/>
  <c r="E72" i="1"/>
  <c r="F72" i="1"/>
  <c r="G72" i="1"/>
  <c r="H72" i="1"/>
  <c r="J72" i="1"/>
  <c r="E73" i="1"/>
  <c r="F73" i="1"/>
  <c r="G73" i="1"/>
  <c r="H73" i="1"/>
  <c r="I73" i="1"/>
  <c r="J73" i="1"/>
  <c r="K73" i="1"/>
  <c r="L73" i="1"/>
  <c r="M73" i="1"/>
  <c r="C76" i="1"/>
  <c r="E76" i="1"/>
  <c r="F76" i="1"/>
  <c r="G76" i="1"/>
  <c r="H76" i="1"/>
  <c r="J76" i="1"/>
  <c r="C77" i="1"/>
  <c r="E77" i="1"/>
  <c r="F77" i="1"/>
  <c r="G77" i="1"/>
  <c r="J77" i="1"/>
  <c r="C78" i="1"/>
  <c r="E78" i="1"/>
  <c r="F78" i="1"/>
  <c r="G78" i="1"/>
  <c r="J78" i="1"/>
  <c r="C79" i="1"/>
  <c r="E79" i="1"/>
  <c r="F79" i="1"/>
  <c r="G79" i="1"/>
  <c r="J79" i="1"/>
  <c r="C80" i="1"/>
  <c r="E80" i="1"/>
  <c r="F80" i="1"/>
  <c r="G80" i="1"/>
  <c r="J80" i="1"/>
  <c r="E81" i="1"/>
  <c r="F81" i="1"/>
  <c r="G81" i="1"/>
  <c r="H81" i="1"/>
  <c r="I81" i="1"/>
  <c r="J81" i="1"/>
  <c r="K81" i="1"/>
  <c r="L81" i="1"/>
  <c r="M81" i="1"/>
  <c r="E84" i="1"/>
  <c r="F84" i="1"/>
  <c r="G84" i="1"/>
  <c r="H84" i="1"/>
  <c r="I84" i="1"/>
  <c r="J84" i="1"/>
  <c r="K84" i="1"/>
  <c r="L84" i="1"/>
  <c r="M84" i="1"/>
</calcChain>
</file>

<file path=xl/sharedStrings.xml><?xml version="1.0" encoding="utf-8"?>
<sst xmlns="http://schemas.openxmlformats.org/spreadsheetml/2006/main" count="112" uniqueCount="63">
  <si>
    <t>Balance Per GL 4/30/00</t>
  </si>
  <si>
    <t>Balance Per Subledger 4/30/00</t>
  </si>
  <si>
    <t>Balance &gt; 90 Days</t>
  </si>
  <si>
    <t>Item Count &gt; 90 Days</t>
  </si>
  <si>
    <t>$$ Change</t>
  </si>
  <si>
    <t>Item Count Change</t>
  </si>
  <si>
    <t xml:space="preserve">1420-100-21774     </t>
  </si>
  <si>
    <t xml:space="preserve">1420-100-0000      </t>
  </si>
  <si>
    <t xml:space="preserve">1420-201-2177      </t>
  </si>
  <si>
    <t xml:space="preserve">1420-100-21771     </t>
  </si>
  <si>
    <t xml:space="preserve">2320-600-0000      </t>
  </si>
  <si>
    <t xml:space="preserve">2320-600-2177      </t>
  </si>
  <si>
    <t xml:space="preserve">2320-100-0000      </t>
  </si>
  <si>
    <t xml:space="preserve">2320-100-2177      </t>
  </si>
  <si>
    <t xml:space="preserve">2320-100-21772     </t>
  </si>
  <si>
    <t xml:space="preserve">2320-150-2177      </t>
  </si>
  <si>
    <t xml:space="preserve">2320-100-000088888 </t>
  </si>
  <si>
    <t xml:space="preserve">2320-100-000099999 </t>
  </si>
  <si>
    <t xml:space="preserve">2320-444-2177      </t>
  </si>
  <si>
    <t xml:space="preserve">2320-600-00004     </t>
  </si>
  <si>
    <t xml:space="preserve">2320-601-00004     </t>
  </si>
  <si>
    <t xml:space="preserve">1420-400-21771     </t>
  </si>
  <si>
    <t xml:space="preserve">1420-606-2177      </t>
  </si>
  <si>
    <t>2320-100-21772</t>
  </si>
  <si>
    <t>2320-400-2177</t>
  </si>
  <si>
    <t xml:space="preserve">2320-400-21772     </t>
  </si>
  <si>
    <t xml:space="preserve">2320-400-21774     </t>
  </si>
  <si>
    <t>1420-100-21771</t>
  </si>
  <si>
    <t xml:space="preserve">2320-100-2177     </t>
  </si>
  <si>
    <t>Enron Entity</t>
  </si>
  <si>
    <t>Co. 12 - HPLC</t>
  </si>
  <si>
    <t>Co. 16 - ENA</t>
  </si>
  <si>
    <t>Co. 51 - Panhandle</t>
  </si>
  <si>
    <t>Co.54- Enron Industrial</t>
  </si>
  <si>
    <t>Co. 78 - HPLR</t>
  </si>
  <si>
    <t>Co. 488 - Louisiana Gas Mktg.</t>
  </si>
  <si>
    <t>Co. 495 - Louisiana Gas P/L</t>
  </si>
  <si>
    <t>Co. 496 - Louisiana Resources P/L</t>
  </si>
  <si>
    <t>As of:  May 26, 2000</t>
  </si>
  <si>
    <t>Comments</t>
  </si>
  <si>
    <t>Acct. balances being reconciled by Gen. Acct. and Eng. Ops</t>
  </si>
  <si>
    <t>Difference between G/L and Subledger</t>
  </si>
  <si>
    <t>Balance Sheet Reconciliation Status Report</t>
  </si>
  <si>
    <t>Account Name</t>
  </si>
  <si>
    <t>Proposed Write-offs as of 5/26/00</t>
  </si>
  <si>
    <t>Responsible Party</t>
  </si>
  <si>
    <t>Rita Wynne</t>
  </si>
  <si>
    <t>Melissa Ratnala</t>
  </si>
  <si>
    <t>Account Balance Remaining as of 5/26/00</t>
  </si>
  <si>
    <t>Total for Co. 16</t>
  </si>
  <si>
    <t>Totals for Co. 12</t>
  </si>
  <si>
    <t>Totals for Co.51</t>
  </si>
  <si>
    <t>Totals for Co. 54</t>
  </si>
  <si>
    <t>Totals for Co. 78</t>
  </si>
  <si>
    <t>Totals for Co. 488</t>
  </si>
  <si>
    <t>Totals for Co. 495</t>
  </si>
  <si>
    <t>Totals for Co. 496</t>
  </si>
  <si>
    <t>Grand totals for All Companies</t>
  </si>
  <si>
    <t>Number of Counterparties</t>
  </si>
  <si>
    <t>Lisa Csikos</t>
  </si>
  <si>
    <t>Bryce Baxter</t>
  </si>
  <si>
    <t>Gary Nelson</t>
  </si>
  <si>
    <t>Bob Fisher/Demi Adeshola (Contractors)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</si>
</sst>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;\(&quot;$&quot;#,##0.00\)"/>
  </numFmts>
  <fonts count="8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1" xfId="0" applyFont="1" applyBorder="1"/>
    <xf numFmtId="40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8" fontId="2" fillId="0" borderId="1" xfId="0" applyNumberFormat="1" applyFont="1" applyBorder="1" applyAlignment="1">
      <alignment horizontal="center" wrapText="1"/>
    </xf>
    <xf numFmtId="0" fontId="3" fillId="0" borderId="0" xfId="0" applyFont="1" applyFill="1" applyBorder="1"/>
    <xf numFmtId="40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0" borderId="0" xfId="0" applyFont="1" applyBorder="1"/>
    <xf numFmtId="40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3" fontId="2" fillId="0" borderId="0" xfId="0" applyNumberFormat="1" applyFont="1" applyBorder="1" applyAlignment="1">
      <alignment horizontal="center" wrapText="1"/>
    </xf>
    <xf numFmtId="38" fontId="2" fillId="0" borderId="0" xfId="0" applyNumberFormat="1" applyFont="1" applyBorder="1" applyAlignment="1">
      <alignment horizontal="center" wrapText="1"/>
    </xf>
    <xf numFmtId="40" fontId="3" fillId="0" borderId="0" xfId="0" applyNumberFormat="1" applyFont="1" applyBorder="1"/>
    <xf numFmtId="0" fontId="3" fillId="0" borderId="0" xfId="0" applyFont="1" applyBorder="1"/>
    <xf numFmtId="39" fontId="3" fillId="0" borderId="0" xfId="0" applyNumberFormat="1" applyFont="1" applyFill="1" applyBorder="1"/>
    <xf numFmtId="40" fontId="2" fillId="0" borderId="1" xfId="1" applyNumberFormat="1" applyFont="1" applyBorder="1" applyAlignment="1">
      <alignment horizontal="center" wrapText="1"/>
    </xf>
    <xf numFmtId="40" fontId="2" fillId="0" borderId="0" xfId="1" applyNumberFormat="1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38" fontId="3" fillId="0" borderId="0" xfId="0" applyNumberFormat="1" applyFont="1" applyBorder="1"/>
    <xf numFmtId="40" fontId="4" fillId="0" borderId="0" xfId="0" applyNumberFormat="1" applyFont="1" applyFill="1" applyBorder="1" applyAlignment="1">
      <alignment horizontal="right" wrapText="1"/>
    </xf>
    <xf numFmtId="164" fontId="4" fillId="0" borderId="0" xfId="0" applyNumberFormat="1" applyFont="1" applyFill="1" applyBorder="1" applyAlignment="1">
      <alignment horizontal="right" wrapText="1"/>
    </xf>
    <xf numFmtId="0" fontId="3" fillId="0" borderId="1" xfId="0" applyFont="1" applyBorder="1"/>
    <xf numFmtId="15" fontId="3" fillId="0" borderId="0" xfId="0" applyNumberFormat="1" applyFont="1" applyBorder="1"/>
    <xf numFmtId="0" fontId="2" fillId="0" borderId="1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40" fontId="3" fillId="0" borderId="0" xfId="0" applyNumberFormat="1" applyFont="1" applyFill="1" applyBorder="1" applyAlignment="1">
      <alignment wrapText="1"/>
    </xf>
    <xf numFmtId="40" fontId="3" fillId="0" borderId="0" xfId="0" applyNumberFormat="1" applyFont="1" applyBorder="1" applyAlignment="1">
      <alignment wrapText="1"/>
    </xf>
    <xf numFmtId="3" fontId="3" fillId="0" borderId="0" xfId="0" applyNumberFormat="1" applyFont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5" fillId="0" borderId="0" xfId="0" applyFont="1" applyBorder="1"/>
    <xf numFmtId="0" fontId="5" fillId="0" borderId="0" xfId="0" applyFont="1" applyFill="1" applyBorder="1"/>
    <xf numFmtId="40" fontId="6" fillId="0" borderId="0" xfId="0" applyNumberFormat="1" applyFont="1" applyBorder="1"/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/>
    <xf numFmtId="38" fontId="6" fillId="0" borderId="0" xfId="0" applyNumberFormat="1" applyFont="1" applyBorder="1"/>
    <xf numFmtId="0" fontId="6" fillId="0" borderId="0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40" fontId="3" fillId="0" borderId="1" xfId="0" applyNumberFormat="1" applyFont="1" applyBorder="1"/>
    <xf numFmtId="38" fontId="3" fillId="0" borderId="1" xfId="0" applyNumberFormat="1" applyFont="1" applyBorder="1"/>
    <xf numFmtId="3" fontId="3" fillId="0" borderId="1" xfId="0" applyNumberFormat="1" applyFont="1" applyBorder="1" applyAlignment="1">
      <alignment horizontal="center"/>
    </xf>
    <xf numFmtId="40" fontId="3" fillId="0" borderId="1" xfId="0" applyNumberFormat="1" applyFont="1" applyFill="1" applyBorder="1"/>
    <xf numFmtId="0" fontId="3" fillId="0" borderId="1" xfId="0" applyFont="1" applyFill="1" applyBorder="1"/>
    <xf numFmtId="38" fontId="3" fillId="0" borderId="1" xfId="0" applyNumberFormat="1" applyFont="1" applyFill="1" applyBorder="1"/>
    <xf numFmtId="3" fontId="3" fillId="0" borderId="1" xfId="0" applyNumberFormat="1" applyFont="1" applyFill="1" applyBorder="1" applyAlignment="1">
      <alignment horizontal="center"/>
    </xf>
    <xf numFmtId="39" fontId="3" fillId="0" borderId="1" xfId="0" applyNumberFormat="1" applyFont="1" applyFill="1" applyBorder="1"/>
    <xf numFmtId="40" fontId="4" fillId="0" borderId="1" xfId="0" applyNumberFormat="1" applyFont="1" applyFill="1" applyBorder="1" applyAlignment="1">
      <alignment horizontal="right" wrapText="1"/>
    </xf>
    <xf numFmtId="0" fontId="2" fillId="0" borderId="0" xfId="0" applyFont="1" applyBorder="1" applyAlignment="1">
      <alignment wrapText="1"/>
    </xf>
    <xf numFmtId="40" fontId="2" fillId="0" borderId="0" xfId="0" applyNumberFormat="1" applyFont="1" applyBorder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/>
    <xf numFmtId="40" fontId="2" fillId="0" borderId="0" xfId="0" applyNumberFormat="1" applyFont="1" applyFill="1" applyBorder="1"/>
    <xf numFmtId="40" fontId="2" fillId="0" borderId="2" xfId="0" applyNumberFormat="1" applyFont="1" applyBorder="1"/>
    <xf numFmtId="37" fontId="2" fillId="0" borderId="1" xfId="0" applyNumberFormat="1" applyFont="1" applyBorder="1" applyAlignment="1">
      <alignment horizontal="center" wrapText="1"/>
    </xf>
    <xf numFmtId="37" fontId="3" fillId="0" borderId="0" xfId="0" applyNumberFormat="1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7" fontId="5" fillId="0" borderId="0" xfId="0" applyNumberFormat="1" applyFont="1" applyBorder="1" applyAlignment="1">
      <alignment horizontal="center"/>
    </xf>
    <xf numFmtId="37" fontId="2" fillId="0" borderId="0" xfId="0" applyNumberFormat="1" applyFont="1" applyFill="1" applyBorder="1" applyAlignment="1">
      <alignment horizontal="center"/>
    </xf>
    <xf numFmtId="37" fontId="3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0" fontId="7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AP%20Data%20Cleanup%20Statu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3"/>
      <sheetName val="004"/>
      <sheetName val="012"/>
      <sheetName val="016"/>
      <sheetName val="051"/>
      <sheetName val="054"/>
      <sheetName val="078"/>
      <sheetName val="103"/>
      <sheetName val="104"/>
      <sheetName val="112"/>
      <sheetName val="165"/>
      <sheetName val="1Y2"/>
      <sheetName val="1Y3"/>
      <sheetName val="29K"/>
      <sheetName val="29L"/>
      <sheetName val="33Q"/>
      <sheetName val="362"/>
      <sheetName val="364"/>
      <sheetName val="367"/>
      <sheetName val="416"/>
      <sheetName val="460"/>
      <sheetName val="463"/>
      <sheetName val="488"/>
      <sheetName val="494"/>
      <sheetName val="495"/>
      <sheetName val="496"/>
      <sheetName val="505"/>
      <sheetName val="54N"/>
      <sheetName val="553"/>
      <sheetName val="63K"/>
      <sheetName val="71K"/>
      <sheetName val="71L"/>
      <sheetName val="739"/>
      <sheetName val="842"/>
      <sheetName val="930"/>
      <sheetName val="949"/>
    </sheetNames>
    <sheetDataSet>
      <sheetData sheetId="0"/>
      <sheetData sheetId="1"/>
      <sheetData sheetId="2">
        <row r="8">
          <cell r="A8" t="str">
            <v xml:space="preserve">1420-100-21774     </v>
          </cell>
          <cell r="B8" t="str">
            <v>3rd Party A/R - Transport - Unify</v>
          </cell>
          <cell r="C8">
            <v>801260.98</v>
          </cell>
          <cell r="D8">
            <v>801260.98</v>
          </cell>
          <cell r="E8">
            <v>0</v>
          </cell>
          <cell r="F8" t="str">
            <v xml:space="preserve">1420-100-21774     </v>
          </cell>
          <cell r="G8">
            <v>872148.04</v>
          </cell>
          <cell r="I8">
            <v>872148.04</v>
          </cell>
          <cell r="J8">
            <v>724248.17</v>
          </cell>
          <cell r="K8">
            <v>724248.17</v>
          </cell>
          <cell r="L8">
            <v>1510861.75</v>
          </cell>
          <cell r="M8">
            <v>1510861.75</v>
          </cell>
        </row>
        <row r="9">
          <cell r="A9" t="str">
            <v xml:space="preserve">1420-100-0000      </v>
          </cell>
          <cell r="B9" t="str">
            <v>3rd Party A/R - Gas - Synergi</v>
          </cell>
          <cell r="C9">
            <v>-1378523.64</v>
          </cell>
          <cell r="E9">
            <v>-1378523.64</v>
          </cell>
          <cell r="F9" t="str">
            <v xml:space="preserve">1420-100-0000      </v>
          </cell>
          <cell r="G9">
            <v>-791145.82</v>
          </cell>
          <cell r="I9">
            <v>-791145.82</v>
          </cell>
          <cell r="J9">
            <v>-3799386.28</v>
          </cell>
          <cell r="K9">
            <v>-3799386.28</v>
          </cell>
          <cell r="L9">
            <v>-3291903.09</v>
          </cell>
          <cell r="M9">
            <v>-3291903.09</v>
          </cell>
        </row>
        <row r="10">
          <cell r="A10" t="str">
            <v xml:space="preserve">1420-201-2177      </v>
          </cell>
          <cell r="B10" t="str">
            <v>Unapplied Cash - Unify</v>
          </cell>
          <cell r="C10">
            <v>-17766182.75</v>
          </cell>
          <cell r="D10">
            <v>-17472650.379999999</v>
          </cell>
          <cell r="E10">
            <v>-293532.37000000104</v>
          </cell>
          <cell r="F10" t="str">
            <v xml:space="preserve">1420-201-2177      </v>
          </cell>
          <cell r="G10">
            <v>-25447477.890000001</v>
          </cell>
          <cell r="H10">
            <v>-25447504.890000001</v>
          </cell>
          <cell r="I10">
            <v>27</v>
          </cell>
          <cell r="J10">
            <v>-23396653.920000002</v>
          </cell>
          <cell r="K10">
            <v>-25753121.550000001</v>
          </cell>
          <cell r="L10">
            <v>-5108089.28</v>
          </cell>
          <cell r="M10">
            <v>-5108089.28</v>
          </cell>
        </row>
        <row r="11">
          <cell r="A11" t="str">
            <v xml:space="preserve">1420-100-21771     </v>
          </cell>
          <cell r="B11" t="str">
            <v>3rd Party A/R - Unify</v>
          </cell>
          <cell r="C11">
            <v>7680635.9299999997</v>
          </cell>
          <cell r="D11">
            <v>7680635.9299999997</v>
          </cell>
          <cell r="E11">
            <v>0</v>
          </cell>
          <cell r="F11" t="str">
            <v xml:space="preserve">1420-100-21771     </v>
          </cell>
          <cell r="G11">
            <v>13968193.210000001</v>
          </cell>
          <cell r="I11">
            <v>13968193.210000001</v>
          </cell>
          <cell r="J11">
            <v>6446612.6500000004</v>
          </cell>
          <cell r="K11">
            <v>4299187.6500000004</v>
          </cell>
          <cell r="L11">
            <v>6872624.1299999999</v>
          </cell>
          <cell r="M11">
            <v>6872624.1299999999</v>
          </cell>
        </row>
        <row r="12">
          <cell r="A12" t="str">
            <v xml:space="preserve">1460-016-00001     </v>
          </cell>
          <cell r="B12" t="str">
            <v>ACCTS REC-ASSOC CO-EGMI</v>
          </cell>
          <cell r="C12">
            <v>8099513.1399999997</v>
          </cell>
          <cell r="E12">
            <v>8099513.1399999997</v>
          </cell>
          <cell r="F12" t="str">
            <v xml:space="preserve">1460-016-00001     </v>
          </cell>
          <cell r="G12">
            <v>8089513.1399999997</v>
          </cell>
          <cell r="I12">
            <v>8089513.1399999997</v>
          </cell>
          <cell r="J12">
            <v>8089513.1399999997</v>
          </cell>
          <cell r="K12">
            <v>8089513.1399999997</v>
          </cell>
          <cell r="L12">
            <v>676958.1</v>
          </cell>
          <cell r="M12">
            <v>676958.1</v>
          </cell>
        </row>
        <row r="13">
          <cell r="A13" t="str">
            <v xml:space="preserve">1460-016-21771     </v>
          </cell>
          <cell r="B13" t="str">
            <v>ACCTS REC-ASSOC CO-EGMI</v>
          </cell>
          <cell r="C13">
            <v>28044653.34</v>
          </cell>
          <cell r="E13">
            <v>28044653.34</v>
          </cell>
          <cell r="F13" t="str">
            <v xml:space="preserve">1460-016-21771     </v>
          </cell>
          <cell r="G13">
            <v>84255557.280000001</v>
          </cell>
          <cell r="I13">
            <v>84255557.280000001</v>
          </cell>
          <cell r="J13">
            <v>29642551.93</v>
          </cell>
          <cell r="K13">
            <v>30638019.789999999</v>
          </cell>
          <cell r="L13">
            <v>56027112.520000003</v>
          </cell>
          <cell r="M13">
            <v>56027112.520000003</v>
          </cell>
        </row>
        <row r="14">
          <cell r="A14" t="str">
            <v xml:space="preserve">1460-078-00001     </v>
          </cell>
          <cell r="B14" t="str">
            <v>ACCTS REC-ASSOC CO-NGM</v>
          </cell>
          <cell r="C14">
            <v>8835320.3599999994</v>
          </cell>
          <cell r="E14">
            <v>8835320.3599999994</v>
          </cell>
          <cell r="F14" t="str">
            <v xml:space="preserve">1460-078-00001     </v>
          </cell>
          <cell r="G14">
            <v>8835317.1799999997</v>
          </cell>
          <cell r="I14">
            <v>8835317.1799999997</v>
          </cell>
          <cell r="J14">
            <v>7798170.0999999996</v>
          </cell>
          <cell r="K14">
            <v>7798170.0999999996</v>
          </cell>
          <cell r="L14">
            <v>7793412.9100000001</v>
          </cell>
          <cell r="M14">
            <v>7793412.9100000001</v>
          </cell>
        </row>
        <row r="15">
          <cell r="A15" t="str">
            <v xml:space="preserve">1460-078-21771     </v>
          </cell>
          <cell r="B15" t="str">
            <v>ACCTS REC-ASSOC CO-NGM</v>
          </cell>
          <cell r="C15">
            <v>-263916.78999999998</v>
          </cell>
          <cell r="E15">
            <v>-263916.78999999998</v>
          </cell>
          <cell r="F15" t="str">
            <v xml:space="preserve">1460-078-21771     </v>
          </cell>
          <cell r="G15">
            <v>132326.39000000001</v>
          </cell>
          <cell r="I15">
            <v>132326.39000000001</v>
          </cell>
          <cell r="J15">
            <v>920780.32</v>
          </cell>
          <cell r="K15">
            <v>896772.79</v>
          </cell>
          <cell r="L15">
            <v>1051538.5</v>
          </cell>
          <cell r="M15">
            <v>1051538.5</v>
          </cell>
        </row>
        <row r="16">
          <cell r="A16" t="str">
            <v xml:space="preserve">1460-20Q-21771     </v>
          </cell>
          <cell r="B16" t="str">
            <v>ENRON ENERGY SVCS POWER</v>
          </cell>
          <cell r="C16">
            <v>0</v>
          </cell>
          <cell r="E16">
            <v>0</v>
          </cell>
          <cell r="F16" t="str">
            <v xml:space="preserve">1460-20Q-21771     </v>
          </cell>
          <cell r="G16">
            <v>0</v>
          </cell>
          <cell r="I16">
            <v>0</v>
          </cell>
          <cell r="J16">
            <v>0</v>
          </cell>
          <cell r="L16">
            <v>8220.2999999999993</v>
          </cell>
        </row>
        <row r="17">
          <cell r="A17" t="str">
            <v xml:space="preserve">1460-404-21771     </v>
          </cell>
          <cell r="B17" t="str">
            <v>ACCTS REC-ASSOC CO-EMCO</v>
          </cell>
          <cell r="C17">
            <v>2478902.81</v>
          </cell>
          <cell r="E17">
            <v>2478902.81</v>
          </cell>
          <cell r="F17" t="str">
            <v xml:space="preserve">1460-404-21771     </v>
          </cell>
          <cell r="G17">
            <v>2107202.81</v>
          </cell>
          <cell r="I17">
            <v>2107202.81</v>
          </cell>
          <cell r="J17">
            <v>2464972.59</v>
          </cell>
          <cell r="K17">
            <v>2333817.7400000002</v>
          </cell>
          <cell r="L17">
            <v>5770125.2300000004</v>
          </cell>
        </row>
        <row r="18">
          <cell r="A18" t="str">
            <v xml:space="preserve">1460-436-21771     </v>
          </cell>
          <cell r="B18" t="str">
            <v>ACCTS REC-ASSOC CO-EGPF</v>
          </cell>
          <cell r="C18">
            <v>2938511.88</v>
          </cell>
          <cell r="E18">
            <v>2938511.88</v>
          </cell>
          <cell r="F18" t="str">
            <v xml:space="preserve">1460-436-21771     </v>
          </cell>
          <cell r="G18">
            <v>3025483.26</v>
          </cell>
          <cell r="I18">
            <v>3025483.26</v>
          </cell>
          <cell r="J18">
            <v>1224427.6399999999</v>
          </cell>
          <cell r="K18">
            <v>1224427.6399999999</v>
          </cell>
          <cell r="L18">
            <v>1273641.25</v>
          </cell>
          <cell r="M18">
            <v>1273641.25</v>
          </cell>
        </row>
        <row r="19">
          <cell r="A19" t="str">
            <v xml:space="preserve">1460-692-00001     </v>
          </cell>
          <cell r="B19" t="str">
            <v>ACCTS REC-ASSOC CO-HRLD</v>
          </cell>
          <cell r="C19">
            <v>5960825.6399999997</v>
          </cell>
          <cell r="E19">
            <v>5960825.6399999997</v>
          </cell>
          <cell r="F19" t="str">
            <v xml:space="preserve">1460-692-00001     </v>
          </cell>
          <cell r="G19">
            <v>2189583.2000000002</v>
          </cell>
          <cell r="I19">
            <v>2189583.2000000002</v>
          </cell>
          <cell r="J19">
            <v>2189583.2000000002</v>
          </cell>
          <cell r="L19">
            <v>2429944.2999999998</v>
          </cell>
        </row>
        <row r="20">
          <cell r="A20" t="str">
            <v xml:space="preserve">1460-692-21771     </v>
          </cell>
          <cell r="B20" t="str">
            <v>ACCTS REC-ASSOC CO-HRLD</v>
          </cell>
          <cell r="C20">
            <v>487904.79</v>
          </cell>
          <cell r="E20">
            <v>487904.79</v>
          </cell>
          <cell r="F20" t="str">
            <v xml:space="preserve">1460-692-21771     </v>
          </cell>
          <cell r="G20">
            <v>3411687.62</v>
          </cell>
          <cell r="I20">
            <v>3411687.62</v>
          </cell>
          <cell r="J20">
            <v>3411687.62</v>
          </cell>
          <cell r="L20">
            <v>3745028.28</v>
          </cell>
        </row>
        <row r="21">
          <cell r="A21" t="str">
            <v>Total AR</v>
          </cell>
          <cell r="L21">
            <v>78759474.900000006</v>
          </cell>
          <cell r="M21">
            <v>66806156.790000007</v>
          </cell>
        </row>
        <row r="24">
          <cell r="A24" t="str">
            <v xml:space="preserve">2320-600-0000      </v>
          </cell>
          <cell r="B24" t="str">
            <v>A/P COMPR,TRANSP,STOR</v>
          </cell>
          <cell r="C24">
            <v>25061.9</v>
          </cell>
          <cell r="D24">
            <v>25061.9</v>
          </cell>
          <cell r="E24">
            <v>0</v>
          </cell>
          <cell r="F24" t="str">
            <v xml:space="preserve">2320-600-0000      </v>
          </cell>
          <cell r="G24">
            <v>25061.9</v>
          </cell>
          <cell r="I24">
            <v>25061.9</v>
          </cell>
          <cell r="J24">
            <v>10931.75</v>
          </cell>
          <cell r="K24">
            <v>10931.75</v>
          </cell>
          <cell r="L24">
            <v>202.79</v>
          </cell>
          <cell r="M24">
            <v>202.79</v>
          </cell>
        </row>
        <row r="25">
          <cell r="A25" t="str">
            <v xml:space="preserve">2320-600-2177      </v>
          </cell>
          <cell r="B25" t="str">
            <v>A/P COMPR,TRANSP,STOR</v>
          </cell>
          <cell r="C25">
            <v>155203.35</v>
          </cell>
          <cell r="D25">
            <v>155203.35</v>
          </cell>
          <cell r="E25">
            <v>0</v>
          </cell>
          <cell r="F25" t="str">
            <v xml:space="preserve">2320-600-2177      </v>
          </cell>
          <cell r="G25">
            <v>121607.4</v>
          </cell>
          <cell r="I25">
            <v>121607.4</v>
          </cell>
          <cell r="J25">
            <v>122611.39</v>
          </cell>
          <cell r="K25">
            <v>122611.39</v>
          </cell>
          <cell r="L25">
            <v>116061.41</v>
          </cell>
          <cell r="M25">
            <v>116061.41</v>
          </cell>
        </row>
        <row r="26">
          <cell r="A26" t="str">
            <v xml:space="preserve">1460-016-21774     </v>
          </cell>
          <cell r="B26" t="str">
            <v>ACCTS REC-ASSOC CO-EGMI</v>
          </cell>
          <cell r="C26">
            <v>459099.39</v>
          </cell>
          <cell r="D26">
            <v>247455.68</v>
          </cell>
          <cell r="E26">
            <v>211643.71000000002</v>
          </cell>
          <cell r="F26" t="str">
            <v xml:space="preserve">1460-016-21774     </v>
          </cell>
          <cell r="G26">
            <v>34483.07</v>
          </cell>
          <cell r="I26">
            <v>34483.07</v>
          </cell>
          <cell r="J26">
            <v>34483.07</v>
          </cell>
          <cell r="K26">
            <v>34483.07</v>
          </cell>
          <cell r="L26">
            <v>39199.31</v>
          </cell>
          <cell r="M26">
            <v>39199.31</v>
          </cell>
        </row>
        <row r="27">
          <cell r="A27" t="str">
            <v xml:space="preserve">1460-078-00004     </v>
          </cell>
          <cell r="B27" t="str">
            <v>ACCTS REC-ASSOC CO-NGM</v>
          </cell>
          <cell r="C27">
            <v>-9612.6200000000008</v>
          </cell>
          <cell r="E27">
            <v>-9612.6200000000008</v>
          </cell>
          <cell r="F27" t="str">
            <v xml:space="preserve">1460-078-00004     </v>
          </cell>
          <cell r="G27">
            <v>-9612.6200000000008</v>
          </cell>
          <cell r="I27">
            <v>-9612.6200000000008</v>
          </cell>
          <cell r="J27">
            <v>-9612.6200000000008</v>
          </cell>
          <cell r="K27">
            <v>-9612.6200000000008</v>
          </cell>
          <cell r="L27">
            <v>-9612.6200000000008</v>
          </cell>
          <cell r="M27">
            <v>-9612.6200000000008</v>
          </cell>
        </row>
        <row r="28">
          <cell r="A28" t="str">
            <v xml:space="preserve">1460-078-21774     </v>
          </cell>
          <cell r="B28" t="str">
            <v>ACCTS REC-ASSOC CO-NGM</v>
          </cell>
          <cell r="C28">
            <v>-49718</v>
          </cell>
          <cell r="D28">
            <v>-54175.76</v>
          </cell>
          <cell r="E28">
            <v>4457.760000000002</v>
          </cell>
          <cell r="F28" t="str">
            <v xml:space="preserve">1460-078-21774     </v>
          </cell>
          <cell r="G28">
            <v>-49568.46</v>
          </cell>
          <cell r="I28">
            <v>-49568.46</v>
          </cell>
          <cell r="J28">
            <v>-49568.46</v>
          </cell>
          <cell r="K28">
            <v>-49568.46</v>
          </cell>
          <cell r="L28">
            <v>-55836.92</v>
          </cell>
          <cell r="M28">
            <v>-55836.92</v>
          </cell>
        </row>
        <row r="29">
          <cell r="A29" t="str">
            <v xml:space="preserve">1460-739-21774     </v>
          </cell>
          <cell r="B29" t="str">
            <v>MID TEXAS PIPELINE CO.</v>
          </cell>
          <cell r="C29">
            <v>-630888.75</v>
          </cell>
          <cell r="D29">
            <v>-630888.75</v>
          </cell>
          <cell r="E29">
            <v>0</v>
          </cell>
          <cell r="F29" t="str">
            <v xml:space="preserve">1460-739-21774     </v>
          </cell>
          <cell r="G29">
            <v>-1221075</v>
          </cell>
          <cell r="I29">
            <v>-1221075</v>
          </cell>
          <cell r="J29">
            <v>-1221075</v>
          </cell>
          <cell r="K29">
            <v>-1221075</v>
          </cell>
          <cell r="L29">
            <v>-2462501.25</v>
          </cell>
          <cell r="M29">
            <v>-2462501.25</v>
          </cell>
        </row>
        <row r="30">
          <cell r="A30" t="str">
            <v xml:space="preserve">1460-930-21774     </v>
          </cell>
          <cell r="B30" t="str">
            <v>HPL COMPRESSION CO., LTD</v>
          </cell>
          <cell r="C30">
            <v>-412678.16</v>
          </cell>
          <cell r="D30">
            <v>-412678.16</v>
          </cell>
          <cell r="E30">
            <v>0</v>
          </cell>
          <cell r="F30" t="str">
            <v xml:space="preserve">1460-930-21774     </v>
          </cell>
          <cell r="G30">
            <v>-1473950.97</v>
          </cell>
          <cell r="I30">
            <v>-1473950.97</v>
          </cell>
          <cell r="J30">
            <v>-1473950.97</v>
          </cell>
          <cell r="K30">
            <v>-1473950.97</v>
          </cell>
          <cell r="L30">
            <v>-2947901.91</v>
          </cell>
          <cell r="M30">
            <v>-2947901.91</v>
          </cell>
        </row>
        <row r="31">
          <cell r="A31" t="str">
            <v xml:space="preserve">2320-100-0000      </v>
          </cell>
          <cell r="B31" t="str">
            <v>3rd Party A/P - Synergi</v>
          </cell>
          <cell r="C31">
            <v>3797733.69</v>
          </cell>
          <cell r="E31">
            <v>3797733.69</v>
          </cell>
          <cell r="F31" t="str">
            <v xml:space="preserve">2320-100-0000      </v>
          </cell>
          <cell r="G31">
            <v>2346429.61</v>
          </cell>
          <cell r="I31">
            <v>2346429.61</v>
          </cell>
          <cell r="J31">
            <v>1108794.51</v>
          </cell>
          <cell r="K31">
            <v>1108794.51</v>
          </cell>
          <cell r="L31">
            <v>2086667.81</v>
          </cell>
          <cell r="M31">
            <v>2086667.81</v>
          </cell>
        </row>
        <row r="32">
          <cell r="A32" t="str">
            <v xml:space="preserve">2320-100-2177      </v>
          </cell>
          <cell r="B32" t="str">
            <v>3rd Party A/P - Unify</v>
          </cell>
          <cell r="C32">
            <v>-21772354.620000001</v>
          </cell>
          <cell r="D32">
            <v>-15336678.17</v>
          </cell>
          <cell r="E32">
            <v>-6435676.4500000011</v>
          </cell>
          <cell r="F32" t="str">
            <v xml:space="preserve">2320-100-2177      </v>
          </cell>
          <cell r="G32">
            <v>-10983181.48</v>
          </cell>
          <cell r="I32">
            <v>-10983181.48</v>
          </cell>
          <cell r="J32">
            <v>3176162.56</v>
          </cell>
          <cell r="K32">
            <v>3176162.56</v>
          </cell>
          <cell r="L32">
            <v>324312.59999999998</v>
          </cell>
          <cell r="M32">
            <v>324312.59999999998</v>
          </cell>
        </row>
        <row r="33">
          <cell r="A33" t="str">
            <v xml:space="preserve">2320-100-21772     </v>
          </cell>
          <cell r="B33" t="str">
            <v>3rd Party A/P - Unify</v>
          </cell>
          <cell r="C33">
            <v>7416349.0899999999</v>
          </cell>
          <cell r="E33">
            <v>7416349.0899999999</v>
          </cell>
          <cell r="F33" t="str">
            <v xml:space="preserve">2320-100-21772     </v>
          </cell>
          <cell r="G33">
            <v>7416349.0899999999</v>
          </cell>
          <cell r="I33">
            <v>7416349.0899999999</v>
          </cell>
          <cell r="J33">
            <v>0</v>
          </cell>
          <cell r="L33">
            <v>-757962.64</v>
          </cell>
          <cell r="M33">
            <v>-757962.64</v>
          </cell>
        </row>
        <row r="34">
          <cell r="A34" t="str">
            <v xml:space="preserve">2320-150-2177      </v>
          </cell>
          <cell r="B34" t="str">
            <v>Pay the lessor of</v>
          </cell>
          <cell r="C34">
            <v>-980672.64</v>
          </cell>
          <cell r="D34">
            <v>-980672.64</v>
          </cell>
          <cell r="E34">
            <v>0</v>
          </cell>
          <cell r="F34" t="str">
            <v xml:space="preserve">2320-150-2177      </v>
          </cell>
          <cell r="G34">
            <v>-1401952.51</v>
          </cell>
          <cell r="I34">
            <v>-1401952.51</v>
          </cell>
          <cell r="J34">
            <v>-1542227.73</v>
          </cell>
          <cell r="K34">
            <v>-1542227.73</v>
          </cell>
          <cell r="L34">
            <v>-3070834.32</v>
          </cell>
          <cell r="M34">
            <v>-3070834.32</v>
          </cell>
        </row>
        <row r="35">
          <cell r="A35" t="str">
            <v xml:space="preserve">1460-003-21772     </v>
          </cell>
          <cell r="B35" t="str">
            <v>ACCTS REC-ASSOC CO</v>
          </cell>
          <cell r="C35">
            <v>-943107.83</v>
          </cell>
          <cell r="D35">
            <v>-943107.83</v>
          </cell>
          <cell r="E35">
            <v>0</v>
          </cell>
          <cell r="F35" t="str">
            <v xml:space="preserve">1460-003-21772     </v>
          </cell>
          <cell r="G35">
            <v>0</v>
          </cell>
          <cell r="I35">
            <v>0</v>
          </cell>
          <cell r="J35">
            <v>-174693.68</v>
          </cell>
          <cell r="K35">
            <v>0</v>
          </cell>
          <cell r="L35">
            <v>0</v>
          </cell>
        </row>
        <row r="36">
          <cell r="A36" t="str">
            <v xml:space="preserve">1460-016-00002     </v>
          </cell>
          <cell r="B36" t="str">
            <v>ACCTS REC-ASSOC CO-EGMI</v>
          </cell>
          <cell r="C36">
            <v>-192507.75</v>
          </cell>
          <cell r="E36">
            <v>-192507.75</v>
          </cell>
          <cell r="F36" t="str">
            <v xml:space="preserve">1460-016-00002     </v>
          </cell>
          <cell r="G36">
            <v>-192507.75</v>
          </cell>
          <cell r="I36">
            <v>-192507.75</v>
          </cell>
          <cell r="J36">
            <v>-192507.75</v>
          </cell>
          <cell r="K36">
            <v>-192507.75</v>
          </cell>
          <cell r="L36">
            <v>-119307.75</v>
          </cell>
          <cell r="M36">
            <v>-119307.75</v>
          </cell>
        </row>
        <row r="37">
          <cell r="A37" t="str">
            <v xml:space="preserve">1460-016-21772     </v>
          </cell>
          <cell r="B37" t="str">
            <v>ACCTS REC-ASSOC CO-EGMI</v>
          </cell>
          <cell r="C37">
            <v>-19428448.510000002</v>
          </cell>
          <cell r="E37">
            <v>-19428448.510000002</v>
          </cell>
          <cell r="F37" t="str">
            <v xml:space="preserve">1460-016-21772     </v>
          </cell>
          <cell r="G37">
            <v>-20612828.780000001</v>
          </cell>
          <cell r="I37">
            <v>-20612828.780000001</v>
          </cell>
          <cell r="J37">
            <v>-33071749.309999999</v>
          </cell>
          <cell r="K37">
            <v>-33071749.309999999</v>
          </cell>
          <cell r="L37">
            <v>-59934322.82</v>
          </cell>
          <cell r="M37">
            <v>-59934322.82</v>
          </cell>
        </row>
        <row r="38">
          <cell r="A38" t="str">
            <v xml:space="preserve">1460-078-00002     </v>
          </cell>
          <cell r="B38" t="str">
            <v>ACCTS REC-ASSOC CO-NGM</v>
          </cell>
          <cell r="C38">
            <v>-331768.34000000003</v>
          </cell>
          <cell r="E38">
            <v>-331768.34000000003</v>
          </cell>
          <cell r="F38" t="str">
            <v xml:space="preserve">1460-078-00002     </v>
          </cell>
          <cell r="G38">
            <v>-3839122.92</v>
          </cell>
          <cell r="I38">
            <v>-3839122.92</v>
          </cell>
          <cell r="J38">
            <v>-576725.31999999995</v>
          </cell>
          <cell r="K38">
            <v>-576725.31999999995</v>
          </cell>
          <cell r="L38">
            <v>-331768.34000000003</v>
          </cell>
          <cell r="M38">
            <v>-331768.34000000003</v>
          </cell>
        </row>
        <row r="39">
          <cell r="A39" t="str">
            <v>1460-078-21772</v>
          </cell>
          <cell r="B39" t="str">
            <v>ACCTS REC-ASSOC CO-NGM</v>
          </cell>
          <cell r="C39">
            <v>-263916.78999999998</v>
          </cell>
          <cell r="E39">
            <v>-263916.78999999998</v>
          </cell>
          <cell r="F39" t="str">
            <v xml:space="preserve">1460-078-21771     </v>
          </cell>
          <cell r="G39">
            <v>132326.39000000001</v>
          </cell>
          <cell r="I39">
            <v>132326.39000000001</v>
          </cell>
          <cell r="J39">
            <v>-129607.52</v>
          </cell>
          <cell r="K39">
            <v>-129607.52</v>
          </cell>
          <cell r="L39">
            <v>-52409.279999999999</v>
          </cell>
          <cell r="M39">
            <v>-52409.279999999999</v>
          </cell>
        </row>
        <row r="40">
          <cell r="A40" t="str">
            <v xml:space="preserve">1460-404-21772     </v>
          </cell>
          <cell r="B40" t="str">
            <v>ACCTS REC-ASSOC CO-EMCO</v>
          </cell>
          <cell r="C40">
            <v>-211372.83</v>
          </cell>
          <cell r="E40">
            <v>-211372.83</v>
          </cell>
          <cell r="F40" t="str">
            <v xml:space="preserve">1460-404-21772     </v>
          </cell>
          <cell r="G40">
            <v>-403492.83</v>
          </cell>
          <cell r="I40">
            <v>-403492.83</v>
          </cell>
          <cell r="J40">
            <v>-564203.25</v>
          </cell>
          <cell r="K40">
            <v>-564203.25</v>
          </cell>
          <cell r="L40">
            <v>-211310.27</v>
          </cell>
          <cell r="M40">
            <v>-211310.27</v>
          </cell>
        </row>
        <row r="41">
          <cell r="A41" t="str">
            <v xml:space="preserve">1460-436-21772     </v>
          </cell>
          <cell r="B41" t="str">
            <v>ACCTS REC-ASSOC CO-EGPF</v>
          </cell>
          <cell r="C41">
            <v>-315303.25</v>
          </cell>
          <cell r="E41">
            <v>-315303.25</v>
          </cell>
          <cell r="F41" t="str">
            <v xml:space="preserve">1460-436-21772     </v>
          </cell>
          <cell r="G41">
            <v>-382746.29</v>
          </cell>
          <cell r="I41">
            <v>-382746.29</v>
          </cell>
          <cell r="J41">
            <v>-406189.17</v>
          </cell>
          <cell r="K41">
            <v>-406189.17</v>
          </cell>
          <cell r="L41">
            <v>-383695.3</v>
          </cell>
          <cell r="M41">
            <v>-383695.3</v>
          </cell>
        </row>
        <row r="42">
          <cell r="A42" t="str">
            <v xml:space="preserve">1460-692-21772     </v>
          </cell>
          <cell r="B42" t="str">
            <v>ACCTS REC-ASSOC CO-HRLD</v>
          </cell>
          <cell r="C42">
            <v>-979433.02</v>
          </cell>
          <cell r="E42">
            <v>-979433.02</v>
          </cell>
          <cell r="F42" t="str">
            <v xml:space="preserve">1460-692-21772     </v>
          </cell>
          <cell r="G42">
            <v>-4907580.74</v>
          </cell>
          <cell r="I42">
            <v>-4907580.74</v>
          </cell>
          <cell r="J42">
            <v>-4907580.74</v>
          </cell>
          <cell r="L42">
            <v>-4549674.76</v>
          </cell>
        </row>
        <row r="43">
          <cell r="A43" t="str">
            <v xml:space="preserve">1460-739-00002     </v>
          </cell>
          <cell r="B43" t="str">
            <v>MID TEXAS PIPELINE CO.</v>
          </cell>
          <cell r="C43">
            <v>0</v>
          </cell>
          <cell r="D43">
            <v>0</v>
          </cell>
          <cell r="E43">
            <v>0</v>
          </cell>
          <cell r="G43">
            <v>0</v>
          </cell>
          <cell r="I43">
            <v>0</v>
          </cell>
          <cell r="J43">
            <v>0</v>
          </cell>
          <cell r="L43">
            <v>1851963.75</v>
          </cell>
          <cell r="M43">
            <v>1851963.75</v>
          </cell>
        </row>
        <row r="44">
          <cell r="A44" t="str">
            <v xml:space="preserve">1460-930-00002     </v>
          </cell>
          <cell r="B44" t="str">
            <v>HPL COMPRESSION CO., LTD</v>
          </cell>
          <cell r="C44">
            <v>-324297.33</v>
          </cell>
          <cell r="D44">
            <v>-324297.33</v>
          </cell>
          <cell r="E44">
            <v>0</v>
          </cell>
          <cell r="F44" t="str">
            <v xml:space="preserve">1460-930-00002     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</row>
      </sheetData>
      <sheetData sheetId="3">
        <row r="8">
          <cell r="A8" t="str">
            <v xml:space="preserve">1420-100-0000      </v>
          </cell>
          <cell r="B8" t="str">
            <v>3rd Party A/R - Gas - Synergi</v>
          </cell>
          <cell r="C8">
            <v>-28523657</v>
          </cell>
          <cell r="E8">
            <v>-28523657</v>
          </cell>
          <cell r="F8" t="str">
            <v xml:space="preserve">1420-100-0000      </v>
          </cell>
          <cell r="G8">
            <v>-41558887.369999997</v>
          </cell>
          <cell r="I8">
            <v>-41558887.369999997</v>
          </cell>
          <cell r="J8">
            <v>-32946278.969999999</v>
          </cell>
          <cell r="L8">
            <v>-32946278.969999999</v>
          </cell>
          <cell r="M8">
            <v>-28298662.359999999</v>
          </cell>
          <cell r="N8">
            <v>-24809791</v>
          </cell>
        </row>
        <row r="9">
          <cell r="A9" t="str">
            <v xml:space="preserve">1420-100-21771     </v>
          </cell>
          <cell r="B9" t="str">
            <v>3rd Party A/R - Unify</v>
          </cell>
          <cell r="C9">
            <v>68568826.730000004</v>
          </cell>
          <cell r="E9">
            <v>68568826.730000004</v>
          </cell>
          <cell r="F9" t="str">
            <v xml:space="preserve">1420-100-21771     </v>
          </cell>
          <cell r="G9">
            <v>129872929.65000001</v>
          </cell>
          <cell r="I9">
            <v>129872929.65000001</v>
          </cell>
          <cell r="J9">
            <v>112259022.23</v>
          </cell>
          <cell r="K9">
            <v>119580804.29999998</v>
          </cell>
          <cell r="L9">
            <v>-7321782.0699999779</v>
          </cell>
          <cell r="M9">
            <v>160027292.59</v>
          </cell>
          <cell r="N9">
            <v>142115191.77000001</v>
          </cell>
        </row>
        <row r="10">
          <cell r="A10" t="str">
            <v xml:space="preserve">1420-201-2177      </v>
          </cell>
          <cell r="B10" t="str">
            <v>Unapplied Cash - Unify</v>
          </cell>
          <cell r="C10">
            <v>-88734935.459999993</v>
          </cell>
          <cell r="E10">
            <v>-88734935.459999993</v>
          </cell>
          <cell r="F10" t="str">
            <v xml:space="preserve">1420-201-2177      </v>
          </cell>
          <cell r="G10">
            <v>-60968407.799999997</v>
          </cell>
          <cell r="I10">
            <v>-60968407.799999997</v>
          </cell>
          <cell r="J10">
            <v>-71303647.909999996</v>
          </cell>
          <cell r="K10">
            <v>-70034335.829999998</v>
          </cell>
          <cell r="L10">
            <v>-1269312.0799999982</v>
          </cell>
          <cell r="M10">
            <v>-65900943.890000001</v>
          </cell>
          <cell r="N10">
            <v>-65900944</v>
          </cell>
        </row>
        <row r="11">
          <cell r="A11" t="str">
            <v xml:space="preserve">1460-012-00001     </v>
          </cell>
          <cell r="B11" t="str">
            <v>ACCTS REC-ASSOC CO-HPL</v>
          </cell>
          <cell r="C11">
            <v>283075.53999999998</v>
          </cell>
          <cell r="E11">
            <v>283075.53999999998</v>
          </cell>
          <cell r="F11" t="str">
            <v xml:space="preserve">1460-012-00001     </v>
          </cell>
          <cell r="G11">
            <v>283075.53999999998</v>
          </cell>
          <cell r="I11">
            <v>283075.53999999998</v>
          </cell>
          <cell r="J11">
            <v>283075.53999999998</v>
          </cell>
          <cell r="K11">
            <v>283075.53999999998</v>
          </cell>
          <cell r="L11">
            <v>0</v>
          </cell>
          <cell r="M11">
            <v>283075.53999999998</v>
          </cell>
          <cell r="N11">
            <v>283075.53999999998</v>
          </cell>
        </row>
        <row r="12">
          <cell r="A12" t="str">
            <v xml:space="preserve">1460-012-21771     </v>
          </cell>
          <cell r="B12" t="str">
            <v>ACCTS REC-ASSOC CO-HPL</v>
          </cell>
          <cell r="C12">
            <v>19451077.48</v>
          </cell>
          <cell r="E12">
            <v>19451077.48</v>
          </cell>
          <cell r="F12" t="str">
            <v xml:space="preserve">1460-012-21771     </v>
          </cell>
          <cell r="G12">
            <v>20357150.280000001</v>
          </cell>
          <cell r="I12">
            <v>20357150.280000001</v>
          </cell>
          <cell r="J12">
            <v>33108684.390000001</v>
          </cell>
          <cell r="K12">
            <v>33108684.390000001</v>
          </cell>
          <cell r="L12">
            <v>0</v>
          </cell>
          <cell r="M12">
            <v>59904895.060000002</v>
          </cell>
        </row>
        <row r="13">
          <cell r="A13" t="str">
            <v xml:space="preserve">1460-054-00001     </v>
          </cell>
          <cell r="B13" t="str">
            <v>ACCTS REC-ASSOC CO-ING</v>
          </cell>
          <cell r="C13">
            <v>-2981064.26</v>
          </cell>
          <cell r="E13">
            <v>-2981064.26</v>
          </cell>
          <cell r="F13" t="str">
            <v xml:space="preserve">1460-054-00001     </v>
          </cell>
          <cell r="G13">
            <v>-2981064.26</v>
          </cell>
          <cell r="I13">
            <v>-2981064.26</v>
          </cell>
          <cell r="J13">
            <v>-2981064.26</v>
          </cell>
          <cell r="K13">
            <v>-2981064.26</v>
          </cell>
          <cell r="L13">
            <v>0</v>
          </cell>
          <cell r="M13">
            <v>0</v>
          </cell>
        </row>
        <row r="14">
          <cell r="A14" t="str">
            <v xml:space="preserve">1460-062-00001     </v>
          </cell>
          <cell r="B14" t="str">
            <v>ACCTS REC-ASSOC CO-FGT</v>
          </cell>
          <cell r="C14">
            <v>17060.78</v>
          </cell>
          <cell r="E14">
            <v>17060.78</v>
          </cell>
          <cell r="F14" t="str">
            <v xml:space="preserve">1460-062-00001     </v>
          </cell>
          <cell r="G14">
            <v>17060.78</v>
          </cell>
          <cell r="I14">
            <v>17060.78</v>
          </cell>
          <cell r="J14">
            <v>127481.8</v>
          </cell>
          <cell r="K14">
            <v>-375208.3</v>
          </cell>
          <cell r="L14">
            <v>502690.1</v>
          </cell>
          <cell r="M14">
            <v>0</v>
          </cell>
          <cell r="N14">
            <v>0</v>
          </cell>
        </row>
        <row r="15">
          <cell r="A15" t="str">
            <v xml:space="preserve">1460-062-21771     </v>
          </cell>
          <cell r="B15" t="str">
            <v>ACCTS REC-ASSOC CO-FGT</v>
          </cell>
          <cell r="C15">
            <v>142921.01999999999</v>
          </cell>
          <cell r="E15">
            <v>142921.01999999999</v>
          </cell>
          <cell r="F15" t="str">
            <v xml:space="preserve">1460-062-21771     </v>
          </cell>
          <cell r="G15">
            <v>349421.02</v>
          </cell>
          <cell r="I15">
            <v>349421.02</v>
          </cell>
          <cell r="J15" t="str">
            <v>incl in 1460-062-00001</v>
          </cell>
          <cell r="M15">
            <v>216231.85</v>
          </cell>
          <cell r="N15">
            <v>779212.73</v>
          </cell>
        </row>
        <row r="16">
          <cell r="A16" t="str">
            <v xml:space="preserve">1460-078-00001     </v>
          </cell>
          <cell r="B16" t="str">
            <v>ACCTS REC-ASSOC CO-NGM</v>
          </cell>
          <cell r="C16">
            <v>2102875.65</v>
          </cell>
          <cell r="E16">
            <v>2102875.65</v>
          </cell>
          <cell r="F16" t="str">
            <v xml:space="preserve">1460-078-00001     </v>
          </cell>
          <cell r="G16">
            <v>2102875.65</v>
          </cell>
          <cell r="I16">
            <v>2102875.65</v>
          </cell>
          <cell r="J16">
            <v>2102875.65</v>
          </cell>
          <cell r="K16">
            <v>2102875.65</v>
          </cell>
          <cell r="L16">
            <v>0</v>
          </cell>
          <cell r="M16">
            <v>2102875.65</v>
          </cell>
          <cell r="N16">
            <v>2102875.65</v>
          </cell>
        </row>
        <row r="17">
          <cell r="A17" t="str">
            <v xml:space="preserve">1460-078-21771     </v>
          </cell>
          <cell r="B17" t="str">
            <v>ACCTS REC-ASSOC CO-NGM</v>
          </cell>
          <cell r="C17">
            <v>-1092929.8799999999</v>
          </cell>
          <cell r="E17">
            <v>-1092929.8799999999</v>
          </cell>
          <cell r="F17" t="str">
            <v xml:space="preserve">1460-078-21771     </v>
          </cell>
          <cell r="G17">
            <v>-268645.06</v>
          </cell>
          <cell r="I17">
            <v>-268645.06</v>
          </cell>
          <cell r="J17">
            <v>526830.32999999996</v>
          </cell>
          <cell r="K17">
            <v>526830.32999999996</v>
          </cell>
          <cell r="L17">
            <v>0</v>
          </cell>
          <cell r="M17">
            <v>526830.32999999996</v>
          </cell>
          <cell r="N17">
            <v>526830.32999999996</v>
          </cell>
        </row>
        <row r="18">
          <cell r="A18" t="str">
            <v xml:space="preserve">1460-103-21771     </v>
          </cell>
          <cell r="B18" t="str">
            <v>ACCTS REC - ASSOC CO ECC1</v>
          </cell>
          <cell r="C18">
            <v>4345305.2699999996</v>
          </cell>
          <cell r="E18">
            <v>4345305.2699999996</v>
          </cell>
          <cell r="F18" t="str">
            <v xml:space="preserve">1460-103-21771     </v>
          </cell>
          <cell r="G18">
            <v>4345305.2699999996</v>
          </cell>
          <cell r="H18">
            <v>4345305.2699999996</v>
          </cell>
          <cell r="I18">
            <v>0</v>
          </cell>
          <cell r="J18">
            <v>4345305.2699999996</v>
          </cell>
          <cell r="L18">
            <v>4345305.2699999996</v>
          </cell>
          <cell r="M18">
            <v>4345305.2699999996</v>
          </cell>
        </row>
        <row r="19">
          <cell r="A19" t="str">
            <v xml:space="preserve">1460-165-21771     </v>
          </cell>
          <cell r="B19" t="str">
            <v>ASSOC ACCTS REC.-ENGM</v>
          </cell>
          <cell r="C19">
            <v>30066980</v>
          </cell>
          <cell r="E19">
            <v>30066980</v>
          </cell>
          <cell r="F19" t="str">
            <v xml:space="preserve">1460-165-21771     </v>
          </cell>
          <cell r="G19">
            <v>30621687.530000001</v>
          </cell>
          <cell r="H19">
            <v>30621687.530000001</v>
          </cell>
          <cell r="I19">
            <v>0</v>
          </cell>
          <cell r="J19">
            <v>33382442.5</v>
          </cell>
          <cell r="K19">
            <v>33382442.5</v>
          </cell>
          <cell r="L19">
            <v>0</v>
          </cell>
          <cell r="M19">
            <v>35782905</v>
          </cell>
          <cell r="N19">
            <v>-25095</v>
          </cell>
        </row>
        <row r="20">
          <cell r="A20" t="str">
            <v xml:space="preserve">1460-179-00001     </v>
          </cell>
          <cell r="B20" t="str">
            <v>ACCTS REC-ASSOC CO-NNG</v>
          </cell>
          <cell r="C20">
            <v>0</v>
          </cell>
          <cell r="E20">
            <v>0</v>
          </cell>
          <cell r="H20">
            <v>0</v>
          </cell>
          <cell r="I20">
            <v>0</v>
          </cell>
          <cell r="J20">
            <v>1173375.51</v>
          </cell>
          <cell r="K20">
            <v>-28551.82</v>
          </cell>
          <cell r="L20">
            <v>1201927.33</v>
          </cell>
          <cell r="M20">
            <v>0</v>
          </cell>
          <cell r="N20">
            <v>0</v>
          </cell>
        </row>
        <row r="21">
          <cell r="A21" t="str">
            <v xml:space="preserve">1460-179-21771     </v>
          </cell>
          <cell r="B21" t="str">
            <v>ACCTS REC-ASSOC CO-NNG</v>
          </cell>
          <cell r="C21">
            <v>0</v>
          </cell>
          <cell r="E21">
            <v>0</v>
          </cell>
          <cell r="F21" t="str">
            <v xml:space="preserve">1460-179-21771     </v>
          </cell>
          <cell r="G21">
            <v>0</v>
          </cell>
          <cell r="H21">
            <v>0</v>
          </cell>
          <cell r="I21">
            <v>0</v>
          </cell>
          <cell r="J21" t="str">
            <v>incl in 1460-179-00001</v>
          </cell>
          <cell r="M21">
            <v>0</v>
          </cell>
          <cell r="N21">
            <v>0</v>
          </cell>
        </row>
        <row r="22">
          <cell r="A22" t="str">
            <v xml:space="preserve">1460-1J2-00001     </v>
          </cell>
          <cell r="B22" t="str">
            <v>CLINTON GAS MARKETING, IN</v>
          </cell>
          <cell r="C22">
            <v>6087.5</v>
          </cell>
          <cell r="E22">
            <v>6087.5</v>
          </cell>
          <cell r="F22" t="str">
            <v xml:space="preserve">1460-1J2-00001     </v>
          </cell>
          <cell r="G22">
            <v>6087.5</v>
          </cell>
          <cell r="H22">
            <v>6087.5</v>
          </cell>
          <cell r="I22">
            <v>0</v>
          </cell>
          <cell r="J22">
            <v>3571035.9</v>
          </cell>
          <cell r="K22">
            <v>-1164.6300000000001</v>
          </cell>
          <cell r="L22">
            <v>3572200.53</v>
          </cell>
          <cell r="M22">
            <v>6087.5</v>
          </cell>
          <cell r="N22">
            <v>6087.5</v>
          </cell>
        </row>
        <row r="23">
          <cell r="A23" t="str">
            <v xml:space="preserve">1460-1J2-21771     </v>
          </cell>
          <cell r="B23" t="str">
            <v>CLINTON GAS MARKETING, IN</v>
          </cell>
          <cell r="C23">
            <v>2170309.5699999998</v>
          </cell>
          <cell r="E23">
            <v>2170309.5699999998</v>
          </cell>
          <cell r="F23" t="str">
            <v xml:space="preserve">1460-1J2-21771     </v>
          </cell>
          <cell r="G23">
            <v>3678558.38</v>
          </cell>
          <cell r="H23">
            <v>3678558.38</v>
          </cell>
          <cell r="I23">
            <v>0</v>
          </cell>
          <cell r="J23" t="str">
            <v>incl in 1460-1J2-00001</v>
          </cell>
          <cell r="M23">
            <v>2421005.63</v>
          </cell>
          <cell r="N23">
            <v>0</v>
          </cell>
        </row>
        <row r="24">
          <cell r="A24" t="str">
            <v xml:space="preserve">1460-20Q-00001     </v>
          </cell>
          <cell r="B24" t="str">
            <v>EES INC DUBLIN</v>
          </cell>
          <cell r="C24">
            <v>8820.0300000000007</v>
          </cell>
          <cell r="E24">
            <v>8820.0300000000007</v>
          </cell>
          <cell r="F24" t="str">
            <v xml:space="preserve">1460-20Q-00001     </v>
          </cell>
          <cell r="G24">
            <v>8820.0300000000007</v>
          </cell>
          <cell r="H24">
            <v>8820.0300000000007</v>
          </cell>
          <cell r="I24">
            <v>0</v>
          </cell>
          <cell r="J24">
            <v>12417513.4</v>
          </cell>
          <cell r="K24">
            <v>-406986.63</v>
          </cell>
          <cell r="L24">
            <v>12824500.030000001</v>
          </cell>
          <cell r="M24">
            <v>178347.3</v>
          </cell>
          <cell r="N24">
            <v>178347.3</v>
          </cell>
        </row>
        <row r="25">
          <cell r="A25" t="str">
            <v xml:space="preserve">1460-20Q-21771     </v>
          </cell>
          <cell r="B25" t="str">
            <v>EES INC DUBLIN</v>
          </cell>
          <cell r="C25">
            <v>11235041.119999999</v>
          </cell>
          <cell r="E25">
            <v>11235041.119999999</v>
          </cell>
          <cell r="F25" t="str">
            <v xml:space="preserve">1460-20Q-21771     </v>
          </cell>
          <cell r="G25">
            <v>10142394.26</v>
          </cell>
          <cell r="H25">
            <v>10142394.26</v>
          </cell>
          <cell r="I25">
            <v>0</v>
          </cell>
          <cell r="J25" t="str">
            <v>incl in 1460-20Q-00001</v>
          </cell>
          <cell r="M25">
            <v>15646482.57</v>
          </cell>
          <cell r="N25">
            <v>408524.92</v>
          </cell>
        </row>
        <row r="26">
          <cell r="A26" t="str">
            <v xml:space="preserve">1460-333-00001     </v>
          </cell>
          <cell r="B26" t="str">
            <v>ACCTS REC-ASSOC CO-OGMD</v>
          </cell>
          <cell r="C26">
            <v>25250</v>
          </cell>
          <cell r="E26">
            <v>25250</v>
          </cell>
          <cell r="F26" t="str">
            <v xml:space="preserve">1460-333-00001     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 xml:space="preserve">1460-370-00001     </v>
          </cell>
          <cell r="B27" t="str">
            <v>ACCTS REC-ASSOC CO-CTC</v>
          </cell>
          <cell r="C27">
            <v>-43155263.719999999</v>
          </cell>
          <cell r="E27">
            <v>-43155263.719999999</v>
          </cell>
          <cell r="F27" t="str">
            <v xml:space="preserve">1460-370-00001     </v>
          </cell>
          <cell r="G27">
            <v>-50756781.229999997</v>
          </cell>
          <cell r="I27">
            <v>-50756781.229999997</v>
          </cell>
          <cell r="J27">
            <v>11234656.949999999</v>
          </cell>
          <cell r="K27">
            <v>-62213484.619999997</v>
          </cell>
          <cell r="L27">
            <v>73448141.569999993</v>
          </cell>
          <cell r="M27">
            <v>11698590.299999997</v>
          </cell>
          <cell r="N27">
            <v>-68343654.359999999</v>
          </cell>
        </row>
        <row r="28">
          <cell r="A28" t="str">
            <v xml:space="preserve">1460-370-21771     </v>
          </cell>
          <cell r="B28" t="str">
            <v>ACCTS REC-ASSOC CO-CTC</v>
          </cell>
          <cell r="C28">
            <v>53465934.880000003</v>
          </cell>
          <cell r="E28">
            <v>53465934.880000003</v>
          </cell>
          <cell r="F28" t="str">
            <v xml:space="preserve">1460-370-21771     </v>
          </cell>
          <cell r="G28">
            <v>61292325.859999999</v>
          </cell>
          <cell r="I28">
            <v>61292325.859999999</v>
          </cell>
          <cell r="J28" t="str">
            <v>incl in 1460-370-00001</v>
          </cell>
          <cell r="M28">
            <v>0</v>
          </cell>
          <cell r="N28" t="str">
            <v>incl in 1460-370-00001</v>
          </cell>
        </row>
        <row r="29">
          <cell r="A29" t="str">
            <v xml:space="preserve">1460-404-00001     </v>
          </cell>
          <cell r="B29" t="str">
            <v>ACCTS REC-ASSOC CO-EMCO</v>
          </cell>
          <cell r="C29">
            <v>-44.28</v>
          </cell>
          <cell r="E29">
            <v>-44.28</v>
          </cell>
          <cell r="F29" t="str">
            <v xml:space="preserve">1460-404-00001     </v>
          </cell>
          <cell r="G29">
            <v>-44.28</v>
          </cell>
          <cell r="I29">
            <v>-44.28</v>
          </cell>
          <cell r="J29">
            <v>-44.28</v>
          </cell>
          <cell r="L29">
            <v>-44.28</v>
          </cell>
          <cell r="M29">
            <v>-44.28</v>
          </cell>
        </row>
        <row r="30">
          <cell r="A30" t="str">
            <v xml:space="preserve">1460-404-21771     </v>
          </cell>
          <cell r="B30" t="str">
            <v>ACCTS REC-ASSOC CO-EMCO</v>
          </cell>
          <cell r="C30">
            <v>172525.26</v>
          </cell>
          <cell r="E30">
            <v>172525.26</v>
          </cell>
          <cell r="F30" t="str">
            <v xml:space="preserve">1460-404-21771     </v>
          </cell>
          <cell r="G30">
            <v>172525.26</v>
          </cell>
          <cell r="I30">
            <v>172525.26</v>
          </cell>
          <cell r="J30">
            <v>172525.26</v>
          </cell>
          <cell r="K30">
            <v>172525.26</v>
          </cell>
          <cell r="L30">
            <v>0</v>
          </cell>
          <cell r="M30">
            <v>172525.26</v>
          </cell>
          <cell r="N30">
            <v>172525.26</v>
          </cell>
        </row>
        <row r="31">
          <cell r="A31" t="str">
            <v xml:space="preserve">1460-436-21771     </v>
          </cell>
          <cell r="B31" t="str">
            <v>EGP FUELS COMPANY</v>
          </cell>
          <cell r="C31">
            <v>1963637.61</v>
          </cell>
          <cell r="E31">
            <v>1963637.61</v>
          </cell>
          <cell r="F31" t="str">
            <v xml:space="preserve">1460-436-21771     </v>
          </cell>
          <cell r="G31">
            <v>1963637.61</v>
          </cell>
          <cell r="H31">
            <v>1963637.61</v>
          </cell>
          <cell r="I31">
            <v>0</v>
          </cell>
          <cell r="J31">
            <v>109416.82</v>
          </cell>
          <cell r="K31">
            <v>109416.82</v>
          </cell>
          <cell r="L31">
            <v>0</v>
          </cell>
          <cell r="M31">
            <v>109416.82</v>
          </cell>
          <cell r="N31">
            <v>109416.82</v>
          </cell>
        </row>
        <row r="32">
          <cell r="A32" t="str">
            <v xml:space="preserve">1460-444-00001     </v>
          </cell>
          <cell r="B32" t="str">
            <v>ACCTS REC-ASSOC CO-GSMC</v>
          </cell>
          <cell r="C32">
            <v>2125876.1</v>
          </cell>
          <cell r="E32">
            <v>2125876.1</v>
          </cell>
          <cell r="F32" t="str">
            <v xml:space="preserve">1460-444-00001     </v>
          </cell>
          <cell r="G32">
            <v>2125876.1</v>
          </cell>
          <cell r="H32">
            <v>2125876.1</v>
          </cell>
          <cell r="I32">
            <v>0</v>
          </cell>
          <cell r="J32">
            <v>15306983.199999999</v>
          </cell>
          <cell r="K32">
            <v>2173683.0299999998</v>
          </cell>
          <cell r="L32">
            <v>13133300.17</v>
          </cell>
          <cell r="M32">
            <v>2125876.1</v>
          </cell>
          <cell r="N32">
            <v>2125876.1</v>
          </cell>
        </row>
        <row r="33">
          <cell r="A33" t="str">
            <v xml:space="preserve">1460-444-21771     </v>
          </cell>
          <cell r="B33" t="str">
            <v>ACCTS REC-ASSOC CO-GSMC</v>
          </cell>
          <cell r="C33">
            <v>13843159.550000001</v>
          </cell>
          <cell r="E33">
            <v>13843159.550000001</v>
          </cell>
          <cell r="F33" t="str">
            <v xml:space="preserve">1460-444-21771     </v>
          </cell>
          <cell r="G33">
            <v>12405474.49</v>
          </cell>
          <cell r="H33">
            <v>12405474.49</v>
          </cell>
          <cell r="I33">
            <v>0</v>
          </cell>
          <cell r="J33" t="str">
            <v>incl in 1460-444-00001</v>
          </cell>
          <cell r="M33">
            <v>12289837.439999999</v>
          </cell>
          <cell r="N33">
            <v>12191402.869999999</v>
          </cell>
        </row>
        <row r="34">
          <cell r="A34" t="str">
            <v xml:space="preserve">1460-463-00001     </v>
          </cell>
          <cell r="B34" t="str">
            <v>ACCTS REC ASSOC CO-ELFI</v>
          </cell>
          <cell r="C34">
            <v>39908.400000000001</v>
          </cell>
          <cell r="E34">
            <v>39908.400000000001</v>
          </cell>
          <cell r="F34" t="str">
            <v xml:space="preserve">1460-463-00001     </v>
          </cell>
          <cell r="G34">
            <v>39908.400000000001</v>
          </cell>
          <cell r="I34">
            <v>39908.400000000001</v>
          </cell>
          <cell r="L34">
            <v>0</v>
          </cell>
          <cell r="M34">
            <v>39908.400000000001</v>
          </cell>
        </row>
        <row r="35">
          <cell r="A35" t="str">
            <v xml:space="preserve">1460-488-00001     </v>
          </cell>
          <cell r="B35" t="str">
            <v>ACCT REC ASSOC CO-LGM</v>
          </cell>
          <cell r="C35">
            <v>-73523.899999999994</v>
          </cell>
          <cell r="E35">
            <v>-73523.899999999994</v>
          </cell>
          <cell r="F35" t="str">
            <v xml:space="preserve">1460-488-00001     </v>
          </cell>
          <cell r="G35">
            <v>-73523.899999999994</v>
          </cell>
          <cell r="H35">
            <v>-73523.899999999994</v>
          </cell>
          <cell r="I35">
            <v>0</v>
          </cell>
          <cell r="J35">
            <v>34455592.939999998</v>
          </cell>
          <cell r="K35">
            <v>-73523.899999999994</v>
          </cell>
          <cell r="L35">
            <v>34529116.839999996</v>
          </cell>
          <cell r="M35">
            <v>-73523.899999999994</v>
          </cell>
          <cell r="N35">
            <v>-73523.899999999994</v>
          </cell>
        </row>
        <row r="36">
          <cell r="A36" t="str">
            <v xml:space="preserve">1460-488-21771     </v>
          </cell>
          <cell r="B36" t="str">
            <v>ACCT REC ASSOC CO-LGM</v>
          </cell>
          <cell r="C36">
            <v>70629290.200000003</v>
          </cell>
          <cell r="E36">
            <v>70629290.200000003</v>
          </cell>
          <cell r="F36" t="str">
            <v xml:space="preserve">1460-488-21771     </v>
          </cell>
          <cell r="G36">
            <v>105205790.23</v>
          </cell>
          <cell r="H36">
            <v>105205790.23</v>
          </cell>
          <cell r="I36">
            <v>0</v>
          </cell>
          <cell r="J36" t="str">
            <v>incl in 1460-488-00001</v>
          </cell>
          <cell r="M36">
            <v>34802606.450000003</v>
          </cell>
          <cell r="N36">
            <v>34529116.840000004</v>
          </cell>
        </row>
        <row r="37">
          <cell r="A37" t="str">
            <v xml:space="preserve">1460-553-00001     </v>
          </cell>
          <cell r="B37" t="str">
            <v>ACCTS REC-ASSOC CO-EPMI</v>
          </cell>
          <cell r="C37">
            <v>433291.3</v>
          </cell>
          <cell r="E37">
            <v>433291.3</v>
          </cell>
          <cell r="F37" t="str">
            <v xml:space="preserve">1460-553-00001     </v>
          </cell>
          <cell r="G37">
            <v>433291.3</v>
          </cell>
          <cell r="H37">
            <v>433291.3</v>
          </cell>
          <cell r="I37">
            <v>0</v>
          </cell>
          <cell r="J37">
            <v>470357.63</v>
          </cell>
          <cell r="K37">
            <v>433291.3</v>
          </cell>
          <cell r="L37">
            <v>37066.330000000016</v>
          </cell>
          <cell r="M37">
            <v>320084.53000000003</v>
          </cell>
          <cell r="N37">
            <v>320084.53000000003</v>
          </cell>
        </row>
        <row r="38">
          <cell r="A38" t="str">
            <v xml:space="preserve">1460-553-21771     </v>
          </cell>
          <cell r="B38" t="str">
            <v>ACCTS REC-ASSOC CO-EPMI</v>
          </cell>
          <cell r="C38">
            <v>2008886.55</v>
          </cell>
          <cell r="E38">
            <v>2008886.55</v>
          </cell>
          <cell r="F38" t="str">
            <v xml:space="preserve">1460-553-21771     </v>
          </cell>
          <cell r="G38">
            <v>484138.47</v>
          </cell>
          <cell r="H38">
            <v>484138.47</v>
          </cell>
          <cell r="I38">
            <v>0</v>
          </cell>
          <cell r="J38" t="str">
            <v>incl in 1460-553-00001</v>
          </cell>
          <cell r="M38">
            <v>727306.57</v>
          </cell>
          <cell r="N38">
            <v>2155</v>
          </cell>
        </row>
        <row r="39">
          <cell r="A39" t="str">
            <v xml:space="preserve">1460-600-00001     </v>
          </cell>
          <cell r="B39" t="str">
            <v>ACCTS REC-ASSOC CO-EPTM</v>
          </cell>
          <cell r="C39">
            <v>0</v>
          </cell>
          <cell r="E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A40" t="str">
            <v xml:space="preserve">1460-63K-21771     </v>
          </cell>
          <cell r="B40" t="str">
            <v>ACCTS REC-ASSOC CO'S</v>
          </cell>
          <cell r="C40">
            <v>92982.2</v>
          </cell>
          <cell r="E40">
            <v>92982.2</v>
          </cell>
          <cell r="F40" t="str">
            <v xml:space="preserve">1460-63K-21771     </v>
          </cell>
          <cell r="G40">
            <v>78493.539999999994</v>
          </cell>
          <cell r="I40">
            <v>78493.539999999994</v>
          </cell>
          <cell r="L40">
            <v>0</v>
          </cell>
          <cell r="M40">
            <v>144463.07999999999</v>
          </cell>
        </row>
        <row r="41">
          <cell r="A41" t="str">
            <v xml:space="preserve">1460-692-00001     </v>
          </cell>
          <cell r="B41" t="str">
            <v>ACCTS REC-ASSOC CO-HRLD</v>
          </cell>
          <cell r="C41">
            <v>-72.89</v>
          </cell>
          <cell r="E41">
            <v>-72.89</v>
          </cell>
          <cell r="F41" t="str">
            <v xml:space="preserve">1460-692-00001     </v>
          </cell>
          <cell r="G41">
            <v>-72.89</v>
          </cell>
          <cell r="H41">
            <v>-72.89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 xml:space="preserve">1460-692-21771     </v>
          </cell>
          <cell r="B42" t="str">
            <v>ACCTS REC-ASSOC CO-HRLD</v>
          </cell>
          <cell r="C42">
            <v>12203.16</v>
          </cell>
          <cell r="E42">
            <v>12203.16</v>
          </cell>
          <cell r="F42" t="str">
            <v xml:space="preserve">1460-692-21771     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Total AR</v>
          </cell>
          <cell r="J43">
            <v>157816139.90000004</v>
          </cell>
          <cell r="K43">
            <v>55759309.129999995</v>
          </cell>
          <cell r="L43">
            <v>102056830.77000003</v>
          </cell>
          <cell r="M43">
            <v>249598774.80999994</v>
          </cell>
          <cell r="N43">
            <v>36697714.900000006</v>
          </cell>
        </row>
        <row r="46">
          <cell r="A46" t="str">
            <v xml:space="preserve">2320-100-000088888 </v>
          </cell>
          <cell r="B46" t="str">
            <v>3rd Party A/P - Synergi</v>
          </cell>
          <cell r="C46">
            <v>-31645490.789999999</v>
          </cell>
          <cell r="E46">
            <v>-31645490.789999999</v>
          </cell>
          <cell r="F46" t="str">
            <v xml:space="preserve">2320-100-000088888 </v>
          </cell>
          <cell r="G46">
            <v>-30473292.670000002</v>
          </cell>
          <cell r="H46">
            <v>-30473292.670000002</v>
          </cell>
          <cell r="I46">
            <v>0</v>
          </cell>
          <cell r="J46">
            <v>-36008970.759999998</v>
          </cell>
          <cell r="K46">
            <v>-36008970.759999998</v>
          </cell>
          <cell r="L46">
            <v>0</v>
          </cell>
          <cell r="M46">
            <v>-33180936.870000001</v>
          </cell>
          <cell r="N46">
            <v>-33093230.550000001</v>
          </cell>
        </row>
        <row r="47">
          <cell r="A47" t="str">
            <v xml:space="preserve">2320-100-000099999 </v>
          </cell>
          <cell r="B47" t="str">
            <v>3rd Party A/P - Synergi</v>
          </cell>
          <cell r="C47">
            <v>0</v>
          </cell>
          <cell r="E47">
            <v>0</v>
          </cell>
          <cell r="F47" t="str">
            <v xml:space="preserve">2320-100-000099999 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A48" t="str">
            <v xml:space="preserve">2320-100-2177      </v>
          </cell>
          <cell r="B48" t="str">
            <v>3rd Party A/P - Unify</v>
          </cell>
          <cell r="C48">
            <v>32248534.949999999</v>
          </cell>
          <cell r="E48">
            <v>32248534.949999999</v>
          </cell>
          <cell r="F48" t="str">
            <v xml:space="preserve">2320-100-2177      </v>
          </cell>
          <cell r="G48">
            <v>78977270.209999993</v>
          </cell>
          <cell r="H48">
            <v>78977270.209999993</v>
          </cell>
          <cell r="I48">
            <v>0</v>
          </cell>
          <cell r="J48">
            <v>79701990.329999998</v>
          </cell>
          <cell r="K48">
            <v>79701990.329999998</v>
          </cell>
          <cell r="L48">
            <v>0</v>
          </cell>
          <cell r="M48">
            <v>43423819.869999997</v>
          </cell>
          <cell r="N48">
            <v>43423819.869999997</v>
          </cell>
        </row>
        <row r="49">
          <cell r="A49" t="str">
            <v xml:space="preserve">2320-100-21772     </v>
          </cell>
          <cell r="B49" t="str">
            <v>3rd Party A/P - Unify</v>
          </cell>
          <cell r="C49">
            <v>5042156.3099999996</v>
          </cell>
          <cell r="E49">
            <v>5042156.3099999996</v>
          </cell>
          <cell r="F49" t="str">
            <v xml:space="preserve">2320-100-21772     </v>
          </cell>
          <cell r="G49">
            <v>5042156.3099999996</v>
          </cell>
          <cell r="H49">
            <v>5042156.3099999996</v>
          </cell>
          <cell r="I49">
            <v>0</v>
          </cell>
          <cell r="J49">
            <v>5042156.3099999996</v>
          </cell>
          <cell r="K49">
            <v>5042156.3099999996</v>
          </cell>
          <cell r="L49">
            <v>0</v>
          </cell>
          <cell r="M49">
            <v>7954392.6699999999</v>
          </cell>
          <cell r="N49">
            <v>7954392.6699999999</v>
          </cell>
        </row>
        <row r="50">
          <cell r="A50" t="str">
            <v xml:space="preserve">2320-150-2177      </v>
          </cell>
          <cell r="B50" t="str">
            <v>Pay the lessor of</v>
          </cell>
          <cell r="C50">
            <v>-24870189.420000002</v>
          </cell>
          <cell r="E50">
            <v>-24870189.420000002</v>
          </cell>
          <cell r="F50" t="str">
            <v xml:space="preserve">2320-150-2177      </v>
          </cell>
          <cell r="G50">
            <v>-20248957.219999999</v>
          </cell>
          <cell r="H50">
            <v>-20248957.219999999</v>
          </cell>
          <cell r="I50">
            <v>0</v>
          </cell>
          <cell r="J50">
            <v>-21048298.199999999</v>
          </cell>
          <cell r="K50">
            <v>-21048298.199999999</v>
          </cell>
          <cell r="L50">
            <v>0</v>
          </cell>
          <cell r="M50">
            <v>-22480411.18</v>
          </cell>
          <cell r="N50">
            <v>-22480411.18</v>
          </cell>
        </row>
        <row r="51">
          <cell r="A51" t="str">
            <v xml:space="preserve">2320-410-0000      </v>
          </cell>
          <cell r="B51" t="str">
            <v>ACCOUNTS PAYABLE</v>
          </cell>
          <cell r="C51">
            <v>3471084.68</v>
          </cell>
          <cell r="E51">
            <v>3471084.68</v>
          </cell>
          <cell r="F51" t="str">
            <v xml:space="preserve">2320-410-0000      </v>
          </cell>
          <cell r="G51">
            <v>3471084.68</v>
          </cell>
          <cell r="I51">
            <v>3471084.68</v>
          </cell>
          <cell r="L51">
            <v>0</v>
          </cell>
        </row>
        <row r="52">
          <cell r="A52" t="str">
            <v xml:space="preserve">2320-410-000005590 </v>
          </cell>
          <cell r="B52" t="str">
            <v>ACCOUNTS PAYABLE</v>
          </cell>
          <cell r="C52">
            <v>-130548.2</v>
          </cell>
          <cell r="E52">
            <v>-130548.2</v>
          </cell>
          <cell r="F52" t="str">
            <v xml:space="preserve">2320-410-000005590 </v>
          </cell>
          <cell r="G52">
            <v>-130548.2</v>
          </cell>
          <cell r="I52">
            <v>-130548.2</v>
          </cell>
          <cell r="L52">
            <v>0</v>
          </cell>
        </row>
        <row r="53">
          <cell r="A53" t="str">
            <v xml:space="preserve">2320-410-000019410 </v>
          </cell>
          <cell r="B53" t="str">
            <v>ACCOUNTS PAYABLE</v>
          </cell>
          <cell r="C53">
            <v>150681.13</v>
          </cell>
          <cell r="E53">
            <v>150681.13</v>
          </cell>
          <cell r="F53" t="str">
            <v xml:space="preserve">2320-410-000019410 </v>
          </cell>
          <cell r="G53">
            <v>150681.13</v>
          </cell>
          <cell r="I53">
            <v>150681.13</v>
          </cell>
          <cell r="L53">
            <v>0</v>
          </cell>
        </row>
        <row r="54">
          <cell r="A54" t="str">
            <v xml:space="preserve">2320-410-000047764 </v>
          </cell>
          <cell r="B54" t="str">
            <v>ACCOUNTS PAYABLE</v>
          </cell>
          <cell r="C54">
            <v>-892800</v>
          </cell>
          <cell r="E54">
            <v>-892800</v>
          </cell>
          <cell r="F54" t="str">
            <v xml:space="preserve">2320-410-000047764 </v>
          </cell>
          <cell r="G54">
            <v>-892800</v>
          </cell>
          <cell r="I54">
            <v>-892800</v>
          </cell>
          <cell r="L54">
            <v>0</v>
          </cell>
        </row>
        <row r="55">
          <cell r="A55" t="str">
            <v xml:space="preserve">2320-410-000054380 </v>
          </cell>
          <cell r="B55" t="str">
            <v>ACCOUNTS PAYABLE</v>
          </cell>
          <cell r="C55">
            <v>-2582747.61</v>
          </cell>
          <cell r="E55">
            <v>-2582747.61</v>
          </cell>
          <cell r="F55" t="str">
            <v xml:space="preserve">2320-410-000054380 </v>
          </cell>
          <cell r="G55">
            <v>-2582747.61</v>
          </cell>
          <cell r="I55">
            <v>-2582747.61</v>
          </cell>
          <cell r="L55">
            <v>0</v>
          </cell>
        </row>
        <row r="56">
          <cell r="A56" t="str">
            <v xml:space="preserve">2320-410-000065603 </v>
          </cell>
          <cell r="B56" t="str">
            <v>ACCOUNTS PAYABLE</v>
          </cell>
          <cell r="C56">
            <v>-4340</v>
          </cell>
          <cell r="E56">
            <v>-4340</v>
          </cell>
          <cell r="F56" t="str">
            <v xml:space="preserve">2320-410-000065603 </v>
          </cell>
          <cell r="G56">
            <v>-4340</v>
          </cell>
          <cell r="I56">
            <v>-4340</v>
          </cell>
          <cell r="L56">
            <v>0</v>
          </cell>
        </row>
        <row r="57">
          <cell r="A57" t="str">
            <v xml:space="preserve">2320-410-000089558 </v>
          </cell>
          <cell r="B57" t="str">
            <v>ACCOUNTS PAYABLE</v>
          </cell>
          <cell r="C57">
            <v>16970</v>
          </cell>
          <cell r="E57">
            <v>16970</v>
          </cell>
          <cell r="F57" t="str">
            <v xml:space="preserve">2320-410-000089558 </v>
          </cell>
          <cell r="G57">
            <v>16970</v>
          </cell>
          <cell r="I57">
            <v>16970</v>
          </cell>
          <cell r="L57">
            <v>0</v>
          </cell>
        </row>
        <row r="58">
          <cell r="A58" t="str">
            <v xml:space="preserve">2320-410-000091080 </v>
          </cell>
          <cell r="B58" t="str">
            <v>ACCOUNTS PAYABLE</v>
          </cell>
          <cell r="C58">
            <v>-28300</v>
          </cell>
          <cell r="E58">
            <v>-28300</v>
          </cell>
          <cell r="F58" t="str">
            <v xml:space="preserve">2320-410-000091080 </v>
          </cell>
          <cell r="G58">
            <v>-28300</v>
          </cell>
          <cell r="I58">
            <v>-28300</v>
          </cell>
          <cell r="L58">
            <v>0</v>
          </cell>
        </row>
        <row r="59">
          <cell r="A59" t="str">
            <v xml:space="preserve">2320-444-2177      </v>
          </cell>
          <cell r="B59" t="str">
            <v>GAS PAYABLE</v>
          </cell>
          <cell r="C59">
            <v>-43538.49</v>
          </cell>
          <cell r="E59">
            <v>-43538.49</v>
          </cell>
          <cell r="F59" t="str">
            <v xml:space="preserve">2320-444-2177      </v>
          </cell>
          <cell r="G59">
            <v>-43538.49</v>
          </cell>
          <cell r="H59">
            <v>0</v>
          </cell>
          <cell r="I59">
            <v>-43538.49</v>
          </cell>
          <cell r="J59">
            <v>0</v>
          </cell>
          <cell r="L59">
            <v>0</v>
          </cell>
          <cell r="M59">
            <v>0</v>
          </cell>
        </row>
        <row r="60">
          <cell r="A60" t="str">
            <v xml:space="preserve">2320-600-00004     </v>
          </cell>
          <cell r="B60" t="str">
            <v>A/P COMPR,TRANSP,STOR</v>
          </cell>
          <cell r="C60">
            <v>19341.32</v>
          </cell>
          <cell r="E60">
            <v>19341.32</v>
          </cell>
          <cell r="F60" t="str">
            <v xml:space="preserve">2320-600-00004     </v>
          </cell>
          <cell r="G60">
            <v>31741.32</v>
          </cell>
          <cell r="H60">
            <v>0</v>
          </cell>
          <cell r="I60">
            <v>31741.32</v>
          </cell>
          <cell r="L60">
            <v>0</v>
          </cell>
          <cell r="M60">
            <v>0</v>
          </cell>
        </row>
        <row r="61">
          <cell r="A61" t="str">
            <v xml:space="preserve">2320-600-2177      </v>
          </cell>
          <cell r="B61" t="str">
            <v>A/P COMPR,TRANSP,STOR</v>
          </cell>
          <cell r="C61">
            <v>-470082.73</v>
          </cell>
          <cell r="E61">
            <v>-470082.73</v>
          </cell>
          <cell r="F61" t="str">
            <v xml:space="preserve">2320-600-2177      </v>
          </cell>
          <cell r="G61">
            <v>1662680.01</v>
          </cell>
          <cell r="H61">
            <v>1662680.01</v>
          </cell>
          <cell r="I61">
            <v>0</v>
          </cell>
          <cell r="L61">
            <v>0</v>
          </cell>
          <cell r="M61">
            <v>1210874.42</v>
          </cell>
          <cell r="N61">
            <v>1210874.42</v>
          </cell>
        </row>
        <row r="62">
          <cell r="A62" t="str">
            <v xml:space="preserve">2320-601-00004     </v>
          </cell>
          <cell r="B62" t="str">
            <v>A/P COMPR,TRANSP,STOR</v>
          </cell>
          <cell r="C62">
            <v>6050.25</v>
          </cell>
          <cell r="E62">
            <v>6050.25</v>
          </cell>
          <cell r="F62" t="str">
            <v xml:space="preserve">2320-601-00004     </v>
          </cell>
          <cell r="G62">
            <v>6050.25</v>
          </cell>
          <cell r="H62">
            <v>0</v>
          </cell>
          <cell r="I62">
            <v>6050.25</v>
          </cell>
          <cell r="L62">
            <v>0</v>
          </cell>
          <cell r="M62">
            <v>0</v>
          </cell>
        </row>
        <row r="63">
          <cell r="A63" t="str">
            <v xml:space="preserve">1460-003-00002     </v>
          </cell>
          <cell r="B63" t="str">
            <v>ACCTS REC-ASSOC CO-ERAF</v>
          </cell>
          <cell r="C63">
            <v>-1141087.53</v>
          </cell>
          <cell r="E63">
            <v>-1141087.53</v>
          </cell>
          <cell r="F63" t="str">
            <v xml:space="preserve">1460-003-00002     </v>
          </cell>
          <cell r="G63">
            <v>-1141087.53</v>
          </cell>
          <cell r="I63">
            <v>-1141087.53</v>
          </cell>
          <cell r="J63">
            <v>-462968.19</v>
          </cell>
          <cell r="L63">
            <v>-462968.19</v>
          </cell>
          <cell r="M63">
            <v>-1141087.53</v>
          </cell>
        </row>
        <row r="64">
          <cell r="A64" t="str">
            <v xml:space="preserve">1460-003-21772     </v>
          </cell>
          <cell r="B64" t="str">
            <v>ACCTS REC-ASSOC CO-ERAF</v>
          </cell>
          <cell r="C64">
            <v>390970.77</v>
          </cell>
          <cell r="E64">
            <v>390970.77</v>
          </cell>
          <cell r="F64" t="str">
            <v xml:space="preserve">1460-003-21772     </v>
          </cell>
          <cell r="G64">
            <v>390970.77</v>
          </cell>
          <cell r="I64">
            <v>390970.77</v>
          </cell>
          <cell r="J64" t="str">
            <v>incl in 1460-003-00002</v>
          </cell>
          <cell r="M64">
            <v>493435.76</v>
          </cell>
        </row>
        <row r="65">
          <cell r="A65" t="str">
            <v xml:space="preserve">1460-012-00002     </v>
          </cell>
          <cell r="B65" t="str">
            <v>ACCTS REC-ASSOC CO-HPL</v>
          </cell>
          <cell r="C65">
            <v>-7452851</v>
          </cell>
          <cell r="E65">
            <v>-7452851</v>
          </cell>
          <cell r="F65" t="str">
            <v xml:space="preserve">1460-012-00002     </v>
          </cell>
          <cell r="G65">
            <v>-7452851</v>
          </cell>
          <cell r="I65">
            <v>-7452851</v>
          </cell>
          <cell r="J65">
            <v>-7452851</v>
          </cell>
          <cell r="K65">
            <v>-7452851</v>
          </cell>
          <cell r="L65">
            <v>0</v>
          </cell>
          <cell r="M65">
            <v>-71286</v>
          </cell>
          <cell r="N65">
            <v>-71286</v>
          </cell>
        </row>
        <row r="66">
          <cell r="A66" t="str">
            <v xml:space="preserve">1460-012-00004     </v>
          </cell>
          <cell r="B66" t="str">
            <v>ACCTS REC-ASSOC CO-HPL</v>
          </cell>
          <cell r="C66">
            <v>-209435.95</v>
          </cell>
          <cell r="E66">
            <v>-209435.95</v>
          </cell>
          <cell r="F66" t="str">
            <v xml:space="preserve">1460-012-00004     </v>
          </cell>
          <cell r="G66">
            <v>-209435.95</v>
          </cell>
          <cell r="I66">
            <v>-209435.95</v>
          </cell>
          <cell r="L66">
            <v>0</v>
          </cell>
          <cell r="M66">
            <v>-209435.95</v>
          </cell>
          <cell r="N66">
            <v>-209435.95</v>
          </cell>
        </row>
        <row r="67">
          <cell r="A67" t="str">
            <v xml:space="preserve">1460-012-21772     </v>
          </cell>
          <cell r="B67" t="str">
            <v>ACCTS REC-ASSOC CO-HPL</v>
          </cell>
          <cell r="C67">
            <v>-28109925.620000001</v>
          </cell>
          <cell r="E67">
            <v>-28109925.620000001</v>
          </cell>
          <cell r="F67" t="str">
            <v xml:space="preserve">1460-012-21772     </v>
          </cell>
          <cell r="G67">
            <v>-84519778.890000001</v>
          </cell>
          <cell r="I67">
            <v>-84519778.890000001</v>
          </cell>
          <cell r="J67">
            <v>-28974542.489999998</v>
          </cell>
          <cell r="K67">
            <v>-28974542.489999998</v>
          </cell>
          <cell r="L67">
            <v>0</v>
          </cell>
          <cell r="M67">
            <v>-56118921.840000004</v>
          </cell>
          <cell r="N67">
            <v>-56118921.840000004</v>
          </cell>
        </row>
        <row r="68">
          <cell r="A68" t="str">
            <v xml:space="preserve">1460-012-21774     </v>
          </cell>
          <cell r="B68" t="str">
            <v>ACCTS REC-ASSOC CO-HPL</v>
          </cell>
          <cell r="C68">
            <v>-38019.730000000003</v>
          </cell>
          <cell r="E68">
            <v>-38019.730000000003</v>
          </cell>
          <cell r="F68" t="str">
            <v xml:space="preserve">1460-012-21774     </v>
          </cell>
          <cell r="G68">
            <v>-13460.9</v>
          </cell>
          <cell r="I68">
            <v>-13460.9</v>
          </cell>
          <cell r="L68">
            <v>0</v>
          </cell>
          <cell r="M68">
            <v>7984.39</v>
          </cell>
          <cell r="N68">
            <v>7984.39</v>
          </cell>
        </row>
        <row r="69">
          <cell r="A69" t="str">
            <v xml:space="preserve">1460-054-00002     </v>
          </cell>
          <cell r="B69" t="str">
            <v>ACCTS REC-ASSOC CO-ING</v>
          </cell>
          <cell r="C69">
            <v>1314940.49</v>
          </cell>
          <cell r="E69">
            <v>1314940.49</v>
          </cell>
          <cell r="F69" t="str">
            <v xml:space="preserve">1460-054-00002     </v>
          </cell>
          <cell r="G69">
            <v>1314940.49</v>
          </cell>
          <cell r="I69">
            <v>1314940.49</v>
          </cell>
          <cell r="J69">
            <v>1314940.49</v>
          </cell>
          <cell r="K69">
            <v>1314940.49</v>
          </cell>
          <cell r="L69">
            <v>0</v>
          </cell>
          <cell r="M69">
            <v>0</v>
          </cell>
        </row>
        <row r="70">
          <cell r="A70" t="str">
            <v xml:space="preserve">1460-060-00002     </v>
          </cell>
          <cell r="B70" t="str">
            <v>ACCTS REC-ASSOC CO-TPC</v>
          </cell>
          <cell r="C70">
            <v>-16997.18</v>
          </cell>
          <cell r="E70">
            <v>-16997.18</v>
          </cell>
          <cell r="F70" t="str">
            <v xml:space="preserve">1460-060-00002     </v>
          </cell>
          <cell r="G70">
            <v>-16997.18</v>
          </cell>
          <cell r="H70">
            <v>-16997.18</v>
          </cell>
          <cell r="I70">
            <v>0</v>
          </cell>
          <cell r="J70">
            <v>-16997.18</v>
          </cell>
          <cell r="K70">
            <v>-16997.18</v>
          </cell>
          <cell r="L70">
            <v>0</v>
          </cell>
          <cell r="M70">
            <v>-57433.21</v>
          </cell>
          <cell r="N70">
            <v>-57433.21</v>
          </cell>
        </row>
        <row r="71">
          <cell r="A71" t="str">
            <v xml:space="preserve">1460-060-00004     </v>
          </cell>
          <cell r="B71" t="str">
            <v>ACCTS REC-ASSOC CO-TPC</v>
          </cell>
          <cell r="C71">
            <v>16997.18</v>
          </cell>
          <cell r="E71">
            <v>16997.18</v>
          </cell>
          <cell r="F71" t="str">
            <v xml:space="preserve">1460-060-00004     </v>
          </cell>
          <cell r="G71">
            <v>219130.25</v>
          </cell>
          <cell r="H71">
            <v>219130.25</v>
          </cell>
          <cell r="I71">
            <v>0</v>
          </cell>
          <cell r="L71">
            <v>0</v>
          </cell>
          <cell r="M71">
            <v>219130.25</v>
          </cell>
          <cell r="N71">
            <v>219130.25</v>
          </cell>
        </row>
        <row r="72">
          <cell r="A72" t="str">
            <v xml:space="preserve">1460-060-21774     </v>
          </cell>
          <cell r="B72" t="str">
            <v>ACCTS REC-ASSOC CO-TPC</v>
          </cell>
          <cell r="C72">
            <v>-786541.1</v>
          </cell>
          <cell r="E72">
            <v>-786541.1</v>
          </cell>
          <cell r="F72" t="str">
            <v xml:space="preserve">1460-060-21774     </v>
          </cell>
          <cell r="G72">
            <v>-750677.95</v>
          </cell>
          <cell r="H72">
            <v>-750677.95</v>
          </cell>
          <cell r="I72">
            <v>0</v>
          </cell>
          <cell r="L72">
            <v>0</v>
          </cell>
          <cell r="M72">
            <v>-764274.15</v>
          </cell>
          <cell r="N72">
            <v>-764274.15</v>
          </cell>
        </row>
        <row r="73">
          <cell r="A73" t="str">
            <v xml:space="preserve">1460-062-00002     </v>
          </cell>
          <cell r="B73" t="str">
            <v>ACCTS REC-ASSOC CO-FGT</v>
          </cell>
          <cell r="C73">
            <v>-500766.49</v>
          </cell>
          <cell r="E73">
            <v>-500766.49</v>
          </cell>
          <cell r="F73" t="str">
            <v xml:space="preserve">1460-062-00002     </v>
          </cell>
          <cell r="G73">
            <v>-500766.49</v>
          </cell>
          <cell r="I73">
            <v>-500766.49</v>
          </cell>
          <cell r="J73">
            <v>-4690.99</v>
          </cell>
          <cell r="K73">
            <v>-4690.99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 xml:space="preserve">1460-062-00004     </v>
          </cell>
          <cell r="B74" t="str">
            <v>ACCTS REC-ASSOC CO-FGT</v>
          </cell>
          <cell r="C74">
            <v>197601.7</v>
          </cell>
          <cell r="E74">
            <v>197601.7</v>
          </cell>
          <cell r="F74" t="str">
            <v xml:space="preserve">1460-062-00004     </v>
          </cell>
          <cell r="G74">
            <v>197601.7</v>
          </cell>
          <cell r="H74">
            <v>197601.7</v>
          </cell>
          <cell r="I74">
            <v>0</v>
          </cell>
          <cell r="J74">
            <v>-296155.90999999997</v>
          </cell>
          <cell r="L74">
            <v>-296155.90999999997</v>
          </cell>
          <cell r="M74">
            <v>0</v>
          </cell>
        </row>
        <row r="75">
          <cell r="A75" t="str">
            <v xml:space="preserve">1460-062-21772     </v>
          </cell>
          <cell r="B75" t="str">
            <v>ACCTS REC-ASSOC CO-FGT</v>
          </cell>
          <cell r="C75">
            <v>500766.5</v>
          </cell>
          <cell r="E75">
            <v>500766.5</v>
          </cell>
          <cell r="F75" t="str">
            <v xml:space="preserve">1460-062-21772     </v>
          </cell>
          <cell r="G75">
            <v>497218.33</v>
          </cell>
          <cell r="I75">
            <v>497218.33</v>
          </cell>
          <cell r="J75" t="str">
            <v>incl in 1460-062-00002</v>
          </cell>
          <cell r="M75">
            <v>0</v>
          </cell>
          <cell r="N75">
            <v>0</v>
          </cell>
        </row>
        <row r="76">
          <cell r="A76" t="str">
            <v xml:space="preserve">1460-062-21774     </v>
          </cell>
          <cell r="B76" t="str">
            <v>ACCTS REC-ASSOC CO-FGT</v>
          </cell>
          <cell r="C76">
            <v>-387362.45</v>
          </cell>
          <cell r="E76">
            <v>-387362.45</v>
          </cell>
          <cell r="F76" t="str">
            <v xml:space="preserve">1460-062-21774     </v>
          </cell>
          <cell r="G76">
            <v>-413525.1</v>
          </cell>
          <cell r="H76">
            <v>-413525.1</v>
          </cell>
          <cell r="I76">
            <v>0</v>
          </cell>
          <cell r="J76" t="str">
            <v>incl in 1460-062-00004</v>
          </cell>
          <cell r="M76">
            <v>-283710.59999999998</v>
          </cell>
        </row>
        <row r="77">
          <cell r="A77" t="str">
            <v xml:space="preserve">1460-078-00002     </v>
          </cell>
          <cell r="B77" t="str">
            <v>ACCTS REC-ASSOC CO-NGM</v>
          </cell>
          <cell r="C77">
            <v>-1681189.76</v>
          </cell>
          <cell r="E77">
            <v>-1681189.76</v>
          </cell>
          <cell r="F77" t="str">
            <v xml:space="preserve">1460-078-00002     </v>
          </cell>
          <cell r="G77">
            <v>-1681189.76</v>
          </cell>
          <cell r="I77">
            <v>-1681189.76</v>
          </cell>
          <cell r="J77">
            <v>-1681189.76</v>
          </cell>
          <cell r="K77">
            <v>-1681189.76</v>
          </cell>
          <cell r="L77">
            <v>0</v>
          </cell>
          <cell r="M77">
            <v>-1681189.76</v>
          </cell>
          <cell r="N77">
            <v>-1681189.76</v>
          </cell>
        </row>
        <row r="78">
          <cell r="A78" t="str">
            <v xml:space="preserve">1460-078-21772     </v>
          </cell>
          <cell r="B78" t="str">
            <v>ACCTS REC-ASSOC CO-NGM</v>
          </cell>
          <cell r="C78">
            <v>490553.59</v>
          </cell>
          <cell r="E78">
            <v>490553.59</v>
          </cell>
          <cell r="F78" t="str">
            <v xml:space="preserve">1460-078-21772     </v>
          </cell>
          <cell r="G78">
            <v>2190038.0099999998</v>
          </cell>
          <cell r="I78">
            <v>2190038.0099999998</v>
          </cell>
          <cell r="J78">
            <v>546899.39</v>
          </cell>
          <cell r="K78">
            <v>546899.39</v>
          </cell>
          <cell r="L78">
            <v>0</v>
          </cell>
          <cell r="M78">
            <v>552031.13</v>
          </cell>
          <cell r="N78">
            <v>552031.13</v>
          </cell>
        </row>
        <row r="79">
          <cell r="A79" t="str">
            <v xml:space="preserve">1460-165-21772     </v>
          </cell>
          <cell r="B79" t="str">
            <v>ASSOC ACCTS REC.-ENGM</v>
          </cell>
          <cell r="C79">
            <v>-3226255.25</v>
          </cell>
          <cell r="E79">
            <v>-3226255.25</v>
          </cell>
          <cell r="F79" t="str">
            <v xml:space="preserve">1460-165-21772     </v>
          </cell>
          <cell r="G79">
            <v>-3018109.75</v>
          </cell>
          <cell r="H79">
            <v>-3018109.75</v>
          </cell>
          <cell r="I79">
            <v>0</v>
          </cell>
          <cell r="J79">
            <v>-3226255.25</v>
          </cell>
          <cell r="K79">
            <v>-3226255.25</v>
          </cell>
          <cell r="L79">
            <v>0</v>
          </cell>
          <cell r="M79">
            <v>-3122182.5</v>
          </cell>
          <cell r="N79">
            <v>-3122182.5</v>
          </cell>
        </row>
        <row r="80">
          <cell r="A80" t="str">
            <v xml:space="preserve">1460-179-21772     </v>
          </cell>
          <cell r="B80" t="str">
            <v>ACCTS REC-ASSOC CO-NNG</v>
          </cell>
          <cell r="C80">
            <v>0</v>
          </cell>
          <cell r="E80">
            <v>0</v>
          </cell>
          <cell r="F80" t="str">
            <v xml:space="preserve">1460-179-21772     </v>
          </cell>
          <cell r="G80">
            <v>0</v>
          </cell>
          <cell r="H80">
            <v>0</v>
          </cell>
          <cell r="I80">
            <v>0</v>
          </cell>
          <cell r="J80">
            <v>959.15</v>
          </cell>
          <cell r="L80">
            <v>959.15</v>
          </cell>
          <cell r="M80">
            <v>0</v>
          </cell>
          <cell r="N80">
            <v>0</v>
          </cell>
        </row>
        <row r="81">
          <cell r="A81" t="str">
            <v xml:space="preserve">1460-179-21774     </v>
          </cell>
          <cell r="B81" t="str">
            <v>ACCTS REC-ASSOC CO-NNG</v>
          </cell>
          <cell r="C81">
            <v>-446220.12</v>
          </cell>
          <cell r="E81">
            <v>-446220.12</v>
          </cell>
          <cell r="F81" t="str">
            <v xml:space="preserve">1460-179-21774     </v>
          </cell>
          <cell r="G81">
            <v>-485963.51</v>
          </cell>
          <cell r="H81">
            <v>-485963.51</v>
          </cell>
          <cell r="I81">
            <v>0</v>
          </cell>
          <cell r="J81">
            <v>-491854.53</v>
          </cell>
          <cell r="L81">
            <v>-491854.53</v>
          </cell>
          <cell r="M81">
            <v>-101189.27</v>
          </cell>
          <cell r="N81">
            <v>-101189.27</v>
          </cell>
        </row>
        <row r="82">
          <cell r="A82" t="str">
            <v xml:space="preserve">1460-1J2-21772     </v>
          </cell>
          <cell r="B82" t="str">
            <v>CLINTON GAS MARKETING, IN</v>
          </cell>
          <cell r="C82">
            <v>-6199.05</v>
          </cell>
          <cell r="E82">
            <v>-6199.05</v>
          </cell>
          <cell r="F82" t="str">
            <v xml:space="preserve">1460-1J2-21772     </v>
          </cell>
          <cell r="G82">
            <v>-68186.55</v>
          </cell>
          <cell r="H82">
            <v>-68186.55</v>
          </cell>
          <cell r="I82">
            <v>0</v>
          </cell>
          <cell r="J82">
            <v>-6199.05</v>
          </cell>
          <cell r="K82">
            <v>-6199.05</v>
          </cell>
          <cell r="L82">
            <v>0</v>
          </cell>
          <cell r="M82">
            <v>-78186.05</v>
          </cell>
          <cell r="N82">
            <v>-78186.05</v>
          </cell>
        </row>
        <row r="83">
          <cell r="A83" t="str">
            <v xml:space="preserve">1460-20Q-00002     </v>
          </cell>
          <cell r="B83" t="str">
            <v>EES INC DUBLIN</v>
          </cell>
          <cell r="C83">
            <v>0</v>
          </cell>
          <cell r="E83">
            <v>0</v>
          </cell>
          <cell r="F83" t="str">
            <v xml:space="preserve">1460-20Q-00002     </v>
          </cell>
          <cell r="G83">
            <v>0</v>
          </cell>
          <cell r="H83">
            <v>0</v>
          </cell>
          <cell r="I83">
            <v>0</v>
          </cell>
          <cell r="J83">
            <v>-5132956.28</v>
          </cell>
          <cell r="K83">
            <v>-5132956.28</v>
          </cell>
          <cell r="L83">
            <v>0</v>
          </cell>
          <cell r="M83">
            <v>0</v>
          </cell>
          <cell r="N83">
            <v>0</v>
          </cell>
        </row>
        <row r="84">
          <cell r="A84" t="str">
            <v xml:space="preserve">1460-20Q-21772     </v>
          </cell>
          <cell r="B84" t="str">
            <v>EES INC DUBLIN</v>
          </cell>
          <cell r="C84">
            <v>-2213546.58</v>
          </cell>
          <cell r="E84">
            <v>-2213546.58</v>
          </cell>
          <cell r="F84" t="str">
            <v xml:space="preserve">1460-20Q-21772     </v>
          </cell>
          <cell r="G84">
            <v>-2365679.48</v>
          </cell>
          <cell r="H84">
            <v>-2365679.48</v>
          </cell>
          <cell r="I84">
            <v>0</v>
          </cell>
          <cell r="J84" t="str">
            <v>incl in 1460-20Q-00002</v>
          </cell>
          <cell r="M84">
            <v>-2267764.7000000002</v>
          </cell>
          <cell r="N84">
            <v>-2267764.7000000002</v>
          </cell>
        </row>
        <row r="85">
          <cell r="A85" t="str">
            <v xml:space="preserve">1460-311-00002     </v>
          </cell>
          <cell r="B85" t="str">
            <v>ENRON FIELD SERVICES CORP</v>
          </cell>
          <cell r="C85">
            <v>-338461.65</v>
          </cell>
          <cell r="E85">
            <v>-338461.65</v>
          </cell>
          <cell r="F85" t="str">
            <v xml:space="preserve">1460-311-00002     </v>
          </cell>
          <cell r="G85">
            <v>-338461.65</v>
          </cell>
          <cell r="I85">
            <v>-338461.65</v>
          </cell>
          <cell r="J85">
            <v>-338461.65</v>
          </cell>
          <cell r="L85">
            <v>-338461.65</v>
          </cell>
          <cell r="M85">
            <v>-346746.15</v>
          </cell>
          <cell r="N85">
            <v>-346746.15</v>
          </cell>
        </row>
        <row r="86">
          <cell r="A86" t="str">
            <v xml:space="preserve">1460-311-21772     </v>
          </cell>
          <cell r="B86" t="str">
            <v>ENRON FIELD SERVICES CORP</v>
          </cell>
          <cell r="C86">
            <v>-1853913.93</v>
          </cell>
          <cell r="E86">
            <v>-1853913.93</v>
          </cell>
          <cell r="F86" t="str">
            <v xml:space="preserve">1460-311-21772     </v>
          </cell>
          <cell r="G86">
            <v>-1853913.93</v>
          </cell>
          <cell r="I86">
            <v>-1853913.93</v>
          </cell>
          <cell r="J86">
            <v>-1853913.93</v>
          </cell>
          <cell r="K86">
            <v>-1853913.93</v>
          </cell>
          <cell r="L86">
            <v>0</v>
          </cell>
          <cell r="M86">
            <v>-1853913.93</v>
          </cell>
        </row>
        <row r="87">
          <cell r="A87" t="str">
            <v xml:space="preserve">1460-333-00002     </v>
          </cell>
          <cell r="B87" t="str">
            <v>ACCTS REC-ASSOC CO-OGMD</v>
          </cell>
          <cell r="C87">
            <v>-25250</v>
          </cell>
          <cell r="E87">
            <v>-25250</v>
          </cell>
          <cell r="F87" t="str">
            <v xml:space="preserve">1460-333-00002     </v>
          </cell>
          <cell r="G87">
            <v>25250</v>
          </cell>
          <cell r="I87">
            <v>25250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A88" t="str">
            <v xml:space="preserve">1460-370-00002     </v>
          </cell>
          <cell r="B88" t="str">
            <v>ACCTS REC-ASSOC CO-CTC</v>
          </cell>
          <cell r="C88">
            <v>21428951.949999999</v>
          </cell>
          <cell r="E88">
            <v>21428951.949999999</v>
          </cell>
          <cell r="F88" t="str">
            <v xml:space="preserve">1460-370-00002     </v>
          </cell>
          <cell r="G88">
            <v>21428951.949999999</v>
          </cell>
          <cell r="I88">
            <v>21428951.949999999</v>
          </cell>
          <cell r="J88">
            <v>-19043933.609999999</v>
          </cell>
          <cell r="K88">
            <v>-19043933.609999999</v>
          </cell>
          <cell r="L88">
            <v>0</v>
          </cell>
          <cell r="M88">
            <v>21247481.609999999</v>
          </cell>
          <cell r="N88">
            <v>0</v>
          </cell>
        </row>
        <row r="89">
          <cell r="A89" t="str">
            <v xml:space="preserve">1460-370-21772     </v>
          </cell>
          <cell r="B89" t="str">
            <v>ACCTS REC-ASSOC CO-CTC</v>
          </cell>
          <cell r="C89">
            <v>-37873079.200000003</v>
          </cell>
          <cell r="E89">
            <v>-37873079.200000003</v>
          </cell>
          <cell r="F89" t="str">
            <v xml:space="preserve">1460-370-21772     </v>
          </cell>
          <cell r="G89">
            <v>-38579282.090000004</v>
          </cell>
          <cell r="I89">
            <v>-38579282.090000004</v>
          </cell>
          <cell r="J89" t="str">
            <v>incl in 1460-370-00002</v>
          </cell>
          <cell r="M89">
            <v>-40336538.200000003</v>
          </cell>
          <cell r="N89">
            <v>-19089056.59</v>
          </cell>
        </row>
        <row r="90">
          <cell r="A90" t="str">
            <v xml:space="preserve">1460-404-21772     </v>
          </cell>
          <cell r="B90" t="str">
            <v>ACCTS REC-ASSOC CO-EMCO</v>
          </cell>
          <cell r="C90">
            <v>6665.68</v>
          </cell>
          <cell r="E90">
            <v>6665.68</v>
          </cell>
          <cell r="F90" t="str">
            <v xml:space="preserve">1460-404-21772     </v>
          </cell>
          <cell r="G90">
            <v>6665.68</v>
          </cell>
          <cell r="I90">
            <v>6665.68</v>
          </cell>
          <cell r="J90">
            <v>6665.68</v>
          </cell>
          <cell r="K90">
            <v>6665.68</v>
          </cell>
          <cell r="L90">
            <v>0</v>
          </cell>
          <cell r="M90">
            <v>6665.68</v>
          </cell>
          <cell r="N90">
            <v>6665.68</v>
          </cell>
        </row>
        <row r="91">
          <cell r="A91" t="str">
            <v xml:space="preserve">1460-413-00006     </v>
          </cell>
          <cell r="B91" t="str">
            <v>ACCTS REC-ASSOC CO-ECTR</v>
          </cell>
          <cell r="C91">
            <v>-1464511.07</v>
          </cell>
          <cell r="E91">
            <v>-1464511.07</v>
          </cell>
          <cell r="F91" t="str">
            <v xml:space="preserve">1460-413-00006     </v>
          </cell>
          <cell r="G91">
            <v>-1464511.07</v>
          </cell>
          <cell r="I91">
            <v>-1464511.07</v>
          </cell>
          <cell r="L91">
            <v>0</v>
          </cell>
          <cell r="M91">
            <v>-1464511.07</v>
          </cell>
        </row>
        <row r="92">
          <cell r="A92" t="str">
            <v xml:space="preserve">1460-436-21772     </v>
          </cell>
          <cell r="B92" t="str">
            <v>EGP FUELS COMPANY</v>
          </cell>
          <cell r="C92">
            <v>-130145.22</v>
          </cell>
          <cell r="E92">
            <v>-130145.22</v>
          </cell>
          <cell r="F92" t="str">
            <v xml:space="preserve">1460-436-21772     </v>
          </cell>
          <cell r="G92">
            <v>-130145.22</v>
          </cell>
          <cell r="H92">
            <v>-130145.22</v>
          </cell>
          <cell r="I92">
            <v>0</v>
          </cell>
          <cell r="J92">
            <v>-110714.08</v>
          </cell>
          <cell r="K92">
            <v>-110714.08</v>
          </cell>
          <cell r="L92">
            <v>0</v>
          </cell>
          <cell r="M92">
            <v>-110714.08</v>
          </cell>
          <cell r="N92">
            <v>-110714.08</v>
          </cell>
        </row>
        <row r="93">
          <cell r="A93" t="str">
            <v xml:space="preserve">1460-444-00002     </v>
          </cell>
          <cell r="B93" t="str">
            <v>ACCTS REC-ASSOC CO-GSMC</v>
          </cell>
          <cell r="C93">
            <v>8857479.5199999996</v>
          </cell>
          <cell r="E93">
            <v>8857479.5199999996</v>
          </cell>
          <cell r="F93" t="str">
            <v xml:space="preserve">1460-444-00002     </v>
          </cell>
          <cell r="G93">
            <v>10784543.43</v>
          </cell>
          <cell r="H93">
            <v>10784543.43</v>
          </cell>
          <cell r="I93">
            <v>0</v>
          </cell>
          <cell r="J93">
            <v>-39574058.619999997</v>
          </cell>
          <cell r="L93">
            <v>-39574058.619999997</v>
          </cell>
          <cell r="M93">
            <v>0</v>
          </cell>
          <cell r="N93">
            <v>0</v>
          </cell>
        </row>
        <row r="94">
          <cell r="A94" t="str">
            <v xml:space="preserve">1460-444-00004     </v>
          </cell>
          <cell r="B94" t="str">
            <v>ACCTS REC-ASSOC CO-GSMC</v>
          </cell>
          <cell r="C94">
            <v>-1697003.28</v>
          </cell>
          <cell r="E94">
            <v>-1697003.28</v>
          </cell>
          <cell r="F94" t="str">
            <v xml:space="preserve">1460-444-00004     </v>
          </cell>
          <cell r="G94">
            <v>-1697003.28</v>
          </cell>
          <cell r="H94">
            <v>-1697003.28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 xml:space="preserve">1460-444-21772     </v>
          </cell>
          <cell r="B95" t="str">
            <v>ACCTS REC-ASSOC CO-GSMC</v>
          </cell>
          <cell r="C95">
            <v>-43962889.979999997</v>
          </cell>
          <cell r="E95">
            <v>-43962889.979999997</v>
          </cell>
          <cell r="F95" t="str">
            <v xml:space="preserve">1460-444-21772     </v>
          </cell>
          <cell r="G95">
            <v>-43081960.780000001</v>
          </cell>
          <cell r="H95">
            <v>-43081960.780000001</v>
          </cell>
          <cell r="I95">
            <v>0</v>
          </cell>
          <cell r="J95" t="str">
            <v>incl in 1460-444-00002</v>
          </cell>
          <cell r="M95">
            <v>-37440797.369999997</v>
          </cell>
          <cell r="N95">
            <v>-37440797.369999997</v>
          </cell>
        </row>
        <row r="96">
          <cell r="A96" t="str">
            <v xml:space="preserve">1460-488-00002     </v>
          </cell>
          <cell r="B96" t="str">
            <v>ACCT REC ASSOC CO-LGM</v>
          </cell>
          <cell r="C96">
            <v>7401.61</v>
          </cell>
          <cell r="E96">
            <v>7401.61</v>
          </cell>
          <cell r="F96" t="str">
            <v xml:space="preserve">1460-488-00002     </v>
          </cell>
          <cell r="G96">
            <v>7401.61</v>
          </cell>
          <cell r="H96">
            <v>7401.61</v>
          </cell>
          <cell r="I96">
            <v>0</v>
          </cell>
          <cell r="J96">
            <v>-29619297.859999999</v>
          </cell>
          <cell r="L96">
            <v>-29619297.859999999</v>
          </cell>
          <cell r="M96">
            <v>7401.61</v>
          </cell>
          <cell r="N96">
            <v>0</v>
          </cell>
        </row>
        <row r="97">
          <cell r="A97" t="str">
            <v xml:space="preserve">1460-488-21772     </v>
          </cell>
          <cell r="B97" t="str">
            <v>ACCT REC ASSOC CO-LGM</v>
          </cell>
          <cell r="C97">
            <v>-42586287.039999999</v>
          </cell>
          <cell r="E97">
            <v>-42586287.039999999</v>
          </cell>
          <cell r="F97" t="str">
            <v xml:space="preserve">1460-488-21772     </v>
          </cell>
          <cell r="G97">
            <v>-58359869.270000003</v>
          </cell>
          <cell r="H97">
            <v>-58359869.270000003</v>
          </cell>
          <cell r="I97">
            <v>0</v>
          </cell>
          <cell r="J97" t="str">
            <v>incl in 1460-488-00002</v>
          </cell>
          <cell r="M97">
            <v>-15047731.91</v>
          </cell>
          <cell r="N97">
            <v>-15040330.300000001</v>
          </cell>
        </row>
        <row r="98">
          <cell r="A98" t="str">
            <v xml:space="preserve">1460-553-00002     </v>
          </cell>
          <cell r="B98" t="str">
            <v>ACCTS REC-ASSOC CO-EPMI</v>
          </cell>
          <cell r="C98">
            <v>-155924.20000000001</v>
          </cell>
          <cell r="E98">
            <v>-155924.20000000001</v>
          </cell>
          <cell r="F98" t="str">
            <v xml:space="preserve">1460-553-00002     </v>
          </cell>
          <cell r="G98">
            <v>-155924.20000000001</v>
          </cell>
          <cell r="H98">
            <v>-155924.20000000001</v>
          </cell>
          <cell r="I98">
            <v>0</v>
          </cell>
          <cell r="J98">
            <v>-155924.20000000001</v>
          </cell>
          <cell r="K98">
            <v>-155924.20000000001</v>
          </cell>
          <cell r="L98">
            <v>0</v>
          </cell>
          <cell r="M98">
            <v>-155924.20000000001</v>
          </cell>
          <cell r="N98">
            <v>-155924.20000000001</v>
          </cell>
        </row>
        <row r="99">
          <cell r="A99" t="str">
            <v xml:space="preserve">1460-553-21772     </v>
          </cell>
          <cell r="B99" t="str">
            <v>ACCTS REC-ASSOC CO-EPMI</v>
          </cell>
          <cell r="C99">
            <v>0</v>
          </cell>
          <cell r="E99">
            <v>0</v>
          </cell>
          <cell r="F99" t="str">
            <v xml:space="preserve">1460-553-21772     </v>
          </cell>
          <cell r="G99">
            <v>-6150</v>
          </cell>
          <cell r="H99">
            <v>-6150</v>
          </cell>
          <cell r="I99">
            <v>0</v>
          </cell>
          <cell r="J99" t="str">
            <v>incl in 1460-553-00002</v>
          </cell>
          <cell r="M99">
            <v>0</v>
          </cell>
          <cell r="N99">
            <v>0</v>
          </cell>
        </row>
        <row r="100">
          <cell r="A100" t="str">
            <v xml:space="preserve">1460-580-00002     </v>
          </cell>
          <cell r="B100" t="str">
            <v>ACCTS REC-ASSOC CO-EFS</v>
          </cell>
          <cell r="C100">
            <v>-8284.5</v>
          </cell>
          <cell r="E100">
            <v>-8284.5</v>
          </cell>
          <cell r="F100" t="str">
            <v xml:space="preserve">1460-580-00002     </v>
          </cell>
          <cell r="G100">
            <v>-8284.5</v>
          </cell>
          <cell r="I100">
            <v>-8284.5</v>
          </cell>
          <cell r="L100">
            <v>0</v>
          </cell>
          <cell r="M100">
            <v>0</v>
          </cell>
        </row>
        <row r="101">
          <cell r="A101" t="str">
            <v xml:space="preserve">1460-63K-21772     </v>
          </cell>
          <cell r="B101" t="str">
            <v>ACCTS REC-ASSOC CO'S</v>
          </cell>
          <cell r="C101">
            <v>-3529.6</v>
          </cell>
          <cell r="E101">
            <v>-3529.6</v>
          </cell>
          <cell r="F101" t="str">
            <v xml:space="preserve">1460-63K-21772     </v>
          </cell>
          <cell r="G101">
            <v>-936.24</v>
          </cell>
          <cell r="I101">
            <v>-936.24</v>
          </cell>
          <cell r="L101">
            <v>0</v>
          </cell>
          <cell r="M101">
            <v>0</v>
          </cell>
        </row>
        <row r="102">
          <cell r="A102" t="str">
            <v xml:space="preserve">1460-63K-21774     </v>
          </cell>
          <cell r="B102" t="str">
            <v>ACCTS REC-ASSOC CO'S</v>
          </cell>
          <cell r="C102">
            <v>-79680.2</v>
          </cell>
          <cell r="E102">
            <v>-79680.2</v>
          </cell>
          <cell r="F102" t="str">
            <v xml:space="preserve">1460-63K-21774     </v>
          </cell>
          <cell r="G102">
            <v>-134696.49</v>
          </cell>
          <cell r="I102">
            <v>-134696.49</v>
          </cell>
          <cell r="L102">
            <v>0</v>
          </cell>
          <cell r="M102">
            <v>18815.52</v>
          </cell>
          <cell r="N102">
            <v>18815.52</v>
          </cell>
        </row>
        <row r="103">
          <cell r="A103" t="str">
            <v xml:space="preserve">1460-68J-21772     </v>
          </cell>
          <cell r="B103" t="str">
            <v>ENRON GLOBAL LNG</v>
          </cell>
          <cell r="C103">
            <v>7689221</v>
          </cell>
          <cell r="E103">
            <v>7689221</v>
          </cell>
          <cell r="F103" t="str">
            <v xml:space="preserve">1460-68J-21772     </v>
          </cell>
          <cell r="G103">
            <v>0.4</v>
          </cell>
          <cell r="H103">
            <v>0</v>
          </cell>
          <cell r="I103">
            <v>0.4</v>
          </cell>
          <cell r="J103">
            <v>0.4</v>
          </cell>
          <cell r="K103">
            <v>0</v>
          </cell>
          <cell r="L103">
            <v>0.4</v>
          </cell>
          <cell r="M103">
            <v>0.4</v>
          </cell>
          <cell r="N103">
            <v>0</v>
          </cell>
        </row>
        <row r="104">
          <cell r="A104" t="str">
            <v xml:space="preserve">1460-703-00002     </v>
          </cell>
          <cell r="B104" t="str">
            <v>ENRON COMPRESSOR SERVICES</v>
          </cell>
          <cell r="C104">
            <v>-7335306.0899999999</v>
          </cell>
          <cell r="E104">
            <v>-7335306.0899999999</v>
          </cell>
          <cell r="F104" t="str">
            <v xml:space="preserve">1460-703-00002     </v>
          </cell>
          <cell r="G104">
            <v>-7320403.4800000004</v>
          </cell>
          <cell r="H104">
            <v>-7320403.4800000004</v>
          </cell>
          <cell r="I104">
            <v>0</v>
          </cell>
          <cell r="J104">
            <v>-7315710.1200000001</v>
          </cell>
          <cell r="K104">
            <v>-7315710.1200000001</v>
          </cell>
          <cell r="L104">
            <v>0</v>
          </cell>
          <cell r="M104">
            <v>49441.82</v>
          </cell>
        </row>
        <row r="105">
          <cell r="A105" t="str">
            <v xml:space="preserve">1460-71K-21772     </v>
          </cell>
          <cell r="B105" t="str">
            <v>ACCTS REC-ASSOC CO'S</v>
          </cell>
          <cell r="C105">
            <v>-44740626.119999997</v>
          </cell>
          <cell r="E105">
            <v>-44740626.119999997</v>
          </cell>
          <cell r="F105" t="str">
            <v xml:space="preserve">1460-71K-21772     </v>
          </cell>
          <cell r="G105">
            <v>-58624302.189999998</v>
          </cell>
          <cell r="H105">
            <v>-58624302.189999998</v>
          </cell>
          <cell r="I105">
            <v>0</v>
          </cell>
          <cell r="J105">
            <v>-73427266.989999995</v>
          </cell>
          <cell r="K105">
            <v>-73427266.989999995</v>
          </cell>
          <cell r="L105">
            <v>0</v>
          </cell>
          <cell r="M105">
            <v>-81707480.549999997</v>
          </cell>
          <cell r="N105">
            <v>-81707480.549999997</v>
          </cell>
        </row>
        <row r="106">
          <cell r="A106" t="str">
            <v xml:space="preserve">1460-71L-21772     </v>
          </cell>
          <cell r="B106" t="str">
            <v>ACCTS REC-ASSOC CO'S</v>
          </cell>
          <cell r="C106">
            <v>-13186484.640000001</v>
          </cell>
          <cell r="E106">
            <v>-13186484.640000001</v>
          </cell>
          <cell r="F106" t="str">
            <v xml:space="preserve">1460-71L-21772     </v>
          </cell>
          <cell r="G106">
            <v>-17436975.940000001</v>
          </cell>
          <cell r="H106">
            <v>-17436975.940000001</v>
          </cell>
          <cell r="I106">
            <v>0</v>
          </cell>
          <cell r="J106">
            <v>-21974374.43</v>
          </cell>
          <cell r="K106">
            <v>-21974374.43</v>
          </cell>
          <cell r="L106">
            <v>0</v>
          </cell>
          <cell r="M106">
            <v>-23722999.43</v>
          </cell>
          <cell r="N106">
            <v>-23722999.43</v>
          </cell>
        </row>
        <row r="107">
          <cell r="A107" t="str">
            <v>Total AP</v>
          </cell>
          <cell r="M107">
            <v>-248553891.37</v>
          </cell>
        </row>
        <row r="108">
          <cell r="G108">
            <v>-30434307.67000005</v>
          </cell>
          <cell r="H108">
            <v>23584124.130000021</v>
          </cell>
          <cell r="I108">
            <v>-54018431.800000004</v>
          </cell>
        </row>
        <row r="115">
          <cell r="A115" t="str">
            <v xml:space="preserve">1420-400-0000      </v>
          </cell>
          <cell r="B115" t="str">
            <v>3rd Party A/R Accrual - Synergi</v>
          </cell>
          <cell r="C115">
            <v>1335760.7</v>
          </cell>
          <cell r="E115">
            <v>1335760.7</v>
          </cell>
          <cell r="F115" t="str">
            <v xml:space="preserve">1420-400-0000      </v>
          </cell>
          <cell r="G115">
            <v>2532335.9</v>
          </cell>
          <cell r="I115">
            <v>2532335.9</v>
          </cell>
          <cell r="J115">
            <v>95803.34</v>
          </cell>
          <cell r="K115">
            <v>95803.34</v>
          </cell>
          <cell r="L115">
            <v>0</v>
          </cell>
          <cell r="M115">
            <v>95803.34</v>
          </cell>
        </row>
        <row r="116">
          <cell r="A116" t="str">
            <v xml:space="preserve">1420-400-21771     </v>
          </cell>
          <cell r="B116" t="str">
            <v>3rd Party A/R Accrual - Unify</v>
          </cell>
          <cell r="C116">
            <v>997346367.89999998</v>
          </cell>
          <cell r="E116">
            <v>997346367.89999998</v>
          </cell>
          <cell r="F116" t="str">
            <v xml:space="preserve">1420-400-21771     </v>
          </cell>
          <cell r="G116">
            <v>1042294771.46</v>
          </cell>
          <cell r="I116">
            <v>1042294771.46</v>
          </cell>
          <cell r="J116">
            <v>1182282747.3499999</v>
          </cell>
          <cell r="K116">
            <v>1182282747.3499999</v>
          </cell>
          <cell r="L116">
            <v>0</v>
          </cell>
          <cell r="M116">
            <v>1037923438.24</v>
          </cell>
        </row>
        <row r="117">
          <cell r="A117" t="str">
            <v xml:space="preserve">1420-606-2177      </v>
          </cell>
          <cell r="B117" t="str">
            <v>ACCT REC-UNIFY-TEXAS REG</v>
          </cell>
          <cell r="C117">
            <v>-665</v>
          </cell>
          <cell r="E117">
            <v>-665</v>
          </cell>
          <cell r="F117" t="str">
            <v xml:space="preserve">1420-606-2177      </v>
          </cell>
          <cell r="G117">
            <v>-44160.59</v>
          </cell>
          <cell r="I117">
            <v>-44160.59</v>
          </cell>
          <cell r="J117">
            <v>0</v>
          </cell>
          <cell r="K117">
            <v>0</v>
          </cell>
          <cell r="L117">
            <v>0</v>
          </cell>
          <cell r="M117">
            <v>-16061.48</v>
          </cell>
        </row>
        <row r="118">
          <cell r="A118" t="str">
            <v xml:space="preserve">1460-103-21779     </v>
          </cell>
          <cell r="B118" t="str">
            <v>ACCTS REC - ASSOC CO ECC1</v>
          </cell>
          <cell r="C118">
            <v>36197508.960000001</v>
          </cell>
          <cell r="E118">
            <v>36197508.960000001</v>
          </cell>
          <cell r="F118" t="str">
            <v xml:space="preserve">1460-103-21779     </v>
          </cell>
          <cell r="G118">
            <v>30917572.190000001</v>
          </cell>
          <cell r="H118">
            <v>30917572.190000001</v>
          </cell>
          <cell r="I118">
            <v>0</v>
          </cell>
          <cell r="J118">
            <v>-6640164.71</v>
          </cell>
          <cell r="L118">
            <v>-6640164.71</v>
          </cell>
          <cell r="M118">
            <v>39586231.149999999</v>
          </cell>
        </row>
        <row r="119">
          <cell r="A119" t="str">
            <v xml:space="preserve">1460-949-21779     </v>
          </cell>
          <cell r="B119" t="str">
            <v>ENRON CASH COMPANY N0.2</v>
          </cell>
          <cell r="C119">
            <v>-13118637.5</v>
          </cell>
          <cell r="E119">
            <v>-13118637.5</v>
          </cell>
          <cell r="F119" t="str">
            <v xml:space="preserve">1460-949-21779     </v>
          </cell>
          <cell r="G119">
            <v>-26482022.079999998</v>
          </cell>
          <cell r="H119">
            <v>-26482022.079999998</v>
          </cell>
          <cell r="I119">
            <v>0</v>
          </cell>
          <cell r="J119">
            <v>9787855.2799999993</v>
          </cell>
          <cell r="L119">
            <v>9787855.2799999993</v>
          </cell>
          <cell r="M119">
            <v>-26482022.079999998</v>
          </cell>
        </row>
        <row r="120">
          <cell r="A120" t="str">
            <v xml:space="preserve">1460-413-00006     </v>
          </cell>
          <cell r="B120" t="str">
            <v>ACCTS REC-ASSOC CO-ECTR</v>
          </cell>
          <cell r="C120">
            <v>-1464511.07</v>
          </cell>
          <cell r="E120">
            <v>-1464511.07</v>
          </cell>
          <cell r="F120" t="str">
            <v xml:space="preserve">1460-413-00006     </v>
          </cell>
          <cell r="G120">
            <v>-1464511.07</v>
          </cell>
          <cell r="I120">
            <v>-1464511.07</v>
          </cell>
          <cell r="L120">
            <v>0</v>
          </cell>
          <cell r="M120">
            <v>-1464511.07</v>
          </cell>
        </row>
        <row r="121">
          <cell r="A121" t="str">
            <v xml:space="preserve">2320-400-21772     </v>
          </cell>
          <cell r="B121" t="str">
            <v>3rd Party A/P Accrual - Unfiy</v>
          </cell>
          <cell r="C121">
            <v>-870766621.46000004</v>
          </cell>
          <cell r="E121">
            <v>-870766621.46000004</v>
          </cell>
          <cell r="F121" t="str">
            <v xml:space="preserve">2320-400-21772     </v>
          </cell>
          <cell r="G121">
            <v>-986733516.75999999</v>
          </cell>
          <cell r="H121">
            <v>-986733516.75999999</v>
          </cell>
          <cell r="I121">
            <v>0</v>
          </cell>
          <cell r="J121">
            <v>-1104115461.48</v>
          </cell>
          <cell r="K121">
            <v>-1104115461.48</v>
          </cell>
          <cell r="L121">
            <v>0</v>
          </cell>
        </row>
        <row r="122">
          <cell r="A122" t="str">
            <v xml:space="preserve">2320-400-21774     </v>
          </cell>
          <cell r="B122" t="str">
            <v>3rd Party A/P Accrual - Transport - Unify</v>
          </cell>
          <cell r="C122">
            <v>-25616405.949999999</v>
          </cell>
          <cell r="E122">
            <v>-25616405.949999999</v>
          </cell>
          <cell r="F122" t="str">
            <v xml:space="preserve">2320-400-21774     </v>
          </cell>
          <cell r="G122">
            <v>-25982565.219999999</v>
          </cell>
          <cell r="H122">
            <v>-25982565.219999999</v>
          </cell>
          <cell r="I122">
            <v>0</v>
          </cell>
          <cell r="J122">
            <v>-30214176.800000001</v>
          </cell>
          <cell r="K122">
            <v>-30214176.800000001</v>
          </cell>
          <cell r="L122">
            <v>0</v>
          </cell>
        </row>
      </sheetData>
      <sheetData sheetId="4">
        <row r="8">
          <cell r="A8" t="str">
            <v xml:space="preserve">2320-100-0000      </v>
          </cell>
          <cell r="B8" t="str">
            <v>3rd Party A/R - Synergi</v>
          </cell>
          <cell r="C8">
            <v>178479.1</v>
          </cell>
          <cell r="F8" t="str">
            <v xml:space="preserve">2320-100-0000      </v>
          </cell>
          <cell r="G8">
            <v>178479.1</v>
          </cell>
          <cell r="I8">
            <v>178479.1</v>
          </cell>
          <cell r="J8">
            <v>178479.1</v>
          </cell>
          <cell r="K8">
            <v>0</v>
          </cell>
        </row>
      </sheetData>
      <sheetData sheetId="5">
        <row r="8">
          <cell r="A8" t="str">
            <v xml:space="preserve">1420-100-0000      </v>
          </cell>
          <cell r="B8" t="str">
            <v>3rd Party A/R - Synergi</v>
          </cell>
          <cell r="C8">
            <v>7701.5</v>
          </cell>
          <cell r="D8">
            <v>7701.5</v>
          </cell>
          <cell r="F8">
            <v>7701.5</v>
          </cell>
          <cell r="G8">
            <v>7701.5</v>
          </cell>
          <cell r="H8">
            <v>7701.5</v>
          </cell>
          <cell r="I8">
            <v>7701.5</v>
          </cell>
          <cell r="J8">
            <v>0</v>
          </cell>
          <cell r="L8" t="str">
            <v>Rita Wynne</v>
          </cell>
        </row>
        <row r="9">
          <cell r="A9" t="str">
            <v xml:space="preserve">1460-016-00001     </v>
          </cell>
          <cell r="B9" t="str">
            <v>ACCTS REC-ASSOC CO-EGMI</v>
          </cell>
          <cell r="C9">
            <v>-1314940.49</v>
          </cell>
          <cell r="F9">
            <v>-1314940.49</v>
          </cell>
          <cell r="G9">
            <v>-1314940.5</v>
          </cell>
          <cell r="H9">
            <v>0</v>
          </cell>
          <cell r="J9">
            <v>0</v>
          </cell>
          <cell r="K9" t="str">
            <v>NOTE:  APR00 BAL IS ZERO</v>
          </cell>
          <cell r="L9" t="str">
            <v>Gregg Lenart</v>
          </cell>
          <cell r="M9" t="str">
            <v>not applicable</v>
          </cell>
        </row>
        <row r="10">
          <cell r="A10" t="str">
            <v>Total AR</v>
          </cell>
          <cell r="H10">
            <v>7701.5</v>
          </cell>
          <cell r="I10">
            <v>7701.5</v>
          </cell>
          <cell r="J10">
            <v>0</v>
          </cell>
        </row>
        <row r="13">
          <cell r="A13" t="str">
            <v xml:space="preserve">2320-100-0000      </v>
          </cell>
          <cell r="B13" t="str">
            <v>3rd Party A/R - Synergi</v>
          </cell>
          <cell r="C13">
            <v>331276.51</v>
          </cell>
          <cell r="F13">
            <v>331276.51</v>
          </cell>
          <cell r="H13">
            <v>331276.51</v>
          </cell>
          <cell r="J13">
            <v>331276.51</v>
          </cell>
        </row>
        <row r="14">
          <cell r="A14" t="str">
            <v xml:space="preserve">1460-016-00002     </v>
          </cell>
          <cell r="B14" t="str">
            <v>ACCTS REC-ASSOC CO-EGMI</v>
          </cell>
          <cell r="C14">
            <v>2981064.26</v>
          </cell>
          <cell r="F14">
            <v>2981064.26</v>
          </cell>
          <cell r="H14">
            <v>0</v>
          </cell>
          <cell r="J14">
            <v>0</v>
          </cell>
          <cell r="K14" t="str">
            <v>NOTE:  APR00 BAL IS ZERO</v>
          </cell>
          <cell r="L14" t="str">
            <v>Gregg Lenart</v>
          </cell>
          <cell r="M14" t="str">
            <v>not applicable</v>
          </cell>
        </row>
        <row r="15">
          <cell r="A15" t="str">
            <v xml:space="preserve">1460-078-00002     </v>
          </cell>
          <cell r="B15" t="str">
            <v>ACCTS REC-ASSOC CO-NGM</v>
          </cell>
          <cell r="C15">
            <v>4989135.6100000003</v>
          </cell>
          <cell r="F15">
            <v>4989135.6100000003</v>
          </cell>
          <cell r="H15">
            <v>0</v>
          </cell>
          <cell r="J15">
            <v>0</v>
          </cell>
          <cell r="K15" t="str">
            <v>NOTE:  APR00 BAL IS ZERO</v>
          </cell>
          <cell r="L15" t="str">
            <v>Gregg Lenart</v>
          </cell>
          <cell r="M15" t="str">
            <v>not applicable</v>
          </cell>
        </row>
        <row r="16">
          <cell r="A16" t="str">
            <v>Total AP</v>
          </cell>
          <cell r="H16">
            <v>331276.51</v>
          </cell>
          <cell r="I16">
            <v>0</v>
          </cell>
          <cell r="J16">
            <v>331276.51</v>
          </cell>
        </row>
      </sheetData>
      <sheetData sheetId="6">
        <row r="8">
          <cell r="A8" t="str">
            <v xml:space="preserve">1420-100-0000      </v>
          </cell>
          <cell r="B8" t="str">
            <v>3rd Party A/R - Gas - Synergi</v>
          </cell>
          <cell r="C8">
            <v>-223061.61</v>
          </cell>
          <cell r="E8">
            <v>-223061.61</v>
          </cell>
          <cell r="F8">
            <v>65084.27</v>
          </cell>
          <cell r="H8">
            <v>65084.27</v>
          </cell>
          <cell r="I8">
            <v>-223061.61</v>
          </cell>
          <cell r="J8">
            <v>-223061.61</v>
          </cell>
          <cell r="K8">
            <v>-335430.73</v>
          </cell>
          <cell r="L8">
            <v>-335430.73</v>
          </cell>
          <cell r="M8">
            <v>0</v>
          </cell>
        </row>
        <row r="9">
          <cell r="A9" t="str">
            <v xml:space="preserve">1420-100-21771     </v>
          </cell>
          <cell r="B9" t="str">
            <v>3rd Party A/R - Unify</v>
          </cell>
          <cell r="C9">
            <v>2087396.65</v>
          </cell>
          <cell r="E9">
            <v>2087396.65</v>
          </cell>
          <cell r="F9">
            <v>1508616.24</v>
          </cell>
          <cell r="H9">
            <v>1508616.24</v>
          </cell>
          <cell r="I9">
            <v>1794694.8</v>
          </cell>
          <cell r="J9">
            <v>1794694.8</v>
          </cell>
          <cell r="K9">
            <v>1848512.13</v>
          </cell>
          <cell r="L9">
            <v>1848512.13</v>
          </cell>
          <cell r="M9">
            <v>0</v>
          </cell>
        </row>
        <row r="10">
          <cell r="A10" t="str">
            <v xml:space="preserve">1420-201-2177      </v>
          </cell>
          <cell r="B10" t="str">
            <v>Unapplied Cash - Unify</v>
          </cell>
          <cell r="C10">
            <v>-3970483.99</v>
          </cell>
          <cell r="E10">
            <v>-3970483.99</v>
          </cell>
          <cell r="F10">
            <v>-3244781.18</v>
          </cell>
          <cell r="G10">
            <v>-3704838.19</v>
          </cell>
          <cell r="H10">
            <v>460057.00999999978</v>
          </cell>
          <cell r="I10">
            <v>-3244781.18</v>
          </cell>
          <cell r="J10">
            <v>-1971143.61</v>
          </cell>
          <cell r="K10">
            <v>-2162966.37</v>
          </cell>
          <cell r="L10">
            <v>-889328.8</v>
          </cell>
          <cell r="M10">
            <v>-1273637.57</v>
          </cell>
        </row>
        <row r="11">
          <cell r="A11" t="str">
            <v xml:space="preserve">1420-400-21771     </v>
          </cell>
          <cell r="B11" t="str">
            <v>3rd Party A/R Accrual - Unify</v>
          </cell>
          <cell r="C11">
            <v>618371.16</v>
          </cell>
          <cell r="E11">
            <v>618371.16</v>
          </cell>
          <cell r="F11">
            <v>379727.14</v>
          </cell>
          <cell r="H11">
            <v>379727.14</v>
          </cell>
          <cell r="I11">
            <v>361953.97</v>
          </cell>
          <cell r="J11">
            <v>361953.97</v>
          </cell>
          <cell r="K11">
            <v>405458.33</v>
          </cell>
          <cell r="L11">
            <v>405458.33</v>
          </cell>
          <cell r="M11">
            <v>0</v>
          </cell>
        </row>
        <row r="12">
          <cell r="A12" t="str">
            <v xml:space="preserve">1420-606-2177      </v>
          </cell>
          <cell r="B12" t="str">
            <v>CUSTOMER A/R-UNIFY-TX REG</v>
          </cell>
          <cell r="C12">
            <v>12041.33</v>
          </cell>
          <cell r="E12">
            <v>12041.33</v>
          </cell>
          <cell r="F12">
            <v>12041.33</v>
          </cell>
          <cell r="H12">
            <v>12041.33</v>
          </cell>
          <cell r="I12">
            <v>12041.33</v>
          </cell>
          <cell r="J12">
            <v>0</v>
          </cell>
          <cell r="K12">
            <v>12041.33</v>
          </cell>
          <cell r="M12">
            <v>12041.33</v>
          </cell>
        </row>
        <row r="13">
          <cell r="A13" t="str">
            <v xml:space="preserve">1460-012-21771     </v>
          </cell>
          <cell r="B13" t="str">
            <v>ACCTS REC-ASSOC CO-HPL</v>
          </cell>
          <cell r="C13">
            <v>2595.7199999999998</v>
          </cell>
          <cell r="E13">
            <v>2595.7199999999998</v>
          </cell>
          <cell r="F13">
            <v>0</v>
          </cell>
          <cell r="H13">
            <v>0</v>
          </cell>
          <cell r="I13">
            <v>357086.71999999997</v>
          </cell>
          <cell r="J13">
            <v>357086.71999999997</v>
          </cell>
          <cell r="K13">
            <v>52409.279999999999</v>
          </cell>
          <cell r="L13">
            <v>52409.279999999999</v>
          </cell>
          <cell r="M13">
            <v>0</v>
          </cell>
        </row>
        <row r="14">
          <cell r="A14" t="str">
            <v xml:space="preserve">1460-012-00001     </v>
          </cell>
          <cell r="B14" t="str">
            <v>ACCTS REC-ASSOC CO-HPL</v>
          </cell>
          <cell r="C14">
            <v>-1376015.54</v>
          </cell>
          <cell r="E14">
            <v>-1376015.54</v>
          </cell>
          <cell r="F14">
            <v>2447460.38</v>
          </cell>
          <cell r="H14">
            <v>2447460.38</v>
          </cell>
          <cell r="I14">
            <v>-1376015.54</v>
          </cell>
          <cell r="J14">
            <v>-1376015.54</v>
          </cell>
          <cell r="K14">
            <v>-1376015.54</v>
          </cell>
          <cell r="L14">
            <v>-1376015.54</v>
          </cell>
          <cell r="M14">
            <v>0</v>
          </cell>
        </row>
        <row r="15">
          <cell r="A15" t="str">
            <v xml:space="preserve">1460-016-00001     </v>
          </cell>
          <cell r="B15" t="str">
            <v>ACCTS REC-ASSOC CO-EGMI</v>
          </cell>
          <cell r="C15">
            <v>1615901.26</v>
          </cell>
          <cell r="E15">
            <v>1615901.26</v>
          </cell>
          <cell r="F15">
            <v>1615901.26</v>
          </cell>
          <cell r="H15">
            <v>1615901.26</v>
          </cell>
          <cell r="I15">
            <v>1615901.26</v>
          </cell>
          <cell r="J15">
            <v>1615901.26</v>
          </cell>
          <cell r="K15">
            <v>1615901.26</v>
          </cell>
          <cell r="L15">
            <v>1615901.26</v>
          </cell>
          <cell r="M15">
            <v>0</v>
          </cell>
        </row>
        <row r="16">
          <cell r="A16" t="str">
            <v xml:space="preserve">1460-016-21771     </v>
          </cell>
          <cell r="B16" t="str">
            <v>ACCTS REC-ASSOC CO-EGMI</v>
          </cell>
          <cell r="C16">
            <v>-298167.28000000003</v>
          </cell>
          <cell r="E16">
            <v>-298167.28000000003</v>
          </cell>
          <cell r="F16">
            <v>-2053332.46</v>
          </cell>
          <cell r="H16">
            <v>-2053332.46</v>
          </cell>
          <cell r="I16">
            <v>-455861.32</v>
          </cell>
          <cell r="J16">
            <v>-455861.32</v>
          </cell>
          <cell r="K16">
            <v>-464190.52</v>
          </cell>
          <cell r="L16">
            <v>-464190.52</v>
          </cell>
          <cell r="M16">
            <v>0</v>
          </cell>
        </row>
        <row r="17">
          <cell r="A17" t="str">
            <v xml:space="preserve">1460-553-00001     </v>
          </cell>
          <cell r="B17" t="str">
            <v>ENRON POWER MARKETING INC</v>
          </cell>
          <cell r="C17">
            <v>-50019.199999999997</v>
          </cell>
          <cell r="E17">
            <v>-50019.199999999997</v>
          </cell>
          <cell r="F17">
            <v>71850.8</v>
          </cell>
          <cell r="H17">
            <v>71850.8</v>
          </cell>
          <cell r="I17">
            <v>71850.8</v>
          </cell>
          <cell r="K17">
            <v>71850.8</v>
          </cell>
          <cell r="M17">
            <v>71850.8</v>
          </cell>
        </row>
        <row r="18">
          <cell r="A18" t="str">
            <v>Total AR</v>
          </cell>
          <cell r="I18">
            <v>-1086190.7700000003</v>
          </cell>
          <cell r="J18">
            <v>103554.66999999975</v>
          </cell>
          <cell r="K18">
            <v>-332430.03000000032</v>
          </cell>
          <cell r="L18">
            <v>857315.40999999992</v>
          </cell>
          <cell r="M18">
            <v>-1189745.44</v>
          </cell>
        </row>
        <row r="20">
          <cell r="A20" t="str">
            <v xml:space="preserve">2320-100-0000      </v>
          </cell>
          <cell r="B20" t="str">
            <v>3rd Party A/P - Synergi</v>
          </cell>
          <cell r="C20">
            <v>4566624.49</v>
          </cell>
          <cell r="E20">
            <v>4566624.49</v>
          </cell>
          <cell r="F20">
            <v>3775792.71</v>
          </cell>
          <cell r="H20">
            <v>3775792.71</v>
          </cell>
          <cell r="I20">
            <v>4566624.49</v>
          </cell>
          <cell r="J20">
            <v>0</v>
          </cell>
          <cell r="K20">
            <v>3771152.24</v>
          </cell>
          <cell r="L20">
            <v>3771152.24</v>
          </cell>
          <cell r="M20">
            <v>0</v>
          </cell>
        </row>
        <row r="21">
          <cell r="A21" t="str">
            <v xml:space="preserve">2320-100-2177      </v>
          </cell>
          <cell r="B21" t="str">
            <v>3rd Party A/P - Unify</v>
          </cell>
          <cell r="C21">
            <v>2052263.24</v>
          </cell>
          <cell r="E21">
            <v>2052263.24</v>
          </cell>
          <cell r="F21">
            <v>2745522.11</v>
          </cell>
          <cell r="H21">
            <v>2745522.11</v>
          </cell>
          <cell r="I21">
            <v>2052263.24</v>
          </cell>
          <cell r="J21">
            <v>2052263.24</v>
          </cell>
          <cell r="K21">
            <v>2725635.71</v>
          </cell>
          <cell r="L21">
            <v>2725635.71</v>
          </cell>
          <cell r="M21">
            <v>0</v>
          </cell>
        </row>
        <row r="22">
          <cell r="A22" t="str">
            <v>2320-100-21772</v>
          </cell>
          <cell r="B22" t="str">
            <v>3rd Party A/P - Unify</v>
          </cell>
          <cell r="K22">
            <v>313740.34000000003</v>
          </cell>
          <cell r="L22">
            <v>313740.34000000003</v>
          </cell>
          <cell r="M22">
            <v>0</v>
          </cell>
        </row>
        <row r="23">
          <cell r="A23" t="str">
            <v xml:space="preserve">2320-150-2177      </v>
          </cell>
          <cell r="B23" t="str">
            <v>Pay the lessor of</v>
          </cell>
          <cell r="C23">
            <v>-13858.14</v>
          </cell>
          <cell r="E23">
            <v>-13858.14</v>
          </cell>
          <cell r="F23">
            <v>-13858.14</v>
          </cell>
          <cell r="H23">
            <v>-13858.14</v>
          </cell>
          <cell r="I23">
            <v>-13858.14</v>
          </cell>
          <cell r="J23">
            <v>-13858.14</v>
          </cell>
          <cell r="K23">
            <v>-19270.03</v>
          </cell>
          <cell r="L23">
            <v>-19270.03</v>
          </cell>
          <cell r="M23">
            <v>0</v>
          </cell>
        </row>
        <row r="24">
          <cell r="A24" t="str">
            <v>2320-400-2177</v>
          </cell>
          <cell r="B24" t="str">
            <v>3rd Party A/P Accrual - Unify</v>
          </cell>
          <cell r="K24">
            <v>-488621.46</v>
          </cell>
          <cell r="L24">
            <v>-488621.46</v>
          </cell>
          <cell r="M24">
            <v>0</v>
          </cell>
        </row>
        <row r="25">
          <cell r="A25" t="str">
            <v xml:space="preserve">2320-400-21772     </v>
          </cell>
          <cell r="B25" t="str">
            <v>3rd Party A/P Accrual - Unify</v>
          </cell>
          <cell r="C25">
            <v>-264822.8</v>
          </cell>
          <cell r="E25">
            <v>-264822.8</v>
          </cell>
          <cell r="F25">
            <v>-899126.69</v>
          </cell>
          <cell r="H25">
            <v>-899126.69</v>
          </cell>
          <cell r="I25">
            <v>-39200.57</v>
          </cell>
          <cell r="K25">
            <v>-1382336.26</v>
          </cell>
          <cell r="L25">
            <v>-1382336.26</v>
          </cell>
          <cell r="M25">
            <v>0</v>
          </cell>
        </row>
        <row r="26">
          <cell r="A26" t="str">
            <v xml:space="preserve">2320-400-21774     </v>
          </cell>
          <cell r="B26" t="str">
            <v>3rd Party A/P Accrual - Transport - Unify</v>
          </cell>
          <cell r="C26">
            <v>-1833.65</v>
          </cell>
          <cell r="E26">
            <v>-1833.65</v>
          </cell>
          <cell r="F26">
            <v>-1833.65</v>
          </cell>
          <cell r="H26">
            <v>-1833.65</v>
          </cell>
          <cell r="I26">
            <v>-1833.65</v>
          </cell>
          <cell r="K26">
            <v>-1833.65</v>
          </cell>
          <cell r="L26">
            <v>-1833.65</v>
          </cell>
          <cell r="M26">
            <v>0</v>
          </cell>
        </row>
        <row r="27">
          <cell r="A27" t="str">
            <v xml:space="preserve">2320-600-0000      </v>
          </cell>
          <cell r="B27" t="str">
            <v>A/P COMPR,TRANSP,STOR</v>
          </cell>
          <cell r="C27">
            <v>5232.55</v>
          </cell>
          <cell r="D27">
            <v>5232.55</v>
          </cell>
          <cell r="E27">
            <v>0</v>
          </cell>
          <cell r="F27">
            <v>5232.55</v>
          </cell>
          <cell r="H27">
            <v>5232.55</v>
          </cell>
          <cell r="I27">
            <v>5232.55</v>
          </cell>
          <cell r="K27">
            <v>5232.55</v>
          </cell>
          <cell r="L27">
            <v>5232.55</v>
          </cell>
          <cell r="M27">
            <v>0</v>
          </cell>
        </row>
        <row r="28">
          <cell r="A28" t="str">
            <v xml:space="preserve">1460-012-00002     </v>
          </cell>
          <cell r="B28" t="str">
            <v>ACCTS REC-ASSOC CO-HPL</v>
          </cell>
          <cell r="C28">
            <v>-7145418.8700000001</v>
          </cell>
          <cell r="E28">
            <v>-7145418.8700000001</v>
          </cell>
          <cell r="F28">
            <v>-7145418.8700000001</v>
          </cell>
          <cell r="H28">
            <v>-7145418.8700000001</v>
          </cell>
          <cell r="I28">
            <v>-6108271.79</v>
          </cell>
          <cell r="J28">
            <v>-6108271.79</v>
          </cell>
          <cell r="K28">
            <v>-6370142.7199999997</v>
          </cell>
          <cell r="L28">
            <v>-6370142.7199999997</v>
          </cell>
          <cell r="M28">
            <v>0</v>
          </cell>
        </row>
        <row r="29">
          <cell r="A29" t="str">
            <v xml:space="preserve">1460-012-00004     </v>
          </cell>
          <cell r="B29" t="str">
            <v>ACCTS REC-ASSOC CO-HPL</v>
          </cell>
          <cell r="C29">
            <v>54175.76</v>
          </cell>
          <cell r="D29">
            <v>59330.62</v>
          </cell>
          <cell r="E29">
            <v>-5154.8600000000006</v>
          </cell>
          <cell r="F29">
            <v>54175.76</v>
          </cell>
          <cell r="H29">
            <v>54175.76</v>
          </cell>
          <cell r="I29">
            <v>54175.76</v>
          </cell>
          <cell r="K29">
            <v>54175.76</v>
          </cell>
          <cell r="L29">
            <v>54175.76</v>
          </cell>
          <cell r="M29">
            <v>0</v>
          </cell>
        </row>
        <row r="30">
          <cell r="A30" t="str">
            <v xml:space="preserve">1460-012-21772     </v>
          </cell>
          <cell r="B30" t="str">
            <v>ACCTS REC-ASSOC CO-HPL</v>
          </cell>
          <cell r="C30">
            <v>-5134.32</v>
          </cell>
          <cell r="E30">
            <v>-5134.32</v>
          </cell>
          <cell r="F30">
            <v>-333250.87</v>
          </cell>
          <cell r="H30">
            <v>-333250.87</v>
          </cell>
          <cell r="I30">
            <v>-281873.42</v>
          </cell>
          <cell r="J30">
            <v>-281873.42</v>
          </cell>
          <cell r="K30">
            <v>-784910.38</v>
          </cell>
          <cell r="L30">
            <v>-784910.38</v>
          </cell>
          <cell r="M30">
            <v>0</v>
          </cell>
        </row>
        <row r="31">
          <cell r="A31" t="str">
            <v xml:space="preserve">1460-012-21774     </v>
          </cell>
          <cell r="B31" t="str">
            <v>ACCTS REC-ASSOC CO-HPL</v>
          </cell>
          <cell r="C31">
            <v>0</v>
          </cell>
          <cell r="D31">
            <v>0</v>
          </cell>
          <cell r="E31">
            <v>0</v>
          </cell>
          <cell r="F31">
            <v>-148.80000000000001</v>
          </cell>
          <cell r="H31">
            <v>-148.80000000000001</v>
          </cell>
          <cell r="I31">
            <v>-148.80000000000001</v>
          </cell>
          <cell r="K31">
            <v>0</v>
          </cell>
          <cell r="L31">
            <v>0</v>
          </cell>
          <cell r="M31">
            <v>0</v>
          </cell>
        </row>
        <row r="32">
          <cell r="A32" t="str">
            <v xml:space="preserve">1460-016-00002     </v>
          </cell>
          <cell r="B32" t="str">
            <v>ACCTS REC-ASSOC CO-EGMI</v>
          </cell>
          <cell r="C32">
            <v>-1623788.36</v>
          </cell>
          <cell r="E32">
            <v>-1623788.36</v>
          </cell>
          <cell r="F32">
            <v>-1623788.36</v>
          </cell>
          <cell r="H32">
            <v>-1623788.36</v>
          </cell>
          <cell r="I32">
            <v>-1623788.36</v>
          </cell>
          <cell r="J32">
            <v>-1623788.36</v>
          </cell>
          <cell r="K32">
            <v>-1623788.36</v>
          </cell>
          <cell r="L32">
            <v>-1623788.36</v>
          </cell>
          <cell r="M32">
            <v>0</v>
          </cell>
        </row>
        <row r="33">
          <cell r="A33" t="str">
            <v xml:space="preserve">1460-016-21772     </v>
          </cell>
          <cell r="B33" t="str">
            <v>ACCTS REC-ASSOC CO-EGMI</v>
          </cell>
          <cell r="C33">
            <v>1247522.33</v>
          </cell>
          <cell r="E33">
            <v>1247522.33</v>
          </cell>
          <cell r="F33">
            <v>-472429.48</v>
          </cell>
          <cell r="H33">
            <v>-472429.48</v>
          </cell>
          <cell r="I33">
            <v>-1498017.11</v>
          </cell>
          <cell r="J33">
            <v>-1498017.11</v>
          </cell>
          <cell r="K33">
            <v>-694981.79</v>
          </cell>
          <cell r="L33">
            <v>-694981.79</v>
          </cell>
          <cell r="M33">
            <v>0</v>
          </cell>
        </row>
        <row r="34">
          <cell r="A34" t="str">
            <v xml:space="preserve">1460-054-00002     </v>
          </cell>
          <cell r="B34" t="str">
            <v>ACCTS REC-ASSOC CO-ING</v>
          </cell>
          <cell r="C34">
            <v>-4989135.6100000003</v>
          </cell>
          <cell r="E34">
            <v>-4989135.6100000003</v>
          </cell>
          <cell r="F34">
            <v>-4989135.6100000003</v>
          </cell>
          <cell r="H34">
            <v>-4989135.6100000003</v>
          </cell>
          <cell r="I34">
            <v>-4989135.6100000003</v>
          </cell>
          <cell r="J34">
            <v>-4989135.6100000003</v>
          </cell>
          <cell r="K34">
            <v>0</v>
          </cell>
          <cell r="M34">
            <v>0</v>
          </cell>
        </row>
        <row r="35">
          <cell r="A35" t="str">
            <v xml:space="preserve">1460-062-00002     </v>
          </cell>
          <cell r="B35" t="str">
            <v>ACCTS REC-ASSOC CO-FGT</v>
          </cell>
          <cell r="C35">
            <v>11479.15</v>
          </cell>
          <cell r="E35">
            <v>11479.15</v>
          </cell>
          <cell r="F35">
            <v>11479.15</v>
          </cell>
          <cell r="H35">
            <v>11479.15</v>
          </cell>
          <cell r="I35">
            <v>11479.15</v>
          </cell>
          <cell r="K35">
            <v>0</v>
          </cell>
          <cell r="M35">
            <v>0</v>
          </cell>
        </row>
        <row r="36">
          <cell r="A36" t="str">
            <v xml:space="preserve">1460-062-00004     </v>
          </cell>
          <cell r="B36" t="str">
            <v>ACCTS REC-ASSOC CO-FGT</v>
          </cell>
          <cell r="C36">
            <v>-11479.15</v>
          </cell>
          <cell r="E36">
            <v>-11479.15</v>
          </cell>
          <cell r="F36">
            <v>-11479.15</v>
          </cell>
          <cell r="H36">
            <v>-11479.15</v>
          </cell>
          <cell r="I36">
            <v>-11479.15</v>
          </cell>
          <cell r="K36">
            <v>0</v>
          </cell>
          <cell r="M36">
            <v>0</v>
          </cell>
        </row>
        <row r="37">
          <cell r="A37" t="str">
            <v xml:space="preserve">1460-553-00002     </v>
          </cell>
          <cell r="B37" t="str">
            <v>ENRON POWER MARKETING INC</v>
          </cell>
          <cell r="C37">
            <v>121870</v>
          </cell>
          <cell r="E37">
            <v>121870</v>
          </cell>
          <cell r="F37">
            <v>0</v>
          </cell>
          <cell r="H37">
            <v>0</v>
          </cell>
          <cell r="I37">
            <v>0</v>
          </cell>
          <cell r="K37">
            <v>0</v>
          </cell>
          <cell r="M37">
            <v>0</v>
          </cell>
        </row>
        <row r="38">
          <cell r="A38" t="str">
            <v>Total AP</v>
          </cell>
          <cell r="K38">
            <v>-4495948.0500000007</v>
          </cell>
          <cell r="L38">
            <v>-4495948.0500000007</v>
          </cell>
          <cell r="M38">
            <v>0</v>
          </cell>
        </row>
        <row r="39">
          <cell r="F39">
            <v>-8095699.5600000015</v>
          </cell>
          <cell r="G39">
            <v>-3704838.19</v>
          </cell>
          <cell r="H39">
            <v>-4390861.370000001</v>
          </cell>
          <cell r="I39">
            <v>-10050212.950000003</v>
          </cell>
          <cell r="J39">
            <v>-12255571.850000001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8">
          <cell r="A8" t="str">
            <v xml:space="preserve">1420-100-0000      </v>
          </cell>
          <cell r="B8" t="str">
            <v>3rd Party A/R - Synergi</v>
          </cell>
          <cell r="C8">
            <v>-8693574.5299999993</v>
          </cell>
          <cell r="F8">
            <v>-8769371.0899999999</v>
          </cell>
          <cell r="H8">
            <v>-8769371.0899999999</v>
          </cell>
          <cell r="I8">
            <v>-8769371.0899999999</v>
          </cell>
          <cell r="K8">
            <v>-8769371.0899999999</v>
          </cell>
          <cell r="L8">
            <v>-2666650.48</v>
          </cell>
          <cell r="M8">
            <v>-1733163.35</v>
          </cell>
        </row>
        <row r="9">
          <cell r="A9" t="str">
            <v xml:space="preserve">1420-100-21771     </v>
          </cell>
          <cell r="B9" t="str">
            <v>3rd Party A/R - Unify</v>
          </cell>
          <cell r="C9">
            <v>7887218.6200000001</v>
          </cell>
          <cell r="F9">
            <v>9246482.6500000004</v>
          </cell>
          <cell r="H9">
            <v>9246482.6500000004</v>
          </cell>
          <cell r="I9">
            <v>6025105.3099999996</v>
          </cell>
          <cell r="K9">
            <v>6025105.3099999996</v>
          </cell>
          <cell r="L9">
            <v>3586815.82</v>
          </cell>
          <cell r="M9">
            <v>3086860.95</v>
          </cell>
        </row>
        <row r="10">
          <cell r="A10" t="str">
            <v xml:space="preserve">1420-201-2177      </v>
          </cell>
          <cell r="B10" t="str">
            <v>Unapplied Cash</v>
          </cell>
          <cell r="C10">
            <v>-1709407.14</v>
          </cell>
          <cell r="F10">
            <v>-1708238.94</v>
          </cell>
          <cell r="G10">
            <v>-1708238.94</v>
          </cell>
          <cell r="H10">
            <v>0</v>
          </cell>
          <cell r="I10">
            <v>1111579.48</v>
          </cell>
          <cell r="J10">
            <v>-12918225.93</v>
          </cell>
          <cell r="K10">
            <v>14029805.41</v>
          </cell>
          <cell r="L10">
            <v>2257820.02</v>
          </cell>
        </row>
        <row r="11">
          <cell r="A11" t="str">
            <v xml:space="preserve">1420-606-2177      </v>
          </cell>
          <cell r="B11" t="str">
            <v>CUST A/R</v>
          </cell>
          <cell r="C11">
            <v>0</v>
          </cell>
          <cell r="F11">
            <v>0</v>
          </cell>
          <cell r="G11">
            <v>0</v>
          </cell>
          <cell r="H11">
            <v>0</v>
          </cell>
          <cell r="I11">
            <v>31703.74</v>
          </cell>
          <cell r="K11">
            <v>31703.74</v>
          </cell>
          <cell r="L11">
            <v>31703.74</v>
          </cell>
        </row>
        <row r="12">
          <cell r="A12" t="str">
            <v xml:space="preserve">1460-016-00001     </v>
          </cell>
          <cell r="B12" t="str">
            <v>ACCTS REC-ASSOC CO-EGMI</v>
          </cell>
          <cell r="C12">
            <v>79660.639999999999</v>
          </cell>
          <cell r="F12">
            <v>79660.639999999999</v>
          </cell>
          <cell r="H12">
            <v>79660.639999999999</v>
          </cell>
          <cell r="I12">
            <v>30475012.219999999</v>
          </cell>
          <cell r="K12">
            <v>30475012.219999999</v>
          </cell>
          <cell r="L12">
            <v>79660.639999999999</v>
          </cell>
        </row>
        <row r="13">
          <cell r="A13" t="str">
            <v xml:space="preserve">1460-016-21771     </v>
          </cell>
          <cell r="B13" t="str">
            <v>ACCTS REC-ASSOC CO-EGMI</v>
          </cell>
          <cell r="C13">
            <v>44580068.590000004</v>
          </cell>
          <cell r="F13">
            <v>58959415.619999997</v>
          </cell>
          <cell r="H13">
            <v>58959415.619999997</v>
          </cell>
          <cell r="L13">
            <v>15860649.140000001</v>
          </cell>
        </row>
        <row r="14">
          <cell r="A14" t="str">
            <v xml:space="preserve">1460-103-21779     </v>
          </cell>
          <cell r="B14" t="str">
            <v>ACCTS REC-ASSOC CO-ECC1</v>
          </cell>
          <cell r="C14">
            <v>19029402.699999999</v>
          </cell>
          <cell r="F14">
            <v>23382193.699999999</v>
          </cell>
          <cell r="G14">
            <v>23382193.699999999</v>
          </cell>
          <cell r="H14">
            <v>0</v>
          </cell>
          <cell r="I14">
            <v>20201792.09</v>
          </cell>
          <cell r="K14">
            <v>20201792.09</v>
          </cell>
          <cell r="L14">
            <v>19098067.039999999</v>
          </cell>
        </row>
        <row r="15">
          <cell r="A15" t="str">
            <v xml:space="preserve">1460-362-00001     </v>
          </cell>
          <cell r="B15" t="str">
            <v>ACCTS REC-ASSOC CO-ESC</v>
          </cell>
          <cell r="C15">
            <v>0</v>
          </cell>
          <cell r="F15">
            <v>0</v>
          </cell>
          <cell r="G15">
            <v>0</v>
          </cell>
          <cell r="H15">
            <v>0</v>
          </cell>
          <cell r="I15">
            <v>41397.54</v>
          </cell>
          <cell r="K15">
            <v>41397.54</v>
          </cell>
          <cell r="L15">
            <v>0</v>
          </cell>
        </row>
        <row r="16">
          <cell r="A16" t="str">
            <v xml:space="preserve">1460-362-21771     </v>
          </cell>
          <cell r="B16" t="str">
            <v>ACCTS REC-ASSOC CO-ESC</v>
          </cell>
          <cell r="C16">
            <v>218190.62</v>
          </cell>
          <cell r="F16">
            <v>55845.97</v>
          </cell>
          <cell r="G16">
            <v>55845.97</v>
          </cell>
          <cell r="H16">
            <v>0</v>
          </cell>
          <cell r="L16">
            <v>403350.21</v>
          </cell>
        </row>
        <row r="17">
          <cell r="A17" t="str">
            <v xml:space="preserve">1460-495-00001     </v>
          </cell>
          <cell r="B17" t="str">
            <v>ACCTS REC ASSOC CO-LGPC</v>
          </cell>
          <cell r="C17">
            <v>-5986.71</v>
          </cell>
          <cell r="F17">
            <v>-5986.71</v>
          </cell>
          <cell r="G17">
            <v>-5986.71</v>
          </cell>
          <cell r="H17">
            <v>0</v>
          </cell>
          <cell r="I17">
            <v>-5986.71</v>
          </cell>
          <cell r="K17">
            <v>-5986.71</v>
          </cell>
          <cell r="L17">
            <v>-5986.71</v>
          </cell>
        </row>
        <row r="18">
          <cell r="A18" t="str">
            <v xml:space="preserve">1460-496-00001     </v>
          </cell>
          <cell r="B18" t="str">
            <v>INTERCO PAYABLE-LRP</v>
          </cell>
          <cell r="C18">
            <v>-13469.05</v>
          </cell>
          <cell r="F18">
            <v>-13469.05</v>
          </cell>
          <cell r="G18">
            <v>-13469.05</v>
          </cell>
          <cell r="H18">
            <v>0</v>
          </cell>
          <cell r="I18">
            <v>-1561779.96</v>
          </cell>
          <cell r="K18">
            <v>-1561779.96</v>
          </cell>
          <cell r="L18">
            <v>-13469.05</v>
          </cell>
        </row>
        <row r="19">
          <cell r="A19" t="str">
            <v xml:space="preserve">1460-496-21771     </v>
          </cell>
          <cell r="B19" t="str">
            <v>INTERCO PAYABLE-LRP</v>
          </cell>
          <cell r="C19">
            <v>-1212463.7</v>
          </cell>
          <cell r="F19">
            <v>-539230.71999999997</v>
          </cell>
          <cell r="G19">
            <v>-539230.71999999997</v>
          </cell>
          <cell r="H19">
            <v>0</v>
          </cell>
          <cell r="L19">
            <v>-1329390.31</v>
          </cell>
        </row>
        <row r="20">
          <cell r="A20" t="str">
            <v xml:space="preserve">1460-505-21771     </v>
          </cell>
          <cell r="B20" t="str">
            <v>ACCTS REC-ASSOC CO-CRAW</v>
          </cell>
          <cell r="C20">
            <v>220211.6</v>
          </cell>
          <cell r="F20">
            <v>227826.9</v>
          </cell>
          <cell r="G20">
            <v>227826.9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A21" t="str">
            <v>Total AR</v>
          </cell>
          <cell r="L21">
            <v>37302570.060000002</v>
          </cell>
          <cell r="M21">
            <v>1353697.6</v>
          </cell>
        </row>
        <row r="25">
          <cell r="A25" t="str">
            <v xml:space="preserve">2320-100-0000      </v>
          </cell>
          <cell r="B25" t="str">
            <v>3rd Party A/P - Synergi</v>
          </cell>
          <cell r="C25">
            <v>-5568245.6799999997</v>
          </cell>
          <cell r="F25">
            <v>3742132.47</v>
          </cell>
          <cell r="H25">
            <v>3742132.47</v>
          </cell>
          <cell r="I25">
            <v>206747.32</v>
          </cell>
          <cell r="K25">
            <v>206747.32</v>
          </cell>
          <cell r="L25">
            <v>206747.32</v>
          </cell>
        </row>
        <row r="26">
          <cell r="A26" t="str">
            <v xml:space="preserve">2320-100-2177      </v>
          </cell>
          <cell r="B26" t="str">
            <v>3rd Party A/P - Unify</v>
          </cell>
          <cell r="C26">
            <v>210525.49</v>
          </cell>
          <cell r="F26">
            <v>24940.91</v>
          </cell>
          <cell r="G26">
            <v>24940.91</v>
          </cell>
          <cell r="H26">
            <v>0</v>
          </cell>
          <cell r="I26">
            <v>355848.59</v>
          </cell>
          <cell r="J26">
            <v>355848.59</v>
          </cell>
          <cell r="K26">
            <v>0</v>
          </cell>
          <cell r="L26">
            <v>360848.59</v>
          </cell>
          <cell r="M26">
            <v>360848.59</v>
          </cell>
        </row>
        <row r="27">
          <cell r="A27" t="str">
            <v xml:space="preserve">2320-150-2177      </v>
          </cell>
          <cell r="B27" t="str">
            <v>Unapplied Cash</v>
          </cell>
          <cell r="C27">
            <v>-168692.72</v>
          </cell>
          <cell r="F27">
            <v>-168692.72</v>
          </cell>
          <cell r="G27">
            <v>-168692.72</v>
          </cell>
          <cell r="H27">
            <v>0</v>
          </cell>
          <cell r="I27">
            <v>-168692.72</v>
          </cell>
          <cell r="J27">
            <v>-168692.72</v>
          </cell>
          <cell r="K27">
            <v>0</v>
          </cell>
          <cell r="L27">
            <v>-168692.72</v>
          </cell>
          <cell r="M27">
            <v>-168692.72</v>
          </cell>
        </row>
        <row r="28">
          <cell r="A28" t="str">
            <v xml:space="preserve">2320-400-21772     </v>
          </cell>
          <cell r="B28" t="str">
            <v>3rd Party A/P Accrual - Unify</v>
          </cell>
          <cell r="C28">
            <v>-3501057</v>
          </cell>
          <cell r="F28">
            <v>-7703163.0199999996</v>
          </cell>
          <cell r="H28">
            <v>-7703163.0199999996</v>
          </cell>
          <cell r="I28">
            <v>-628649.93999999994</v>
          </cell>
          <cell r="K28">
            <v>-628649.93999999994</v>
          </cell>
        </row>
        <row r="29">
          <cell r="A29" t="str">
            <v xml:space="preserve">2320-600-0000      </v>
          </cell>
          <cell r="B29" t="str">
            <v>A/P COMPR,TRANSP,STOR</v>
          </cell>
          <cell r="C29">
            <v>1090000</v>
          </cell>
          <cell r="D29">
            <v>1090000</v>
          </cell>
          <cell r="F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 xml:space="preserve">1460-016-00002     </v>
          </cell>
          <cell r="B30" t="str">
            <v>ACCTS REC-ASSOC CO-EGMI</v>
          </cell>
          <cell r="C30">
            <v>6386.86</v>
          </cell>
          <cell r="F30">
            <v>6386.86</v>
          </cell>
          <cell r="H30">
            <v>6386.86</v>
          </cell>
          <cell r="I30">
            <v>-34533106.850000001</v>
          </cell>
          <cell r="K30">
            <v>-34533106.850000001</v>
          </cell>
          <cell r="L30">
            <v>6386.86</v>
          </cell>
        </row>
        <row r="31">
          <cell r="A31" t="str">
            <v xml:space="preserve">1460-016-21772     </v>
          </cell>
          <cell r="B31" t="str">
            <v>ACCTS REC-ASSOC CO-EGMI</v>
          </cell>
          <cell r="C31">
            <v>-70710566.680000007</v>
          </cell>
          <cell r="F31">
            <v>-105286973.51000001</v>
          </cell>
          <cell r="H31">
            <v>-105286973.51000001</v>
          </cell>
          <cell r="I31" t="str">
            <v>incl in 1460-016-00002</v>
          </cell>
          <cell r="L31">
            <v>-34812983.32</v>
          </cell>
        </row>
        <row r="32">
          <cell r="A32" t="str">
            <v xml:space="preserve">1460-362-21772     </v>
          </cell>
          <cell r="B32" t="str">
            <v>ACCTS REC-ASSOC CO-ESC</v>
          </cell>
          <cell r="C32">
            <v>59252.32</v>
          </cell>
          <cell r="F32">
            <v>-53233.77</v>
          </cell>
          <cell r="G32">
            <v>-53233.77</v>
          </cell>
          <cell r="H32">
            <v>0</v>
          </cell>
          <cell r="I32">
            <v>33914.15</v>
          </cell>
          <cell r="K32">
            <v>33914.15</v>
          </cell>
          <cell r="L32">
            <v>33912.15</v>
          </cell>
        </row>
        <row r="33">
          <cell r="A33" t="str">
            <v xml:space="preserve">1460-362-21774     </v>
          </cell>
          <cell r="B33" t="str">
            <v>ACCTS REC-ASSOC CO-ESC</v>
          </cell>
          <cell r="C33">
            <v>-1730000</v>
          </cell>
          <cell r="D33">
            <v>-1730000</v>
          </cell>
          <cell r="F33">
            <v>-640000</v>
          </cell>
          <cell r="G33">
            <v>-640000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A34" t="str">
            <v xml:space="preserve">1460-495-00002     </v>
          </cell>
          <cell r="B34" t="str">
            <v>ACCTS REC ASSOC CO-LGPC</v>
          </cell>
          <cell r="C34">
            <v>-2294.7199999999998</v>
          </cell>
          <cell r="F34">
            <v>-2294.7199999999998</v>
          </cell>
          <cell r="G34">
            <v>-2294.7199999999998</v>
          </cell>
          <cell r="H34">
            <v>0</v>
          </cell>
          <cell r="I34">
            <v>-2294.7199999999998</v>
          </cell>
          <cell r="K34">
            <v>-2294.7199999999998</v>
          </cell>
          <cell r="L34">
            <v>-2294.7199999999998</v>
          </cell>
        </row>
        <row r="35">
          <cell r="A35" t="str">
            <v xml:space="preserve">1460-496-00002     </v>
          </cell>
          <cell r="B35" t="str">
            <v>INTERCO PAYABLE-LRP</v>
          </cell>
          <cell r="C35">
            <v>-49900.1</v>
          </cell>
          <cell r="F35">
            <v>-49900.1</v>
          </cell>
          <cell r="G35">
            <v>-49900.1</v>
          </cell>
          <cell r="H35">
            <v>0</v>
          </cell>
          <cell r="I35">
            <v>1747164.56</v>
          </cell>
          <cell r="K35">
            <v>1747164.56</v>
          </cell>
          <cell r="L35">
            <v>-49900.1</v>
          </cell>
        </row>
        <row r="36">
          <cell r="A36" t="str">
            <v xml:space="preserve">1460-496-21772     </v>
          </cell>
          <cell r="B36" t="str">
            <v>INTERCO PAYABLE-LRP</v>
          </cell>
          <cell r="C36">
            <v>336934.33</v>
          </cell>
          <cell r="F36">
            <v>536584.56999999995</v>
          </cell>
          <cell r="G36">
            <v>536584.56999999995</v>
          </cell>
          <cell r="H36">
            <v>0</v>
          </cell>
          <cell r="I36" t="str">
            <v>incl in 1460-00002</v>
          </cell>
          <cell r="L36">
            <v>1657767.88</v>
          </cell>
        </row>
        <row r="37">
          <cell r="A37" t="str">
            <v xml:space="preserve">1460-496-21774     </v>
          </cell>
          <cell r="B37" t="str">
            <v>INTERCO PAYABLE-LRP</v>
          </cell>
          <cell r="C37">
            <v>-2083749.72</v>
          </cell>
          <cell r="D37">
            <v>-2083749.53</v>
          </cell>
          <cell r="F37">
            <v>-3925667.59</v>
          </cell>
          <cell r="G37">
            <v>-3925667.59</v>
          </cell>
          <cell r="H37">
            <v>0</v>
          </cell>
          <cell r="I37">
            <v>3133.42</v>
          </cell>
          <cell r="K37">
            <v>3133.42</v>
          </cell>
          <cell r="L37">
            <v>-0.2</v>
          </cell>
          <cell r="M37">
            <v>-0.2</v>
          </cell>
        </row>
        <row r="38">
          <cell r="A38" t="str">
            <v>Total AP</v>
          </cell>
          <cell r="L38">
            <v>-32768208.260000005</v>
          </cell>
          <cell r="M38">
            <v>192155.67</v>
          </cell>
        </row>
      </sheetData>
      <sheetData sheetId="23"/>
      <sheetData sheetId="24">
        <row r="8">
          <cell r="A8" t="str">
            <v xml:space="preserve">1420-100-0000      </v>
          </cell>
          <cell r="B8" t="str">
            <v>3rd Party A/R - Synergi</v>
          </cell>
          <cell r="C8">
            <v>47344.03</v>
          </cell>
          <cell r="E8">
            <v>47344.03</v>
          </cell>
          <cell r="F8">
            <v>47344.03</v>
          </cell>
          <cell r="H8">
            <v>47344.03</v>
          </cell>
          <cell r="I8">
            <v>47344.03</v>
          </cell>
          <cell r="J8">
            <v>47344.03</v>
          </cell>
          <cell r="K8">
            <v>0</v>
          </cell>
        </row>
        <row r="9">
          <cell r="A9" t="str">
            <v xml:space="preserve">1460-488-00001     </v>
          </cell>
          <cell r="B9" t="str">
            <v>ACCTS REC-ASSOC CO-LGMC</v>
          </cell>
          <cell r="C9">
            <v>2294.7199999999998</v>
          </cell>
          <cell r="E9">
            <v>2294.7199999999998</v>
          </cell>
          <cell r="F9">
            <v>2294.7199999999998</v>
          </cell>
          <cell r="H9">
            <v>2294.7199999999998</v>
          </cell>
          <cell r="I9">
            <v>2294.7199999999998</v>
          </cell>
          <cell r="J9">
            <v>2294.7199999999998</v>
          </cell>
          <cell r="K9">
            <v>0</v>
          </cell>
        </row>
        <row r="10">
          <cell r="A10" t="str">
            <v xml:space="preserve">1460-496-00001     </v>
          </cell>
          <cell r="B10" t="str">
            <v>ACCTS REC-ASSOC CO-LRPC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</row>
        <row r="11">
          <cell r="A11" t="str">
            <v>Total AR</v>
          </cell>
          <cell r="F11">
            <v>49638.75</v>
          </cell>
          <cell r="G11">
            <v>0</v>
          </cell>
          <cell r="H11">
            <v>49638.75</v>
          </cell>
          <cell r="I11">
            <v>49638.75</v>
          </cell>
          <cell r="J11">
            <v>49638.75</v>
          </cell>
          <cell r="K11">
            <v>0</v>
          </cell>
        </row>
        <row r="13">
          <cell r="A13" t="str">
            <v xml:space="preserve">1460-488-00002     </v>
          </cell>
          <cell r="B13" t="str">
            <v>ACCTS REC-ASSOC CO-LGMC</v>
          </cell>
          <cell r="C13">
            <v>5986.71</v>
          </cell>
          <cell r="E13">
            <v>5986.71</v>
          </cell>
          <cell r="F13">
            <v>5986.71</v>
          </cell>
          <cell r="H13">
            <v>5986.71</v>
          </cell>
          <cell r="I13">
            <v>5986.71</v>
          </cell>
          <cell r="K13">
            <v>5986.71</v>
          </cell>
        </row>
        <row r="14">
          <cell r="A14" t="str">
            <v xml:space="preserve">1460-496-00004     </v>
          </cell>
          <cell r="B14" t="str">
            <v>ACCTS REC-ASSOC CO-LRPC</v>
          </cell>
          <cell r="C14">
            <v>627134.49</v>
          </cell>
          <cell r="D14">
            <v>627134.49</v>
          </cell>
          <cell r="E14">
            <v>0</v>
          </cell>
          <cell r="F14">
            <v>-40953.480000000003</v>
          </cell>
          <cell r="H14">
            <v>-40953.480000000003</v>
          </cell>
          <cell r="I14">
            <v>-40953.480000000003</v>
          </cell>
          <cell r="J14">
            <v>-40953.480000000003</v>
          </cell>
          <cell r="K14">
            <v>0</v>
          </cell>
          <cell r="M14" t="str">
            <v>Rhonda L. Robinson</v>
          </cell>
        </row>
        <row r="15">
          <cell r="A15" t="str">
            <v>Total AP</v>
          </cell>
          <cell r="F15">
            <v>-34966.770000000004</v>
          </cell>
          <cell r="G15">
            <v>0</v>
          </cell>
          <cell r="H15">
            <v>-34966.770000000004</v>
          </cell>
          <cell r="I15">
            <v>-34966.770000000004</v>
          </cell>
          <cell r="J15">
            <v>-40953.480000000003</v>
          </cell>
          <cell r="K15">
            <v>5986.71</v>
          </cell>
        </row>
      </sheetData>
      <sheetData sheetId="25">
        <row r="8">
          <cell r="A8" t="str">
            <v xml:space="preserve">1420-100-0000      </v>
          </cell>
          <cell r="B8" t="str">
            <v>3rd Party A/R - Synergi</v>
          </cell>
          <cell r="C8">
            <v>25645.9</v>
          </cell>
          <cell r="E8">
            <v>25645.9</v>
          </cell>
          <cell r="F8" t="str">
            <v xml:space="preserve">1420-100-0000      </v>
          </cell>
          <cell r="G8">
            <v>-2466.2199999999998</v>
          </cell>
          <cell r="J8">
            <v>-2466.2199999999998</v>
          </cell>
          <cell r="L8">
            <v>-2466.2199999999998</v>
          </cell>
          <cell r="M8">
            <v>-2466.2199999999998</v>
          </cell>
          <cell r="N8">
            <v>-2466.2199999999998</v>
          </cell>
        </row>
        <row r="9">
          <cell r="A9" t="str">
            <v>1420-100-21771</v>
          </cell>
          <cell r="B9" t="str">
            <v>3rd Party A/R - Unify</v>
          </cell>
          <cell r="C9">
            <v>25645.9</v>
          </cell>
          <cell r="E9">
            <v>25645.9</v>
          </cell>
          <cell r="F9" t="str">
            <v xml:space="preserve">1420-100-0000      </v>
          </cell>
          <cell r="G9">
            <v>0</v>
          </cell>
          <cell r="J9">
            <v>170869.67</v>
          </cell>
          <cell r="L9">
            <v>170869.67</v>
          </cell>
          <cell r="M9">
            <v>170869.67</v>
          </cell>
        </row>
        <row r="10">
          <cell r="A10" t="str">
            <v xml:space="preserve">1420-100-21774     </v>
          </cell>
          <cell r="B10" t="str">
            <v>3rd Party A/R - Transport - Unify</v>
          </cell>
          <cell r="C10">
            <v>184705.11</v>
          </cell>
          <cell r="D10">
            <v>184705.11</v>
          </cell>
          <cell r="E10">
            <v>0</v>
          </cell>
          <cell r="F10" t="str">
            <v xml:space="preserve">1420-100-21774     </v>
          </cell>
          <cell r="G10">
            <v>117042.74</v>
          </cell>
          <cell r="J10">
            <v>147267.4</v>
          </cell>
          <cell r="L10">
            <v>147267.4</v>
          </cell>
          <cell r="M10">
            <v>83945.01</v>
          </cell>
          <cell r="N10">
            <v>83945.01</v>
          </cell>
        </row>
        <row r="11">
          <cell r="A11" t="str">
            <v xml:space="preserve">1420-201-2177      </v>
          </cell>
          <cell r="B11" t="str">
            <v>Unapplied Cash</v>
          </cell>
          <cell r="C11">
            <v>-177401.61</v>
          </cell>
          <cell r="E11">
            <v>-177401.61</v>
          </cell>
          <cell r="F11" t="str">
            <v xml:space="preserve">1420-201-2177      </v>
          </cell>
          <cell r="G11">
            <v>-250217.36</v>
          </cell>
          <cell r="H11">
            <v>-250217.36</v>
          </cell>
          <cell r="I11">
            <v>0</v>
          </cell>
          <cell r="J11">
            <v>-178844.97</v>
          </cell>
          <cell r="K11">
            <v>-186179.97</v>
          </cell>
          <cell r="L11">
            <v>7335</v>
          </cell>
          <cell r="M11">
            <v>-178844.97</v>
          </cell>
          <cell r="N11">
            <v>-186179.97</v>
          </cell>
        </row>
        <row r="12">
          <cell r="A12" t="str">
            <v xml:space="preserve">1460-488-00001     </v>
          </cell>
          <cell r="B12" t="str">
            <v>INTERCO REC - LGM</v>
          </cell>
          <cell r="C12">
            <v>49900.2</v>
          </cell>
          <cell r="E12">
            <v>49900.2</v>
          </cell>
          <cell r="F12" t="str">
            <v xml:space="preserve">1460-488-00001     </v>
          </cell>
          <cell r="G12">
            <v>49900.2</v>
          </cell>
          <cell r="J12">
            <v>49900.2</v>
          </cell>
          <cell r="L12">
            <v>49900.2</v>
          </cell>
          <cell r="M12">
            <v>49900.2</v>
          </cell>
          <cell r="N12">
            <v>49900.2</v>
          </cell>
        </row>
        <row r="13">
          <cell r="A13" t="str">
            <v xml:space="preserve">1460-488-21771     </v>
          </cell>
          <cell r="B13" t="str">
            <v>INTERCO REC - LGM</v>
          </cell>
          <cell r="C13">
            <v>-336931.71</v>
          </cell>
          <cell r="E13">
            <v>-336931.71</v>
          </cell>
          <cell r="F13" t="str">
            <v xml:space="preserve">1460-488-21771     </v>
          </cell>
          <cell r="G13">
            <v>-536583.12</v>
          </cell>
          <cell r="J13">
            <v>-1764689.03</v>
          </cell>
          <cell r="L13">
            <v>-1764689.03</v>
          </cell>
          <cell r="M13">
            <v>-1764689.03</v>
          </cell>
        </row>
        <row r="14">
          <cell r="A14" t="str">
            <v>Total AR</v>
          </cell>
          <cell r="J14">
            <v>-1577962.9500000002</v>
          </cell>
          <cell r="K14">
            <v>-186179.97</v>
          </cell>
          <cell r="L14">
            <v>-1391782.98</v>
          </cell>
          <cell r="M14">
            <v>-1641285.34</v>
          </cell>
          <cell r="N14">
            <v>-54800.98000000001</v>
          </cell>
        </row>
        <row r="17">
          <cell r="A17" t="str">
            <v xml:space="preserve">2320-100-2177     </v>
          </cell>
          <cell r="B17" t="str">
            <v>3rd Party A/P - Unify</v>
          </cell>
          <cell r="C17">
            <v>-43.25</v>
          </cell>
          <cell r="E17">
            <v>-43.25</v>
          </cell>
          <cell r="F17" t="str">
            <v xml:space="preserve">2320-400-21772     </v>
          </cell>
          <cell r="G17">
            <v>0</v>
          </cell>
          <cell r="J17">
            <v>-208201.15</v>
          </cell>
          <cell r="L17">
            <v>-208201.15</v>
          </cell>
          <cell r="M17">
            <v>-208201.15</v>
          </cell>
        </row>
        <row r="18">
          <cell r="A18" t="str">
            <v xml:space="preserve">1460-488-00002     </v>
          </cell>
          <cell r="B18" t="str">
            <v>INTERCO REC - LGM</v>
          </cell>
          <cell r="C18">
            <v>13469.05</v>
          </cell>
          <cell r="E18">
            <v>13469.05</v>
          </cell>
          <cell r="F18" t="str">
            <v xml:space="preserve">1460-488-00002     </v>
          </cell>
          <cell r="G18">
            <v>13469.05</v>
          </cell>
          <cell r="J18">
            <v>13469.05</v>
          </cell>
          <cell r="L18">
            <v>13469.05</v>
          </cell>
          <cell r="M18">
            <v>13469.05</v>
          </cell>
        </row>
        <row r="19">
          <cell r="A19" t="str">
            <v xml:space="preserve">1460-488-00004     </v>
          </cell>
          <cell r="B19" t="str">
            <v>INTERCO REC - LGM</v>
          </cell>
          <cell r="C19">
            <v>0</v>
          </cell>
          <cell r="E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 xml:space="preserve">1460-488-21772     </v>
          </cell>
          <cell r="B20" t="str">
            <v>INTERCO REC - LGM</v>
          </cell>
          <cell r="C20">
            <v>1322213.92</v>
          </cell>
          <cell r="E20">
            <v>1322213.92</v>
          </cell>
          <cell r="F20" t="str">
            <v xml:space="preserve">1460-488-21772     </v>
          </cell>
          <cell r="G20">
            <v>408145.16</v>
          </cell>
          <cell r="J20">
            <v>1481978.06</v>
          </cell>
          <cell r="L20">
            <v>1481978.06</v>
          </cell>
          <cell r="M20">
            <v>1481978.06</v>
          </cell>
        </row>
        <row r="21">
          <cell r="A21" t="str">
            <v xml:space="preserve">1460-488-21774     </v>
          </cell>
          <cell r="B21" t="str">
            <v>INTERCO REC - LGM</v>
          </cell>
          <cell r="C21">
            <v>2084290.74</v>
          </cell>
          <cell r="D21">
            <v>2084290.76</v>
          </cell>
          <cell r="E21">
            <v>-2.0000000018626451E-2</v>
          </cell>
          <cell r="F21" t="str">
            <v xml:space="preserve">1460-488-21774     </v>
          </cell>
          <cell r="G21">
            <v>4139350.06</v>
          </cell>
          <cell r="J21">
            <v>-27629.75</v>
          </cell>
          <cell r="L21">
            <v>-27629.75</v>
          </cell>
          <cell r="M21">
            <v>-27629.75</v>
          </cell>
          <cell r="N21">
            <v>-27629.75</v>
          </cell>
        </row>
        <row r="22">
          <cell r="A22" t="str">
            <v xml:space="preserve">1460-495-00004     </v>
          </cell>
          <cell r="B22" t="str">
            <v>ACCTS REC-ASSOC CO-LCPC</v>
          </cell>
          <cell r="C22">
            <v>-627134.49</v>
          </cell>
          <cell r="D22">
            <v>-627134.49</v>
          </cell>
          <cell r="E22">
            <v>0</v>
          </cell>
          <cell r="F22" t="str">
            <v xml:space="preserve">1460-495-00004     </v>
          </cell>
          <cell r="G22">
            <v>40953.480000000003</v>
          </cell>
          <cell r="J22">
            <v>-157141.47</v>
          </cell>
          <cell r="L22">
            <v>-157141.47</v>
          </cell>
          <cell r="M22">
            <v>-157141.47</v>
          </cell>
          <cell r="N22">
            <v>-157141.47</v>
          </cell>
        </row>
        <row r="23">
          <cell r="A23" t="str">
            <v>Total AP</v>
          </cell>
          <cell r="J23">
            <v>1102474.74</v>
          </cell>
          <cell r="K23">
            <v>0</v>
          </cell>
          <cell r="L23">
            <v>1102474.74</v>
          </cell>
          <cell r="M23">
            <v>1102474.74</v>
          </cell>
          <cell r="N23">
            <v>-184771.22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workbookViewId="0">
      <pane ySplit="4" topLeftCell="A5" activePane="bottomLeft" state="frozen"/>
      <selection activeCell="C1" sqref="C1"/>
      <selection pane="bottomLeft" activeCell="C21" sqref="C21"/>
    </sheetView>
  </sheetViews>
  <sheetFormatPr defaultRowHeight="12" x14ac:dyDescent="0.2"/>
  <cols>
    <col min="1" max="1" width="19.7109375" style="19" customWidth="1"/>
    <col min="2" max="2" width="17.42578125" style="15" customWidth="1"/>
    <col min="3" max="3" width="27.85546875" style="15" bestFit="1" customWidth="1"/>
    <col min="4" max="4" width="13.5703125" style="55" customWidth="1"/>
    <col min="5" max="6" width="14.28515625" style="14" bestFit="1" customWidth="1"/>
    <col min="7" max="7" width="14.28515625" style="14" customWidth="1"/>
    <col min="8" max="8" width="13.85546875" style="14" bestFit="1" customWidth="1"/>
    <col min="9" max="9" width="11.5703125" style="14" customWidth="1"/>
    <col min="10" max="10" width="14.28515625" style="14" bestFit="1" customWidth="1"/>
    <col min="11" max="11" width="12.5703125" style="15" hidden="1" customWidth="1"/>
    <col min="12" max="12" width="10.5703125" style="20" hidden="1" customWidth="1"/>
    <col min="13" max="13" width="10.7109375" style="29" hidden="1" customWidth="1"/>
    <col min="14" max="14" width="35.7109375" style="19" customWidth="1"/>
    <col min="15" max="16384" width="9.140625" style="15"/>
  </cols>
  <sheetData>
    <row r="1" spans="1:14" ht="15.75" x14ac:dyDescent="0.25">
      <c r="A1" s="61" t="s">
        <v>42</v>
      </c>
      <c r="B1" s="61"/>
    </row>
    <row r="2" spans="1:14" ht="15.75" x14ac:dyDescent="0.25">
      <c r="A2" s="61" t="s">
        <v>38</v>
      </c>
      <c r="B2" s="61"/>
      <c r="E2" s="24"/>
    </row>
    <row r="4" spans="1:14" s="23" customFormat="1" ht="48" x14ac:dyDescent="0.2">
      <c r="A4" s="25" t="s">
        <v>45</v>
      </c>
      <c r="B4" s="1" t="s">
        <v>29</v>
      </c>
      <c r="C4" s="38" t="s">
        <v>43</v>
      </c>
      <c r="D4" s="54" t="s">
        <v>58</v>
      </c>
      <c r="E4" s="17" t="s">
        <v>0</v>
      </c>
      <c r="F4" s="2" t="s">
        <v>1</v>
      </c>
      <c r="G4" s="2" t="s">
        <v>41</v>
      </c>
      <c r="H4" s="2" t="s">
        <v>2</v>
      </c>
      <c r="I4" s="2" t="s">
        <v>44</v>
      </c>
      <c r="J4" s="2" t="s">
        <v>48</v>
      </c>
      <c r="K4" s="3" t="s">
        <v>4</v>
      </c>
      <c r="L4" s="5" t="s">
        <v>5</v>
      </c>
      <c r="M4" s="4" t="s">
        <v>3</v>
      </c>
      <c r="N4" s="25" t="s">
        <v>39</v>
      </c>
    </row>
    <row r="5" spans="1:14" x14ac:dyDescent="0.2">
      <c r="B5" s="9"/>
      <c r="C5" s="9"/>
      <c r="D5" s="56"/>
      <c r="E5" s="18"/>
      <c r="F5" s="10"/>
      <c r="G5" s="10"/>
      <c r="H5" s="10"/>
      <c r="I5" s="10"/>
      <c r="J5" s="10"/>
      <c r="K5" s="11"/>
      <c r="L5" s="13"/>
      <c r="M5" s="12"/>
    </row>
    <row r="6" spans="1:14" ht="15" x14ac:dyDescent="0.25">
      <c r="B6" s="31" t="s">
        <v>30</v>
      </c>
      <c r="C6" s="31"/>
      <c r="D6" s="57"/>
      <c r="E6" s="18"/>
      <c r="F6" s="10"/>
      <c r="G6" s="10"/>
      <c r="H6" s="10"/>
      <c r="I6" s="10"/>
      <c r="J6" s="10"/>
      <c r="K6" s="11"/>
      <c r="L6" s="13"/>
      <c r="M6" s="12"/>
    </row>
    <row r="7" spans="1:14" x14ac:dyDescent="0.2">
      <c r="A7" s="19" t="s">
        <v>46</v>
      </c>
      <c r="B7" s="15" t="s">
        <v>6</v>
      </c>
      <c r="C7" s="14" t="str">
        <f>VLOOKUP(B7,'[1]012'!$A$8:$M$44,2,FALSE)</f>
        <v>3rd Party A/R - Transport - Unify</v>
      </c>
      <c r="E7" s="14">
        <f>VLOOKUP(B7,'[1]012'!$A$8:$M$44,12,FALSE)</f>
        <v>1510861.75</v>
      </c>
      <c r="F7" s="14">
        <f>VLOOKUP(B7,'[1]012'!$A$8:$M$44,13,FALSE)</f>
        <v>1510861.75</v>
      </c>
      <c r="G7" s="14">
        <f t="shared" ref="G7:G16" si="0">+E7-F7</f>
        <v>0</v>
      </c>
      <c r="H7" s="14">
        <v>84819.32</v>
      </c>
      <c r="J7" s="14">
        <f t="shared" ref="J7:J16" si="1">+F7+I7</f>
        <v>1510861.75</v>
      </c>
    </row>
    <row r="8" spans="1:14" ht="24" x14ac:dyDescent="0.2">
      <c r="A8" s="19" t="s">
        <v>62</v>
      </c>
      <c r="B8" s="15" t="s">
        <v>7</v>
      </c>
      <c r="C8" s="14" t="str">
        <f>VLOOKUP(B8,'[1]012'!$A$8:$M$44,2,FALSE)</f>
        <v>3rd Party A/R - Gas - Synergi</v>
      </c>
      <c r="E8" s="14">
        <f>VLOOKUP(B8,'[1]012'!$A$8:$M$44,12,FALSE)</f>
        <v>-3291903.09</v>
      </c>
      <c r="F8" s="14">
        <f>VLOOKUP(B8,'[1]012'!$A$8:$M$44,13,FALSE)</f>
        <v>-3291903.09</v>
      </c>
      <c r="G8" s="14">
        <f t="shared" si="0"/>
        <v>0</v>
      </c>
      <c r="H8" s="14">
        <f>+F8</f>
        <v>-3291903.09</v>
      </c>
      <c r="I8" s="14">
        <f>24775.5+34.08</f>
        <v>24809.58</v>
      </c>
      <c r="J8" s="14">
        <f t="shared" si="1"/>
        <v>-3267093.51</v>
      </c>
      <c r="M8" s="29">
        <v>849</v>
      </c>
      <c r="N8" s="19" t="s">
        <v>40</v>
      </c>
    </row>
    <row r="9" spans="1:14" x14ac:dyDescent="0.2">
      <c r="A9" s="19" t="s">
        <v>47</v>
      </c>
      <c r="B9" s="6" t="s">
        <v>8</v>
      </c>
      <c r="C9" s="14" t="str">
        <f>VLOOKUP(B9,'[1]012'!$A$8:$M$44,2,FALSE)</f>
        <v>Unapplied Cash - Unify</v>
      </c>
      <c r="E9" s="14">
        <f>VLOOKUP(B9,'[1]012'!$A$8:$M$44,12,FALSE)</f>
        <v>-5108089.28</v>
      </c>
      <c r="F9" s="14">
        <f>VLOOKUP(B9,'[1]012'!$A$8:$M$44,13,FALSE)</f>
        <v>-5108089.28</v>
      </c>
      <c r="G9" s="14">
        <f t="shared" si="0"/>
        <v>0</v>
      </c>
      <c r="J9" s="14">
        <f t="shared" si="1"/>
        <v>-5108089.28</v>
      </c>
    </row>
    <row r="10" spans="1:14" x14ac:dyDescent="0.2">
      <c r="A10" s="19" t="s">
        <v>59</v>
      </c>
      <c r="B10" s="15" t="s">
        <v>9</v>
      </c>
      <c r="C10" s="14" t="str">
        <f>VLOOKUP(B10,'[1]012'!$A$8:$M$44,2,FALSE)</f>
        <v>3rd Party A/R - Unify</v>
      </c>
      <c r="E10" s="14">
        <f>VLOOKUP(B10,'[1]012'!$A$8:$M$44,12,FALSE)</f>
        <v>6872624.1299999999</v>
      </c>
      <c r="F10" s="14">
        <f>VLOOKUP(B10,'[1]012'!$A$8:$M$44,13,FALSE)</f>
        <v>6872624.1299999999</v>
      </c>
      <c r="G10" s="14">
        <f t="shared" si="0"/>
        <v>0</v>
      </c>
      <c r="H10" s="14">
        <v>1798758.7</v>
      </c>
      <c r="J10" s="14">
        <f t="shared" si="1"/>
        <v>6872624.1299999999</v>
      </c>
      <c r="M10" s="29">
        <v>250</v>
      </c>
    </row>
    <row r="11" spans="1:14" x14ac:dyDescent="0.2">
      <c r="A11" s="19" t="s">
        <v>46</v>
      </c>
      <c r="B11" s="15" t="s">
        <v>10</v>
      </c>
      <c r="C11" s="14" t="str">
        <f>VLOOKUP(B11,'[1]012'!$A$8:$M$44,2,FALSE)</f>
        <v>A/P COMPR,TRANSP,STOR</v>
      </c>
      <c r="E11" s="14">
        <f>VLOOKUP(B11,'[1]012'!$A$8:$M$44,12,FALSE)</f>
        <v>202.79</v>
      </c>
      <c r="F11" s="14">
        <f>VLOOKUP(B11,'[1]012'!$A$8:$M$44,13,FALSE)</f>
        <v>202.79</v>
      </c>
      <c r="G11" s="14">
        <f t="shared" si="0"/>
        <v>0</v>
      </c>
      <c r="H11" s="14">
        <f>+F11</f>
        <v>202.79</v>
      </c>
      <c r="I11" s="14">
        <f>339.82+716.56+179.14+29.4-120.29-4.58-2596.18+2630.8</f>
        <v>1174.6700000000005</v>
      </c>
      <c r="J11" s="14">
        <f t="shared" si="1"/>
        <v>1377.4600000000005</v>
      </c>
      <c r="M11" s="29">
        <v>13</v>
      </c>
    </row>
    <row r="12" spans="1:14" x14ac:dyDescent="0.2">
      <c r="A12" s="19" t="s">
        <v>46</v>
      </c>
      <c r="B12" s="15" t="s">
        <v>11</v>
      </c>
      <c r="C12" s="14" t="str">
        <f>VLOOKUP(B12,'[1]012'!$A$8:$M$44,2,FALSE)</f>
        <v>A/P COMPR,TRANSP,STOR</v>
      </c>
      <c r="E12" s="14">
        <f>VLOOKUP(B12,'[1]012'!$A$8:$M$44,12,FALSE)</f>
        <v>116061.41</v>
      </c>
      <c r="F12" s="14">
        <f>VLOOKUP(B12,'[1]012'!$A$8:$M$44,13,FALSE)</f>
        <v>116061.41</v>
      </c>
      <c r="G12" s="14">
        <f t="shared" si="0"/>
        <v>0</v>
      </c>
      <c r="J12" s="14">
        <f t="shared" si="1"/>
        <v>116061.41</v>
      </c>
    </row>
    <row r="13" spans="1:14" x14ac:dyDescent="0.2">
      <c r="B13" s="15" t="s">
        <v>12</v>
      </c>
      <c r="C13" s="14" t="str">
        <f>VLOOKUP(B13,'[1]012'!$A$8:$M$44,2,FALSE)</f>
        <v>3rd Party A/P - Synergi</v>
      </c>
      <c r="E13" s="14">
        <f>VLOOKUP(B13,'[1]012'!$A$8:$M$44,12,FALSE)</f>
        <v>2086667.81</v>
      </c>
      <c r="F13" s="14">
        <f>VLOOKUP(B13,'[1]012'!$A$8:$M$44,13,FALSE)</f>
        <v>2086667.81</v>
      </c>
      <c r="G13" s="14">
        <f t="shared" si="0"/>
        <v>0</v>
      </c>
      <c r="H13" s="14">
        <f>+F13</f>
        <v>2086667.81</v>
      </c>
      <c r="J13" s="14">
        <f t="shared" si="1"/>
        <v>2086667.81</v>
      </c>
    </row>
    <row r="14" spans="1:14" x14ac:dyDescent="0.2">
      <c r="B14" s="15" t="s">
        <v>13</v>
      </c>
      <c r="C14" s="14" t="str">
        <f>VLOOKUP(B14,'[1]012'!$A$8:$M$44,2,FALSE)</f>
        <v>3rd Party A/P - Unify</v>
      </c>
      <c r="E14" s="14">
        <f>VLOOKUP(B14,'[1]012'!$A$8:$M$44,12,FALSE)</f>
        <v>324312.59999999998</v>
      </c>
      <c r="F14" s="14">
        <f>VLOOKUP(B14,'[1]012'!$A$8:$M$44,13,FALSE)</f>
        <v>324312.59999999998</v>
      </c>
      <c r="G14" s="14">
        <f t="shared" si="0"/>
        <v>0</v>
      </c>
      <c r="H14" s="14">
        <f>+F14</f>
        <v>324312.59999999998</v>
      </c>
      <c r="J14" s="14">
        <f t="shared" si="1"/>
        <v>324312.59999999998</v>
      </c>
    </row>
    <row r="15" spans="1:14" x14ac:dyDescent="0.2">
      <c r="B15" s="15" t="s">
        <v>14</v>
      </c>
      <c r="C15" s="14" t="str">
        <f>VLOOKUP(B15,'[1]012'!$A$8:$M$44,2,FALSE)</f>
        <v>3rd Party A/P - Unify</v>
      </c>
      <c r="E15" s="14">
        <f>VLOOKUP(B15,'[1]012'!$A$8:$M$44,12,FALSE)</f>
        <v>-757962.64</v>
      </c>
      <c r="F15" s="14">
        <f>VLOOKUP(B15,'[1]012'!$A$8:$M$44,13,FALSE)</f>
        <v>-757962.64</v>
      </c>
      <c r="G15" s="14">
        <f t="shared" si="0"/>
        <v>0</v>
      </c>
      <c r="H15" s="14">
        <v>0</v>
      </c>
      <c r="J15" s="14">
        <f t="shared" si="1"/>
        <v>-757962.64</v>
      </c>
    </row>
    <row r="16" spans="1:14" x14ac:dyDescent="0.2">
      <c r="B16" s="15" t="s">
        <v>15</v>
      </c>
      <c r="C16" s="14" t="str">
        <f>VLOOKUP(B16,'[1]012'!$A$8:$M$44,2,FALSE)</f>
        <v>Pay the lessor of</v>
      </c>
      <c r="E16" s="39">
        <f>VLOOKUP(B16,'[1]012'!$A$8:$M$44,12,FALSE)</f>
        <v>-3070834.32</v>
      </c>
      <c r="F16" s="39">
        <f>VLOOKUP(B16,'[1]012'!$A$8:$M$44,13,FALSE)</f>
        <v>-3070834.32</v>
      </c>
      <c r="G16" s="39">
        <f t="shared" si="0"/>
        <v>0</v>
      </c>
      <c r="H16" s="39">
        <v>-980672.64</v>
      </c>
      <c r="I16" s="39"/>
      <c r="J16" s="39">
        <f t="shared" si="1"/>
        <v>-3070834.32</v>
      </c>
      <c r="K16" s="23"/>
      <c r="L16" s="40"/>
      <c r="M16" s="41"/>
    </row>
    <row r="17" spans="1:14" s="9" customFormat="1" x14ac:dyDescent="0.2">
      <c r="A17" s="48"/>
      <c r="C17" s="9" t="s">
        <v>50</v>
      </c>
      <c r="D17" s="56"/>
      <c r="E17" s="49">
        <f>SUM(E7:E16)</f>
        <v>-1318058.8399999999</v>
      </c>
      <c r="F17" s="49">
        <f t="shared" ref="F17:L17" si="2">SUM(F7:F16)</f>
        <v>-1318058.8399999999</v>
      </c>
      <c r="G17" s="49">
        <f t="shared" si="2"/>
        <v>0</v>
      </c>
      <c r="H17" s="49">
        <f t="shared" si="2"/>
        <v>22185.489999999991</v>
      </c>
      <c r="I17" s="49">
        <f t="shared" si="2"/>
        <v>25984.250000000004</v>
      </c>
      <c r="J17" s="49">
        <f t="shared" si="2"/>
        <v>-1292074.5899999999</v>
      </c>
      <c r="K17" s="49">
        <f t="shared" si="2"/>
        <v>0</v>
      </c>
      <c r="L17" s="49">
        <f t="shared" si="2"/>
        <v>0</v>
      </c>
      <c r="M17" s="49">
        <f>SUM(M7:M16)</f>
        <v>1112</v>
      </c>
      <c r="N17" s="48"/>
    </row>
    <row r="19" spans="1:14" ht="15" x14ac:dyDescent="0.25">
      <c r="B19" s="31" t="s">
        <v>31</v>
      </c>
      <c r="C19" s="31"/>
      <c r="D19" s="57"/>
    </row>
    <row r="20" spans="1:14" s="6" customFormat="1" x14ac:dyDescent="0.2">
      <c r="A20" s="26" t="s">
        <v>60</v>
      </c>
      <c r="B20" s="6" t="s">
        <v>7</v>
      </c>
      <c r="C20" s="14" t="str">
        <f>VLOOKUP(B20,'[1]016'!$A$8:$M$122,2,FALSE)</f>
        <v>3rd Party A/R - Gas - Synergi</v>
      </c>
      <c r="D20" s="55"/>
      <c r="E20" s="7">
        <f>VLOOKUP(B20,'[1]016'!$A$8:$N$106,13,FALSE)</f>
        <v>-28298662.359999999</v>
      </c>
      <c r="F20" s="7">
        <f>VLOOKUP(B20,'[1]016'!$A$8:$N$106,14,FALSE)</f>
        <v>-24809791</v>
      </c>
      <c r="G20" s="14">
        <f t="shared" ref="G20:G31" si="3">+E20-F20</f>
        <v>-3488871.3599999994</v>
      </c>
      <c r="H20" s="7">
        <f>+F20</f>
        <v>-24809791</v>
      </c>
      <c r="I20" s="7"/>
      <c r="J20" s="14">
        <f t="shared" ref="J20:J31" si="4">+F20+I20</f>
        <v>-24809791</v>
      </c>
      <c r="L20" s="8"/>
      <c r="M20" s="30"/>
      <c r="N20" s="26"/>
    </row>
    <row r="21" spans="1:14" s="6" customFormat="1" x14ac:dyDescent="0.2">
      <c r="A21" s="26"/>
      <c r="B21" s="6" t="s">
        <v>9</v>
      </c>
      <c r="C21" s="14" t="str">
        <f>VLOOKUP(B21,'[1]016'!$A$8:$M$122,2,FALSE)</f>
        <v>3rd Party A/R - Unify</v>
      </c>
      <c r="D21" s="55"/>
      <c r="E21" s="7">
        <f>VLOOKUP(B21,'[1]016'!$A$8:$N$106,13,FALSE)</f>
        <v>160027292.59</v>
      </c>
      <c r="F21" s="7">
        <f>VLOOKUP(B21,'[1]016'!$A$8:$N$106,14,FALSE)</f>
        <v>142115191.77000001</v>
      </c>
      <c r="G21" s="14">
        <f t="shared" si="3"/>
        <v>17912100.819999993</v>
      </c>
      <c r="H21" s="7">
        <v>25299694.210000001</v>
      </c>
      <c r="I21" s="7"/>
      <c r="J21" s="14">
        <f t="shared" si="4"/>
        <v>142115191.77000001</v>
      </c>
      <c r="L21" s="8"/>
      <c r="M21" s="30"/>
      <c r="N21" s="26"/>
    </row>
    <row r="22" spans="1:14" s="6" customFormat="1" x14ac:dyDescent="0.2">
      <c r="A22" s="19" t="s">
        <v>47</v>
      </c>
      <c r="B22" s="6" t="s">
        <v>8</v>
      </c>
      <c r="C22" s="14" t="str">
        <f>VLOOKUP(B22,'[1]016'!$A$8:$M$122,2,FALSE)</f>
        <v>Unapplied Cash - Unify</v>
      </c>
      <c r="D22" s="55"/>
      <c r="E22" s="7">
        <f>VLOOKUP(B22,'[1]016'!$A$8:$N$106,13,FALSE)</f>
        <v>-65900943.890000001</v>
      </c>
      <c r="F22" s="7">
        <f>VLOOKUP(B22,'[1]016'!$A$8:$N$106,14,FALSE)</f>
        <v>-65900944</v>
      </c>
      <c r="G22" s="14">
        <f t="shared" si="3"/>
        <v>0.10999999940395355</v>
      </c>
      <c r="H22" s="7"/>
      <c r="I22" s="7"/>
      <c r="J22" s="14">
        <f t="shared" si="4"/>
        <v>-65900944</v>
      </c>
      <c r="L22" s="8"/>
      <c r="M22" s="30"/>
      <c r="N22" s="26"/>
    </row>
    <row r="23" spans="1:14" s="6" customFormat="1" x14ac:dyDescent="0.2">
      <c r="A23" s="26"/>
      <c r="B23" s="6" t="s">
        <v>16</v>
      </c>
      <c r="C23" s="14" t="str">
        <f>VLOOKUP(B23,'[1]016'!$A$8:$M$122,2,FALSE)</f>
        <v>3rd Party A/P - Synergi</v>
      </c>
      <c r="D23" s="55"/>
      <c r="E23" s="7">
        <f>VLOOKUP(B23,'[1]016'!$A$8:$N$106,13,FALSE)</f>
        <v>-33180936.870000001</v>
      </c>
      <c r="F23" s="7">
        <f>VLOOKUP(B23,'[1]016'!$A$8:$N$106,14,FALSE)</f>
        <v>-33093230.550000001</v>
      </c>
      <c r="G23" s="14">
        <f t="shared" si="3"/>
        <v>-87706.320000000298</v>
      </c>
      <c r="H23" s="7">
        <f>+F23</f>
        <v>-33093230.550000001</v>
      </c>
      <c r="I23" s="7"/>
      <c r="J23" s="14">
        <f t="shared" si="4"/>
        <v>-33093230.550000001</v>
      </c>
      <c r="L23" s="8"/>
      <c r="M23" s="30">
        <v>3004</v>
      </c>
      <c r="N23" s="26"/>
    </row>
    <row r="24" spans="1:14" s="6" customFormat="1" x14ac:dyDescent="0.2">
      <c r="A24" s="26"/>
      <c r="B24" s="6" t="s">
        <v>17</v>
      </c>
      <c r="C24" s="14" t="str">
        <f>VLOOKUP(B24,'[1]016'!$A$8:$M$122,2,FALSE)</f>
        <v>3rd Party A/P - Synergi</v>
      </c>
      <c r="D24" s="55"/>
      <c r="E24" s="7">
        <f>VLOOKUP(B24,'[1]016'!$A$8:$N$106,13,FALSE)</f>
        <v>0</v>
      </c>
      <c r="F24" s="7">
        <f>VLOOKUP(B24,'[1]016'!$A$8:$N$106,14,FALSE)</f>
        <v>0</v>
      </c>
      <c r="G24" s="14">
        <f t="shared" si="3"/>
        <v>0</v>
      </c>
      <c r="H24" s="7">
        <f>+F24</f>
        <v>0</v>
      </c>
      <c r="I24" s="7"/>
      <c r="J24" s="14">
        <f t="shared" si="4"/>
        <v>0</v>
      </c>
      <c r="L24" s="8"/>
      <c r="M24" s="30"/>
      <c r="N24" s="26"/>
    </row>
    <row r="25" spans="1:14" s="6" customFormat="1" x14ac:dyDescent="0.2">
      <c r="A25" s="26"/>
      <c r="B25" s="6" t="s">
        <v>13</v>
      </c>
      <c r="C25" s="14" t="str">
        <f>VLOOKUP(B25,'[1]016'!$A$8:$M$122,2,FALSE)</f>
        <v>3rd Party A/P - Unify</v>
      </c>
      <c r="D25" s="55"/>
      <c r="E25" s="7">
        <f>VLOOKUP(B25,'[1]016'!$A$8:$N$106,13,FALSE)</f>
        <v>43423819.869999997</v>
      </c>
      <c r="F25" s="7">
        <f>VLOOKUP(B25,'[1]016'!$A$8:$N$106,14,FALSE)</f>
        <v>43423819.869999997</v>
      </c>
      <c r="G25" s="14">
        <f t="shared" si="3"/>
        <v>0</v>
      </c>
      <c r="H25" s="7"/>
      <c r="I25" s="7"/>
      <c r="J25" s="14">
        <f t="shared" si="4"/>
        <v>43423819.869999997</v>
      </c>
      <c r="L25" s="8"/>
      <c r="M25" s="30">
        <v>5511</v>
      </c>
      <c r="N25" s="26"/>
    </row>
    <row r="26" spans="1:14" s="6" customFormat="1" x14ac:dyDescent="0.2">
      <c r="A26" s="26"/>
      <c r="B26" s="6" t="s">
        <v>14</v>
      </c>
      <c r="C26" s="14" t="str">
        <f>VLOOKUP(B26,'[1]016'!$A$8:$M$122,2,FALSE)</f>
        <v>3rd Party A/P - Unify</v>
      </c>
      <c r="D26" s="55"/>
      <c r="E26" s="7">
        <f>VLOOKUP(B26,'[1]016'!$A$8:$N$106,13,FALSE)</f>
        <v>7954392.6699999999</v>
      </c>
      <c r="F26" s="7">
        <f>VLOOKUP(B26,'[1]016'!$A$8:$N$106,14,FALSE)</f>
        <v>7954392.6699999999</v>
      </c>
      <c r="G26" s="14">
        <f t="shared" si="3"/>
        <v>0</v>
      </c>
      <c r="H26" s="7"/>
      <c r="I26" s="7"/>
      <c r="J26" s="14">
        <f t="shared" si="4"/>
        <v>7954392.6699999999</v>
      </c>
      <c r="L26" s="8"/>
      <c r="M26" s="30"/>
      <c r="N26" s="26"/>
    </row>
    <row r="27" spans="1:14" s="6" customFormat="1" x14ac:dyDescent="0.2">
      <c r="A27" s="26"/>
      <c r="B27" s="6" t="s">
        <v>15</v>
      </c>
      <c r="C27" s="14" t="str">
        <f>VLOOKUP(B27,'[1]016'!$A$8:$M$122,2,FALSE)</f>
        <v>Pay the lessor of</v>
      </c>
      <c r="D27" s="55"/>
      <c r="E27" s="7">
        <f>VLOOKUP(B27,'[1]016'!$A$8:$N$106,13,FALSE)</f>
        <v>-22480411.18</v>
      </c>
      <c r="F27" s="7">
        <f>VLOOKUP(B27,'[1]016'!$A$8:$N$106,14,FALSE)</f>
        <v>-22480411.18</v>
      </c>
      <c r="G27" s="14">
        <f t="shared" si="3"/>
        <v>0</v>
      </c>
      <c r="H27" s="7"/>
      <c r="I27" s="7"/>
      <c r="J27" s="14">
        <f t="shared" si="4"/>
        <v>-22480411.18</v>
      </c>
      <c r="L27" s="8"/>
      <c r="M27" s="30"/>
      <c r="N27" s="26"/>
    </row>
    <row r="28" spans="1:14" s="6" customFormat="1" x14ac:dyDescent="0.2">
      <c r="A28" s="26"/>
      <c r="B28" s="6" t="s">
        <v>18</v>
      </c>
      <c r="C28" s="14" t="str">
        <f>VLOOKUP(B28,'[1]016'!$A$8:$M$122,2,FALSE)</f>
        <v>GAS PAYABLE</v>
      </c>
      <c r="D28" s="55"/>
      <c r="E28" s="7">
        <f>VLOOKUP(B28,'[1]016'!$A$8:$N$106,13,FALSE)</f>
        <v>0</v>
      </c>
      <c r="F28" s="7">
        <f>VLOOKUP(B28,'[1]016'!$A$8:$N$106,14,FALSE)</f>
        <v>0</v>
      </c>
      <c r="G28" s="14">
        <f t="shared" si="3"/>
        <v>0</v>
      </c>
      <c r="H28" s="7"/>
      <c r="I28" s="7"/>
      <c r="J28" s="14">
        <f t="shared" si="4"/>
        <v>0</v>
      </c>
      <c r="L28" s="8"/>
      <c r="M28" s="30"/>
      <c r="N28" s="26"/>
    </row>
    <row r="29" spans="1:14" s="6" customFormat="1" x14ac:dyDescent="0.2">
      <c r="A29" s="26" t="s">
        <v>61</v>
      </c>
      <c r="B29" s="6" t="s">
        <v>19</v>
      </c>
      <c r="C29" s="14" t="str">
        <f>VLOOKUP(B29,'[1]016'!$A$8:$M$122,2,FALSE)</f>
        <v>A/P COMPR,TRANSP,STOR</v>
      </c>
      <c r="D29" s="55"/>
      <c r="E29" s="7">
        <f>VLOOKUP(B29,'[1]016'!$A$8:$N$106,13,FALSE)</f>
        <v>0</v>
      </c>
      <c r="F29" s="7">
        <f>VLOOKUP(B29,'[1]016'!$A$8:$N$106,14,FALSE)</f>
        <v>0</v>
      </c>
      <c r="G29" s="14">
        <f t="shared" si="3"/>
        <v>0</v>
      </c>
      <c r="H29" s="7">
        <f>+F29</f>
        <v>0</v>
      </c>
      <c r="I29" s="7"/>
      <c r="J29" s="14">
        <f t="shared" si="4"/>
        <v>0</v>
      </c>
      <c r="L29" s="8"/>
      <c r="M29" s="30"/>
      <c r="N29" s="26"/>
    </row>
    <row r="30" spans="1:14" s="6" customFormat="1" x14ac:dyDescent="0.2">
      <c r="A30" s="26" t="s">
        <v>61</v>
      </c>
      <c r="B30" s="6" t="s">
        <v>11</v>
      </c>
      <c r="C30" s="14" t="str">
        <f>VLOOKUP(B30,'[1]016'!$A$8:$M$122,2,FALSE)</f>
        <v>A/P COMPR,TRANSP,STOR</v>
      </c>
      <c r="D30" s="55"/>
      <c r="E30" s="7">
        <f>VLOOKUP(B30,'[1]016'!$A$8:$N$106,13,FALSE)</f>
        <v>1210874.42</v>
      </c>
      <c r="F30" s="7">
        <f>VLOOKUP(B30,'[1]016'!$A$8:$N$106,14,FALSE)</f>
        <v>1210874.42</v>
      </c>
      <c r="G30" s="14">
        <f t="shared" si="3"/>
        <v>0</v>
      </c>
      <c r="H30" s="7"/>
      <c r="I30" s="7"/>
      <c r="J30" s="14">
        <f t="shared" si="4"/>
        <v>1210874.42</v>
      </c>
      <c r="L30" s="8"/>
      <c r="M30" s="30">
        <v>620</v>
      </c>
      <c r="N30" s="26"/>
    </row>
    <row r="31" spans="1:14" s="6" customFormat="1" x14ac:dyDescent="0.2">
      <c r="A31" s="26" t="s">
        <v>61</v>
      </c>
      <c r="B31" s="6" t="s">
        <v>20</v>
      </c>
      <c r="C31" s="14" t="str">
        <f>VLOOKUP(B31,'[1]016'!$A$8:$M$122,2,FALSE)</f>
        <v>A/P COMPR,TRANSP,STOR</v>
      </c>
      <c r="D31" s="55"/>
      <c r="E31" s="42">
        <f>VLOOKUP(B31,'[1]016'!$A$8:$N$106,13,FALSE)</f>
        <v>0</v>
      </c>
      <c r="F31" s="42">
        <f>VLOOKUP(B31,'[1]016'!$A$8:$N$106,14,FALSE)</f>
        <v>0</v>
      </c>
      <c r="G31" s="39">
        <f t="shared" si="3"/>
        <v>0</v>
      </c>
      <c r="H31" s="42"/>
      <c r="I31" s="42"/>
      <c r="J31" s="39">
        <f t="shared" si="4"/>
        <v>0</v>
      </c>
      <c r="K31" s="43"/>
      <c r="L31" s="44"/>
      <c r="M31" s="45"/>
      <c r="N31" s="26"/>
    </row>
    <row r="32" spans="1:14" s="51" customFormat="1" x14ac:dyDescent="0.2">
      <c r="A32" s="50"/>
      <c r="C32" s="51" t="s">
        <v>49</v>
      </c>
      <c r="D32" s="58"/>
      <c r="E32" s="52">
        <f>SUM(E20:E31)</f>
        <v>62755425.250000007</v>
      </c>
      <c r="F32" s="52">
        <f t="shared" ref="F32:L32" si="5">SUM(F20:F31)</f>
        <v>48419902.000000007</v>
      </c>
      <c r="G32" s="52">
        <f t="shared" si="5"/>
        <v>14335523.249999993</v>
      </c>
      <c r="H32" s="52">
        <f t="shared" si="5"/>
        <v>-32603327.34</v>
      </c>
      <c r="I32" s="52">
        <f t="shared" si="5"/>
        <v>0</v>
      </c>
      <c r="J32" s="52">
        <f t="shared" si="5"/>
        <v>48419902.000000007</v>
      </c>
      <c r="K32" s="52">
        <f t="shared" si="5"/>
        <v>0</v>
      </c>
      <c r="L32" s="52">
        <f t="shared" si="5"/>
        <v>0</v>
      </c>
      <c r="M32" s="52">
        <f>SUM(M20:M31)</f>
        <v>9135</v>
      </c>
      <c r="N32" s="50"/>
    </row>
    <row r="33" spans="1:16" s="6" customFormat="1" x14ac:dyDescent="0.2">
      <c r="A33" s="26"/>
      <c r="D33" s="59"/>
      <c r="E33" s="7"/>
      <c r="F33" s="7"/>
      <c r="G33" s="14"/>
      <c r="H33" s="7"/>
      <c r="I33" s="7"/>
      <c r="J33" s="14"/>
      <c r="L33" s="8"/>
      <c r="M33" s="30"/>
      <c r="N33" s="26"/>
    </row>
    <row r="34" spans="1:16" s="6" customFormat="1" ht="15" x14ac:dyDescent="0.25">
      <c r="A34" s="26"/>
      <c r="B34" s="32" t="s">
        <v>32</v>
      </c>
      <c r="C34" s="32"/>
      <c r="D34" s="60"/>
      <c r="E34" s="7"/>
      <c r="F34" s="7"/>
      <c r="G34" s="14"/>
      <c r="H34" s="7"/>
      <c r="I34" s="7"/>
      <c r="J34" s="14"/>
      <c r="L34" s="8"/>
      <c r="M34" s="30"/>
      <c r="N34" s="26"/>
    </row>
    <row r="35" spans="1:16" s="6" customFormat="1" x14ac:dyDescent="0.2">
      <c r="A35" s="26"/>
      <c r="B35" s="6" t="s">
        <v>12</v>
      </c>
      <c r="C35" s="14" t="str">
        <f>VLOOKUP(B35,'[1]051'!$A$8:$M$44,2,FALSE)</f>
        <v>3rd Party A/R - Synergi</v>
      </c>
      <c r="D35" s="55"/>
      <c r="E35" s="42">
        <f>VLOOKUP($B$35,'[1]051'!$A$8:$M$106,9,FALSE)</f>
        <v>178479.1</v>
      </c>
      <c r="F35" s="42">
        <f>VLOOKUP($B$35,'[1]051'!$A$8:$M$106,10,FALSE)</f>
        <v>178479.1</v>
      </c>
      <c r="G35" s="39">
        <f>+E35-F35</f>
        <v>0</v>
      </c>
      <c r="H35" s="42">
        <f>+F35</f>
        <v>178479.1</v>
      </c>
      <c r="I35" s="42">
        <v>-178479.1</v>
      </c>
      <c r="J35" s="39">
        <f>+F35+I35</f>
        <v>0</v>
      </c>
      <c r="K35" s="46">
        <f>J35-E35</f>
        <v>-178479.1</v>
      </c>
      <c r="L35" s="44" t="e">
        <f>#REF!-M35</f>
        <v>#REF!</v>
      </c>
      <c r="M35" s="45">
        <v>1</v>
      </c>
      <c r="N35" s="26"/>
    </row>
    <row r="36" spans="1:16" s="51" customFormat="1" x14ac:dyDescent="0.2">
      <c r="A36" s="50"/>
      <c r="C36" s="51" t="s">
        <v>51</v>
      </c>
      <c r="D36" s="58"/>
      <c r="E36" s="52">
        <f>SUM(E35)</f>
        <v>178479.1</v>
      </c>
      <c r="F36" s="52">
        <f t="shared" ref="F36:L36" si="6">SUM(F35)</f>
        <v>178479.1</v>
      </c>
      <c r="G36" s="52">
        <f t="shared" si="6"/>
        <v>0</v>
      </c>
      <c r="H36" s="52">
        <f t="shared" si="6"/>
        <v>178479.1</v>
      </c>
      <c r="I36" s="52">
        <f t="shared" si="6"/>
        <v>-178479.1</v>
      </c>
      <c r="J36" s="52">
        <f t="shared" si="6"/>
        <v>0</v>
      </c>
      <c r="K36" s="52">
        <f t="shared" si="6"/>
        <v>-178479.1</v>
      </c>
      <c r="L36" s="52" t="e">
        <f t="shared" si="6"/>
        <v>#REF!</v>
      </c>
      <c r="M36" s="52">
        <f>SUM(M35)</f>
        <v>1</v>
      </c>
      <c r="N36" s="50"/>
    </row>
    <row r="37" spans="1:16" s="6" customFormat="1" x14ac:dyDescent="0.2">
      <c r="A37" s="26"/>
      <c r="D37" s="59"/>
      <c r="E37" s="7"/>
      <c r="F37" s="7"/>
      <c r="G37" s="14"/>
      <c r="H37" s="7"/>
      <c r="I37" s="7"/>
      <c r="J37" s="14"/>
      <c r="L37" s="8"/>
      <c r="M37" s="30"/>
      <c r="N37" s="26"/>
    </row>
    <row r="38" spans="1:16" s="6" customFormat="1" ht="15" x14ac:dyDescent="0.25">
      <c r="A38" s="26"/>
      <c r="B38" s="32" t="s">
        <v>33</v>
      </c>
      <c r="C38" s="32"/>
      <c r="D38" s="60"/>
      <c r="E38" s="7"/>
      <c r="F38" s="7"/>
      <c r="G38" s="14"/>
      <c r="H38" s="7"/>
      <c r="I38" s="7"/>
      <c r="J38" s="14"/>
      <c r="L38" s="8"/>
      <c r="M38" s="30"/>
      <c r="N38" s="26"/>
    </row>
    <row r="39" spans="1:16" s="6" customFormat="1" x14ac:dyDescent="0.2">
      <c r="A39" s="26" t="s">
        <v>46</v>
      </c>
      <c r="B39" s="6" t="s">
        <v>7</v>
      </c>
      <c r="C39" s="14" t="str">
        <f>VLOOKUP(B39,'[1]054'!$A$8:$M$44,2,FALSE)</f>
        <v>3rd Party A/R - Synergi</v>
      </c>
      <c r="D39" s="55"/>
      <c r="E39" s="7">
        <f>VLOOKUP(B39,'[1]054'!$A$8:$M$106,8,FALSE)</f>
        <v>7701.5</v>
      </c>
      <c r="F39" s="7">
        <f>VLOOKUP(B39,'[1]054'!$A$8:$M$106,9,FALSE)</f>
        <v>7701.5</v>
      </c>
      <c r="G39" s="14">
        <f>+E39-F39</f>
        <v>0</v>
      </c>
      <c r="H39" s="7">
        <f>+F39</f>
        <v>7701.5</v>
      </c>
      <c r="I39" s="21">
        <v>-7701.5</v>
      </c>
      <c r="J39" s="14">
        <f>+F39+I39</f>
        <v>0</v>
      </c>
      <c r="K39" s="22"/>
      <c r="L39" s="8"/>
      <c r="M39" s="30">
        <v>1</v>
      </c>
      <c r="N39" s="26"/>
    </row>
    <row r="40" spans="1:16" s="6" customFormat="1" x14ac:dyDescent="0.2">
      <c r="A40" s="26"/>
      <c r="B40" s="6" t="s">
        <v>12</v>
      </c>
      <c r="C40" s="14" t="str">
        <f>VLOOKUP(B40,'[1]054'!$A$8:$M$44,2,FALSE)</f>
        <v>3rd Party A/R - Synergi</v>
      </c>
      <c r="D40" s="55"/>
      <c r="E40" s="42">
        <f>VLOOKUP($B$40,'[1]054'!$A$8:$M$106,8,FALSE)</f>
        <v>331276.51</v>
      </c>
      <c r="F40" s="42">
        <f>VLOOKUP($B$40,'[1]054'!$A$8:$M$106,9,FALSE)</f>
        <v>0</v>
      </c>
      <c r="G40" s="39">
        <f>+E40-F40</f>
        <v>331276.51</v>
      </c>
      <c r="H40" s="42">
        <f>+F40</f>
        <v>0</v>
      </c>
      <c r="I40" s="47"/>
      <c r="J40" s="39">
        <f>+F40+I40</f>
        <v>0</v>
      </c>
      <c r="K40" s="42"/>
      <c r="L40" s="44"/>
      <c r="M40" s="45"/>
      <c r="N40" s="26"/>
    </row>
    <row r="41" spans="1:16" s="51" customFormat="1" x14ac:dyDescent="0.2">
      <c r="A41" s="50"/>
      <c r="C41" s="51" t="s">
        <v>52</v>
      </c>
      <c r="D41" s="58"/>
      <c r="E41" s="52">
        <f>SUM(E39:E40)</f>
        <v>338978.01</v>
      </c>
      <c r="F41" s="52">
        <f t="shared" ref="F41:L41" si="7">SUM(F39:F40)</f>
        <v>7701.5</v>
      </c>
      <c r="G41" s="52">
        <f t="shared" si="7"/>
        <v>331276.51</v>
      </c>
      <c r="H41" s="52">
        <f t="shared" si="7"/>
        <v>7701.5</v>
      </c>
      <c r="I41" s="52">
        <f t="shared" si="7"/>
        <v>-7701.5</v>
      </c>
      <c r="J41" s="52">
        <f t="shared" si="7"/>
        <v>0</v>
      </c>
      <c r="K41" s="52">
        <f t="shared" si="7"/>
        <v>0</v>
      </c>
      <c r="L41" s="52">
        <f t="shared" si="7"/>
        <v>0</v>
      </c>
      <c r="M41" s="52">
        <f>SUM(M39:M40)</f>
        <v>1</v>
      </c>
      <c r="N41" s="50"/>
    </row>
    <row r="42" spans="1:16" s="6" customFormat="1" x14ac:dyDescent="0.2">
      <c r="A42" s="26"/>
      <c r="D42" s="59"/>
      <c r="E42" s="7"/>
      <c r="F42" s="7"/>
      <c r="G42" s="14"/>
      <c r="H42" s="7"/>
      <c r="I42" s="7"/>
      <c r="J42" s="14"/>
      <c r="L42" s="8"/>
      <c r="M42" s="30"/>
      <c r="N42" s="26"/>
    </row>
    <row r="43" spans="1:16" s="6" customFormat="1" ht="15" x14ac:dyDescent="0.25">
      <c r="A43" s="26"/>
      <c r="B43" s="32" t="s">
        <v>34</v>
      </c>
      <c r="C43" s="32"/>
      <c r="D43" s="60"/>
      <c r="E43" s="7"/>
      <c r="F43" s="7"/>
      <c r="G43" s="14"/>
      <c r="H43" s="7"/>
      <c r="I43" s="7"/>
      <c r="J43" s="14"/>
      <c r="L43" s="8"/>
      <c r="M43" s="30"/>
      <c r="N43" s="26"/>
    </row>
    <row r="44" spans="1:16" s="6" customFormat="1" x14ac:dyDescent="0.2">
      <c r="A44" s="26"/>
      <c r="B44" s="6" t="s">
        <v>7</v>
      </c>
      <c r="C44" s="14" t="str">
        <f>VLOOKUP(B44,'[1]078'!$A$8:$M$44,2,FALSE)</f>
        <v>3rd Party A/R - Gas - Synergi</v>
      </c>
      <c r="D44" s="55"/>
      <c r="E44" s="7">
        <f>VLOOKUP($B$44,'[1]078'!$A$8:$M$106,11,FALSE)</f>
        <v>-335430.73</v>
      </c>
      <c r="F44" s="7">
        <f>VLOOKUP($B$44,'[1]078'!$A$8:$M$106,12,FALSE)</f>
        <v>-335430.73</v>
      </c>
      <c r="G44" s="14">
        <f t="shared" ref="G44:G56" si="8">+E44-F44</f>
        <v>0</v>
      </c>
      <c r="H44" s="7">
        <f>+F44</f>
        <v>-335430.73</v>
      </c>
      <c r="I44" s="7">
        <v>-3838.22</v>
      </c>
      <c r="J44" s="14">
        <f t="shared" ref="J44:J56" si="9">+F44+I44</f>
        <v>-339268.94999999995</v>
      </c>
      <c r="K44" s="16">
        <f t="shared" ref="K44:K56" si="10">J44-E44</f>
        <v>-3838.2199999999721</v>
      </c>
      <c r="L44" s="8" t="e">
        <f>#REF!-M44</f>
        <v>#REF!</v>
      </c>
      <c r="M44" s="30">
        <v>950</v>
      </c>
      <c r="N44" s="27"/>
      <c r="O44" s="7"/>
      <c r="P44" s="7"/>
    </row>
    <row r="45" spans="1:16" s="6" customFormat="1" x14ac:dyDescent="0.2">
      <c r="A45" s="26"/>
      <c r="B45" s="6" t="s">
        <v>9</v>
      </c>
      <c r="C45" s="14" t="str">
        <f>VLOOKUP(B45,'[1]078'!$A$8:$M$44,2,FALSE)</f>
        <v>3rd Party A/R - Unify</v>
      </c>
      <c r="D45" s="55"/>
      <c r="E45" s="7">
        <f>VLOOKUP($B$45,'[1]078'!$A$8:$M$106,11,FALSE)</f>
        <v>1848512.13</v>
      </c>
      <c r="F45" s="7">
        <f>VLOOKUP($B$45,'[1]078'!$A$8:$M$106,11,FALSE)</f>
        <v>1848512.13</v>
      </c>
      <c r="G45" s="14">
        <f t="shared" si="8"/>
        <v>0</v>
      </c>
      <c r="H45" s="7">
        <v>428247.52</v>
      </c>
      <c r="I45" s="7"/>
      <c r="J45" s="14">
        <f t="shared" si="9"/>
        <v>1848512.13</v>
      </c>
      <c r="K45" s="16">
        <f t="shared" si="10"/>
        <v>0</v>
      </c>
      <c r="L45" s="8" t="e">
        <f>#REF!-M45</f>
        <v>#REF!</v>
      </c>
      <c r="M45" s="30">
        <v>95</v>
      </c>
      <c r="N45" s="27"/>
      <c r="O45" s="7"/>
      <c r="P45" s="7"/>
    </row>
    <row r="46" spans="1:16" s="6" customFormat="1" x14ac:dyDescent="0.2">
      <c r="A46" s="26" t="s">
        <v>47</v>
      </c>
      <c r="B46" s="6" t="s">
        <v>8</v>
      </c>
      <c r="C46" s="14" t="str">
        <f>VLOOKUP(B46,'[1]078'!$A$8:$M$44,2,FALSE)</f>
        <v>Unapplied Cash - Unify</v>
      </c>
      <c r="D46" s="55"/>
      <c r="E46" s="7">
        <f>VLOOKUP($B$46,'[1]078'!$A$8:$M$106,11,FALSE)</f>
        <v>-2162966.37</v>
      </c>
      <c r="F46" s="7">
        <f>VLOOKUP($B$46,'[1]078'!$A$8:$M$106,12,FALSE)</f>
        <v>-889328.8</v>
      </c>
      <c r="G46" s="14">
        <f t="shared" si="8"/>
        <v>-1273637.57</v>
      </c>
      <c r="H46" s="7"/>
      <c r="I46" s="7"/>
      <c r="J46" s="14">
        <f t="shared" si="9"/>
        <v>-889328.8</v>
      </c>
      <c r="K46" s="16">
        <f t="shared" si="10"/>
        <v>1273637.57</v>
      </c>
      <c r="L46" s="8" t="e">
        <f>#REF!-M46</f>
        <v>#REF!</v>
      </c>
      <c r="M46" s="30"/>
      <c r="N46" s="27"/>
      <c r="O46" s="7"/>
      <c r="P46" s="7"/>
    </row>
    <row r="47" spans="1:16" x14ac:dyDescent="0.2">
      <c r="B47" s="15" t="s">
        <v>21</v>
      </c>
      <c r="C47" s="14" t="str">
        <f>VLOOKUP(B47,'[1]078'!$A$8:$M$44,2,FALSE)</f>
        <v>3rd Party A/R Accrual - Unify</v>
      </c>
      <c r="E47" s="14">
        <f>VLOOKUP($B$47,'[1]078'!$A$8:$M$106,11,FALSE)</f>
        <v>405458.33</v>
      </c>
      <c r="F47" s="14">
        <f>VLOOKUP($B$47,'[1]078'!$A$8:$M$106,12,FALSE)</f>
        <v>405458.33</v>
      </c>
      <c r="G47" s="14">
        <f t="shared" si="8"/>
        <v>0</v>
      </c>
      <c r="J47" s="14">
        <f t="shared" si="9"/>
        <v>405458.33</v>
      </c>
      <c r="K47" s="16">
        <f t="shared" si="10"/>
        <v>0</v>
      </c>
      <c r="L47" s="8" t="e">
        <f>#REF!-M47</f>
        <v>#REF!</v>
      </c>
      <c r="N47" s="28"/>
      <c r="O47" s="14"/>
      <c r="P47" s="14"/>
    </row>
    <row r="48" spans="1:16" x14ac:dyDescent="0.2">
      <c r="B48" s="15" t="s">
        <v>22</v>
      </c>
      <c r="C48" s="14" t="str">
        <f>VLOOKUP(B48,'[1]078'!$A$8:$M$44,2,FALSE)</f>
        <v>CUSTOMER A/R-UNIFY-TX REG</v>
      </c>
      <c r="E48" s="14">
        <f>VLOOKUP($B$48,'[1]078'!$A$8:$M$106,11,FALSE)</f>
        <v>12041.33</v>
      </c>
      <c r="F48" s="14">
        <f>VLOOKUP($B$48,'[1]078'!$A$8:$M$106,12,FALSE)</f>
        <v>0</v>
      </c>
      <c r="G48" s="14">
        <f t="shared" si="8"/>
        <v>12041.33</v>
      </c>
      <c r="J48" s="14">
        <f t="shared" si="9"/>
        <v>0</v>
      </c>
      <c r="K48" s="16">
        <f t="shared" si="10"/>
        <v>-12041.33</v>
      </c>
      <c r="L48" s="8" t="e">
        <f>#REF!-M48</f>
        <v>#REF!</v>
      </c>
      <c r="N48" s="28"/>
      <c r="O48" s="14"/>
      <c r="P48" s="14"/>
    </row>
    <row r="49" spans="1:16" x14ac:dyDescent="0.2">
      <c r="B49" s="15" t="s">
        <v>12</v>
      </c>
      <c r="C49" s="14" t="str">
        <f>VLOOKUP(B49,'[1]078'!$A$8:$M$44,2,FALSE)</f>
        <v>3rd Party A/P - Synergi</v>
      </c>
      <c r="E49" s="14">
        <f>VLOOKUP($B$49,'[1]078'!$A$8:$M$106,11,FALSE)</f>
        <v>3771152.24</v>
      </c>
      <c r="F49" s="14">
        <f>VLOOKUP($B$49,'[1]078'!$A$8:$M$106,12,FALSE)</f>
        <v>3771152.24</v>
      </c>
      <c r="G49" s="14">
        <f t="shared" si="8"/>
        <v>0</v>
      </c>
      <c r="H49" s="14">
        <f>+F49</f>
        <v>3771152.24</v>
      </c>
      <c r="I49" s="21"/>
      <c r="J49" s="14">
        <f t="shared" si="9"/>
        <v>3771152.24</v>
      </c>
      <c r="K49" s="16">
        <f t="shared" si="10"/>
        <v>0</v>
      </c>
      <c r="L49" s="8" t="e">
        <f>#REF!-M49</f>
        <v>#REF!</v>
      </c>
      <c r="M49" s="29">
        <v>13100</v>
      </c>
      <c r="N49" s="28"/>
      <c r="O49" s="14"/>
      <c r="P49" s="14"/>
    </row>
    <row r="50" spans="1:16" x14ac:dyDescent="0.2">
      <c r="B50" s="15" t="s">
        <v>13</v>
      </c>
      <c r="C50" s="14" t="str">
        <f>VLOOKUP(B50,'[1]078'!$A$8:$M$44,2,FALSE)</f>
        <v>3rd Party A/P - Unify</v>
      </c>
      <c r="E50" s="14">
        <f>VLOOKUP($B$50,'[1]078'!$A$8:$M$106,11,FALSE)</f>
        <v>2725635.71</v>
      </c>
      <c r="F50" s="14">
        <f>VLOOKUP($B$50,'[1]078'!$A$8:$M$106,12,FALSE)</f>
        <v>2725635.71</v>
      </c>
      <c r="G50" s="14">
        <f t="shared" si="8"/>
        <v>0</v>
      </c>
      <c r="H50" s="14">
        <v>2725635.71</v>
      </c>
      <c r="I50" s="21"/>
      <c r="J50" s="14">
        <f t="shared" si="9"/>
        <v>2725635.71</v>
      </c>
      <c r="K50" s="16">
        <f t="shared" si="10"/>
        <v>0</v>
      </c>
      <c r="L50" s="8" t="e">
        <f>#REF!-M50</f>
        <v>#REF!</v>
      </c>
      <c r="N50" s="28"/>
      <c r="O50" s="14"/>
      <c r="P50" s="14"/>
    </row>
    <row r="51" spans="1:16" x14ac:dyDescent="0.2">
      <c r="B51" s="15" t="s">
        <v>23</v>
      </c>
      <c r="C51" s="14" t="str">
        <f>VLOOKUP(B51,'[1]078'!$A$8:$M$44,2,FALSE)</f>
        <v>3rd Party A/P - Unify</v>
      </c>
      <c r="E51" s="14">
        <f>VLOOKUP($B$51,'[1]078'!$A$8:$M$106,11,FALSE)</f>
        <v>313740.34000000003</v>
      </c>
      <c r="F51" s="14">
        <f>VLOOKUP($B$51,'[1]078'!$A$8:$M$106,12,FALSE)</f>
        <v>313740.34000000003</v>
      </c>
      <c r="G51" s="14">
        <f t="shared" si="8"/>
        <v>0</v>
      </c>
      <c r="H51" s="14">
        <v>313740.34000000003</v>
      </c>
      <c r="I51" s="21"/>
      <c r="J51" s="14">
        <f t="shared" si="9"/>
        <v>313740.34000000003</v>
      </c>
      <c r="K51" s="16">
        <f t="shared" si="10"/>
        <v>0</v>
      </c>
      <c r="L51" s="8" t="e">
        <f>#REF!-M51</f>
        <v>#REF!</v>
      </c>
      <c r="N51" s="28"/>
      <c r="O51" s="14"/>
      <c r="P51" s="14"/>
    </row>
    <row r="52" spans="1:16" x14ac:dyDescent="0.2">
      <c r="B52" s="15" t="s">
        <v>15</v>
      </c>
      <c r="C52" s="14" t="str">
        <f>VLOOKUP(B52,'[1]078'!$A$8:$M$44,2,FALSE)</f>
        <v>Pay the lessor of</v>
      </c>
      <c r="E52" s="14">
        <f>VLOOKUP($B$52,'[1]078'!$A$8:$M$106,11,FALSE)</f>
        <v>-19270.03</v>
      </c>
      <c r="F52" s="14">
        <f>VLOOKUP($B$52,'[1]078'!$A$8:$M$106,12,FALSE)</f>
        <v>-19270.03</v>
      </c>
      <c r="G52" s="14">
        <f t="shared" si="8"/>
        <v>0</v>
      </c>
      <c r="H52" s="14">
        <v>-19270.03</v>
      </c>
      <c r="I52" s="21"/>
      <c r="J52" s="14">
        <f t="shared" si="9"/>
        <v>-19270.03</v>
      </c>
      <c r="K52" s="16">
        <f t="shared" si="10"/>
        <v>0</v>
      </c>
      <c r="L52" s="8" t="e">
        <f>#REF!-M52</f>
        <v>#REF!</v>
      </c>
      <c r="N52" s="28"/>
      <c r="O52" s="14"/>
      <c r="P52" s="14"/>
    </row>
    <row r="53" spans="1:16" x14ac:dyDescent="0.2">
      <c r="A53" s="26" t="s">
        <v>47</v>
      </c>
      <c r="B53" s="15" t="s">
        <v>24</v>
      </c>
      <c r="C53" s="14" t="str">
        <f>VLOOKUP(B53,'[1]078'!$A$8:$M$44,2,FALSE)</f>
        <v>3rd Party A/P Accrual - Unify</v>
      </c>
      <c r="E53" s="14">
        <f>VLOOKUP($B$53,'[1]078'!$A$8:$M$106,11,FALSE)</f>
        <v>-488621.46</v>
      </c>
      <c r="F53" s="14">
        <f>VLOOKUP($B$53,'[1]078'!$A$8:$M$106,12,FALSE)</f>
        <v>-488621.46</v>
      </c>
      <c r="G53" s="14">
        <f t="shared" si="8"/>
        <v>0</v>
      </c>
      <c r="I53" s="21"/>
      <c r="J53" s="14">
        <f t="shared" si="9"/>
        <v>-488621.46</v>
      </c>
      <c r="K53" s="16">
        <f t="shared" si="10"/>
        <v>0</v>
      </c>
      <c r="L53" s="8" t="e">
        <f>#REF!-M53</f>
        <v>#REF!</v>
      </c>
      <c r="N53" s="28"/>
      <c r="O53" s="14"/>
      <c r="P53" s="14"/>
    </row>
    <row r="54" spans="1:16" x14ac:dyDescent="0.2">
      <c r="A54" s="26" t="s">
        <v>47</v>
      </c>
      <c r="B54" s="15" t="s">
        <v>25</v>
      </c>
      <c r="C54" s="14" t="str">
        <f>VLOOKUP(B54,'[1]078'!$A$8:$M$44,2,FALSE)</f>
        <v>3rd Party A/P Accrual - Unify</v>
      </c>
      <c r="E54" s="14">
        <f>VLOOKUP($B$54,'[1]078'!$A$8:$M$106,11,FALSE)</f>
        <v>-1382336.26</v>
      </c>
      <c r="F54" s="14">
        <f>VLOOKUP($B$54,'[1]078'!$A$8:$M$106,12,FALSE)</f>
        <v>-1382336.26</v>
      </c>
      <c r="G54" s="14">
        <f t="shared" si="8"/>
        <v>0</v>
      </c>
      <c r="I54" s="21"/>
      <c r="J54" s="14">
        <f t="shared" si="9"/>
        <v>-1382336.26</v>
      </c>
      <c r="K54" s="16">
        <f t="shared" si="10"/>
        <v>0</v>
      </c>
      <c r="L54" s="8" t="e">
        <f>#REF!-M54</f>
        <v>#REF!</v>
      </c>
      <c r="N54" s="28"/>
      <c r="O54" s="14"/>
      <c r="P54" s="14"/>
    </row>
    <row r="55" spans="1:16" x14ac:dyDescent="0.2">
      <c r="A55" s="26" t="s">
        <v>47</v>
      </c>
      <c r="B55" s="15" t="s">
        <v>26</v>
      </c>
      <c r="C55" s="14" t="str">
        <f>VLOOKUP(B55,'[1]078'!$A$8:$M$44,2,FALSE)</f>
        <v>3rd Party A/P Accrual - Transport - Unify</v>
      </c>
      <c r="E55" s="14">
        <f>VLOOKUP($B$55,'[1]078'!$A$8:$M$106,11,FALSE)</f>
        <v>-1833.65</v>
      </c>
      <c r="F55" s="14">
        <f>VLOOKUP($B$55,'[1]078'!$A$8:$M$106,12,FALSE)</f>
        <v>-1833.65</v>
      </c>
      <c r="G55" s="14">
        <f t="shared" si="8"/>
        <v>0</v>
      </c>
      <c r="I55" s="21"/>
      <c r="J55" s="14">
        <f t="shared" si="9"/>
        <v>-1833.65</v>
      </c>
      <c r="K55" s="16">
        <f t="shared" si="10"/>
        <v>0</v>
      </c>
      <c r="L55" s="8" t="e">
        <f>#REF!-M55</f>
        <v>#REF!</v>
      </c>
      <c r="N55" s="28"/>
      <c r="O55" s="14"/>
      <c r="P55" s="14"/>
    </row>
    <row r="56" spans="1:16" x14ac:dyDescent="0.2">
      <c r="A56" s="19" t="s">
        <v>46</v>
      </c>
      <c r="B56" s="15" t="s">
        <v>10</v>
      </c>
      <c r="C56" s="14" t="str">
        <f>VLOOKUP(B56,'[1]078'!$A$8:$M$44,2,FALSE)</f>
        <v>A/P COMPR,TRANSP,STOR</v>
      </c>
      <c r="E56" s="39">
        <f>VLOOKUP($B$56,'[1]078'!$A$8:$M$106,11,FALSE)</f>
        <v>5232.55</v>
      </c>
      <c r="F56" s="39">
        <f>VLOOKUP($B$56,'[1]078'!$A$8:$M$106,12,FALSE)</f>
        <v>5232.55</v>
      </c>
      <c r="G56" s="39">
        <f t="shared" si="8"/>
        <v>0</v>
      </c>
      <c r="H56" s="39"/>
      <c r="I56" s="47"/>
      <c r="J56" s="39">
        <f t="shared" si="9"/>
        <v>5232.55</v>
      </c>
      <c r="K56" s="46">
        <f t="shared" si="10"/>
        <v>0</v>
      </c>
      <c r="L56" s="44" t="e">
        <f>#REF!-M56</f>
        <v>#REF!</v>
      </c>
      <c r="M56" s="41"/>
      <c r="N56" s="28"/>
      <c r="O56" s="14"/>
      <c r="P56" s="14"/>
    </row>
    <row r="57" spans="1:16" s="9" customFormat="1" x14ac:dyDescent="0.2">
      <c r="A57" s="48"/>
      <c r="C57" s="9" t="s">
        <v>53</v>
      </c>
      <c r="D57" s="56"/>
      <c r="E57" s="49">
        <f>SUM(E44:E56)</f>
        <v>4691314.13</v>
      </c>
      <c r="F57" s="49">
        <f t="shared" ref="F57:L57" si="11">SUM(F44:F56)</f>
        <v>5952910.3699999992</v>
      </c>
      <c r="G57" s="49">
        <f t="shared" si="11"/>
        <v>-1261596.24</v>
      </c>
      <c r="H57" s="49">
        <f t="shared" si="11"/>
        <v>6884075.0499999998</v>
      </c>
      <c r="I57" s="49">
        <f t="shared" si="11"/>
        <v>-3838.22</v>
      </c>
      <c r="J57" s="49">
        <f t="shared" si="11"/>
        <v>5949072.1499999994</v>
      </c>
      <c r="K57" s="49">
        <f t="shared" si="11"/>
        <v>1257758.02</v>
      </c>
      <c r="L57" s="49" t="e">
        <f t="shared" si="11"/>
        <v>#REF!</v>
      </c>
      <c r="M57" s="49">
        <f>SUM(M44:M56)</f>
        <v>14145</v>
      </c>
      <c r="N57" s="48"/>
    </row>
    <row r="59" spans="1:16" s="35" customFormat="1" ht="15" x14ac:dyDescent="0.25">
      <c r="A59" s="37"/>
      <c r="B59" s="31" t="s">
        <v>35</v>
      </c>
      <c r="C59" s="31"/>
      <c r="D59" s="57"/>
      <c r="E59" s="33"/>
      <c r="F59" s="33"/>
      <c r="G59" s="14"/>
      <c r="H59" s="33"/>
      <c r="I59" s="33"/>
      <c r="J59" s="33"/>
      <c r="L59" s="36"/>
      <c r="M59" s="34"/>
      <c r="N59" s="37"/>
    </row>
    <row r="60" spans="1:16" x14ac:dyDescent="0.2">
      <c r="B60" s="15" t="s">
        <v>7</v>
      </c>
      <c r="C60" s="14" t="str">
        <f>VLOOKUP(B60,'[1]488'!$A$8:$M$44,2,FALSE)</f>
        <v>3rd Party A/R - Synergi</v>
      </c>
      <c r="E60" s="14">
        <f>VLOOKUP($B$60,'[1]488'!$A$8:$M$106,12,FALSE)</f>
        <v>-2666650.48</v>
      </c>
      <c r="F60" s="14">
        <f>VLOOKUP($B$60,'[1]488'!$A$8:$M$106,13,FALSE)</f>
        <v>-1733163.35</v>
      </c>
      <c r="G60" s="14">
        <f t="shared" ref="G60:G68" si="12">+E60-F60</f>
        <v>-933487.12999999989</v>
      </c>
      <c r="H60" s="14">
        <f>+F60</f>
        <v>-1733163.35</v>
      </c>
      <c r="J60" s="14">
        <f t="shared" ref="J60:J68" si="13">+F60+I60</f>
        <v>-1733163.35</v>
      </c>
    </row>
    <row r="61" spans="1:16" x14ac:dyDescent="0.2">
      <c r="B61" s="15" t="s">
        <v>9</v>
      </c>
      <c r="C61" s="14" t="str">
        <f>VLOOKUP(B61,'[1]488'!$A$8:$M$44,2,FALSE)</f>
        <v>3rd Party A/R - Unify</v>
      </c>
      <c r="E61" s="14">
        <f>VLOOKUP($B$61,'[1]488'!$A$8:$M$106,12,FALSE)</f>
        <v>3586815.82</v>
      </c>
      <c r="F61" s="14">
        <f>VLOOKUP($B$61,'[1]488'!$A$8:$M$106,13,FALSE)</f>
        <v>3086860.95</v>
      </c>
      <c r="G61" s="14">
        <f t="shared" si="12"/>
        <v>499954.86999999965</v>
      </c>
      <c r="H61" s="14">
        <v>2568887.39</v>
      </c>
      <c r="J61" s="14">
        <f t="shared" si="13"/>
        <v>3086860.95</v>
      </c>
      <c r="M61" s="29">
        <v>38</v>
      </c>
    </row>
    <row r="62" spans="1:16" x14ac:dyDescent="0.2">
      <c r="A62" s="19" t="s">
        <v>47</v>
      </c>
      <c r="B62" s="15" t="s">
        <v>8</v>
      </c>
      <c r="C62" s="14" t="str">
        <f>VLOOKUP(B62,'[1]488'!$A$8:$M$44,2,FALSE)</f>
        <v>Unapplied Cash</v>
      </c>
      <c r="E62" s="14">
        <f>VLOOKUP($B$62,'[1]488'!$A$8:$M$106,12,FALSE)</f>
        <v>2257820.02</v>
      </c>
      <c r="F62" s="14">
        <f>VLOOKUP($B$62,'[1]488'!$A$8:$M$106,13,FALSE)</f>
        <v>0</v>
      </c>
      <c r="G62" s="14">
        <f t="shared" si="12"/>
        <v>2257820.02</v>
      </c>
      <c r="J62" s="14">
        <f t="shared" si="13"/>
        <v>0</v>
      </c>
    </row>
    <row r="63" spans="1:16" x14ac:dyDescent="0.2">
      <c r="B63" s="15" t="s">
        <v>22</v>
      </c>
      <c r="C63" s="14" t="str">
        <f>VLOOKUP(B63,'[1]488'!$A$8:$M$44,2,FALSE)</f>
        <v>CUST A/R</v>
      </c>
      <c r="E63" s="14">
        <f>VLOOKUP($B$63,'[1]488'!$A$8:$M$106,12,FALSE)</f>
        <v>31703.74</v>
      </c>
      <c r="F63" s="14">
        <f>VLOOKUP($B$63,'[1]488'!$A$8:$M$106,13,FALSE)</f>
        <v>0</v>
      </c>
      <c r="G63" s="14">
        <f t="shared" si="12"/>
        <v>31703.74</v>
      </c>
      <c r="J63" s="14">
        <f t="shared" si="13"/>
        <v>0</v>
      </c>
    </row>
    <row r="64" spans="1:16" x14ac:dyDescent="0.2">
      <c r="B64" s="15" t="s">
        <v>12</v>
      </c>
      <c r="C64" s="14" t="str">
        <f>VLOOKUP(B64,'[1]488'!$A$8:$M$44,2,FALSE)</f>
        <v>3rd Party A/P - Synergi</v>
      </c>
      <c r="E64" s="14">
        <f>VLOOKUP($B$64,'[1]488'!$A$8:$M$106,12,FALSE)</f>
        <v>206747.32</v>
      </c>
      <c r="F64" s="14">
        <f>VLOOKUP($B$64,'[1]488'!$A$8:$M$106,13,FALSE)</f>
        <v>0</v>
      </c>
      <c r="G64" s="14">
        <f t="shared" si="12"/>
        <v>206747.32</v>
      </c>
      <c r="H64" s="14">
        <f>+F64</f>
        <v>0</v>
      </c>
      <c r="J64" s="14">
        <f t="shared" si="13"/>
        <v>0</v>
      </c>
    </row>
    <row r="65" spans="1:18" x14ac:dyDescent="0.2">
      <c r="B65" s="15" t="s">
        <v>13</v>
      </c>
      <c r="C65" s="14" t="str">
        <f>VLOOKUP(B65,'[1]488'!$A$8:$M$44,2,FALSE)</f>
        <v>3rd Party A/P - Unify</v>
      </c>
      <c r="E65" s="14">
        <f>VLOOKUP($B$65,'[1]488'!$A$8:$M$106,12,FALSE)</f>
        <v>360848.59</v>
      </c>
      <c r="F65" s="14">
        <f>VLOOKUP($B$65,'[1]488'!$A$8:$M$106,13,FALSE)</f>
        <v>360848.59</v>
      </c>
      <c r="G65" s="14">
        <f t="shared" si="12"/>
        <v>0</v>
      </c>
      <c r="J65" s="14">
        <f t="shared" si="13"/>
        <v>360848.59</v>
      </c>
      <c r="M65" s="29">
        <v>75</v>
      </c>
    </row>
    <row r="66" spans="1:18" x14ac:dyDescent="0.2">
      <c r="A66" s="19" t="s">
        <v>47</v>
      </c>
      <c r="B66" s="15" t="s">
        <v>15</v>
      </c>
      <c r="C66" s="14" t="str">
        <f>VLOOKUP(B66,'[1]488'!$A$8:$M$44,2,FALSE)</f>
        <v>Unapplied Cash</v>
      </c>
      <c r="E66" s="14">
        <f>VLOOKUP($B$66,'[1]488'!$A$8:$M$106,12,FALSE)</f>
        <v>-168692.72</v>
      </c>
      <c r="F66" s="14">
        <f>VLOOKUP($B$66,'[1]488'!$A$8:$M$106,13,FALSE)</f>
        <v>-168692.72</v>
      </c>
      <c r="G66" s="14">
        <f t="shared" si="12"/>
        <v>0</v>
      </c>
      <c r="J66" s="14">
        <f t="shared" si="13"/>
        <v>-168692.72</v>
      </c>
      <c r="M66" s="29">
        <v>0</v>
      </c>
    </row>
    <row r="67" spans="1:18" x14ac:dyDescent="0.2">
      <c r="A67" s="19" t="s">
        <v>47</v>
      </c>
      <c r="B67" s="15" t="s">
        <v>25</v>
      </c>
      <c r="C67" s="14" t="str">
        <f>VLOOKUP(B67,'[1]488'!$A$8:$M$44,2,FALSE)</f>
        <v>3rd Party A/P Accrual - Unify</v>
      </c>
      <c r="E67" s="14">
        <f>VLOOKUP($B$67,'[1]488'!$A$8:$M$106,12,FALSE)</f>
        <v>0</v>
      </c>
      <c r="F67" s="14">
        <f>VLOOKUP($B$67,'[1]488'!$A$8:$M$106,13,FALSE)</f>
        <v>0</v>
      </c>
      <c r="G67" s="14">
        <f t="shared" si="12"/>
        <v>0</v>
      </c>
      <c r="J67" s="14">
        <f t="shared" si="13"/>
        <v>0</v>
      </c>
    </row>
    <row r="68" spans="1:18" x14ac:dyDescent="0.2">
      <c r="A68" s="19" t="s">
        <v>46</v>
      </c>
      <c r="B68" s="15" t="s">
        <v>10</v>
      </c>
      <c r="C68" s="14" t="str">
        <f>VLOOKUP(B68,'[1]488'!$A$8:$M$44,2,FALSE)</f>
        <v>A/P COMPR,TRANSP,STOR</v>
      </c>
      <c r="E68" s="39">
        <f>VLOOKUP($B$68,'[1]488'!$A$8:$M$106,12,FALSE)</f>
        <v>0</v>
      </c>
      <c r="F68" s="39">
        <f>VLOOKUP($B$68,'[1]488'!$A$8:$M$106,13,FALSE)</f>
        <v>0</v>
      </c>
      <c r="G68" s="39">
        <f t="shared" si="12"/>
        <v>0</v>
      </c>
      <c r="H68" s="39">
        <f>+F68</f>
        <v>0</v>
      </c>
      <c r="I68" s="39"/>
      <c r="J68" s="39">
        <f t="shared" si="13"/>
        <v>0</v>
      </c>
      <c r="K68" s="23"/>
      <c r="L68" s="40"/>
      <c r="M68" s="41"/>
    </row>
    <row r="69" spans="1:18" s="9" customFormat="1" x14ac:dyDescent="0.2">
      <c r="A69" s="48"/>
      <c r="C69" s="9" t="s">
        <v>54</v>
      </c>
      <c r="D69" s="56"/>
      <c r="E69" s="49">
        <f>SUM(E60:E68)</f>
        <v>3608592.2899999996</v>
      </c>
      <c r="F69" s="49">
        <f t="shared" ref="F69:L69" si="14">SUM(F60:F68)</f>
        <v>1545853.4700000002</v>
      </c>
      <c r="G69" s="49">
        <f t="shared" si="14"/>
        <v>2062738.8199999998</v>
      </c>
      <c r="H69" s="49">
        <f t="shared" si="14"/>
        <v>835724.04</v>
      </c>
      <c r="I69" s="49">
        <f t="shared" si="14"/>
        <v>0</v>
      </c>
      <c r="J69" s="49">
        <f t="shared" si="14"/>
        <v>1545853.4700000002</v>
      </c>
      <c r="K69" s="49">
        <f t="shared" si="14"/>
        <v>0</v>
      </c>
      <c r="L69" s="49">
        <f t="shared" si="14"/>
        <v>0</v>
      </c>
      <c r="M69" s="49">
        <f>SUM(M60:M68)</f>
        <v>113</v>
      </c>
      <c r="N69" s="48"/>
    </row>
    <row r="71" spans="1:18" s="35" customFormat="1" ht="15" x14ac:dyDescent="0.25">
      <c r="A71" s="37"/>
      <c r="B71" s="31" t="s">
        <v>36</v>
      </c>
      <c r="C71" s="31"/>
      <c r="D71" s="57"/>
      <c r="E71" s="33"/>
      <c r="F71" s="33"/>
      <c r="G71" s="14"/>
      <c r="H71" s="33"/>
      <c r="I71" s="33"/>
      <c r="J71" s="33"/>
      <c r="L71" s="36"/>
      <c r="M71" s="34"/>
      <c r="N71" s="37"/>
    </row>
    <row r="72" spans="1:18" x14ac:dyDescent="0.2">
      <c r="A72" s="19" t="s">
        <v>46</v>
      </c>
      <c r="B72" s="15" t="s">
        <v>7</v>
      </c>
      <c r="C72" s="14" t="str">
        <f>VLOOKUP(B72,'[1]495'!$A$8:$M$44,2,FALSE)</f>
        <v>3rd Party A/R - Synergi</v>
      </c>
      <c r="D72" s="55">
        <v>6</v>
      </c>
      <c r="E72" s="39">
        <f>VLOOKUP($B$72,'[1]495'!$A$8:$M$106,9,FALSE)</f>
        <v>47344.03</v>
      </c>
      <c r="F72" s="39">
        <f>VLOOKUP($B$72,'[1]495'!$A$8:$M$106,10,FALSE)</f>
        <v>47344.03</v>
      </c>
      <c r="G72" s="39">
        <f>+E72-F72</f>
        <v>0</v>
      </c>
      <c r="H72" s="39">
        <f>+F72</f>
        <v>47344.03</v>
      </c>
      <c r="I72" s="39">
        <v>19433</v>
      </c>
      <c r="J72" s="39">
        <f>+F72+I72</f>
        <v>66777.03</v>
      </c>
      <c r="K72" s="23"/>
      <c r="L72" s="40"/>
      <c r="M72" s="41"/>
    </row>
    <row r="73" spans="1:18" s="9" customFormat="1" x14ac:dyDescent="0.2">
      <c r="A73" s="48"/>
      <c r="C73" s="9" t="s">
        <v>55</v>
      </c>
      <c r="D73" s="56"/>
      <c r="E73" s="49">
        <f>SUM(E72)</f>
        <v>47344.03</v>
      </c>
      <c r="F73" s="49">
        <f t="shared" ref="F73:L73" si="15">SUM(F72)</f>
        <v>47344.03</v>
      </c>
      <c r="G73" s="49">
        <f t="shared" si="15"/>
        <v>0</v>
      </c>
      <c r="H73" s="49">
        <f t="shared" si="15"/>
        <v>47344.03</v>
      </c>
      <c r="I73" s="49">
        <f t="shared" si="15"/>
        <v>19433</v>
      </c>
      <c r="J73" s="49">
        <f t="shared" si="15"/>
        <v>66777.03</v>
      </c>
      <c r="K73" s="49">
        <f t="shared" si="15"/>
        <v>0</v>
      </c>
      <c r="L73" s="49">
        <f t="shared" si="15"/>
        <v>0</v>
      </c>
      <c r="M73" s="49">
        <f>SUM(M72)</f>
        <v>0</v>
      </c>
      <c r="N73" s="48"/>
    </row>
    <row r="75" spans="1:18" s="35" customFormat="1" ht="15" x14ac:dyDescent="0.25">
      <c r="A75" s="37"/>
      <c r="B75" s="31" t="s">
        <v>37</v>
      </c>
      <c r="C75" s="31"/>
      <c r="D75" s="57"/>
      <c r="E75" s="33"/>
      <c r="F75" s="33"/>
      <c r="G75" s="14"/>
      <c r="H75" s="33"/>
      <c r="I75" s="33"/>
      <c r="J75" s="33"/>
      <c r="L75" s="36"/>
      <c r="M75" s="34"/>
      <c r="N75" s="37"/>
    </row>
    <row r="76" spans="1:18" x14ac:dyDescent="0.2">
      <c r="A76" s="19" t="s">
        <v>46</v>
      </c>
      <c r="B76" s="15" t="s">
        <v>7</v>
      </c>
      <c r="C76" s="14" t="str">
        <f>VLOOKUP(B76,'[1]496'!$A$8:$M$44,2,FALSE)</f>
        <v>3rd Party A/R - Synergi</v>
      </c>
      <c r="E76" s="14">
        <f>VLOOKUP($B$76,'[1]496'!$A$8:$N$106,13,FALSE)</f>
        <v>-2466.2199999999998</v>
      </c>
      <c r="F76" s="14">
        <f>VLOOKUP($B$76,'[1]496'!$A$8:$N$106,14,FALSE)</f>
        <v>-2466.2199999999998</v>
      </c>
      <c r="G76" s="14">
        <f>+E76-F76</f>
        <v>0</v>
      </c>
      <c r="H76" s="14">
        <f>+F76</f>
        <v>-2466.2199999999998</v>
      </c>
      <c r="I76" s="14">
        <v>-1250</v>
      </c>
      <c r="J76" s="14">
        <f>+F76+I76</f>
        <v>-3716.22</v>
      </c>
      <c r="K76" s="14"/>
      <c r="N76" s="28"/>
      <c r="O76" s="14"/>
      <c r="P76" s="14"/>
      <c r="Q76" s="14"/>
      <c r="R76" s="14"/>
    </row>
    <row r="77" spans="1:18" x14ac:dyDescent="0.2">
      <c r="B77" s="15" t="s">
        <v>27</v>
      </c>
      <c r="C77" s="14" t="str">
        <f>VLOOKUP(B77,'[1]496'!$A$8:$M$44,2,FALSE)</f>
        <v>3rd Party A/R - Unify</v>
      </c>
      <c r="E77" s="14">
        <f>VLOOKUP($B$77,'[1]496'!$A$8:$N$106,13,FALSE)</f>
        <v>170869.67</v>
      </c>
      <c r="F77" s="14">
        <f>VLOOKUP($B$77,'[1]496'!$A$8:$N$106,14,FALSE)</f>
        <v>0</v>
      </c>
      <c r="G77" s="14">
        <f>+E77-F77</f>
        <v>170869.67</v>
      </c>
      <c r="J77" s="14">
        <f>+F77+I77</f>
        <v>0</v>
      </c>
      <c r="K77" s="14"/>
      <c r="N77" s="28"/>
      <c r="O77" s="14"/>
      <c r="P77" s="14"/>
      <c r="Q77" s="14"/>
      <c r="R77" s="14"/>
    </row>
    <row r="78" spans="1:18" x14ac:dyDescent="0.2">
      <c r="A78" s="19" t="s">
        <v>46</v>
      </c>
      <c r="B78" s="15" t="s">
        <v>6</v>
      </c>
      <c r="C78" s="14" t="str">
        <f>VLOOKUP(B78,'[1]496'!$A$8:$M$44,2,FALSE)</f>
        <v>3rd Party A/R - Transport - Unify</v>
      </c>
      <c r="E78" s="14">
        <f>VLOOKUP($B$78,'[1]496'!$A$8:$N$106,13,FALSE)</f>
        <v>83945.01</v>
      </c>
      <c r="F78" s="14">
        <f>VLOOKUP($B$78,'[1]496'!$A$8:$N$106,14,FALSE)</f>
        <v>83945.01</v>
      </c>
      <c r="G78" s="14">
        <f>+E78-F78</f>
        <v>0</v>
      </c>
      <c r="J78" s="14">
        <f>+F78+I78</f>
        <v>83945.01</v>
      </c>
      <c r="K78" s="14"/>
      <c r="N78" s="28"/>
      <c r="O78" s="14"/>
      <c r="P78" s="14"/>
      <c r="Q78" s="14"/>
      <c r="R78" s="14"/>
    </row>
    <row r="79" spans="1:18" s="6" customFormat="1" x14ac:dyDescent="0.2">
      <c r="A79" s="19" t="s">
        <v>47</v>
      </c>
      <c r="B79" s="6" t="s">
        <v>8</v>
      </c>
      <c r="C79" s="14" t="str">
        <f>VLOOKUP(B79,'[1]496'!$A$8:$M$44,2,FALSE)</f>
        <v>Unapplied Cash</v>
      </c>
      <c r="D79" s="55"/>
      <c r="E79" s="14">
        <f>VLOOKUP($B$79,'[1]496'!$A$8:$N$106,13,FALSE)</f>
        <v>-178844.97</v>
      </c>
      <c r="F79" s="14">
        <f>VLOOKUP($B$79,'[1]496'!$A$8:$N$106,14,FALSE)</f>
        <v>-186179.97</v>
      </c>
      <c r="G79" s="14">
        <f>+E79-F79</f>
        <v>7335</v>
      </c>
      <c r="H79" s="7"/>
      <c r="I79" s="7"/>
      <c r="J79" s="14">
        <f>+F79+I79</f>
        <v>-186179.97</v>
      </c>
      <c r="K79" s="7"/>
      <c r="L79" s="8"/>
      <c r="M79" s="30"/>
      <c r="N79" s="27"/>
      <c r="O79" s="7"/>
      <c r="P79" s="7"/>
      <c r="Q79" s="7"/>
      <c r="R79" s="7"/>
    </row>
    <row r="80" spans="1:18" s="6" customFormat="1" x14ac:dyDescent="0.2">
      <c r="A80" s="26"/>
      <c r="B80" s="6" t="s">
        <v>28</v>
      </c>
      <c r="C80" s="14" t="str">
        <f>VLOOKUP(B80,'[1]496'!$A$8:$M$44,2,FALSE)</f>
        <v>3rd Party A/P - Unify</v>
      </c>
      <c r="D80" s="55"/>
      <c r="E80" s="39">
        <f>VLOOKUP($B$80,'[1]496'!$A$8:$N$106,13,FALSE)</f>
        <v>-208201.15</v>
      </c>
      <c r="F80" s="39">
        <f>VLOOKUP($B$80,'[1]496'!$A$8:$N$106,14,FALSE)</f>
        <v>0</v>
      </c>
      <c r="G80" s="39">
        <f>+E80-F80</f>
        <v>-208201.15</v>
      </c>
      <c r="H80" s="42"/>
      <c r="I80" s="42"/>
      <c r="J80" s="39">
        <f>+F80+I80</f>
        <v>0</v>
      </c>
      <c r="K80" s="42"/>
      <c r="L80" s="44"/>
      <c r="M80" s="45"/>
      <c r="N80" s="27"/>
      <c r="O80" s="7"/>
      <c r="P80" s="7"/>
      <c r="Q80" s="7"/>
      <c r="R80" s="7"/>
    </row>
    <row r="81" spans="1:14" s="9" customFormat="1" x14ac:dyDescent="0.2">
      <c r="A81" s="48"/>
      <c r="C81" s="9" t="s">
        <v>56</v>
      </c>
      <c r="D81" s="56"/>
      <c r="E81" s="49">
        <f>SUM(E76:E80)</f>
        <v>-134697.65999999997</v>
      </c>
      <c r="F81" s="49">
        <f t="shared" ref="F81:L81" si="16">SUM(F76:F80)</f>
        <v>-104701.18000000001</v>
      </c>
      <c r="G81" s="49">
        <f t="shared" si="16"/>
        <v>-29996.479999999981</v>
      </c>
      <c r="H81" s="49">
        <f t="shared" si="16"/>
        <v>-2466.2199999999998</v>
      </c>
      <c r="I81" s="49">
        <f t="shared" si="16"/>
        <v>-1250</v>
      </c>
      <c r="J81" s="49">
        <f t="shared" si="16"/>
        <v>-105951.18000000001</v>
      </c>
      <c r="K81" s="49">
        <f t="shared" si="16"/>
        <v>0</v>
      </c>
      <c r="L81" s="49">
        <f t="shared" si="16"/>
        <v>0</v>
      </c>
      <c r="M81" s="49">
        <f>SUM(M76:M80)</f>
        <v>0</v>
      </c>
      <c r="N81" s="48"/>
    </row>
    <row r="84" spans="1:14" s="9" customFormat="1" ht="12.75" thickBot="1" x14ac:dyDescent="0.25">
      <c r="A84" s="48"/>
      <c r="C84" s="9" t="s">
        <v>57</v>
      </c>
      <c r="D84" s="56"/>
      <c r="E84" s="53">
        <f>SUM(E7:E81)/2</f>
        <v>70167376.309999973</v>
      </c>
      <c r="F84" s="53">
        <f t="shared" ref="F84:M84" si="17">SUM(F7:F81)/2</f>
        <v>54729430.449999996</v>
      </c>
      <c r="G84" s="53">
        <f t="shared" si="17"/>
        <v>15437945.859999996</v>
      </c>
      <c r="H84" s="53">
        <f t="shared" si="17"/>
        <v>-24630284.349999994</v>
      </c>
      <c r="I84" s="53">
        <f t="shared" si="17"/>
        <v>-145851.56999999998</v>
      </c>
      <c r="J84" s="53">
        <f t="shared" si="17"/>
        <v>54583578.880000003</v>
      </c>
      <c r="K84" s="53">
        <f t="shared" si="17"/>
        <v>1079278.9200000002</v>
      </c>
      <c r="L84" s="53" t="e">
        <f t="shared" si="17"/>
        <v>#REF!</v>
      </c>
      <c r="M84" s="53">
        <f t="shared" si="17"/>
        <v>24507</v>
      </c>
      <c r="N84" s="48"/>
    </row>
    <row r="85" spans="1:14" ht="12.75" thickTop="1" x14ac:dyDescent="0.2"/>
  </sheetData>
  <pageMargins left="0.25" right="0.25" top="0.75" bottom="0.75" header="0.5" footer="0.5"/>
  <pageSetup paperSize="5" scale="8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rwynne</dc:creator>
  <cp:lastModifiedBy>Jan Havlíček</cp:lastModifiedBy>
  <cp:lastPrinted>2000-05-26T15:49:28Z</cp:lastPrinted>
  <dcterms:created xsi:type="dcterms:W3CDTF">2000-05-24T01:06:08Z</dcterms:created>
  <dcterms:modified xsi:type="dcterms:W3CDTF">2023-09-19T16:01:47Z</dcterms:modified>
</cp:coreProperties>
</file>