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F6BDEA-C529-4121-9E28-627A089DEB88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<sst xmlns="http://schemas.openxmlformats.org/spreadsheetml/2006/main" count="458" uniqueCount="171">
  <si>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</si>
  <si>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</si>
  <si>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</si>
  <si>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</si>
  <si>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</si>
  <si>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</si>
  <si>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</si>
  <si>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</si>
  <si>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</si>
  <si>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</si>
  <si>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</si>
  <si>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</si>
  <si>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</si>
  <si>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</si>
  <si>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</si>
  <si>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</si>
  <si>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</si>
  <si>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</si>
  <si>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</si>
  <si>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</si>
  <si>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</si>
  <si>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</si>
  <si>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</si>
  <si>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</si>
  <si>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</si>
  <si>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</si>
  <si>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</si>
  <si>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</si>
  <si>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</si>
  <si>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</si>
  <si>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</si>
  <si>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</si>
  <si>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</si>
  <si>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</si>
  <si>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</si>
  <si>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</si>
  <si>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</si>
  <si>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</si>
  <si>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</si>
  <si>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</si>
  <si>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</si>
  <si>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</si>
  <si>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</si>
  <si>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</si>
  <si>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</si>
  <si>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</si>
  <si>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</si>
  <si>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</si>
  <si>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</si>
  <si>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</si>
  <si>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</si>
  <si>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</si>
  <si>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</si>
  <si>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</si>
  <si>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</si>
  <si>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</si>
  <si>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</si>
  <si>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</si>
  <si>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</si>
  <si>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</si>
  <si>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</si>
  <si>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</si>
  <si>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</si>
  <si>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</si>
  <si>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</si>
  <si>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</si>
  <si>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</si>
  <si>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</si>
  <si>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</si>
  <si>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</si>
  <si>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</si>
  <si>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</si>
  <si>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</si>
  <si>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</si>
  <si>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</si>
  <si>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</si>
  <si>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</si>
  <si>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</si>
  <si>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</si>
  <si>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</si>
  <si>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</si>
  <si>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</si>
  <si>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</si>
  <si>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</si>
  <si>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</si>
  <si>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</si>
  <si>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</si>
  <si>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</si>
  <si>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</si>
  <si>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</si>
  <si>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</si>
  <si>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</si>
  <si>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</si>
  <si>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</si>
  <si>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</si>
  <si>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</si>
  <si>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</si>
  <si>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</si>
  <si>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</si>
  <si>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</si>
  <si>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</si>
  <si>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</si>
  <si>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</si>
  <si>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</si>
  <si>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</si>
  <si>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</si>
  <si>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</si>
  <si>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</si>
  <si>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</si>
  <si>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</si>
  <si>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</si>
  <si>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</si>
  <si>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</si>
  <si>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</si>
  <si>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Schwarz</t>
  </si>
  <si>
    <t>Stephen, P.</t>
  </si>
  <si>
    <t>Director</t>
  </si>
  <si>
    <t>489-58-6182</t>
  </si>
  <si>
    <t>413</t>
  </si>
  <si>
    <t>EB2530</t>
  </si>
  <si>
    <t>853-3179</t>
  </si>
  <si>
    <t>L</t>
  </si>
  <si>
    <t>Hyatt Regency Whistler's Walk - Training Plan</t>
  </si>
  <si>
    <t>Jill Vogelfang, Stephen Schwarz</t>
  </si>
  <si>
    <t>Café Montrose - Transaction Cost Model</t>
  </si>
  <si>
    <t>Sheila Glover, Lisa Cousino, Stephen Schwarz</t>
  </si>
  <si>
    <t>D</t>
  </si>
  <si>
    <t>Elwanda Bennett, Bill Kasemervisz, Judy Thorne,</t>
  </si>
  <si>
    <t>Jennifer Reside, Karie Hastings, Shari Mao,</t>
  </si>
  <si>
    <t>Stephen Schwarz</t>
  </si>
  <si>
    <t>B</t>
  </si>
  <si>
    <t>Einstein Bros Bagels - Group Breakfast</t>
  </si>
  <si>
    <t>Strategic Operations Department (18 employees)</t>
  </si>
  <si>
    <t>Brent Price, Lisa Cousino, Stephen Schwarz</t>
  </si>
  <si>
    <t>Susan Harrison, Stephen Schwarz</t>
  </si>
  <si>
    <t>Michaelangelo's - Performance Review</t>
  </si>
  <si>
    <t>Judy Thorne, Stephen Schwarz</t>
  </si>
  <si>
    <t>Ninfa's - Group Dinner</t>
  </si>
  <si>
    <t>9210</t>
  </si>
  <si>
    <t>999</t>
  </si>
  <si>
    <t>0847</t>
  </si>
  <si>
    <t>054</t>
  </si>
  <si>
    <t>Strategic Operations &amp; Sitara Departments</t>
  </si>
  <si>
    <t>Vincent's - Discuss Training</t>
  </si>
  <si>
    <t>Ninfa's - Group Lunch</t>
  </si>
  <si>
    <t>Houston's - Training Plan</t>
  </si>
  <si>
    <t>(Approximately 10 employees)</t>
  </si>
  <si>
    <t>Sally Beck, Jill Vogelfang (Team Leadership),</t>
  </si>
  <si>
    <t>061</t>
  </si>
  <si>
    <t>P</t>
  </si>
  <si>
    <t>C</t>
  </si>
  <si>
    <t>Airport Parking</t>
  </si>
  <si>
    <t>PC</t>
  </si>
  <si>
    <t>Mileage to/from airport</t>
  </si>
  <si>
    <t>Hardy Toll Road Charges</t>
  </si>
  <si>
    <t>Hilton New York</t>
  </si>
  <si>
    <t xml:space="preserve">Continental Airlines - Airfare to/from New York for Operational Risk Conference </t>
  </si>
  <si>
    <t>New York Hilton</t>
  </si>
  <si>
    <t>Universal Car Service - New York</t>
  </si>
  <si>
    <t>Chris Bower (NYMEX), Stephen Schwarz</t>
  </si>
  <si>
    <t>Bar Nine, New York</t>
  </si>
  <si>
    <t>Beck's Prime - Management Development</t>
  </si>
  <si>
    <t>022500</t>
  </si>
  <si>
    <t>2655</t>
  </si>
  <si>
    <t>052</t>
  </si>
  <si>
    <t>ABC Technologies Inc. - Modeling Basics Class</t>
  </si>
  <si>
    <t>Michaelangelo's - SAP</t>
  </si>
  <si>
    <t>Bob Klein, Melissa White, Stephen Schwarz</t>
  </si>
  <si>
    <t>Café Montrose - SAP</t>
  </si>
  <si>
    <t>Melissa White, Cindy Morrow, Stephen</t>
  </si>
  <si>
    <t>2730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</si>
</sst>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2" fillId="0" borderId="0" xfId="4" applyNumberFormat="1" applyFont="1" applyProtection="1"/>
    <xf numFmtId="188" fontId="49" fillId="0" borderId="24" xfId="4" quotePrefix="1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E2D3AE2-3B6C-243A-093F-D2CF08615E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1673F52A-D980-351F-22C8-245020C7A5BC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19AC17A0-C0B2-AAE4-234B-137BEE1CD518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7E90D22E-E53C-BE37-F58C-EC7BB77DCC20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B9955B7-6EF3-2F7C-AA8E-B3E0800960BB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736238EE-4271-D129-3ED3-DD4101719621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F4A2BC58-11AE-8CD3-E837-F219AEA63089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480F1ED2-1C19-CE6F-DD4B-DC1DEC538E98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2F920A8E-94EC-05AF-A553-62911E8BD215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31798686-2ACC-B958-D9CB-444FCC21A024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E38DDDB4-1A09-3698-ABAA-18C91EF1E954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2F428D34-28EA-E897-6DC6-1BBC66E0144E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0BF1842A-A0C8-032A-0E05-EFF9A7D756DE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4B7F0043-EB68-4BA0-9A19-034ED414FA14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CD6B2AB4-5E8C-7E14-2728-9777B6D2E8C6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18C5AD45-1A93-9007-65F9-93FA1C12F1CB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4690ACF3-64C6-D9B2-3433-7A7C4C694D55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9BB4E301-8E14-EB41-ED71-7FD1A435B062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48E619D9-EB02-DBFA-8872-782E84C039C3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BD797066-BEEE-5117-40F6-3CA732097A81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7653514C-D5C6-0296-8A30-9A5BCAB82E7C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47C42A8A-10DE-6DAC-F1A9-D183E86D23B8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FA4F4B56-CC99-F126-2F67-8142A71814E8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468.21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054</v>
      </c>
      <c r="F3" s="367" t="str">
        <f>'Short Form'!F29</f>
        <v>0847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1492.65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052</v>
      </c>
      <c r="F4" s="368" t="str">
        <f>'Short Form'!F43</f>
        <v>2655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2237.7800000000002</v>
      </c>
      <c r="B5" s="369" t="str">
        <f>'Travel Form'!B49</f>
        <v>413</v>
      </c>
      <c r="C5" s="369" t="str">
        <f>'Travel Form'!C49</f>
        <v>9210</v>
      </c>
      <c r="D5" s="369" t="str">
        <f>'Travel Form'!E49</f>
        <v>999</v>
      </c>
      <c r="E5" s="369" t="str">
        <f>'Travel Form'!F49</f>
        <v>061</v>
      </c>
      <c r="F5" s="369" t="str">
        <f>'Travel Form'!G49</f>
        <v>0847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72.819999999999993</v>
      </c>
      <c r="B11" s="368" t="str">
        <f>'Meals and Ent Sup'!B49</f>
        <v>413</v>
      </c>
      <c r="C11" s="368" t="str">
        <f>'Meals and Ent Sup'!C49</f>
        <v>9210</v>
      </c>
      <c r="D11" s="368" t="str">
        <f>'Meals and Ent Sup'!E49</f>
        <v>999</v>
      </c>
      <c r="E11" s="368" t="str">
        <f>'Meals and Ent Sup'!F49</f>
        <v>061</v>
      </c>
      <c r="F11" s="368" t="str">
        <f>'Meals and Ent Sup'!G49</f>
        <v>0847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115.42</v>
      </c>
      <c r="B12" s="368" t="str">
        <f>'Meals and Ent Sup'!B50</f>
        <v>413</v>
      </c>
      <c r="C12" s="368" t="str">
        <f>'Meals and Ent Sup'!C50</f>
        <v>9210</v>
      </c>
      <c r="D12" s="368" t="str">
        <f>'Meals and Ent Sup'!E50</f>
        <v>999</v>
      </c>
      <c r="E12" s="368" t="str">
        <f>'Meals and Ent Sup'!F50</f>
        <v>054</v>
      </c>
      <c r="F12" s="368" t="str">
        <f>'Meals and Ent Sup'!G50</f>
        <v>2730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9210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 t="str">
        <f>'Meals and Ent Sup'!C50</f>
        <v>9210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4386.88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80" workbookViewId="0">
      <selection activeCell="H6" sqref="H6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4" t="s">
        <v>162</v>
      </c>
      <c r="P2" s="319">
        <f ca="1">TODAY()</f>
        <v>36585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114</v>
      </c>
      <c r="B6" s="123"/>
      <c r="C6" s="123"/>
      <c r="D6"/>
      <c r="E6" s="365" t="s">
        <v>115</v>
      </c>
      <c r="F6" s="123"/>
      <c r="G6" s="123"/>
      <c r="H6" s="181" t="s">
        <v>116</v>
      </c>
      <c r="I6" s="123"/>
      <c r="J6" s="183"/>
      <c r="K6" s="116" t="s">
        <v>117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">
      <c r="A8" s="364" t="s">
        <v>118</v>
      </c>
      <c r="B8" s="366"/>
      <c r="C8" s="366"/>
      <c r="D8" s="180"/>
      <c r="E8" s="201" t="s">
        <v>119</v>
      </c>
      <c r="F8" s="179"/>
      <c r="G8" s="202"/>
      <c r="H8" s="179"/>
      <c r="I8" s="179"/>
      <c r="J8" s="200"/>
      <c r="K8" s="330" t="s">
        <v>120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2">
      <c r="A14" s="152">
        <v>36544</v>
      </c>
      <c r="B14" s="152" t="s">
        <v>121</v>
      </c>
      <c r="C14" s="128" t="s">
        <v>122</v>
      </c>
      <c r="D14" s="162"/>
      <c r="E14" s="162"/>
      <c r="F14" s="163"/>
      <c r="G14" s="164"/>
      <c r="H14" s="207" t="s">
        <v>123</v>
      </c>
      <c r="I14" s="320"/>
      <c r="J14" s="321"/>
      <c r="K14" s="321"/>
      <c r="L14" s="314">
        <v>21.62</v>
      </c>
      <c r="M14" s="206"/>
      <c r="N14" s="199">
        <f>IF(M14=" ",L14*1,L14*M14)</f>
        <v>21.62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>
        <v>36545</v>
      </c>
      <c r="B15" s="137" t="s">
        <v>121</v>
      </c>
      <c r="C15" s="128" t="s">
        <v>124</v>
      </c>
      <c r="D15" s="162"/>
      <c r="E15" s="162"/>
      <c r="F15" s="163"/>
      <c r="G15" s="164"/>
      <c r="H15" s="325" t="s">
        <v>125</v>
      </c>
      <c r="I15" s="322"/>
      <c r="J15" s="323"/>
      <c r="K15" s="323"/>
      <c r="L15" s="314">
        <v>56.06</v>
      </c>
      <c r="M15" s="206"/>
      <c r="N15" s="199">
        <f>IF(M15=" ",L15*1,L15*M15)</f>
        <v>56.06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>
        <v>36545</v>
      </c>
      <c r="B16" s="137" t="s">
        <v>121</v>
      </c>
      <c r="C16" s="128" t="s">
        <v>144</v>
      </c>
      <c r="D16" s="162"/>
      <c r="E16" s="162"/>
      <c r="F16" s="163"/>
      <c r="G16" s="164"/>
      <c r="H16" s="325" t="s">
        <v>127</v>
      </c>
      <c r="I16" s="322"/>
      <c r="J16" s="323"/>
      <c r="K16" s="323"/>
      <c r="L16" s="314">
        <v>83</v>
      </c>
      <c r="M16" s="206"/>
      <c r="N16" s="199">
        <f t="shared" ref="N16:N26" si="0">IF(M16=" ",L16*1,L16*M16)</f>
        <v>83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 t="s">
        <v>128</v>
      </c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 t="s">
        <v>129</v>
      </c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>
        <v>36546</v>
      </c>
      <c r="B19" s="137" t="s">
        <v>130</v>
      </c>
      <c r="C19" s="128" t="s">
        <v>131</v>
      </c>
      <c r="D19" s="162"/>
      <c r="E19" s="162"/>
      <c r="F19" s="163"/>
      <c r="G19" s="164"/>
      <c r="H19" s="325" t="s">
        <v>132</v>
      </c>
      <c r="I19" s="322"/>
      <c r="J19" s="323"/>
      <c r="K19" s="323"/>
      <c r="L19" s="314">
        <v>19.98</v>
      </c>
      <c r="M19" s="206"/>
      <c r="N19" s="199">
        <f>IF(M19=" ",L19*1,L19*M19)</f>
        <v>19.98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>
        <v>36546</v>
      </c>
      <c r="B20" s="137" t="s">
        <v>121</v>
      </c>
      <c r="C20" s="128" t="s">
        <v>143</v>
      </c>
      <c r="D20" s="162"/>
      <c r="E20" s="162"/>
      <c r="F20" s="163"/>
      <c r="G20" s="164"/>
      <c r="H20" s="325" t="s">
        <v>133</v>
      </c>
      <c r="I20" s="322"/>
      <c r="J20" s="323"/>
      <c r="K20" s="323"/>
      <c r="L20" s="314">
        <v>57.58</v>
      </c>
      <c r="M20" s="206"/>
      <c r="N20" s="199">
        <f t="shared" si="0"/>
        <v>57.58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>
        <v>36551</v>
      </c>
      <c r="B21" s="137" t="s">
        <v>121</v>
      </c>
      <c r="C21" s="128" t="s">
        <v>145</v>
      </c>
      <c r="D21" s="162"/>
      <c r="E21" s="162"/>
      <c r="F21" s="163"/>
      <c r="G21" s="164"/>
      <c r="H21" s="325" t="s">
        <v>134</v>
      </c>
      <c r="I21" s="322"/>
      <c r="J21" s="323"/>
      <c r="K21" s="323"/>
      <c r="L21" s="314">
        <v>21.89</v>
      </c>
      <c r="M21" s="206"/>
      <c r="N21" s="199">
        <f>IF(M21=" ",L21*1,L21*M21)</f>
        <v>21.89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>
        <v>36552</v>
      </c>
      <c r="B22" s="137" t="s">
        <v>121</v>
      </c>
      <c r="C22" s="128" t="s">
        <v>135</v>
      </c>
      <c r="D22" s="162"/>
      <c r="E22" s="162"/>
      <c r="F22" s="163"/>
      <c r="G22" s="164"/>
      <c r="H22" s="326" t="s">
        <v>136</v>
      </c>
      <c r="I22" s="322"/>
      <c r="J22" s="323"/>
      <c r="K22" s="323"/>
      <c r="L22" s="314">
        <v>37.4</v>
      </c>
      <c r="M22" s="206"/>
      <c r="N22" s="199">
        <f t="shared" si="0"/>
        <v>37.4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>
        <v>36560</v>
      </c>
      <c r="B23" s="137" t="s">
        <v>126</v>
      </c>
      <c r="C23" s="128" t="s">
        <v>137</v>
      </c>
      <c r="D23" s="162"/>
      <c r="E23" s="162"/>
      <c r="F23" s="163"/>
      <c r="G23" s="164"/>
      <c r="H23" s="326" t="s">
        <v>142</v>
      </c>
      <c r="I23" s="322"/>
      <c r="J23" s="324"/>
      <c r="K23" s="323"/>
      <c r="L23" s="314">
        <v>145.78</v>
      </c>
      <c r="M23" s="206"/>
      <c r="N23" s="199">
        <f t="shared" si="0"/>
        <v>145.78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 t="s">
        <v>146</v>
      </c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>
        <v>36530</v>
      </c>
      <c r="B25" s="137" t="s">
        <v>121</v>
      </c>
      <c r="C25" s="128" t="s">
        <v>161</v>
      </c>
      <c r="D25" s="162"/>
      <c r="E25" s="162"/>
      <c r="F25" s="163"/>
      <c r="G25" s="164"/>
      <c r="H25" s="326" t="s">
        <v>147</v>
      </c>
      <c r="I25" s="322"/>
      <c r="J25" s="323"/>
      <c r="K25" s="323"/>
      <c r="L25" s="314">
        <v>24.9</v>
      </c>
      <c r="M25" s="206"/>
      <c r="N25" s="199">
        <f t="shared" si="0"/>
        <v>24.9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 t="s">
        <v>129</v>
      </c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468.21</v>
      </c>
    </row>
    <row r="28" spans="1:64" ht="24" customHeight="1" x14ac:dyDescent="0.2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188.24</v>
      </c>
    </row>
    <row r="29" spans="1:64" ht="24" customHeight="1" x14ac:dyDescent="0.2">
      <c r="A29" s="197" t="s">
        <v>118</v>
      </c>
      <c r="B29" s="306" t="s">
        <v>138</v>
      </c>
      <c r="C29" s="307"/>
      <c r="D29" s="139" t="s">
        <v>139</v>
      </c>
      <c r="E29" s="139" t="s">
        <v>141</v>
      </c>
      <c r="F29" s="139" t="s">
        <v>140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656.45</v>
      </c>
    </row>
    <row r="30" spans="1:64" ht="21.75" customHeight="1" x14ac:dyDescent="0.25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2">
      <c r="A33" s="153">
        <v>36578</v>
      </c>
      <c r="B33" s="131" t="s">
        <v>165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1492.65</v>
      </c>
      <c r="M33" s="206"/>
      <c r="N33" s="199">
        <f t="shared" ref="N33:N40" si="1">IF(M33=" ",L33*1,L33*M33)</f>
        <v>1492.65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1492.65</v>
      </c>
    </row>
    <row r="42" spans="1:64" ht="24" customHeight="1" x14ac:dyDescent="0.2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">
      <c r="A43" s="138" t="s">
        <v>118</v>
      </c>
      <c r="B43" s="306" t="s">
        <v>138</v>
      </c>
      <c r="C43" s="307"/>
      <c r="D43" s="139" t="s">
        <v>139</v>
      </c>
      <c r="E43" s="139" t="s">
        <v>164</v>
      </c>
      <c r="F43" s="139" t="s">
        <v>163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1492.65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2237.7800000000002</v>
      </c>
    </row>
    <row r="49" spans="1:64" ht="24" customHeight="1" x14ac:dyDescent="0.2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4386.88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25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4386.88</v>
      </c>
    </row>
    <row r="53" spans="1:64" ht="24" customHeight="1" x14ac:dyDescent="0.2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">
      <c r="A62" s="112" t="str">
        <f>IF(ISBLANK($A$6),TRIM(" "),$A$6)</f>
        <v>Schwarz</v>
      </c>
      <c r="B62" s="295" t="str">
        <f>IF(ISBLANK($E$6),TRIM(" "),$E$6)</f>
        <v>Stephen, P.</v>
      </c>
      <c r="C62" s="373" t="str">
        <f>TEXT(IF(ISBLANK($N$2),"      ",$N$2),"000000")</f>
        <v>022500</v>
      </c>
      <c r="D62" s="112" t="str">
        <f>TEXT($K$6,"###-##-####")</f>
        <v>489-58-6182</v>
      </c>
      <c r="E62" s="296" t="str">
        <f>TEXT($N$52,"######0.00")</f>
        <v>4386.88</v>
      </c>
      <c r="F62" s="358" t="s">
        <v>78</v>
      </c>
      <c r="G62" s="358" t="s">
        <v>79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H23" sqref="H23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>
        <f>IF(VALUE('Short Form'!H62)&lt;&gt;0,2,"")</f>
        <v>2</v>
      </c>
      <c r="O2" s="32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 t="s">
        <v>78</v>
      </c>
      <c r="B12" s="155">
        <v>36565</v>
      </c>
      <c r="C12" s="143" t="s">
        <v>156</v>
      </c>
      <c r="D12" s="173"/>
      <c r="E12" s="173"/>
      <c r="F12" s="173"/>
      <c r="G12" s="174"/>
      <c r="H12" s="173"/>
      <c r="I12" s="175"/>
      <c r="J12" s="173"/>
      <c r="K12" s="173"/>
      <c r="L12" s="308" t="s">
        <v>149</v>
      </c>
      <c r="M12" s="315">
        <v>1488.75</v>
      </c>
      <c r="N12" s="313"/>
      <c r="O12" s="199">
        <f t="shared" ref="O12:O27" si="0">IF(N12=" ",M12*1,M12*N12)</f>
        <v>1488.75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 t="s">
        <v>78</v>
      </c>
      <c r="B13" s="155">
        <v>36565</v>
      </c>
      <c r="C13" s="126" t="s">
        <v>157</v>
      </c>
      <c r="D13" s="173"/>
      <c r="E13" s="173"/>
      <c r="F13" s="173"/>
      <c r="G13" s="174"/>
      <c r="H13" s="173"/>
      <c r="I13" s="173"/>
      <c r="J13" s="173"/>
      <c r="K13" s="173"/>
      <c r="L13" s="308"/>
      <c r="M13" s="315">
        <v>612.53</v>
      </c>
      <c r="N13" s="313"/>
      <c r="O13" s="199">
        <f t="shared" si="0"/>
        <v>612.53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 t="s">
        <v>78</v>
      </c>
      <c r="B14" s="155">
        <v>36565</v>
      </c>
      <c r="C14" s="126" t="s">
        <v>158</v>
      </c>
      <c r="D14" s="173"/>
      <c r="E14" s="173"/>
      <c r="F14" s="173"/>
      <c r="G14" s="174"/>
      <c r="H14" s="173"/>
      <c r="I14" s="173"/>
      <c r="J14" s="173"/>
      <c r="K14" s="173"/>
      <c r="L14" s="308" t="s">
        <v>150</v>
      </c>
      <c r="M14" s="315">
        <v>57.5</v>
      </c>
      <c r="N14" s="313"/>
      <c r="O14" s="199">
        <f t="shared" si="0"/>
        <v>57.5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 t="s">
        <v>78</v>
      </c>
      <c r="B15" s="155">
        <v>36567</v>
      </c>
      <c r="C15" s="126" t="s">
        <v>158</v>
      </c>
      <c r="D15" s="173"/>
      <c r="E15" s="173"/>
      <c r="F15" s="173"/>
      <c r="G15" s="174"/>
      <c r="H15" s="173"/>
      <c r="I15" s="173"/>
      <c r="J15" s="173"/>
      <c r="K15" s="173"/>
      <c r="L15" s="308" t="s">
        <v>150</v>
      </c>
      <c r="M15" s="315">
        <v>35</v>
      </c>
      <c r="N15" s="313"/>
      <c r="O15" s="199">
        <f t="shared" si="0"/>
        <v>35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 t="s">
        <v>78</v>
      </c>
      <c r="B16" s="155">
        <v>36567</v>
      </c>
      <c r="C16" s="126" t="s">
        <v>151</v>
      </c>
      <c r="D16" s="173"/>
      <c r="E16" s="173"/>
      <c r="F16" s="173"/>
      <c r="G16" s="174"/>
      <c r="H16" s="173"/>
      <c r="I16" s="173"/>
      <c r="J16" s="173"/>
      <c r="K16" s="173"/>
      <c r="L16" s="308" t="s">
        <v>152</v>
      </c>
      <c r="M16" s="315">
        <v>22.5</v>
      </c>
      <c r="N16" s="313"/>
      <c r="O16" s="199">
        <f t="shared" si="0"/>
        <v>22.5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 t="s">
        <v>78</v>
      </c>
      <c r="B17" s="155">
        <v>36567</v>
      </c>
      <c r="C17" s="126" t="s">
        <v>153</v>
      </c>
      <c r="D17" s="173"/>
      <c r="E17" s="173"/>
      <c r="F17" s="173"/>
      <c r="G17" s="174"/>
      <c r="H17" s="173"/>
      <c r="I17" s="173"/>
      <c r="J17" s="173"/>
      <c r="K17" s="173"/>
      <c r="L17" s="308" t="s">
        <v>152</v>
      </c>
      <c r="M17" s="315">
        <v>60</v>
      </c>
      <c r="N17" s="313">
        <v>0.32500000000000001</v>
      </c>
      <c r="O17" s="199">
        <f t="shared" si="0"/>
        <v>19.5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 t="s">
        <v>78</v>
      </c>
      <c r="B18" s="155">
        <v>36567</v>
      </c>
      <c r="C18" s="126" t="s">
        <v>154</v>
      </c>
      <c r="D18" s="173"/>
      <c r="E18" s="208"/>
      <c r="F18" s="173"/>
      <c r="G18" s="174"/>
      <c r="H18" s="173"/>
      <c r="I18" s="173"/>
      <c r="J18" s="173"/>
      <c r="K18" s="173"/>
      <c r="L18" s="308" t="s">
        <v>152</v>
      </c>
      <c r="M18" s="315">
        <v>2</v>
      </c>
      <c r="N18" s="313"/>
      <c r="O18" s="199">
        <f t="shared" si="0"/>
        <v>2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2237.7800000000002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 t="s">
        <v>78</v>
      </c>
      <c r="B49" s="195" t="s">
        <v>118</v>
      </c>
      <c r="C49" s="311" t="s">
        <v>138</v>
      </c>
      <c r="D49" s="312"/>
      <c r="E49" s="195" t="s">
        <v>139</v>
      </c>
      <c r="F49" s="195" t="s">
        <v>148</v>
      </c>
      <c r="G49" s="195" t="s">
        <v>140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2237.7800000000002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2237.7800000000002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J50" sqref="J5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>
        <f>IF((VALUE('Short Form'!I62)&lt;&gt;0),1+VALUE('Short Form'!H62)+VALUE('Short Form'!I62),"")</f>
        <v>3</v>
      </c>
      <c r="N2" s="329">
        <f>IF((M2=0),"",'Short Form'!N3)</f>
        <v>3</v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 t="s">
        <v>78</v>
      </c>
      <c r="B10" s="153">
        <v>36566</v>
      </c>
      <c r="C10" s="137" t="s">
        <v>126</v>
      </c>
      <c r="D10" s="128" t="s">
        <v>160</v>
      </c>
      <c r="E10" s="162"/>
      <c r="F10" s="162"/>
      <c r="G10" s="163"/>
      <c r="H10" s="164"/>
      <c r="I10" s="128" t="s">
        <v>159</v>
      </c>
      <c r="J10" s="162"/>
      <c r="K10" s="162"/>
      <c r="L10" s="315">
        <v>55.7</v>
      </c>
      <c r="M10" s="309"/>
      <c r="N10" s="199">
        <f t="shared" ref="N10:N25" si="0">IF(M10=" ",L10*1,L10*M10)</f>
        <v>55.7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 t="s">
        <v>78</v>
      </c>
      <c r="B11" s="153">
        <v>36567</v>
      </c>
      <c r="C11" s="137" t="s">
        <v>121</v>
      </c>
      <c r="D11" s="128" t="s">
        <v>155</v>
      </c>
      <c r="E11" s="162"/>
      <c r="F11" s="162"/>
      <c r="G11" s="163"/>
      <c r="H11" s="164"/>
      <c r="I11" s="129" t="s">
        <v>129</v>
      </c>
      <c r="J11" s="162"/>
      <c r="K11" s="163"/>
      <c r="L11" s="315">
        <v>17.12</v>
      </c>
      <c r="M11" s="309"/>
      <c r="N11" s="199">
        <f t="shared" si="0"/>
        <v>17.12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 t="s">
        <v>79</v>
      </c>
      <c r="B12" s="153">
        <v>36572</v>
      </c>
      <c r="C12" s="137" t="s">
        <v>121</v>
      </c>
      <c r="D12" s="128" t="s">
        <v>166</v>
      </c>
      <c r="E12" s="162"/>
      <c r="F12" s="162"/>
      <c r="G12" s="163"/>
      <c r="H12" s="164"/>
      <c r="I12" s="129" t="s">
        <v>167</v>
      </c>
      <c r="J12" s="162"/>
      <c r="K12" s="163"/>
      <c r="L12" s="315">
        <v>65</v>
      </c>
      <c r="M12" s="309"/>
      <c r="N12" s="199">
        <f t="shared" si="0"/>
        <v>65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 t="s">
        <v>79</v>
      </c>
      <c r="B13" s="153">
        <v>36574</v>
      </c>
      <c r="C13" s="137" t="s">
        <v>121</v>
      </c>
      <c r="D13" s="128" t="s">
        <v>168</v>
      </c>
      <c r="E13" s="162"/>
      <c r="F13" s="162"/>
      <c r="G13" s="163"/>
      <c r="H13" s="164"/>
      <c r="I13" s="129" t="s">
        <v>169</v>
      </c>
      <c r="J13" s="162"/>
      <c r="K13" s="163"/>
      <c r="L13" s="315">
        <v>50.42</v>
      </c>
      <c r="M13" s="309"/>
      <c r="N13" s="199">
        <f t="shared" si="0"/>
        <v>50.42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 t="s">
        <v>114</v>
      </c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188.24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 t="s">
        <v>78</v>
      </c>
      <c r="B49" s="197" t="s">
        <v>118</v>
      </c>
      <c r="C49" s="306" t="s">
        <v>138</v>
      </c>
      <c r="D49" s="307"/>
      <c r="E49" s="139" t="s">
        <v>139</v>
      </c>
      <c r="F49" s="139" t="s">
        <v>148</v>
      </c>
      <c r="G49" s="139" t="s">
        <v>140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72.819999999999993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 t="s">
        <v>79</v>
      </c>
      <c r="B50" s="139" t="s">
        <v>118</v>
      </c>
      <c r="C50" s="306" t="s">
        <v>138</v>
      </c>
      <c r="D50" s="307"/>
      <c r="E50" s="139" t="s">
        <v>139</v>
      </c>
      <c r="F50" s="139" t="s">
        <v>141</v>
      </c>
      <c r="G50" s="139" t="s">
        <v>170</v>
      </c>
      <c r="H50" s="140"/>
      <c r="I50" s="138"/>
      <c r="J50" s="139"/>
      <c r="K50" s="355"/>
      <c r="L50" s="344"/>
      <c r="M50" s="41"/>
      <c r="N50" s="176">
        <f>IF($L$50=" ",SUMIF($A$10:$A$40,A50,$N$10:$N$40),$K$41*$L$50)</f>
        <v>115.42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188.24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2000-02-29T21:02:10Z</cp:lastPrinted>
  <dcterms:created xsi:type="dcterms:W3CDTF">1997-11-03T17:34:07Z</dcterms:created>
  <dcterms:modified xsi:type="dcterms:W3CDTF">2023-09-19T16:02:08Z</dcterms:modified>
</cp:coreProperties>
</file>