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3FB481-E0FC-45D2-8031-387988141AAA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<sst xmlns="http://schemas.openxmlformats.org/spreadsheetml/2006/main" count="429" uniqueCount="156">
  <si>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</si>
  <si>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</si>
  <si>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</si>
  <si>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</si>
  <si>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</si>
  <si>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</si>
  <si>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</si>
  <si>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</si>
  <si>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</si>
  <si>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</si>
  <si>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</si>
  <si>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</si>
  <si>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</si>
  <si>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</si>
  <si>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</si>
  <si>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</si>
  <si>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</si>
  <si>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</si>
  <si>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</si>
  <si>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</si>
  <si>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</si>
  <si>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</si>
  <si>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</si>
  <si>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</si>
  <si>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</si>
  <si>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</si>
  <si>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</si>
  <si>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</si>
  <si>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</si>
  <si>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</si>
  <si>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</si>
  <si>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</si>
  <si>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</si>
  <si>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</si>
  <si>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</si>
  <si>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</si>
  <si>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</si>
  <si>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</si>
  <si>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</si>
  <si>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</si>
  <si>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</si>
  <si>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</si>
  <si>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</si>
  <si>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</si>
  <si>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</si>
  <si>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</si>
  <si>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</si>
  <si>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</si>
  <si>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</si>
  <si>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</si>
  <si>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</si>
  <si>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</si>
  <si>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</si>
  <si>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</si>
  <si>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</si>
  <si>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</si>
  <si>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</si>
  <si>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</si>
  <si>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</si>
  <si>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</si>
  <si>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</si>
  <si>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</si>
  <si>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</si>
  <si>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</si>
  <si>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</si>
  <si>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</si>
  <si>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</si>
  <si>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</si>
  <si>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</si>
  <si>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</si>
  <si>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</si>
  <si>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</si>
  <si>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</si>
  <si>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</si>
  <si>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</si>
  <si>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</si>
  <si>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</si>
  <si>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</si>
  <si>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</si>
  <si>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</si>
  <si>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</si>
  <si>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</si>
  <si>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</si>
  <si>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</si>
  <si>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</si>
  <si>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</si>
  <si>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</si>
  <si>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</si>
  <si>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</si>
  <si>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</si>
  <si>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</si>
  <si>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</si>
  <si>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</si>
  <si>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</si>
  <si>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</si>
  <si>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</si>
  <si>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</si>
  <si>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</si>
  <si>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</si>
  <si>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</si>
  <si>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</si>
  <si>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</si>
  <si>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</si>
  <si>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</si>
  <si>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</si>
  <si>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</si>
  <si>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</si>
  <si>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</si>
  <si>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</si>
  <si>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</si>
  <si>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</si>
  <si>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</si>
  <si>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</si>
  <si>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</si>
  <si>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</si>
  <si>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Director</t>
  </si>
  <si>
    <t>413</t>
  </si>
  <si>
    <t>EB3076b</t>
  </si>
  <si>
    <t>713 853-1957</t>
  </si>
  <si>
    <t>454-59-8983</t>
  </si>
  <si>
    <t>9210</t>
  </si>
  <si>
    <t>999</t>
  </si>
  <si>
    <t>175</t>
  </si>
  <si>
    <t>2182</t>
  </si>
  <si>
    <t>Sally W. Beck</t>
  </si>
  <si>
    <t>Pagenet - Todd's Pgr</t>
  </si>
  <si>
    <t>MetroCall - D. Maxwell's Pgr</t>
  </si>
  <si>
    <t>D. Todd</t>
  </si>
  <si>
    <t>L</t>
  </si>
  <si>
    <t>062</t>
  </si>
  <si>
    <t>Houston Cellular - Todd's Cellular for Jan</t>
  </si>
  <si>
    <t>Gleim Publications - Training for CPE credits</t>
  </si>
  <si>
    <t>Fred Pryor Seminars - Training</t>
  </si>
  <si>
    <t>Passport fee - Robin Hall</t>
  </si>
  <si>
    <t>Passport fee - Brandon Hall</t>
  </si>
  <si>
    <t>Passport fee - Bryce Hall</t>
  </si>
  <si>
    <t>052</t>
  </si>
  <si>
    <t>061</t>
  </si>
  <si>
    <t>P</t>
  </si>
  <si>
    <t>0813</t>
  </si>
  <si>
    <t>Vespucci's - Discuss Rptg</t>
  </si>
  <si>
    <t>T. Hall, T. Myers, M. Galvan</t>
  </si>
  <si>
    <t>T. Hall, L. Tippery</t>
  </si>
  <si>
    <t>T. Hall, S. Ayala</t>
  </si>
  <si>
    <t>T. Hall, T. Norton</t>
  </si>
  <si>
    <t>T. Hall, D. Maxwell</t>
  </si>
  <si>
    <t>Downtown Café - Feedback on Homer Lin</t>
  </si>
  <si>
    <t>Vespucci's - Review Lunch</t>
  </si>
  <si>
    <t>Hyatt Regency - Review Lunch</t>
  </si>
  <si>
    <t>Beck's Prime - Review Lunch</t>
  </si>
  <si>
    <t>Downtown Café - Dept Strategy Mtg</t>
  </si>
  <si>
    <t>T. Hall, D. Maxwell, T. Norton, S. Ayala, H. Lin</t>
  </si>
  <si>
    <t>0</t>
  </si>
  <si>
    <t>Robin Hall - Houston to London, Power Risk Portfolio</t>
  </si>
  <si>
    <t>Brandon Hall - Houston to London, Power Risk Portfolio</t>
  </si>
  <si>
    <t>Bryce Hall - Houston to London, Power Risk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</si>
</sst>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70FA635-1356-F042-6005-1A1876C36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6C118D7-C82B-4A70-334E-23525DE618E0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7E5B88C2-AB2C-2FE2-9D03-6FD3B405AF05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D8155AC6-FA6B-2322-9897-A5562F928A89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76AF476D-904C-64BB-6480-4A1EE2ECEB62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0F7BED49-6A00-96EA-138B-807B67A1BE71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CFCB0AEC-DC36-EA07-E96F-43B61D61293B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041997A9-8A0D-E154-F7E9-F023D9B2BDE7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6557B03B-DE69-5DE5-5706-A32719E5DAA9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9CF4B42B-ECFA-E28F-F8E0-82AED94F2994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D6C1B459-297A-25C1-4C53-70582FD189A6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69142FF6-31EE-EA89-A718-2DF1884D7FF8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E8AC10D-6FAE-F2EF-DE5E-DE9A8CF7A39E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6234A14-72F3-5257-93F2-8A2CF2EBA09E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FB99B72D-1080-64BA-F9F6-E70835AD7EAA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50D26744-6696-9B03-4FCA-B57DB127D407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4E060BD8-8DAB-0B56-9DED-904BF662C223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5EE94C17-2379-6DBF-831D-3CAE329C1083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A5709B10-09AE-5554-2E7D-44391BF25B94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F7AAFA46-311A-1C40-FCBE-05A37B801A9F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2A9DA0C-69AA-A4AB-191B-CE2F9A93E86D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8FF4D58B-0202-8488-D9FF-EAC0C5072E83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276F0721-F561-C377-0074-8C0588ECCA9C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139.83000000000001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115.32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6228.18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0813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447.8</v>
      </c>
      <c r="B17" s="368" t="str">
        <f>'Misc. Exp. Sup'!B49</f>
        <v>413</v>
      </c>
      <c r="C17" s="368">
        <f>'Meals and Ent Sup'!C49</f>
        <v>0</v>
      </c>
      <c r="D17" s="368" t="str">
        <f>'Misc. Exp. Sup'!E49</f>
        <v>999</v>
      </c>
      <c r="E17" s="368" t="str">
        <f>'Misc. Exp. Sup'!F49</f>
        <v>052</v>
      </c>
      <c r="F17" s="368" t="str">
        <f>'Misc. Exp. Sup'!G49</f>
        <v>2182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245</v>
      </c>
      <c r="B18" s="368" t="str">
        <f>'Misc. Exp. Sup'!B50</f>
        <v>413</v>
      </c>
      <c r="C18" s="368">
        <f>'Meals and Ent Sup'!C50</f>
        <v>0</v>
      </c>
      <c r="D18" s="368" t="str">
        <f>'Misc. Exp. Sup'!E50</f>
        <v>999</v>
      </c>
      <c r="E18" s="368" t="str">
        <f>'Misc. Exp. Sup'!F50</f>
        <v>061</v>
      </c>
      <c r="F18" s="368" t="str">
        <f>'Misc. Exp. Sup'!G50</f>
        <v>0813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7176.13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E2" zoomScale="80" workbookViewId="0">
      <selection activeCell="N3" sqref="N3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36609</v>
      </c>
      <c r="P2" s="319">
        <f ca="1">TODAY()</f>
        <v>36609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114</v>
      </c>
      <c r="B6" s="123"/>
      <c r="C6" s="123"/>
      <c r="D6"/>
      <c r="E6" s="365" t="s">
        <v>127</v>
      </c>
      <c r="F6" s="123"/>
      <c r="G6" s="123"/>
      <c r="H6" s="181" t="s">
        <v>115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116</v>
      </c>
      <c r="B8" s="366"/>
      <c r="C8" s="366"/>
      <c r="D8" s="180"/>
      <c r="E8" s="201" t="s">
        <v>117</v>
      </c>
      <c r="F8" s="179"/>
      <c r="G8" s="202"/>
      <c r="H8" s="179"/>
      <c r="I8" s="179"/>
      <c r="J8" s="200"/>
      <c r="K8" s="330" t="s">
        <v>118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36556</v>
      </c>
      <c r="B14" s="137" t="s">
        <v>128</v>
      </c>
      <c r="C14" s="128" t="s">
        <v>140</v>
      </c>
      <c r="D14" s="162"/>
      <c r="E14" s="162"/>
      <c r="F14" s="163"/>
      <c r="G14" s="164"/>
      <c r="H14" s="207" t="s">
        <v>141</v>
      </c>
      <c r="I14" s="320"/>
      <c r="J14" s="321"/>
      <c r="K14" s="321"/>
      <c r="L14" s="314">
        <v>19.02</v>
      </c>
      <c r="M14" s="206"/>
      <c r="N14" s="199">
        <f>IF(M14=" ",L14*1,L14*M14)</f>
        <v>19.02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36560</v>
      </c>
      <c r="B15" s="137" t="s">
        <v>128</v>
      </c>
      <c r="C15" s="128" t="s">
        <v>147</v>
      </c>
      <c r="D15" s="162"/>
      <c r="E15" s="162"/>
      <c r="F15" s="163"/>
      <c r="G15" s="164"/>
      <c r="H15" s="325" t="s">
        <v>142</v>
      </c>
      <c r="I15" s="322"/>
      <c r="J15" s="323"/>
      <c r="K15" s="323"/>
      <c r="L15" s="314">
        <v>16</v>
      </c>
      <c r="M15" s="206"/>
      <c r="N15" s="199">
        <f>IF(M15=" ",L15*1,L15*M15)</f>
        <v>16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36564</v>
      </c>
      <c r="B16" s="137" t="s">
        <v>128</v>
      </c>
      <c r="C16" s="128" t="s">
        <v>148</v>
      </c>
      <c r="D16" s="162"/>
      <c r="E16" s="162"/>
      <c r="F16" s="163"/>
      <c r="G16" s="164"/>
      <c r="H16" s="325" t="s">
        <v>143</v>
      </c>
      <c r="I16" s="322"/>
      <c r="J16" s="323"/>
      <c r="K16" s="323"/>
      <c r="L16" s="314">
        <v>26</v>
      </c>
      <c r="M16" s="206"/>
      <c r="N16" s="199">
        <f t="shared" ref="N16:N26" si="0">IF(M16=" ",L16*1,L16*M16)</f>
        <v>26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>
        <v>36571</v>
      </c>
      <c r="B17" s="137" t="s">
        <v>128</v>
      </c>
      <c r="C17" s="128" t="s">
        <v>149</v>
      </c>
      <c r="D17" s="162"/>
      <c r="E17" s="162"/>
      <c r="F17" s="163"/>
      <c r="G17" s="164"/>
      <c r="H17" s="325" t="s">
        <v>144</v>
      </c>
      <c r="I17" s="322"/>
      <c r="J17" s="323"/>
      <c r="K17" s="323"/>
      <c r="L17" s="314">
        <v>16.18</v>
      </c>
      <c r="M17" s="206"/>
      <c r="N17" s="199">
        <f>IF(M17=" ",L17*1,L17*M17)</f>
        <v>16.18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>
        <v>36557</v>
      </c>
      <c r="B18" s="137" t="s">
        <v>128</v>
      </c>
      <c r="C18" s="128" t="s">
        <v>146</v>
      </c>
      <c r="D18" s="162"/>
      <c r="E18" s="162"/>
      <c r="F18" s="163"/>
      <c r="G18" s="164"/>
      <c r="H18" s="325" t="s">
        <v>145</v>
      </c>
      <c r="I18" s="322"/>
      <c r="J18" s="323"/>
      <c r="K18" s="323"/>
      <c r="L18" s="314">
        <v>17.600000000000001</v>
      </c>
      <c r="M18" s="206"/>
      <c r="N18" s="199">
        <f>IF(M18=" ",L18*1,L18*M18)</f>
        <v>17.600000000000001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>
        <v>36570</v>
      </c>
      <c r="B19" s="137" t="s">
        <v>128</v>
      </c>
      <c r="C19" s="128" t="s">
        <v>150</v>
      </c>
      <c r="D19" s="162"/>
      <c r="E19" s="162"/>
      <c r="F19" s="163"/>
      <c r="G19" s="164"/>
      <c r="H19" s="325" t="s">
        <v>151</v>
      </c>
      <c r="I19" s="322"/>
      <c r="J19" s="323"/>
      <c r="K19" s="323"/>
      <c r="L19" s="314">
        <v>45.03</v>
      </c>
      <c r="M19" s="206"/>
      <c r="N19" s="199">
        <f>IF(M19=" ",L19*1,L19*M19)</f>
        <v>45.03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139.83000000000001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116</v>
      </c>
      <c r="B29" s="306" t="s">
        <v>120</v>
      </c>
      <c r="C29" s="307"/>
      <c r="D29" s="139" t="s">
        <v>121</v>
      </c>
      <c r="E29" s="139" t="s">
        <v>129</v>
      </c>
      <c r="F29" s="139" t="s">
        <v>123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139.83000000000001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36566</v>
      </c>
      <c r="B33" s="131" t="s">
        <v>125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16.88</v>
      </c>
      <c r="M33" s="206"/>
      <c r="N33" s="199">
        <f t="shared" ref="N33:N40" si="1">IF(M33=" ",L33*1,L33*M33)</f>
        <v>16.88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>
        <v>36550</v>
      </c>
      <c r="B34" s="131" t="s">
        <v>126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11.85</v>
      </c>
      <c r="M34" s="206"/>
      <c r="N34" s="199">
        <f>IF(M34=" ",L34*1,L34*M34)</f>
        <v>11.85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>
        <v>36553</v>
      </c>
      <c r="B35" s="131" t="s">
        <v>130</v>
      </c>
      <c r="C35" s="162"/>
      <c r="D35" s="166"/>
      <c r="E35" s="166"/>
      <c r="F35" s="166"/>
      <c r="G35" s="166"/>
      <c r="H35" s="162"/>
      <c r="I35" s="162"/>
      <c r="J35" s="162"/>
      <c r="K35" s="162"/>
      <c r="L35" s="314">
        <v>86.59</v>
      </c>
      <c r="M35" s="206"/>
      <c r="N35" s="199">
        <f t="shared" si="1"/>
        <v>86.59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115.32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692.8</v>
      </c>
    </row>
    <row r="43" spans="1:64" ht="24" customHeight="1" x14ac:dyDescent="0.2">
      <c r="A43" s="138" t="s">
        <v>116</v>
      </c>
      <c r="B43" s="306" t="s">
        <v>120</v>
      </c>
      <c r="C43" s="307"/>
      <c r="D43" s="139" t="s">
        <v>121</v>
      </c>
      <c r="E43" s="139" t="s">
        <v>122</v>
      </c>
      <c r="F43" s="139" t="s">
        <v>123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808.12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6228.18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7176.13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7176.13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 t="s">
        <v>124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Hall</v>
      </c>
      <c r="B62" s="295" t="str">
        <f>IF(ISBLANK($E$6),TRIM(" "),$E$6)</f>
        <v>D. Todd</v>
      </c>
      <c r="C62" s="374" t="str">
        <f>TEXT(IF(ISBLANK($N$2),"      ",$N$2),"000000")</f>
        <v>036609</v>
      </c>
      <c r="D62" s="112" t="str">
        <f>TEXT($K$6,"###-##-####")</f>
        <v>454-59-8983</v>
      </c>
      <c r="E62" s="296" t="str">
        <f>TEXT($N$52,"######0.00")</f>
        <v>7176.13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2" zoomScale="80" workbookViewId="0">
      <selection activeCell="J16" sqref="J16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152</v>
      </c>
      <c r="B12" s="155">
        <v>36607</v>
      </c>
      <c r="C12" s="126" t="s">
        <v>153</v>
      </c>
      <c r="D12" s="173"/>
      <c r="E12" s="173"/>
      <c r="F12" s="173"/>
      <c r="G12" s="174"/>
      <c r="H12" s="173"/>
      <c r="I12" s="175"/>
      <c r="J12" s="173"/>
      <c r="K12" s="173"/>
      <c r="L12" s="308" t="s">
        <v>138</v>
      </c>
      <c r="M12" s="315">
        <v>4604.09</v>
      </c>
      <c r="N12" s="313"/>
      <c r="O12" s="199">
        <f t="shared" ref="O12:O27" si="0">IF(N12=" ",M12*1,M12*N12)</f>
        <v>4604.09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78</v>
      </c>
      <c r="B13" s="155">
        <v>36608</v>
      </c>
      <c r="C13" s="126" t="s">
        <v>154</v>
      </c>
      <c r="D13" s="173"/>
      <c r="E13" s="173"/>
      <c r="F13" s="173"/>
      <c r="G13" s="174"/>
      <c r="H13" s="173"/>
      <c r="I13" s="173"/>
      <c r="J13" s="173"/>
      <c r="K13" s="173"/>
      <c r="L13" s="308" t="s">
        <v>138</v>
      </c>
      <c r="M13" s="315">
        <v>3114.09</v>
      </c>
      <c r="N13" s="313"/>
      <c r="O13" s="199">
        <f t="shared" si="0"/>
        <v>3114.09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78</v>
      </c>
      <c r="B14" s="155">
        <v>36608</v>
      </c>
      <c r="C14" s="126" t="s">
        <v>155</v>
      </c>
      <c r="D14" s="173"/>
      <c r="E14" s="173"/>
      <c r="F14" s="173"/>
      <c r="G14" s="174"/>
      <c r="H14" s="173"/>
      <c r="I14" s="173"/>
      <c r="J14" s="173"/>
      <c r="K14" s="173"/>
      <c r="L14" s="308" t="s">
        <v>138</v>
      </c>
      <c r="M14" s="315">
        <v>3114.09</v>
      </c>
      <c r="N14" s="313"/>
      <c r="O14" s="199">
        <f t="shared" si="0"/>
        <v>3114.09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10832.27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>Totals are not equal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137</v>
      </c>
      <c r="G49" s="195" t="s">
        <v>139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6228.18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6228.18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E1" zoomScale="80" workbookViewId="0">
      <selection activeCell="N56" sqref="N56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D1" zoomScale="80" workbookViewId="0">
      <selection activeCell="M15" sqref="M15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>
        <f>IF((VALUE('Short Form'!J62)&lt;&gt;0),1+VALUE('Short Form'!I62)+VALUE('Short Form'!J62)+VALUE('Short Form'!H62),"")</f>
        <v>3</v>
      </c>
      <c r="O2" s="32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 t="s">
        <v>78</v>
      </c>
      <c r="B10" s="155">
        <v>36574</v>
      </c>
      <c r="C10" s="126" t="s">
        <v>131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180</v>
      </c>
      <c r="N10" s="310"/>
      <c r="O10" s="199">
        <f>IF(N10=" ",M10*1,M10*N10)</f>
        <v>180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 t="s">
        <v>78</v>
      </c>
      <c r="B11" s="155">
        <v>36572</v>
      </c>
      <c r="C11" s="126" t="s">
        <v>132</v>
      </c>
      <c r="D11" s="173"/>
      <c r="E11" s="173"/>
      <c r="F11" s="173"/>
      <c r="G11" s="174"/>
      <c r="H11" s="173"/>
      <c r="I11" s="173"/>
      <c r="J11" s="173"/>
      <c r="K11" s="173"/>
      <c r="L11" s="173"/>
      <c r="M11" s="288">
        <v>267.8</v>
      </c>
      <c r="N11" s="310"/>
      <c r="O11" s="199">
        <f>IF(N11=" ",M11*1,M11*N11)</f>
        <v>267.8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 t="s">
        <v>79</v>
      </c>
      <c r="B12" s="155">
        <v>36600</v>
      </c>
      <c r="C12" s="126" t="s">
        <v>133</v>
      </c>
      <c r="D12" s="173"/>
      <c r="E12" s="173"/>
      <c r="F12" s="173"/>
      <c r="G12" s="174"/>
      <c r="H12" s="173"/>
      <c r="I12" s="173"/>
      <c r="J12" s="173"/>
      <c r="K12" s="173"/>
      <c r="L12" s="173"/>
      <c r="M12" s="288">
        <v>95</v>
      </c>
      <c r="N12" s="310"/>
      <c r="O12" s="199">
        <f>IF(N12=" ",M12*1,M12*N12)</f>
        <v>95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 t="s">
        <v>79</v>
      </c>
      <c r="B13" s="155">
        <v>36234</v>
      </c>
      <c r="C13" s="126" t="s">
        <v>134</v>
      </c>
      <c r="D13" s="173"/>
      <c r="E13" s="173"/>
      <c r="F13" s="173"/>
      <c r="G13" s="174"/>
      <c r="H13" s="173"/>
      <c r="I13" s="173"/>
      <c r="J13" s="173"/>
      <c r="K13" s="173"/>
      <c r="L13" s="173"/>
      <c r="M13" s="288">
        <v>75</v>
      </c>
      <c r="N13" s="310"/>
      <c r="O13" s="199">
        <f t="shared" ref="O13:O25" si="0">IF(N13=" ",M13*1,M13*N13)</f>
        <v>75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 t="s">
        <v>79</v>
      </c>
      <c r="B14" s="155">
        <v>36234</v>
      </c>
      <c r="C14" s="126" t="s">
        <v>135</v>
      </c>
      <c r="D14" s="173"/>
      <c r="E14" s="173"/>
      <c r="F14" s="173"/>
      <c r="G14" s="174"/>
      <c r="H14" s="173"/>
      <c r="I14" s="173"/>
      <c r="J14" s="173"/>
      <c r="K14" s="173"/>
      <c r="L14" s="173"/>
      <c r="M14" s="288">
        <v>75</v>
      </c>
      <c r="N14" s="310"/>
      <c r="O14" s="199">
        <f t="shared" si="0"/>
        <v>75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692.8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136</v>
      </c>
      <c r="G49" s="195" t="s">
        <v>123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447.8</v>
      </c>
      <c r="P49" s="78"/>
      <c r="Q49" s="78"/>
      <c r="R49" s="78"/>
      <c r="S49" s="78"/>
      <c r="T49" s="78"/>
    </row>
    <row r="50" spans="1:20" ht="24" customHeight="1" x14ac:dyDescent="0.25">
      <c r="A50" s="194" t="s">
        <v>79</v>
      </c>
      <c r="B50" s="195" t="s">
        <v>116</v>
      </c>
      <c r="C50" s="311" t="s">
        <v>120</v>
      </c>
      <c r="D50" s="312"/>
      <c r="E50" s="195" t="s">
        <v>121</v>
      </c>
      <c r="F50" s="195" t="s">
        <v>137</v>
      </c>
      <c r="G50" s="195" t="s">
        <v>139</v>
      </c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245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692.8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2000-03-24T22:18:23Z</cp:lastPrinted>
  <dcterms:created xsi:type="dcterms:W3CDTF">1997-11-03T17:34:07Z</dcterms:created>
  <dcterms:modified xsi:type="dcterms:W3CDTF">2023-09-19T16:02:28Z</dcterms:modified>
</cp:coreProperties>
</file>