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881AE9-8C64-4851-921D-1ECC2A631B04}" xr6:coauthVersionLast="47" xr6:coauthVersionMax="47" xr10:uidLastSave="{00000000-0000-0000-0000-000000000000}"/>
  <bookViews>
    <workbookView xWindow="-120" yWindow="-120" windowWidth="38640" windowHeight="157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Model'!$B$1:$J$58</definedName>
    <definedName name="_xlnm.Print_Area" localSheetId="2">'SDG&amp;E URG'!$A$1:$T$38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4" l="1"/>
  <c r="E7" i="4"/>
  <c r="G7" i="4"/>
  <c r="H7" i="4"/>
  <c r="J7" i="4"/>
  <c r="K7" i="4"/>
  <c r="L7" i="4"/>
  <c r="D8" i="4"/>
  <c r="E8" i="4"/>
  <c r="G8" i="4"/>
  <c r="H8" i="4"/>
  <c r="J8" i="4"/>
  <c r="K8" i="4"/>
  <c r="L8" i="4"/>
  <c r="D9" i="4"/>
  <c r="E9" i="4"/>
  <c r="G9" i="4"/>
  <c r="H9" i="4"/>
  <c r="J9" i="4"/>
  <c r="K9" i="4"/>
  <c r="L9" i="4"/>
  <c r="D10" i="4"/>
  <c r="E10" i="4"/>
  <c r="G10" i="4"/>
  <c r="H10" i="4"/>
  <c r="J10" i="4"/>
  <c r="K10" i="4"/>
  <c r="L10" i="4"/>
  <c r="D11" i="4"/>
  <c r="E11" i="4"/>
  <c r="G11" i="4"/>
  <c r="H11" i="4"/>
  <c r="J11" i="4"/>
  <c r="K11" i="4"/>
  <c r="L11" i="4"/>
  <c r="D12" i="4"/>
  <c r="E12" i="4"/>
  <c r="G12" i="4"/>
  <c r="H12" i="4"/>
  <c r="J12" i="4"/>
  <c r="K12" i="4"/>
  <c r="L12" i="4"/>
  <c r="D13" i="4"/>
  <c r="E13" i="4"/>
  <c r="G13" i="4"/>
  <c r="H13" i="4"/>
  <c r="J13" i="4"/>
  <c r="K13" i="4"/>
  <c r="L13" i="4"/>
  <c r="D14" i="4"/>
  <c r="E14" i="4"/>
  <c r="G14" i="4"/>
  <c r="H14" i="4"/>
  <c r="J14" i="4"/>
  <c r="K14" i="4"/>
  <c r="L14" i="4"/>
  <c r="B15" i="4"/>
  <c r="C15" i="4"/>
  <c r="D15" i="4"/>
  <c r="E15" i="4"/>
  <c r="G15" i="4"/>
  <c r="H15" i="4"/>
  <c r="J15" i="4"/>
  <c r="K15" i="4"/>
  <c r="L15" i="4"/>
  <c r="B16" i="4"/>
  <c r="B17" i="4"/>
  <c r="B17" i="2"/>
  <c r="B18" i="2"/>
  <c r="B19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F11" i="1"/>
  <c r="F12" i="1"/>
  <c r="D14" i="1"/>
  <c r="E14" i="1"/>
  <c r="D17" i="1"/>
  <c r="E17" i="1"/>
  <c r="F17" i="1"/>
  <c r="G17" i="1"/>
  <c r="E18" i="1"/>
  <c r="F18" i="1"/>
  <c r="G18" i="1"/>
  <c r="D19" i="1"/>
  <c r="E19" i="1"/>
  <c r="G19" i="1"/>
  <c r="D20" i="1"/>
  <c r="E20" i="1"/>
  <c r="E22" i="1"/>
  <c r="D31" i="1"/>
  <c r="D33" i="1"/>
  <c r="D39" i="1"/>
  <c r="D40" i="1"/>
  <c r="D41" i="1"/>
  <c r="D43" i="1"/>
  <c r="D44" i="1"/>
  <c r="D45" i="1"/>
  <c r="D52" i="1"/>
  <c r="G52" i="1"/>
  <c r="I52" i="1"/>
  <c r="D53" i="1"/>
  <c r="G53" i="1"/>
  <c r="I53" i="1"/>
  <c r="D54" i="1"/>
  <c r="G54" i="1"/>
  <c r="I54" i="1"/>
  <c r="D55" i="1"/>
  <c r="G55" i="1"/>
  <c r="I55" i="1"/>
  <c r="D56" i="1"/>
  <c r="G56" i="1"/>
  <c r="I56" i="1"/>
  <c r="D57" i="1"/>
  <c r="D58" i="1"/>
  <c r="G58" i="1"/>
  <c r="I58" i="1"/>
  <c r="I32" i="3"/>
  <c r="J32" i="3"/>
  <c r="K32" i="3"/>
  <c r="L32" i="3"/>
  <c r="M32" i="3"/>
  <c r="N32" i="3"/>
  <c r="O32" i="3"/>
  <c r="P32" i="3"/>
  <c r="Q32" i="3"/>
  <c r="R32" i="3"/>
  <c r="S32" i="3"/>
  <c r="T32" i="3"/>
  <c r="I33" i="3"/>
  <c r="J33" i="3"/>
  <c r="K33" i="3"/>
  <c r="L33" i="3"/>
  <c r="M33" i="3"/>
  <c r="N33" i="3"/>
  <c r="O33" i="3"/>
  <c r="P33" i="3"/>
  <c r="Q33" i="3"/>
  <c r="R33" i="3"/>
  <c r="S33" i="3"/>
  <c r="T33" i="3"/>
  <c r="I34" i="3"/>
  <c r="J34" i="3"/>
  <c r="K34" i="3"/>
  <c r="L34" i="3"/>
  <c r="M34" i="3"/>
  <c r="N34" i="3"/>
  <c r="O34" i="3"/>
  <c r="P34" i="3"/>
  <c r="Q34" i="3"/>
  <c r="R34" i="3"/>
  <c r="S34" i="3"/>
  <c r="T34" i="3"/>
  <c r="I35" i="3"/>
</calcChain>
</file>

<file path=xl/sharedStrings.xml><?xml version="1.0" encoding="utf-8"?>
<sst xmlns="http://schemas.openxmlformats.org/spreadsheetml/2006/main" count="169" uniqueCount="109">
  <si>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</si>
  <si>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</si>
  <si>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</si>
  <si>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</si>
  <si>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</si>
  <si>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</si>
  <si>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</si>
  <si>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</si>
  <si>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</si>
  <si>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</si>
  <si>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</si>
  <si>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</si>
  <si>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</si>
  <si>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</si>
  <si>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</si>
  <si>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</si>
  <si>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</si>
  <si>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</si>
  <si>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</si>
  <si>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</si>
  <si>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</si>
  <si>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</si>
  <si>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</si>
  <si>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</si>
  <si>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</si>
  <si>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</si>
  <si>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</si>
  <si>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</si>
  <si>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</si>
  <si>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</si>
  <si>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</si>
  <si>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</si>
  <si>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</si>
  <si>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</si>
  <si>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</si>
  <si>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</si>
  <si>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</si>
  <si>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</si>
  <si>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</si>
  <si>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</si>
  <si>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</si>
  <si>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</si>
  <si>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</si>
  <si>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</si>
  <si>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</si>
  <si>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</si>
  <si>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</si>
  <si>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</si>
  <si>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</si>
  <si>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</si>
  <si>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</si>
  <si>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</si>
  <si>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</si>
  <si>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</si>
  <si>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</si>
  <si>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</si>
  <si>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</si>
  <si>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</si>
  <si>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</si>
  <si>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</si>
  <si>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</si>
  <si>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</si>
  <si>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</si>
  <si>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</si>
  <si>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</si>
  <si>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</si>
  <si>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</si>
  <si>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</si>
  <si>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</si>
  <si>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</si>
  <si>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</si>
  <si>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</si>
  <si>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</si>
  <si>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</si>
  <si>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</si>
  <si>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</si>
  <si>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</si>
  <si>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</si>
  <si>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</si>
  <si>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</si>
  <si>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</si>
  <si>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</si>
  <si>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</si>
  <si>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</si>
  <si>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</si>
  <si>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</si>
  <si>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Jan01-Dec02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</si>
  <si>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</si>
  <si>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</si>
  <si>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</si>
  <si>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</si>
  <si>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</si>
  <si>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</si>
  <si>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</si>
  <si>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</si>
  <si>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</si>
  <si>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</si>
  <si>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</si>
  <si>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</si>
  <si>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5)</t>
  </si>
  <si>
    <t>Billing Determinants (GWh) Mar-27 to Dec-02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</si>
  <si>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</si>
  <si>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</si>
  <si>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</si>
  <si>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</si>
  <si>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</si>
  <si>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</si>
  <si>
    <t>Update Determinants (Mar-01 to December-02)</t>
  </si>
  <si>
    <t>Oct01-Dec02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</si>
</sst>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1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0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8"/>
  <sheetViews>
    <sheetView tabSelected="1" topLeftCell="B1" zoomScale="75" zoomScaleNormal="75" workbookViewId="0">
      <selection activeCell="D9" sqref="D9"/>
    </sheetView>
  </sheetViews>
  <sheetFormatPr defaultRowHeight="12.75" x14ac:dyDescent="0.2"/>
  <cols>
    <col min="1" max="1" width="31.7109375" hidden="1" customWidth="1"/>
    <col min="2" max="2" width="50.140625" bestFit="1" customWidth="1"/>
    <col min="3" max="3" width="11.5703125" customWidth="1"/>
    <col min="4" max="4" width="13.28515625" bestFit="1" customWidth="1"/>
    <col min="5" max="5" width="11.5703125" customWidth="1"/>
    <col min="6" max="6" width="4.85546875" customWidth="1"/>
    <col min="7" max="7" width="13.42578125" customWidth="1"/>
    <col min="8" max="8" width="11.28515625" bestFit="1" customWidth="1"/>
    <col min="9" max="9" width="14.85546875" customWidth="1"/>
    <col min="10" max="10" width="13.42578125" bestFit="1" customWidth="1"/>
    <col min="11" max="11" width="11.7109375" bestFit="1" customWidth="1"/>
    <col min="12" max="12" width="11.7109375" customWidth="1"/>
    <col min="13" max="14" width="14" bestFit="1" customWidth="1"/>
    <col min="15" max="15" width="11.5703125" bestFit="1" customWidth="1"/>
    <col min="16" max="16" width="14.28515625" bestFit="1" customWidth="1"/>
    <col min="17" max="17" width="11.5703125" bestFit="1" customWidth="1"/>
    <col min="18" max="18" width="13.7109375" customWidth="1"/>
    <col min="19" max="19" width="14" bestFit="1" customWidth="1"/>
    <col min="20" max="23" width="11.5703125" bestFit="1" customWidth="1"/>
    <col min="24" max="24" width="12.85546875" customWidth="1"/>
    <col min="25" max="25" width="8.140625" bestFit="1" customWidth="1"/>
    <col min="26" max="26" width="12.7109375" customWidth="1"/>
    <col min="27" max="28" width="8.42578125" bestFit="1" customWidth="1"/>
  </cols>
  <sheetData>
    <row r="1" spans="2:27" x14ac:dyDescent="0.2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x14ac:dyDescent="0.25">
      <c r="B2" s="125" t="s">
        <v>5</v>
      </c>
      <c r="C2" s="125"/>
      <c r="D2" s="125"/>
      <c r="E2" s="125"/>
      <c r="F2" s="125"/>
      <c r="G2" s="1"/>
      <c r="H2" s="1"/>
      <c r="J2" s="121" t="s">
        <v>99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x14ac:dyDescent="0.25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x14ac:dyDescent="0.25">
      <c r="B4" s="74"/>
      <c r="C4" s="74"/>
      <c r="D4" s="74"/>
      <c r="E4" s="74"/>
      <c r="F4" s="74"/>
      <c r="G4" s="1"/>
      <c r="H4" s="1"/>
      <c r="J4" s="122" t="s">
        <v>98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x14ac:dyDescent="0.25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thickBot="1" x14ac:dyDescent="0.25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5" thickBot="1" x14ac:dyDescent="0.25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35">
      <c r="B12" s="13" t="s">
        <v>95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">
      <c r="B15" s="13" t="s">
        <v>107</v>
      </c>
      <c r="C15" s="11"/>
      <c r="F15" s="13"/>
      <c r="G15" s="4"/>
      <c r="H15" s="4"/>
    </row>
    <row r="16" spans="2:27" x14ac:dyDescent="0.2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">
      <c r="B17" s="13" t="s">
        <v>12</v>
      </c>
      <c r="C17" s="15">
        <v>0.7</v>
      </c>
      <c r="D17" s="23">
        <f>+D19</f>
        <v>12560.387601474369</v>
      </c>
      <c r="E17" s="23">
        <f>+G17-D17</f>
        <v>8578.7610780482537</v>
      </c>
      <c r="F17" s="3">
        <f>+E17/E19</f>
        <v>0.48636854325796258</v>
      </c>
      <c r="G17" s="23">
        <f>+G19*$C$11</f>
        <v>21139.148679522623</v>
      </c>
      <c r="H17" s="4"/>
    </row>
    <row r="18" spans="2:26" ht="15" x14ac:dyDescent="0.35">
      <c r="B18" s="13" t="s">
        <v>95</v>
      </c>
      <c r="C18" s="15">
        <v>0.3</v>
      </c>
      <c r="D18" s="27">
        <v>0</v>
      </c>
      <c r="E18" s="27">
        <f>+G18</f>
        <v>9059.6351483668386</v>
      </c>
      <c r="F18" s="109">
        <f>+E18/E19</f>
        <v>0.51363145674203736</v>
      </c>
      <c r="G18" s="27">
        <f>+G19*$C$12</f>
        <v>9059.6351483668386</v>
      </c>
      <c r="H18" s="4" t="s">
        <v>1</v>
      </c>
    </row>
    <row r="19" spans="2:26" x14ac:dyDescent="0.2">
      <c r="B19" s="13" t="s">
        <v>4</v>
      </c>
      <c r="C19" s="11"/>
      <c r="D19" s="31">
        <f>+G19-E19</f>
        <v>12560.387601474369</v>
      </c>
      <c r="E19" s="23">
        <f>+'DWR Billing Determinants'!B17</f>
        <v>17638.396226415094</v>
      </c>
      <c r="G19" s="43">
        <f>+E19/E20</f>
        <v>30198.783827889463</v>
      </c>
      <c r="H19" s="4"/>
      <c r="V19" s="36"/>
      <c r="W19" s="36"/>
    </row>
    <row r="20" spans="2:26" x14ac:dyDescent="0.2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">
      <c r="D21" s="41"/>
      <c r="G21" s="41"/>
      <c r="H21" s="4"/>
      <c r="I21" s="4"/>
      <c r="K21" t="s">
        <v>1</v>
      </c>
      <c r="T21" s="41"/>
      <c r="V21" s="34"/>
    </row>
    <row r="22" spans="2:26" ht="13.5" thickBot="1" x14ac:dyDescent="0.25">
      <c r="E22" s="41">
        <f>E21/E19</f>
        <v>0</v>
      </c>
      <c r="H22" s="4"/>
      <c r="I22" s="4"/>
      <c r="T22" s="41"/>
      <c r="V22" s="34"/>
    </row>
    <row r="23" spans="2:26" ht="13.5" thickBot="1" x14ac:dyDescent="0.25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97</v>
      </c>
      <c r="H25" s="4"/>
      <c r="I25" s="4"/>
      <c r="J25" s="4"/>
      <c r="K25" s="4"/>
      <c r="L25" s="4"/>
      <c r="V25" s="34"/>
      <c r="Z25" s="41"/>
    </row>
    <row r="26" spans="2:26" x14ac:dyDescent="0.2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102</v>
      </c>
      <c r="H27" s="4"/>
      <c r="I27" s="4"/>
      <c r="J27" s="4"/>
      <c r="K27" s="4"/>
      <c r="L27" s="4"/>
      <c r="W27" s="42"/>
      <c r="X27" s="42"/>
    </row>
    <row r="28" spans="2:26" x14ac:dyDescent="0.2">
      <c r="B28" s="11" t="s">
        <v>76</v>
      </c>
      <c r="D28" s="32">
        <v>213045.1524139957</v>
      </c>
      <c r="E28" s="16"/>
      <c r="F28" s="13" t="s">
        <v>10</v>
      </c>
      <c r="G28" s="16" t="s">
        <v>104</v>
      </c>
      <c r="H28" s="4"/>
      <c r="I28" s="4"/>
      <c r="J28" s="4"/>
      <c r="K28" s="4"/>
      <c r="L28" s="4"/>
      <c r="W28" s="42"/>
      <c r="X28" s="42"/>
    </row>
    <row r="29" spans="2:26" x14ac:dyDescent="0.2">
      <c r="B29" s="11" t="s">
        <v>103</v>
      </c>
      <c r="D29" s="32">
        <v>73149.208368045482</v>
      </c>
      <c r="E29" s="16"/>
      <c r="F29" s="13" t="s">
        <v>10</v>
      </c>
      <c r="G29" s="16" t="s">
        <v>105</v>
      </c>
      <c r="H29" s="4"/>
      <c r="I29" s="4"/>
      <c r="J29" s="4"/>
      <c r="K29" s="4"/>
      <c r="L29" s="4"/>
      <c r="W29" s="42"/>
      <c r="X29" s="42"/>
    </row>
    <row r="30" spans="2:26" x14ac:dyDescent="0.2">
      <c r="B30" s="11" t="s">
        <v>101</v>
      </c>
      <c r="D30" s="114">
        <v>30621.482345745604</v>
      </c>
      <c r="E30" s="16" t="s">
        <v>1</v>
      </c>
      <c r="F30" s="13" t="s">
        <v>10</v>
      </c>
      <c r="G30" s="16" t="s">
        <v>106</v>
      </c>
      <c r="H30" s="4"/>
      <c r="I30" s="4"/>
      <c r="J30" s="4"/>
      <c r="K30" s="4"/>
      <c r="L30" s="4"/>
      <c r="W30" s="42"/>
      <c r="X30" s="42"/>
    </row>
    <row r="31" spans="2:26" x14ac:dyDescent="0.2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5" thickBot="1" x14ac:dyDescent="0.25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5" thickTop="1" x14ac:dyDescent="0.2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5" thickBot="1" x14ac:dyDescent="0.25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5" thickBot="1" x14ac:dyDescent="0.25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35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">
      <c r="B39" s="11" t="s">
        <v>94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">
      <c r="B40" s="11" t="s">
        <v>60</v>
      </c>
      <c r="D40" s="9">
        <f>+E40*('DWR Billing Determinants'!B16/'Rate Increase Model'!E20*D20)*10</f>
        <v>609736.22226028563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5" thickBot="1" x14ac:dyDescent="0.25">
      <c r="B44" s="11" t="s">
        <v>56</v>
      </c>
      <c r="D44" s="83">
        <f>+D31-D40</f>
        <v>377254.93448757089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5" thickTop="1" x14ac:dyDescent="0.2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5" thickBot="1" x14ac:dyDescent="0.25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5" thickBot="1" x14ac:dyDescent="0.25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35">
      <c r="B50" s="21" t="s">
        <v>1</v>
      </c>
      <c r="C50" s="6"/>
      <c r="D50" s="4" t="s">
        <v>80</v>
      </c>
      <c r="E50" s="78" t="s">
        <v>1</v>
      </c>
      <c r="F50" s="79"/>
      <c r="G50" s="82" t="s">
        <v>96</v>
      </c>
      <c r="H50" s="4"/>
      <c r="I50" s="4" t="s">
        <v>81</v>
      </c>
      <c r="K50" s="4"/>
      <c r="L50" s="4"/>
    </row>
    <row r="51" spans="2:18" x14ac:dyDescent="0.2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">
      <c r="B52" s="4" t="s">
        <v>87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">
      <c r="B53" s="4" t="s">
        <v>88</v>
      </c>
      <c r="C53" s="6"/>
      <c r="D53" s="116">
        <f>-D39</f>
        <v>-1211015</v>
      </c>
      <c r="E53" s="117"/>
      <c r="F53" s="117"/>
      <c r="G53" s="118">
        <f>-'DWR Billing Determinants'!G15</f>
        <v>-622015.39858645818</v>
      </c>
      <c r="H53" s="119"/>
      <c r="I53" s="118">
        <f>-'DWR Billing Determinants'!J15</f>
        <v>-588999.60141354171</v>
      </c>
      <c r="K53" s="4"/>
      <c r="L53" s="4"/>
    </row>
    <row r="54" spans="2:18" x14ac:dyDescent="0.2">
      <c r="B54" s="11" t="s">
        <v>57</v>
      </c>
      <c r="D54" s="6">
        <f>+D52+D53</f>
        <v>857426</v>
      </c>
      <c r="E54" s="11"/>
      <c r="F54" s="4"/>
      <c r="G54" s="6">
        <f>SUM(G52:G53)</f>
        <v>440400.96542849822</v>
      </c>
      <c r="H54" s="46"/>
      <c r="I54" s="6">
        <f>+D54-G54</f>
        <v>417025.03457150178</v>
      </c>
      <c r="K54" s="4"/>
      <c r="L54" s="4"/>
      <c r="O54" s="41"/>
      <c r="Q54" s="34"/>
    </row>
    <row r="55" spans="2:18" x14ac:dyDescent="0.2">
      <c r="B55" s="11" t="s">
        <v>100</v>
      </c>
      <c r="C55" s="60" t="s">
        <v>1</v>
      </c>
      <c r="D55" s="60">
        <f>+G19</f>
        <v>30198.783827889463</v>
      </c>
      <c r="E55" s="107"/>
      <c r="F55" s="4"/>
      <c r="G55" s="48">
        <f>+G18</f>
        <v>9059.6351483668386</v>
      </c>
      <c r="H55" s="111"/>
      <c r="I55" s="60">
        <f>+G17</f>
        <v>21139.148679522623</v>
      </c>
      <c r="K55" s="107"/>
      <c r="L55" s="4"/>
      <c r="O55" s="41"/>
      <c r="Q55" s="34"/>
    </row>
    <row r="56" spans="2:18" x14ac:dyDescent="0.2">
      <c r="B56" s="11" t="s">
        <v>82</v>
      </c>
      <c r="C56" s="12" t="s">
        <v>1</v>
      </c>
      <c r="D56" s="16">
        <f>D54/(D55*10)</f>
        <v>2.839273279634996</v>
      </c>
      <c r="E56" s="110"/>
      <c r="G56" s="16">
        <f>G54/(G55*10)</f>
        <v>4.8611335690255517</v>
      </c>
      <c r="H56" s="108"/>
      <c r="I56" s="41">
        <f>+I54/(I55*10)</f>
        <v>1.9727617270390441</v>
      </c>
      <c r="K56" s="108"/>
      <c r="L56" s="4"/>
      <c r="M56" s="4"/>
      <c r="O56" s="41"/>
      <c r="Q56" s="34"/>
    </row>
    <row r="57" spans="2:18" ht="13.5" thickBot="1" x14ac:dyDescent="0.25">
      <c r="B57" s="11" t="s">
        <v>83</v>
      </c>
      <c r="C57" t="s">
        <v>1</v>
      </c>
      <c r="D57" s="113">
        <f>+G57*C12</f>
        <v>-0.19800000000000001</v>
      </c>
      <c r="E57" s="113"/>
      <c r="F57" s="120"/>
      <c r="G57" s="113">
        <v>-0.66</v>
      </c>
      <c r="H57" s="120"/>
      <c r="I57" s="113">
        <v>0</v>
      </c>
      <c r="K57" s="66"/>
      <c r="L57" s="4"/>
      <c r="Q57" s="34"/>
    </row>
    <row r="58" spans="2:18" ht="13.5" thickBot="1" x14ac:dyDescent="0.25">
      <c r="B58" s="85" t="s">
        <v>84</v>
      </c>
      <c r="C58" s="86" t="s">
        <v>1</v>
      </c>
      <c r="D58" s="86">
        <f>+D56+D57</f>
        <v>2.641273279634996</v>
      </c>
      <c r="E58" s="86" t="s">
        <v>1</v>
      </c>
      <c r="F58" s="87"/>
      <c r="G58" s="86">
        <f>+G56+G57</f>
        <v>4.2011335690255516</v>
      </c>
      <c r="H58" s="87"/>
      <c r="I58" s="88">
        <f>+I56-I57</f>
        <v>1.9727617270390441</v>
      </c>
      <c r="K58" s="112"/>
      <c r="L58" s="4"/>
    </row>
    <row r="59" spans="2:18" x14ac:dyDescent="0.2">
      <c r="C59" s="2"/>
      <c r="D59" s="13"/>
      <c r="E59" s="11"/>
      <c r="F59" s="4"/>
      <c r="G59" s="89" t="s">
        <v>1</v>
      </c>
      <c r="H59" s="4"/>
      <c r="I59" s="15" t="s">
        <v>1</v>
      </c>
      <c r="K59" s="4"/>
      <c r="L59" s="4"/>
      <c r="Q59" s="35"/>
    </row>
    <row r="60" spans="2:18" x14ac:dyDescent="0.2">
      <c r="C60" s="2"/>
      <c r="K60" s="4"/>
      <c r="L60" s="4"/>
      <c r="Q60" s="30"/>
      <c r="R60" s="39"/>
    </row>
    <row r="61" spans="2:18" x14ac:dyDescent="0.2">
      <c r="B61" s="4"/>
      <c r="C61" s="5"/>
      <c r="D61" s="20"/>
      <c r="E61" s="4"/>
      <c r="F61" s="4"/>
      <c r="G61" s="5"/>
      <c r="H61" s="4"/>
      <c r="I61" s="6"/>
      <c r="J61" s="4"/>
      <c r="K61" s="4"/>
      <c r="L61" s="4"/>
      <c r="Q61" s="30"/>
      <c r="R61" s="39"/>
    </row>
    <row r="62" spans="2:18" x14ac:dyDescent="0.2">
      <c r="B62" s="11"/>
      <c r="C62" s="48"/>
      <c r="D62" s="48"/>
      <c r="E62" s="10"/>
      <c r="F62" s="10"/>
      <c r="G62" s="48"/>
      <c r="H62" s="4"/>
      <c r="I62" s="48"/>
      <c r="J62" s="4"/>
      <c r="K62" s="4"/>
      <c r="L62" s="4"/>
      <c r="Q62" s="30"/>
      <c r="R62" s="39"/>
    </row>
    <row r="63" spans="2:18" x14ac:dyDescent="0.2">
      <c r="B63" s="4"/>
      <c r="C63" s="12"/>
      <c r="D63" s="16"/>
      <c r="E63" s="11"/>
      <c r="F63" s="4"/>
      <c r="G63" s="16"/>
      <c r="H63" s="4"/>
      <c r="I63" s="16"/>
      <c r="J63" s="4"/>
      <c r="K63" s="4"/>
      <c r="L63" s="4"/>
      <c r="Q63" s="30"/>
      <c r="R63" s="39"/>
    </row>
    <row r="64" spans="2:18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Q64" s="30"/>
      <c r="R64" s="39"/>
    </row>
    <row r="65" spans="2:18" x14ac:dyDescent="0.2">
      <c r="B65" s="22"/>
      <c r="C65" s="123"/>
      <c r="D65" s="124"/>
      <c r="E65" s="21"/>
      <c r="F65" s="22"/>
      <c r="G65" s="21"/>
      <c r="H65" s="22"/>
      <c r="I65" s="124"/>
      <c r="J65" s="4"/>
      <c r="K65" s="4"/>
      <c r="L65" s="4"/>
      <c r="Q65" s="30"/>
      <c r="R65" s="39"/>
    </row>
    <row r="66" spans="2:18" x14ac:dyDescent="0.2">
      <c r="G66" s="41" t="s">
        <v>1</v>
      </c>
      <c r="J66" s="41" t="s">
        <v>1</v>
      </c>
      <c r="K66" s="4"/>
      <c r="L66" s="4"/>
      <c r="Q66" s="30"/>
      <c r="R66" s="39"/>
    </row>
    <row r="67" spans="2:18" x14ac:dyDescent="0.2">
      <c r="K67" s="4"/>
      <c r="L67" s="4"/>
    </row>
    <row r="68" spans="2:18" x14ac:dyDescent="0.2">
      <c r="K68" s="4"/>
      <c r="L68" s="4"/>
    </row>
    <row r="69" spans="2:18" x14ac:dyDescent="0.2">
      <c r="K69" s="4"/>
      <c r="L69" s="4"/>
    </row>
    <row r="70" spans="2:18" x14ac:dyDescent="0.2">
      <c r="K70" s="4"/>
      <c r="L70" s="4"/>
    </row>
    <row r="71" spans="2:18" x14ac:dyDescent="0.2">
      <c r="K71" s="4"/>
      <c r="L71" s="4"/>
    </row>
    <row r="72" spans="2:18" x14ac:dyDescent="0.2">
      <c r="B72" s="21"/>
      <c r="C72" s="21"/>
      <c r="D72" s="22"/>
      <c r="E72" s="21"/>
      <c r="F72" s="4"/>
      <c r="G72" s="4"/>
      <c r="H72" s="4"/>
      <c r="I72" s="21"/>
      <c r="J72" s="22"/>
      <c r="K72" s="4"/>
      <c r="L72" s="4"/>
    </row>
    <row r="73" spans="2:18" x14ac:dyDescent="0.2">
      <c r="B73" s="21"/>
      <c r="C73" s="21"/>
      <c r="D73" s="22"/>
      <c r="E73" s="21"/>
      <c r="F73" s="4"/>
      <c r="G73" s="4"/>
      <c r="H73" s="4"/>
      <c r="I73" s="21" t="s">
        <v>1</v>
      </c>
      <c r="J73" s="22"/>
      <c r="K73" s="4"/>
      <c r="L73" s="4"/>
    </row>
    <row r="74" spans="2:18" x14ac:dyDescent="0.2">
      <c r="B74" s="11"/>
      <c r="C74" s="11"/>
      <c r="D74" s="4"/>
      <c r="F74" s="4"/>
      <c r="G74" s="4"/>
      <c r="H74" s="4"/>
      <c r="I74" s="11" t="s">
        <v>1</v>
      </c>
      <c r="J74" s="4"/>
      <c r="K74" s="4"/>
      <c r="L74" s="4"/>
    </row>
    <row r="75" spans="2:18" x14ac:dyDescent="0.2"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</row>
    <row r="76" spans="2:18" x14ac:dyDescent="0.2">
      <c r="B76" s="45"/>
      <c r="C76" s="38"/>
      <c r="D76" s="37"/>
      <c r="E76" s="10"/>
      <c r="F76" s="4"/>
      <c r="G76" s="4"/>
      <c r="H76" s="4"/>
      <c r="I76" s="38"/>
      <c r="J76" s="37"/>
      <c r="K76" s="4"/>
      <c r="L76" s="4"/>
      <c r="M76" s="4"/>
      <c r="N76" s="4"/>
    </row>
    <row r="77" spans="2:18" x14ac:dyDescent="0.2">
      <c r="B77" s="61"/>
      <c r="C77" s="38"/>
      <c r="D77" s="37"/>
      <c r="E77" s="10"/>
      <c r="F77" s="4"/>
      <c r="G77" s="63"/>
      <c r="H77" s="4"/>
      <c r="I77" s="38"/>
      <c r="J77" s="66"/>
      <c r="K77" s="4"/>
      <c r="L77" s="4"/>
      <c r="M77" s="4"/>
      <c r="N77" s="4"/>
    </row>
    <row r="78" spans="2:18" x14ac:dyDescent="0.2">
      <c r="B78" s="11"/>
      <c r="C78" s="60"/>
      <c r="D78" s="15"/>
      <c r="E78" s="10"/>
      <c r="F78" s="4"/>
      <c r="G78" s="23"/>
      <c r="H78" s="4"/>
      <c r="I78" s="23"/>
      <c r="J78" s="4"/>
      <c r="K78" s="4"/>
      <c r="L78" s="4"/>
      <c r="M78" s="4"/>
      <c r="N78" s="4"/>
    </row>
    <row r="79" spans="2:18" x14ac:dyDescent="0.2">
      <c r="B79" s="11"/>
      <c r="C79" s="60"/>
      <c r="D79" s="15"/>
      <c r="E79" s="15"/>
      <c r="F79" s="4"/>
      <c r="G79" s="48"/>
      <c r="H79" s="46"/>
      <c r="I79" s="64"/>
      <c r="J79" s="4"/>
      <c r="K79" s="4"/>
      <c r="L79" s="4"/>
      <c r="M79" s="4"/>
      <c r="N79" s="4"/>
    </row>
    <row r="80" spans="2:18" x14ac:dyDescent="0.2">
      <c r="B80" s="11"/>
      <c r="C80" s="60"/>
      <c r="D80" s="15"/>
      <c r="E80" s="15"/>
      <c r="F80" s="4"/>
      <c r="G80" s="48"/>
      <c r="H80" s="4"/>
      <c r="I80" s="48"/>
      <c r="J80" s="4"/>
      <c r="K80" s="4"/>
      <c r="L80" s="4"/>
      <c r="M80" s="4"/>
      <c r="N80" s="4"/>
    </row>
    <row r="81" spans="2:14" x14ac:dyDescent="0.2">
      <c r="B81" s="11"/>
      <c r="C81" s="60"/>
      <c r="D81" s="15"/>
      <c r="E81" s="15"/>
      <c r="F81" s="4"/>
      <c r="G81" s="64"/>
      <c r="H81" s="4"/>
      <c r="I81" s="48"/>
      <c r="J81" s="4"/>
      <c r="K81" s="4"/>
      <c r="L81" s="4"/>
      <c r="M81" s="4"/>
      <c r="N81" s="4"/>
    </row>
    <row r="82" spans="2:14" x14ac:dyDescent="0.2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">
      <c r="B84" s="11"/>
      <c r="C84" s="60"/>
      <c r="D84" s="15"/>
      <c r="E84" s="10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2">
      <c r="B85" s="11"/>
      <c r="C85" s="60"/>
      <c r="D85" s="15"/>
      <c r="E85" s="15"/>
      <c r="F85" s="4"/>
      <c r="G85" s="48"/>
      <c r="H85" s="4"/>
      <c r="I85" s="23"/>
      <c r="J85" s="4"/>
      <c r="K85" s="4"/>
      <c r="L85" s="4"/>
      <c r="M85" s="4"/>
      <c r="N85" s="4"/>
    </row>
    <row r="86" spans="2:14" x14ac:dyDescent="0.2">
      <c r="B86" s="11"/>
      <c r="C86" s="60"/>
      <c r="D86" s="15"/>
      <c r="E86" s="15"/>
      <c r="F86" s="4"/>
      <c r="G86" s="48"/>
      <c r="H86" s="4"/>
      <c r="I86" s="4"/>
      <c r="J86" s="4"/>
      <c r="K86" s="4"/>
      <c r="L86" s="4"/>
      <c r="M86" s="4"/>
      <c r="N86" s="4"/>
    </row>
    <row r="87" spans="2:14" x14ac:dyDescent="0.2">
      <c r="B87" s="11"/>
      <c r="C87" s="60"/>
      <c r="D87" s="15"/>
      <c r="E87" s="10"/>
      <c r="F87" s="10"/>
      <c r="G87" s="64"/>
      <c r="H87" s="4"/>
      <c r="I87" s="48"/>
      <c r="J87" s="4"/>
      <c r="K87" s="4"/>
      <c r="L87" s="4"/>
      <c r="M87" s="4"/>
      <c r="N87" s="4"/>
    </row>
    <row r="88" spans="2:14" x14ac:dyDescent="0.2">
      <c r="B88" s="11"/>
      <c r="C88" s="60"/>
      <c r="D88" s="15"/>
      <c r="E88" s="10"/>
      <c r="F88" s="10"/>
      <c r="G88" s="48"/>
      <c r="H88" s="4"/>
      <c r="I88" s="48"/>
      <c r="J88" s="4"/>
      <c r="K88" s="4"/>
      <c r="L88" s="4"/>
      <c r="M88" s="4"/>
      <c r="N88" s="4"/>
    </row>
    <row r="89" spans="2:14" ht="15.75" x14ac:dyDescent="0.25">
      <c r="B89" s="11"/>
      <c r="C89" s="126"/>
      <c r="D89" s="127"/>
      <c r="E89" s="127"/>
      <c r="F89" s="10"/>
      <c r="G89" s="4"/>
      <c r="H89" s="4"/>
      <c r="I89" s="4"/>
    </row>
    <row r="90" spans="2:14" x14ac:dyDescent="0.2">
      <c r="B90" s="4"/>
      <c r="C90" s="4"/>
      <c r="D90" s="4"/>
      <c r="E90" s="10"/>
      <c r="F90" s="10"/>
      <c r="G90" s="4"/>
      <c r="H90" s="4"/>
      <c r="I90" s="4"/>
    </row>
    <row r="91" spans="2:14" ht="15" x14ac:dyDescent="0.2">
      <c r="B91" s="62"/>
      <c r="C91" s="65"/>
      <c r="D91" s="19"/>
      <c r="E91" s="10"/>
      <c r="F91" s="10"/>
      <c r="G91" s="5"/>
      <c r="H91" s="4"/>
      <c r="I91" s="20"/>
    </row>
    <row r="92" spans="2:14" x14ac:dyDescent="0.2">
      <c r="B92" s="11"/>
      <c r="C92" s="6"/>
      <c r="D92" s="16"/>
      <c r="E92" s="10"/>
      <c r="F92" s="10"/>
      <c r="G92" s="5"/>
      <c r="H92" s="4"/>
      <c r="I92" s="20"/>
    </row>
    <row r="93" spans="2:14" x14ac:dyDescent="0.2">
      <c r="B93" s="11"/>
      <c r="C93" s="6"/>
      <c r="D93" s="16"/>
      <c r="E93" s="10"/>
      <c r="F93" s="10"/>
      <c r="G93" s="25"/>
      <c r="H93" s="4"/>
      <c r="I93" s="20"/>
    </row>
    <row r="94" spans="2:14" x14ac:dyDescent="0.2">
      <c r="B94" s="11"/>
      <c r="C94" s="6"/>
      <c r="D94" s="16"/>
      <c r="E94" s="10"/>
      <c r="F94" s="10"/>
      <c r="G94" s="30"/>
      <c r="H94" s="4"/>
      <c r="I94" s="20"/>
    </row>
    <row r="95" spans="2:14" x14ac:dyDescent="0.2">
      <c r="B95" s="11"/>
      <c r="C95" s="6"/>
      <c r="D95" s="16"/>
      <c r="E95" s="10"/>
      <c r="F95" s="10"/>
      <c r="H95" s="4"/>
      <c r="I95" s="4"/>
    </row>
    <row r="96" spans="2:14" x14ac:dyDescent="0.2">
      <c r="B96" s="11"/>
      <c r="C96" s="11"/>
      <c r="D96" s="13"/>
      <c r="E96" s="10"/>
      <c r="F96" s="10"/>
    </row>
    <row r="97" spans="2:12" x14ac:dyDescent="0.2">
      <c r="B97" s="11"/>
      <c r="C97" s="6"/>
      <c r="D97" s="16"/>
      <c r="E97" s="10"/>
      <c r="F97" s="10"/>
    </row>
    <row r="98" spans="2:12" x14ac:dyDescent="0.2">
      <c r="B98" s="11"/>
      <c r="C98" s="6"/>
      <c r="D98" s="17"/>
      <c r="E98" s="10"/>
      <c r="F98" s="10"/>
    </row>
    <row r="99" spans="2:12" x14ac:dyDescent="0.2">
      <c r="B99" s="11"/>
      <c r="C99" s="6"/>
      <c r="D99" s="17"/>
      <c r="E99" s="10"/>
      <c r="F99" s="10"/>
    </row>
    <row r="100" spans="2:12" x14ac:dyDescent="0.2">
      <c r="B100" s="11"/>
      <c r="C100" s="6"/>
      <c r="D100" s="17"/>
      <c r="E100" s="10"/>
      <c r="F100" s="10"/>
    </row>
    <row r="101" spans="2:12" x14ac:dyDescent="0.2">
      <c r="B101" s="11"/>
      <c r="C101" s="4"/>
      <c r="D101" s="68"/>
      <c r="E101" s="10"/>
      <c r="F101" s="10"/>
    </row>
    <row r="102" spans="2:12" x14ac:dyDescent="0.2">
      <c r="B102" s="11"/>
      <c r="C102" s="20"/>
      <c r="D102" s="17"/>
      <c r="E102" s="10"/>
      <c r="F102" s="10"/>
      <c r="G102" s="4"/>
      <c r="H102" s="4"/>
      <c r="I102" s="4"/>
    </row>
    <row r="103" spans="2:12" x14ac:dyDescent="0.2">
      <c r="B103" s="11"/>
      <c r="C103" s="5"/>
      <c r="D103" s="17"/>
      <c r="E103" s="10"/>
      <c r="F103" s="10"/>
      <c r="G103" s="4"/>
      <c r="H103" s="4"/>
      <c r="I103" s="4"/>
    </row>
    <row r="104" spans="2:12" x14ac:dyDescent="0.2">
      <c r="B104" s="11"/>
      <c r="C104" s="48"/>
      <c r="D104" s="17"/>
      <c r="E104" s="10"/>
      <c r="F104" s="10"/>
      <c r="G104" s="4"/>
      <c r="H104" s="4"/>
      <c r="I104" s="4"/>
    </row>
    <row r="105" spans="2:12" ht="15" x14ac:dyDescent="0.2">
      <c r="B105" s="11"/>
      <c r="C105" s="20"/>
      <c r="D105" s="17"/>
      <c r="E105" s="26"/>
      <c r="F105" s="26"/>
      <c r="G105" s="4"/>
      <c r="H105" s="4"/>
      <c r="I105" s="4"/>
    </row>
    <row r="106" spans="2:12" ht="15" x14ac:dyDescent="0.2">
      <c r="B106" s="11"/>
      <c r="C106" s="8"/>
      <c r="D106" s="17"/>
      <c r="E106" s="26"/>
      <c r="F106" s="7"/>
    </row>
    <row r="107" spans="2:12" ht="15" x14ac:dyDescent="0.2">
      <c r="B107" s="11"/>
      <c r="C107" s="8"/>
      <c r="D107" s="69"/>
      <c r="E107" s="7"/>
      <c r="F107" s="7"/>
    </row>
    <row r="108" spans="2:12" ht="15" x14ac:dyDescent="0.2">
      <c r="B108" s="11"/>
      <c r="C108" s="8"/>
      <c r="D108" s="67"/>
      <c r="E108" s="70"/>
      <c r="F108" s="7"/>
      <c r="G108" s="30"/>
      <c r="J108" s="40"/>
      <c r="K108" s="30"/>
      <c r="L108" s="30"/>
    </row>
  </sheetData>
  <mergeCells count="3">
    <mergeCell ref="B2:F2"/>
    <mergeCell ref="B3:F3"/>
    <mergeCell ref="C89:E89"/>
  </mergeCells>
  <printOptions horizontalCentered="1"/>
  <pageMargins left="0" right="0" top="0.47" bottom="0.5" header="0" footer="0.25"/>
  <pageSetup scale="72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2.75" x14ac:dyDescent="0.2"/>
  <cols>
    <col min="2" max="2" width="11.28515625" bestFit="1" customWidth="1"/>
    <col min="4" max="15" width="10.28515625" bestFit="1" customWidth="1"/>
  </cols>
  <sheetData>
    <row r="1" spans="1:15" x14ac:dyDescent="0.2">
      <c r="A1" t="s">
        <v>16</v>
      </c>
    </row>
    <row r="3" spans="1:15" x14ac:dyDescent="0.2">
      <c r="A3" t="s">
        <v>17</v>
      </c>
    </row>
    <row r="4" spans="1:15" x14ac:dyDescent="0.2">
      <c r="A4" t="s">
        <v>18</v>
      </c>
    </row>
    <row r="5" spans="1:15" x14ac:dyDescent="0.2">
      <c r="A5" t="s">
        <v>19</v>
      </c>
    </row>
    <row r="7" spans="1:15" x14ac:dyDescent="0.2">
      <c r="A7" s="49" t="s">
        <v>20</v>
      </c>
      <c r="B7" s="49"/>
      <c r="C7" s="49"/>
    </row>
    <row r="8" spans="1:15" x14ac:dyDescent="0.2">
      <c r="A8" s="49" t="s">
        <v>21</v>
      </c>
      <c r="B8" s="49"/>
      <c r="C8" s="49"/>
    </row>
    <row r="9" spans="1:15" x14ac:dyDescent="0.2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">
      <c r="A12" s="49" t="s">
        <v>25</v>
      </c>
      <c r="B12" s="49"/>
      <c r="C12" s="49"/>
    </row>
    <row r="13" spans="1:15" x14ac:dyDescent="0.2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">
      <c r="A16" s="49" t="s">
        <v>29</v>
      </c>
      <c r="B16" s="49"/>
      <c r="C16" s="49"/>
    </row>
    <row r="17" spans="1:15" x14ac:dyDescent="0.2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">
      <c r="A21" s="49" t="s">
        <v>33</v>
      </c>
      <c r="B21" s="49"/>
      <c r="C21" s="49"/>
    </row>
    <row r="22" spans="1:15" x14ac:dyDescent="0.2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5" thickBot="1" x14ac:dyDescent="0.25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5" thickBot="1" x14ac:dyDescent="0.25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">
      <c r="A28" t="s">
        <v>36</v>
      </c>
    </row>
    <row r="29" spans="1:15" x14ac:dyDescent="0.2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2.75" x14ac:dyDescent="0.2"/>
  <cols>
    <col min="2" max="3" width="10.28515625" bestFit="1" customWidth="1"/>
    <col min="4" max="4" width="10.28515625" customWidth="1"/>
  </cols>
  <sheetData>
    <row r="1" spans="1:20" x14ac:dyDescent="0.2">
      <c r="A1" t="s">
        <v>38</v>
      </c>
    </row>
    <row r="3" spans="1:20" x14ac:dyDescent="0.2">
      <c r="A3" t="s">
        <v>39</v>
      </c>
    </row>
    <row r="4" spans="1:20" x14ac:dyDescent="0.2">
      <c r="A4" t="s">
        <v>40</v>
      </c>
    </row>
    <row r="5" spans="1:20" x14ac:dyDescent="0.2">
      <c r="A5" t="s">
        <v>41</v>
      </c>
    </row>
    <row r="6" spans="1:20" x14ac:dyDescent="0.2">
      <c r="A6" t="s">
        <v>42</v>
      </c>
    </row>
    <row r="7" spans="1:20" x14ac:dyDescent="0.2">
      <c r="A7" t="s">
        <v>43</v>
      </c>
      <c r="E7" s="3"/>
    </row>
    <row r="9" spans="1:20" ht="25.5" x14ac:dyDescent="0.2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">
      <c r="A11" s="49" t="s">
        <v>45</v>
      </c>
    </row>
    <row r="12" spans="1:20" x14ac:dyDescent="0.2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5" thickBot="1" x14ac:dyDescent="0.25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5" thickBot="1" x14ac:dyDescent="0.25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">
      <c r="F21" s="41"/>
    </row>
    <row r="22" spans="1:20" x14ac:dyDescent="0.2">
      <c r="A22" s="49" t="s">
        <v>53</v>
      </c>
      <c r="F22" s="58"/>
    </row>
    <row r="23" spans="1:20" x14ac:dyDescent="0.2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5" thickBot="1" x14ac:dyDescent="0.25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5" thickBot="1" x14ac:dyDescent="0.25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6" sqref="A16:B16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44"/>
    </row>
    <row r="2" spans="1:12" ht="15" x14ac:dyDescent="0.2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">
      <c r="E4" s="1"/>
    </row>
    <row r="5" spans="1:12" x14ac:dyDescent="0.2">
      <c r="A5" s="4"/>
      <c r="B5" s="132" t="s">
        <v>92</v>
      </c>
      <c r="C5" s="133"/>
      <c r="D5" s="134"/>
      <c r="E5" s="129" t="s">
        <v>90</v>
      </c>
      <c r="F5" s="130"/>
      <c r="G5" s="131"/>
      <c r="H5" s="129" t="s">
        <v>81</v>
      </c>
      <c r="I5" s="130"/>
      <c r="J5" s="131"/>
    </row>
    <row r="6" spans="1:12" x14ac:dyDescent="0.2">
      <c r="A6" s="100" t="s">
        <v>73</v>
      </c>
      <c r="B6" s="101" t="s">
        <v>63</v>
      </c>
      <c r="C6" s="100" t="s">
        <v>64</v>
      </c>
      <c r="D6" s="102" t="s">
        <v>7</v>
      </c>
      <c r="E6" s="97" t="s">
        <v>89</v>
      </c>
      <c r="F6" s="100" t="s">
        <v>64</v>
      </c>
      <c r="G6" s="103" t="s">
        <v>7</v>
      </c>
      <c r="H6" s="97" t="s">
        <v>91</v>
      </c>
      <c r="I6" s="100" t="s">
        <v>64</v>
      </c>
      <c r="J6" s="103" t="s">
        <v>7</v>
      </c>
      <c r="K6" s="4"/>
    </row>
    <row r="7" spans="1:12" x14ac:dyDescent="0.2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6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6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6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6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">
      <c r="A11" s="104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6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6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6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6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">
      <c r="A15" s="4" t="s">
        <v>86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5">
        <f>SUM(E7:E14)</f>
        <v>9569.4676705608981</v>
      </c>
      <c r="F15" s="98" t="s">
        <v>1</v>
      </c>
      <c r="G15" s="99">
        <f>SUM(G7:G14)</f>
        <v>622015.39858645818</v>
      </c>
      <c r="H15" s="105">
        <f>SUM(H7:H14)</f>
        <v>9061.5323294391037</v>
      </c>
      <c r="I15" s="98" t="s">
        <v>1</v>
      </c>
      <c r="J15" s="99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">
      <c r="A16" s="4" t="s">
        <v>108</v>
      </c>
      <c r="B16" s="48">
        <f>SUM(B10:B14)</f>
        <v>13173</v>
      </c>
      <c r="C16" s="90"/>
      <c r="D16" s="5"/>
      <c r="E16" s="23"/>
      <c r="F16" s="115"/>
      <c r="G16" s="20"/>
      <c r="H16" s="23"/>
      <c r="I16" s="115"/>
      <c r="J16" s="20"/>
      <c r="K16" s="30"/>
      <c r="L16" s="30"/>
    </row>
    <row r="17" spans="1:7" x14ac:dyDescent="0.2">
      <c r="A17" t="s">
        <v>93</v>
      </c>
      <c r="B17" s="34">
        <f>SUM(B8:B14)+5/53*B7</f>
        <v>17638.396226415094</v>
      </c>
      <c r="G17" s="41"/>
    </row>
    <row r="18" spans="1:7" x14ac:dyDescent="0.2">
      <c r="F18" s="40"/>
    </row>
    <row r="19" spans="1:7" x14ac:dyDescent="0.2">
      <c r="C19" s="40"/>
    </row>
    <row r="20" spans="1:7" x14ac:dyDescent="0.2">
      <c r="C20" s="41"/>
      <c r="D20" s="41"/>
      <c r="F20" s="41"/>
      <c r="G20" s="41"/>
    </row>
    <row r="21" spans="1:7" x14ac:dyDescent="0.2">
      <c r="F21" s="41"/>
      <c r="G21" s="41"/>
    </row>
    <row r="22" spans="1:7" x14ac:dyDescent="0.2">
      <c r="G22" s="41"/>
    </row>
    <row r="23" spans="1:7" x14ac:dyDescent="0.2">
      <c r="C23" s="72"/>
      <c r="D23" s="73"/>
    </row>
    <row r="24" spans="1:7" x14ac:dyDescent="0.2">
      <c r="B24" s="34"/>
      <c r="C24" s="34"/>
      <c r="D24" s="34"/>
      <c r="E24" s="34"/>
    </row>
    <row r="26" spans="1:7" x14ac:dyDescent="0.2">
      <c r="B26" s="40"/>
      <c r="C26" s="34"/>
      <c r="D26" s="34"/>
      <c r="E26" s="34"/>
    </row>
    <row r="27" spans="1:7" x14ac:dyDescent="0.2">
      <c r="D27" s="34"/>
    </row>
    <row r="28" spans="1:7" x14ac:dyDescent="0.2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Jan Havlíček</cp:lastModifiedBy>
  <cp:lastPrinted>2001-08-17T06:21:45Z</cp:lastPrinted>
  <dcterms:created xsi:type="dcterms:W3CDTF">2001-04-12T22:40:34Z</dcterms:created>
  <dcterms:modified xsi:type="dcterms:W3CDTF">2023-09-19T16:04:43Z</dcterms:modified>
</cp:coreProperties>
</file>