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A70ED3-5493-45A1-B8DA-5500AE90EDB0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1" r:id="rId1"/>
    <sheet name="Sheet3" sheetId="2" r:id="rId2"/>
    <sheet name="Sheet4" sheetId="3" r:id="rId3"/>
    <sheet name="Sheet5" sheetId="4" r:id="rId4"/>
    <sheet name="Sheet6" sheetId="5" r:id="rId5"/>
    <sheet name="Sheet7" sheetId="6" r:id="rId6"/>
    <sheet name="Sheet8" sheetId="7" r:id="rId7"/>
    <sheet name="Sheet9" sheetId="8" r:id="rId8"/>
    <sheet name="Sheet10" sheetId="9" r:id="rId9"/>
    <sheet name="Sheet11" sheetId="10" r:id="rId10"/>
    <sheet name="Sheet12" sheetId="11" r:id="rId11"/>
    <sheet name="Sheet13" sheetId="12" r:id="rId12"/>
    <sheet name="Sheet14" sheetId="13" r:id="rId13"/>
    <sheet name="Sheet15" sheetId="14" r:id="rId14"/>
    <sheet name="Sheet16" sheetId="15" r:id="rId15"/>
  </sheets>
  <calcPr calcId="0"/>
</workbook>
</file>

<file path=xl/calcChain.xml><?xml version="1.0" encoding="utf-8"?>
<calcChain xmlns="http://schemas.openxmlformats.org/spreadsheetml/2006/main">
  <c r="C6" i="1" l="1"/>
  <c r="F6" i="1"/>
  <c r="G6" i="1"/>
  <c r="C9" i="1"/>
  <c r="F9" i="1"/>
  <c r="G9" i="1"/>
  <c r="F10" i="1"/>
  <c r="G10" i="1"/>
  <c r="F11" i="1"/>
  <c r="G11" i="1"/>
  <c r="C15" i="1"/>
  <c r="D15" i="1"/>
  <c r="F15" i="1"/>
  <c r="G15" i="1"/>
  <c r="F17" i="1"/>
  <c r="G17" i="1"/>
  <c r="F18" i="1"/>
  <c r="G18" i="1"/>
</calcChain>
</file>

<file path=xl/sharedStrings.xml><?xml version="1.0" encoding="utf-8"?>
<sst xmlns="http://schemas.openxmlformats.org/spreadsheetml/2006/main" count="55" uniqueCount="49">
  <si>
    <t>Gas ESP:</t>
  </si>
  <si>
    <t>Enron Energy Marketing/PG&amp;E-ES</t>
  </si>
  <si>
    <t>DATE:</t>
  </si>
  <si>
    <t>Based on Cost of Gas = $1.6826/Dth</t>
  </si>
  <si>
    <t>Annual Throughput</t>
  </si>
  <si>
    <t>Therms</t>
  </si>
  <si>
    <t>Commodity Only (CWR1)</t>
  </si>
  <si>
    <r>
      <t>X</t>
    </r>
    <r>
      <rPr>
        <b/>
        <sz val="10"/>
        <rFont val="Times New Roman"/>
      </rPr>
      <t xml:space="preserve">  #  of Days</t>
    </r>
  </si>
  <si>
    <r>
      <t>X</t>
    </r>
    <r>
      <rPr>
        <b/>
        <sz val="10"/>
        <rFont val="Times New Roman"/>
      </rPr>
      <t xml:space="preserve">   DCQ</t>
    </r>
  </si>
  <si>
    <r>
      <t>X</t>
    </r>
    <r>
      <rPr>
        <b/>
        <sz val="10"/>
        <rFont val="Times New Roman"/>
      </rPr>
      <t xml:space="preserve">   Avg Cost of Gas</t>
    </r>
  </si>
  <si>
    <t>X  %</t>
  </si>
  <si>
    <t>Equals Credit Worthiness Requirement</t>
  </si>
  <si>
    <t>With 80%Guaranteed Deliveries</t>
  </si>
  <si>
    <t>CWR1 =</t>
  </si>
  <si>
    <t xml:space="preserve">       DCQ = Annual Therms divided by 365 days</t>
  </si>
  <si>
    <t>Transportation &amp; Commodity (CWR2)</t>
  </si>
  <si>
    <r>
      <t>X</t>
    </r>
    <r>
      <rPr>
        <b/>
        <sz val="10"/>
        <rFont val="Times New Roman"/>
      </rPr>
      <t xml:space="preserve">   Avg Cost of Transport</t>
    </r>
  </si>
  <si>
    <t>CWR2 =</t>
  </si>
  <si>
    <t xml:space="preserve">Plus  CWR1 </t>
  </si>
  <si>
    <t xml:space="preserve">TOTAL CWR1+CWR2 Creditworthiness Requirement: </t>
  </si>
  <si>
    <t>Annual Firm Storage Inventory Capacity</t>
  </si>
  <si>
    <t>Dth</t>
  </si>
  <si>
    <t>Note: Use Core Firm Storage Declarations from Attachment D</t>
  </si>
  <si>
    <t xml:space="preserve"> Core Firm Storage (CW3)</t>
  </si>
  <si>
    <t>X # of Days</t>
  </si>
  <si>
    <t>X AFS</t>
  </si>
  <si>
    <t>X Applicable Daily G-CFS Rate</t>
  </si>
  <si>
    <t>CWR3 =</t>
  </si>
  <si>
    <t>Daily G-CFS Rate = Monthly rate $0.1052 divided by 30 days</t>
  </si>
  <si>
    <t>Plus CWR1+CWR2</t>
  </si>
  <si>
    <t>Total Creditworthiness Requirement</t>
  </si>
  <si>
    <t>INSTRUCTIONS</t>
  </si>
  <si>
    <t xml:space="preserve">Enter in B4, the expected throughput volume for customers to be served </t>
  </si>
  <si>
    <t>Enter in E9, the expected percent of customers that will be on ESP/CTA Consolidated Billing</t>
  </si>
  <si>
    <t>Enter in B13, the expected volume of firm storage inventory capacity</t>
  </si>
  <si>
    <t>-----------------------------------------------------</t>
  </si>
  <si>
    <t>CWR1-Gas Commodity Underdeliveries</t>
  </si>
  <si>
    <t xml:space="preserve">  DCQ is the annual volume divided by 365 days.  CWR1 assumes no deliveries for 3 full months, no trades to bring into</t>
  </si>
  <si>
    <t xml:space="preserve">  balance, and no payments of associated cash-out bills for underdelivery. It would take us approximately 3 months of</t>
  </si>
  <si>
    <t xml:space="preserve">  this type of activity before we could terminate their Core Transport Agent Agreement for Gas Aggregation Service.</t>
  </si>
  <si>
    <t xml:space="preserve">  Gas Rule 23 allows Core Transport Agents to reduce CWR1 by guaranteeing to deliver at least 80% of the estimated gas use </t>
  </si>
  <si>
    <t xml:space="preserve">  from the Core Load Forecast model.  </t>
  </si>
  <si>
    <t>CWR2-End-Use Customer Transportation Charges + CWR1</t>
  </si>
  <si>
    <t xml:space="preserve">  CWR2 is for both CWR1 exposure plus assumes non-payment of end-use customer bills for a period of 2 1/2 months. </t>
  </si>
  <si>
    <t xml:space="preserve">  It would take approximately 2 1/2 months of this activity before we could terminate their Core Transport Agent </t>
  </si>
  <si>
    <t xml:space="preserve">  Agreement for Gas Aggregation Service.</t>
  </si>
  <si>
    <t>CWR3 - Annual Firm Storage Inventory Capacity + CWR2</t>
  </si>
  <si>
    <t xml:space="preserve">  CWR3 is both for CWR1 and CWR2 exposure plus assumes non-payment for core firm storage capacity for a period of 3 months.</t>
  </si>
  <si>
    <t>Last Updated 11/05/2001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</si>
</sst>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2" x14ac:knownFonts="1">
    <font>
      <sz val="10"/>
      <name val="Times New Roman"/>
    </font>
    <font>
      <b/>
      <sz val="10"/>
      <name val="Times New Roman"/>
    </font>
    <font>
      <sz val="10"/>
      <name val="Times New Roman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4"/>
      <color indexed="12"/>
      <name val="Times New Roman"/>
      <family val="1"/>
    </font>
    <font>
      <sz val="10"/>
      <name val="Times New Roman"/>
      <family val="1"/>
    </font>
    <font>
      <b/>
      <sz val="14"/>
      <color indexed="10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14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48"/>
      </bottom>
      <diagonal/>
    </border>
    <border>
      <left/>
      <right style="thick">
        <color indexed="64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4"/>
      </bottom>
      <diagonal/>
    </border>
    <border>
      <left style="thick">
        <color indexed="48"/>
      </left>
      <right style="thick">
        <color indexed="48"/>
      </right>
      <top style="thick">
        <color indexed="48"/>
      </top>
      <bottom style="thick">
        <color indexed="48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8"/>
      </right>
      <top style="thick">
        <color indexed="48"/>
      </top>
      <bottom style="thin">
        <color indexed="8"/>
      </bottom>
      <diagonal/>
    </border>
    <border>
      <left/>
      <right style="thick">
        <color indexed="59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64"/>
      </bottom>
      <diagonal/>
    </border>
    <border>
      <left style="thick">
        <color indexed="48"/>
      </left>
      <right/>
      <top/>
      <bottom style="thin">
        <color indexed="48"/>
      </bottom>
      <diagonal/>
    </border>
    <border>
      <left style="thick">
        <color indexed="48"/>
      </left>
      <right/>
      <top style="thin">
        <color indexed="48"/>
      </top>
      <bottom style="thin">
        <color indexed="48"/>
      </bottom>
      <diagonal/>
    </border>
    <border>
      <left style="thick">
        <color indexed="48"/>
      </left>
      <right/>
      <top/>
      <bottom/>
      <diagonal/>
    </border>
    <border>
      <left style="thick">
        <color indexed="48"/>
      </left>
      <right/>
      <top/>
      <bottom style="thick">
        <color indexed="64"/>
      </bottom>
      <diagonal/>
    </border>
    <border>
      <left style="thick">
        <color indexed="55"/>
      </left>
      <right style="thick">
        <color indexed="55"/>
      </right>
      <top style="thick">
        <color indexed="55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48"/>
      </top>
      <bottom style="thin">
        <color indexed="48"/>
      </bottom>
      <diagonal/>
    </border>
    <border>
      <left/>
      <right style="thick">
        <color indexed="8"/>
      </right>
      <top style="thick">
        <color indexed="48"/>
      </top>
      <bottom style="thick">
        <color indexed="48"/>
      </bottom>
      <diagonal/>
    </border>
    <border>
      <left/>
      <right style="thick">
        <color indexed="64"/>
      </right>
      <top style="thick">
        <color indexed="48"/>
      </top>
      <bottom style="thin">
        <color indexed="48"/>
      </bottom>
      <diagonal/>
    </border>
    <border>
      <left style="thick">
        <color indexed="48"/>
      </left>
      <right/>
      <top style="thick">
        <color indexed="48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3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3" xfId="0" applyFont="1" applyBorder="1" applyAlignment="1">
      <alignment horizontal="right"/>
    </xf>
    <xf numFmtId="0" fontId="4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8" fontId="1" fillId="0" borderId="0" xfId="0" applyNumberFormat="1" applyFont="1" applyFill="1" applyBorder="1" applyAlignment="1">
      <alignment vertical="center"/>
    </xf>
    <xf numFmtId="0" fontId="4" fillId="0" borderId="0" xfId="0" applyFont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6" fontId="1" fillId="2" borderId="0" xfId="0" applyNumberFormat="1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9" fontId="2" fillId="4" borderId="10" xfId="1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0" borderId="0" xfId="0" quotePrefix="1" applyBorder="1" applyAlignment="1">
      <alignment vertical="center"/>
    </xf>
    <xf numFmtId="6" fontId="0" fillId="5" borderId="11" xfId="0" applyNumberFormat="1" applyFill="1" applyBorder="1"/>
    <xf numFmtId="6" fontId="0" fillId="5" borderId="12" xfId="0" applyNumberFormat="1" applyFill="1" applyBorder="1"/>
    <xf numFmtId="6" fontId="4" fillId="6" borderId="10" xfId="0" applyNumberFormat="1" applyFont="1" applyFill="1" applyBorder="1" applyAlignment="1">
      <alignment vertical="center"/>
    </xf>
    <xf numFmtId="6" fontId="5" fillId="7" borderId="11" xfId="0" applyNumberFormat="1" applyFont="1" applyFill="1" applyBorder="1"/>
    <xf numFmtId="6" fontId="5" fillId="7" borderId="8" xfId="0" applyNumberFormat="1" applyFont="1" applyFill="1" applyBorder="1"/>
    <xf numFmtId="0" fontId="0" fillId="8" borderId="0" xfId="0" applyFill="1" applyBorder="1" applyAlignment="1">
      <alignment vertical="center"/>
    </xf>
    <xf numFmtId="0" fontId="1" fillId="8" borderId="0" xfId="0" applyFont="1" applyFill="1" applyBorder="1" applyAlignment="1">
      <alignment horizontal="right" vertical="center"/>
    </xf>
    <xf numFmtId="6" fontId="1" fillId="8" borderId="0" xfId="0" applyNumberFormat="1" applyFont="1" applyFill="1" applyBorder="1" applyAlignment="1">
      <alignment vertical="center"/>
    </xf>
    <xf numFmtId="0" fontId="4" fillId="0" borderId="0" xfId="0" applyFont="1" applyAlignment="1">
      <alignment horizontal="right"/>
    </xf>
    <xf numFmtId="6" fontId="4" fillId="0" borderId="0" xfId="0" applyNumberFormat="1" applyFont="1" applyFill="1" applyBorder="1" applyAlignment="1">
      <alignment vertical="center"/>
    </xf>
    <xf numFmtId="0" fontId="1" fillId="0" borderId="13" xfId="0" applyFon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1" fillId="0" borderId="14" xfId="0" applyFont="1" applyBorder="1" applyAlignment="1">
      <alignment horizontal="right" vertical="center"/>
    </xf>
    <xf numFmtId="6" fontId="4" fillId="0" borderId="15" xfId="0" applyNumberFormat="1" applyFont="1" applyFill="1" applyBorder="1" applyAlignment="1">
      <alignment vertical="center"/>
    </xf>
    <xf numFmtId="6" fontId="1" fillId="9" borderId="16" xfId="0" applyNumberFormat="1" applyFont="1" applyFill="1" applyBorder="1" applyAlignment="1">
      <alignment vertical="center"/>
    </xf>
    <xf numFmtId="6" fontId="1" fillId="9" borderId="17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6" fontId="4" fillId="2" borderId="19" xfId="0" applyNumberFormat="1" applyFont="1" applyFill="1" applyBorder="1" applyAlignment="1">
      <alignment vertical="center"/>
    </xf>
    <xf numFmtId="0" fontId="5" fillId="0" borderId="18" xfId="0" applyFont="1" applyBorder="1" applyAlignment="1">
      <alignment horizontal="left" vertical="center"/>
    </xf>
    <xf numFmtId="0" fontId="0" fillId="10" borderId="0" xfId="0" applyFill="1" applyBorder="1" applyAlignment="1">
      <alignment vertical="center"/>
    </xf>
    <xf numFmtId="0" fontId="1" fillId="10" borderId="0" xfId="0" applyFont="1" applyFill="1" applyBorder="1" applyAlignment="1">
      <alignment horizontal="right" vertical="center"/>
    </xf>
    <xf numFmtId="6" fontId="1" fillId="10" borderId="0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6" fontId="1" fillId="3" borderId="0" xfId="0" applyNumberFormat="1" applyFont="1" applyFill="1" applyBorder="1" applyAlignment="1">
      <alignment vertical="center"/>
    </xf>
    <xf numFmtId="6" fontId="1" fillId="0" borderId="0" xfId="0" applyNumberFormat="1" applyFont="1" applyFill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6" fontId="9" fillId="2" borderId="10" xfId="0" applyNumberFormat="1" applyFont="1" applyFill="1" applyBorder="1" applyAlignment="1">
      <alignment vertical="center"/>
    </xf>
    <xf numFmtId="6" fontId="10" fillId="9" borderId="20" xfId="0" applyNumberFormat="1" applyFont="1" applyFill="1" applyBorder="1" applyAlignment="1">
      <alignment vertical="center"/>
    </xf>
    <xf numFmtId="6" fontId="1" fillId="2" borderId="21" xfId="0" applyNumberFormat="1" applyFont="1" applyFill="1" applyBorder="1" applyAlignment="1">
      <alignment vertical="center"/>
    </xf>
    <xf numFmtId="6" fontId="1" fillId="9" borderId="22" xfId="0" applyNumberFormat="1" applyFont="1" applyFill="1" applyBorder="1" applyAlignment="1">
      <alignment vertical="center"/>
    </xf>
    <xf numFmtId="6" fontId="1" fillId="2" borderId="23" xfId="0" applyNumberFormat="1" applyFont="1" applyFill="1" applyBorder="1" applyAlignment="1">
      <alignment vertical="center"/>
    </xf>
    <xf numFmtId="0" fontId="5" fillId="0" borderId="0" xfId="0" applyFont="1"/>
    <xf numFmtId="0" fontId="11" fillId="0" borderId="14" xfId="0" applyFon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4" fillId="3" borderId="10" xfId="0" applyNumberFormat="1" applyFont="1" applyFill="1" applyBorder="1"/>
    <xf numFmtId="0" fontId="7" fillId="0" borderId="24" xfId="0" applyFont="1" applyBorder="1" applyAlignment="1">
      <alignment horizontal="right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6" fillId="0" borderId="0" xfId="0" applyFont="1" applyBorder="1" applyAlignment="1">
      <alignment vertical="center" wrapText="1"/>
    </xf>
    <xf numFmtId="3" fontId="4" fillId="10" borderId="28" xfId="0" applyNumberFormat="1" applyFont="1" applyFill="1" applyBorder="1" applyAlignment="1">
      <alignment vertical="center"/>
    </xf>
    <xf numFmtId="6" fontId="4" fillId="0" borderId="29" xfId="0" applyNumberFormat="1" applyFont="1" applyFill="1" applyBorder="1" applyAlignment="1">
      <alignment vertical="center"/>
    </xf>
    <xf numFmtId="0" fontId="5" fillId="0" borderId="30" xfId="0" applyFont="1" applyBorder="1" applyAlignment="1"/>
    <xf numFmtId="0" fontId="5" fillId="0" borderId="30" xfId="0" applyFont="1" applyBorder="1" applyAlignment="1">
      <alignment vertical="center" wrapText="1"/>
    </xf>
    <xf numFmtId="0" fontId="1" fillId="0" borderId="30" xfId="0" applyFont="1" applyBorder="1" applyAlignment="1">
      <alignment horizontal="left" vertical="center" wrapText="1"/>
    </xf>
    <xf numFmtId="6" fontId="1" fillId="2" borderId="31" xfId="0" applyNumberFormat="1" applyFont="1" applyFill="1" applyBorder="1" applyAlignment="1">
      <alignment vertical="center" wrapText="1"/>
    </xf>
    <xf numFmtId="6" fontId="1" fillId="9" borderId="32" xfId="0" applyNumberFormat="1" applyFont="1" applyFill="1" applyBorder="1" applyAlignment="1">
      <alignment vertical="center"/>
    </xf>
    <xf numFmtId="6" fontId="4" fillId="9" borderId="10" xfId="0" applyNumberFormat="1" applyFont="1" applyFill="1" applyBorder="1" applyAlignment="1">
      <alignment vertical="center"/>
    </xf>
    <xf numFmtId="0" fontId="4" fillId="0" borderId="18" xfId="0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4" fontId="4" fillId="0" borderId="0" xfId="0" applyNumberFormat="1" applyFont="1" applyAlignment="1">
      <alignment horizontal="center"/>
    </xf>
    <xf numFmtId="0" fontId="6" fillId="0" borderId="33" xfId="0" applyFont="1" applyBorder="1" applyAlignment="1">
      <alignment horizontal="center" vertical="center" wrapText="1"/>
    </xf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tabSelected="1" zoomScale="80" workbookViewId="0">
      <selection activeCell="A3" sqref="A3"/>
    </sheetView>
  </sheetViews>
  <sheetFormatPr defaultRowHeight="12.75" x14ac:dyDescent="0.2"/>
  <cols>
    <col min="1" max="1" width="28.33203125" customWidth="1"/>
    <col min="2" max="2" width="18.6640625" customWidth="1"/>
    <col min="3" max="3" width="19" customWidth="1"/>
    <col min="4" max="4" width="18" customWidth="1"/>
    <col min="5" max="5" width="13.33203125" customWidth="1"/>
    <col min="6" max="6" width="19.1640625" customWidth="1"/>
    <col min="7" max="7" width="17.33203125" customWidth="1"/>
  </cols>
  <sheetData>
    <row r="1" spans="1:7" ht="18.75" x14ac:dyDescent="0.3">
      <c r="A1" s="43" t="s">
        <v>0</v>
      </c>
      <c r="B1" s="22" t="s">
        <v>1</v>
      </c>
      <c r="E1" s="43" t="s">
        <v>2</v>
      </c>
      <c r="F1" s="87">
        <v>37216</v>
      </c>
    </row>
    <row r="2" spans="1:7" x14ac:dyDescent="0.2">
      <c r="A2" s="89" t="s">
        <v>3</v>
      </c>
    </row>
    <row r="3" spans="1:7" ht="13.5" thickBot="1" x14ac:dyDescent="0.25"/>
    <row r="4" spans="1:7" ht="25.5" customHeight="1" thickTop="1" thickBot="1" x14ac:dyDescent="0.35">
      <c r="A4" s="43" t="s">
        <v>4</v>
      </c>
      <c r="B4" s="70">
        <v>1071000</v>
      </c>
      <c r="C4" s="85" t="s">
        <v>5</v>
      </c>
    </row>
    <row r="5" spans="1:7" s="2" customFormat="1" ht="40.5" thickTop="1" thickBot="1" x14ac:dyDescent="0.3">
      <c r="A5" s="2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8" t="s">
        <v>11</v>
      </c>
      <c r="G5" s="24" t="s">
        <v>12</v>
      </c>
    </row>
    <row r="6" spans="1:7" s="13" customFormat="1" ht="20.25" customHeight="1" thickTop="1" thickBot="1" x14ac:dyDescent="0.25">
      <c r="A6" s="16" t="s">
        <v>13</v>
      </c>
      <c r="B6" s="10">
        <v>90</v>
      </c>
      <c r="C6" s="11">
        <f>B4/365</f>
        <v>2934.2465753424658</v>
      </c>
      <c r="D6" s="10">
        <v>0.16825999999999999</v>
      </c>
      <c r="E6" s="12">
        <v>1.5</v>
      </c>
      <c r="F6" s="83">
        <f>ROUND(B6*C6*D6*E6,-1)</f>
        <v>66650</v>
      </c>
      <c r="G6" s="83">
        <f>ROUND(F6*0.2,-1)</f>
        <v>13330</v>
      </c>
    </row>
    <row r="7" spans="1:7" s="13" customFormat="1" ht="15.95" customHeight="1" thickTop="1" thickBot="1" x14ac:dyDescent="0.25">
      <c r="A7" s="18"/>
      <c r="B7" s="19"/>
      <c r="C7" s="26" t="s">
        <v>14</v>
      </c>
      <c r="D7" s="19"/>
      <c r="E7" s="20"/>
      <c r="F7" s="21"/>
    </row>
    <row r="8" spans="1:7" ht="39.75" thickBot="1" x14ac:dyDescent="0.3">
      <c r="A8" s="25" t="s">
        <v>15</v>
      </c>
      <c r="B8" s="7" t="s">
        <v>7</v>
      </c>
      <c r="C8" s="7" t="s">
        <v>8</v>
      </c>
      <c r="D8" s="7" t="s">
        <v>16</v>
      </c>
      <c r="E8" s="7" t="s">
        <v>10</v>
      </c>
      <c r="F8" s="8" t="s">
        <v>11</v>
      </c>
      <c r="G8" s="23" t="s">
        <v>12</v>
      </c>
    </row>
    <row r="9" spans="1:7" ht="20.25" thickTop="1" thickBot="1" x14ac:dyDescent="0.35">
      <c r="A9" s="17" t="s">
        <v>17</v>
      </c>
      <c r="B9" s="4">
        <v>75</v>
      </c>
      <c r="C9" s="5">
        <f>SUM(C6*1)</f>
        <v>2934.2465753424658</v>
      </c>
      <c r="D9" s="4">
        <v>0.34743000000000002</v>
      </c>
      <c r="E9" s="32">
        <v>1</v>
      </c>
      <c r="F9" s="38">
        <f>ROUND(B9*C9*D9*E9,-1)</f>
        <v>76460</v>
      </c>
      <c r="G9" s="39">
        <f>F9</f>
        <v>76460</v>
      </c>
    </row>
    <row r="10" spans="1:7" ht="14.25" thickTop="1" thickBot="1" x14ac:dyDescent="0.25">
      <c r="A10" s="9"/>
      <c r="B10" s="3"/>
      <c r="C10" s="3"/>
      <c r="D10" s="3"/>
      <c r="E10" s="6" t="s">
        <v>18</v>
      </c>
      <c r="F10" s="35">
        <f>F6</f>
        <v>66650</v>
      </c>
      <c r="G10" s="36">
        <f>G6</f>
        <v>13330</v>
      </c>
    </row>
    <row r="11" spans="1:7" s="13" customFormat="1" ht="20.25" thickTop="1" thickBot="1" x14ac:dyDescent="0.25">
      <c r="A11" s="14"/>
      <c r="B11" s="15"/>
      <c r="C11" s="15"/>
      <c r="D11" s="15"/>
      <c r="E11" s="27" t="s">
        <v>19</v>
      </c>
      <c r="F11" s="37">
        <f>ROUND(SUM(F9:F10),-1)</f>
        <v>143110</v>
      </c>
      <c r="G11" s="37">
        <f>SUM(G9:G10)</f>
        <v>89790</v>
      </c>
    </row>
    <row r="12" spans="1:7" s="13" customFormat="1" ht="20.25" thickTop="1" thickBot="1" x14ac:dyDescent="0.25">
      <c r="A12" s="28"/>
      <c r="C12" s="28"/>
      <c r="D12" s="28"/>
      <c r="E12" s="29"/>
      <c r="F12" s="44"/>
      <c r="G12" s="49"/>
    </row>
    <row r="13" spans="1:7" s="13" customFormat="1" ht="27" thickTop="1" thickBot="1" x14ac:dyDescent="0.25">
      <c r="A13" s="75" t="s">
        <v>20</v>
      </c>
      <c r="B13" s="76">
        <v>0</v>
      </c>
      <c r="C13" s="86" t="s">
        <v>21</v>
      </c>
      <c r="D13" s="28" t="s">
        <v>22</v>
      </c>
      <c r="E13" s="29"/>
      <c r="F13" s="44"/>
      <c r="G13" s="77"/>
    </row>
    <row r="14" spans="1:7" s="13" customFormat="1" ht="54" customHeight="1" thickTop="1" thickBot="1" x14ac:dyDescent="0.25">
      <c r="A14" s="88" t="s">
        <v>23</v>
      </c>
      <c r="B14" s="78" t="s">
        <v>24</v>
      </c>
      <c r="C14" s="78" t="s">
        <v>25</v>
      </c>
      <c r="D14" s="79" t="s">
        <v>26</v>
      </c>
      <c r="E14" s="80"/>
      <c r="F14" s="81" t="s">
        <v>11</v>
      </c>
      <c r="G14" s="82"/>
    </row>
    <row r="15" spans="1:7" s="13" customFormat="1" ht="25.5" customHeight="1" thickTop="1" thickBot="1" x14ac:dyDescent="0.25">
      <c r="A15" s="71" t="s">
        <v>27</v>
      </c>
      <c r="B15" s="46">
        <v>90</v>
      </c>
      <c r="C15" s="69">
        <f>B13*1</f>
        <v>0</v>
      </c>
      <c r="D15" s="46">
        <f>0.1052/30</f>
        <v>3.5066666666666666E-3</v>
      </c>
      <c r="E15" s="45"/>
      <c r="F15" s="53">
        <f>SUM(B15*C15)*D15</f>
        <v>0</v>
      </c>
      <c r="G15" s="50">
        <f>F15*1</f>
        <v>0</v>
      </c>
    </row>
    <row r="16" spans="1:7" s="13" customFormat="1" ht="15.95" customHeight="1" thickTop="1" x14ac:dyDescent="0.2">
      <c r="A16" s="72"/>
      <c r="B16" s="47"/>
      <c r="C16" s="68" t="s">
        <v>28</v>
      </c>
      <c r="D16" s="47"/>
      <c r="E16" s="48"/>
      <c r="F16" s="64"/>
      <c r="G16" s="51"/>
    </row>
    <row r="17" spans="1:7" s="13" customFormat="1" ht="19.5" customHeight="1" thickBot="1" x14ac:dyDescent="0.25">
      <c r="A17" s="73"/>
      <c r="B17" s="28"/>
      <c r="C17" s="28"/>
      <c r="D17" s="28"/>
      <c r="E17" s="61" t="s">
        <v>29</v>
      </c>
      <c r="F17" s="66">
        <f>F11*1</f>
        <v>143110</v>
      </c>
      <c r="G17" s="65">
        <f>G11*1</f>
        <v>89790</v>
      </c>
    </row>
    <row r="18" spans="1:7" s="13" customFormat="1" ht="24" customHeight="1" thickTop="1" thickBot="1" x14ac:dyDescent="0.25">
      <c r="A18" s="74"/>
      <c r="B18" s="52"/>
      <c r="C18" s="54"/>
      <c r="D18" s="52"/>
      <c r="E18" s="84" t="s">
        <v>30</v>
      </c>
      <c r="F18" s="62">
        <f>SUM(F17+F15)</f>
        <v>143110</v>
      </c>
      <c r="G18" s="63">
        <f>G15+G17</f>
        <v>89790</v>
      </c>
    </row>
    <row r="19" spans="1:7" s="13" customFormat="1" ht="15.95" customHeight="1" thickTop="1" x14ac:dyDescent="0.2">
      <c r="A19" s="28" t="s">
        <v>31</v>
      </c>
      <c r="B19" s="28"/>
      <c r="C19" s="28"/>
      <c r="D19" s="28"/>
      <c r="E19" s="29"/>
      <c r="F19" s="30"/>
      <c r="G19" s="60"/>
    </row>
    <row r="20" spans="1:7" s="13" customFormat="1" ht="15.95" customHeight="1" x14ac:dyDescent="0.2">
      <c r="A20" s="31" t="s">
        <v>32</v>
      </c>
      <c r="B20" s="31"/>
      <c r="C20" s="31"/>
      <c r="D20" s="31"/>
      <c r="E20" s="58"/>
      <c r="F20" s="59"/>
      <c r="G20" s="60"/>
    </row>
    <row r="21" spans="1:7" s="13" customFormat="1" ht="15.95" customHeight="1" x14ac:dyDescent="0.2">
      <c r="A21" s="33" t="s">
        <v>33</v>
      </c>
      <c r="B21" s="40"/>
      <c r="C21" s="40"/>
      <c r="D21" s="40"/>
      <c r="E21" s="41"/>
      <c r="F21" s="42"/>
      <c r="G21" s="60"/>
    </row>
    <row r="22" spans="1:7" s="13" customFormat="1" ht="15.95" customHeight="1" x14ac:dyDescent="0.2">
      <c r="A22" s="55" t="s">
        <v>34</v>
      </c>
      <c r="B22" s="55"/>
      <c r="C22" s="55"/>
      <c r="D22" s="55"/>
      <c r="E22" s="56"/>
      <c r="F22" s="57"/>
      <c r="G22" s="60"/>
    </row>
    <row r="23" spans="1:7" s="13" customFormat="1" ht="15.95" customHeight="1" x14ac:dyDescent="0.2">
      <c r="A23" s="34" t="s">
        <v>35</v>
      </c>
      <c r="B23" s="28"/>
      <c r="C23" s="28"/>
      <c r="D23" s="28"/>
      <c r="E23" s="29"/>
      <c r="F23" s="30"/>
      <c r="G23" s="60"/>
    </row>
    <row r="24" spans="1:7" s="1" customFormat="1" x14ac:dyDescent="0.2">
      <c r="A24" s="1" t="s">
        <v>36</v>
      </c>
    </row>
    <row r="25" spans="1:7" x14ac:dyDescent="0.2">
      <c r="A25" t="s">
        <v>37</v>
      </c>
    </row>
    <row r="26" spans="1:7" x14ac:dyDescent="0.2">
      <c r="A26" t="s">
        <v>38</v>
      </c>
    </row>
    <row r="27" spans="1:7" x14ac:dyDescent="0.2">
      <c r="A27" t="s">
        <v>39</v>
      </c>
    </row>
    <row r="28" spans="1:7" x14ac:dyDescent="0.2">
      <c r="A28" t="s">
        <v>40</v>
      </c>
    </row>
    <row r="29" spans="1:7" x14ac:dyDescent="0.2">
      <c r="A29" t="s">
        <v>41</v>
      </c>
    </row>
    <row r="31" spans="1:7" x14ac:dyDescent="0.2">
      <c r="A31" s="1" t="s">
        <v>42</v>
      </c>
    </row>
    <row r="32" spans="1:7" x14ac:dyDescent="0.2">
      <c r="A32" t="s">
        <v>43</v>
      </c>
    </row>
    <row r="33" spans="1:1" x14ac:dyDescent="0.2">
      <c r="A33" t="s">
        <v>44</v>
      </c>
    </row>
    <row r="34" spans="1:1" x14ac:dyDescent="0.2">
      <c r="A34" t="s">
        <v>45</v>
      </c>
    </row>
    <row r="36" spans="1:1" x14ac:dyDescent="0.2">
      <c r="A36" s="67" t="s">
        <v>46</v>
      </c>
    </row>
    <row r="37" spans="1:1" x14ac:dyDescent="0.2">
      <c r="A37" t="s">
        <v>47</v>
      </c>
    </row>
    <row r="40" spans="1:1" x14ac:dyDescent="0.2">
      <c r="A40" t="s">
        <v>48</v>
      </c>
    </row>
  </sheetData>
  <printOptions gridLinesSet="0"/>
  <pageMargins left="0.75" right="0.75" top="1" bottom="1" header="0.5" footer="0.5"/>
  <pageSetup orientation="landscape" horizontalDpi="4294967292" verticalDpi="300" r:id="rId1"/>
  <headerFooter alignWithMargins="0">
    <oddHeader>&amp;CCREDIT WORTHINESS REQUIREMENTS AND LIMITS</oddHeader>
    <oddFooter>&amp;L&amp;F&amp;R&amp;D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W. Taylor</dc:creator>
  <cp:lastModifiedBy>Jan Havlíček</cp:lastModifiedBy>
  <cp:lastPrinted>2001-11-08T18:02:27Z</cp:lastPrinted>
  <dcterms:created xsi:type="dcterms:W3CDTF">1998-02-04T17:10:13Z</dcterms:created>
  <dcterms:modified xsi:type="dcterms:W3CDTF">2023-09-19T16:12:49Z</dcterms:modified>
</cp:coreProperties>
</file>