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trlProps/ctrlProp1.xml" ContentType="application/vnd.ms-excel.controlpropertie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backupFile="1"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322083B-FA3F-4A6E-BF47-F5B69D287EC4}" xr6:coauthVersionLast="47" xr6:coauthVersionMax="47" xr10:uidLastSave="{00000000-0000-0000-0000-000000000000}"/>
  <bookViews>
    <workbookView xWindow="-120" yWindow="-120" windowWidth="38640" windowHeight="15720"/>
  </bookViews>
  <sheets>
    <sheet name="ForwardCurveGenerator" sheetId="6" r:id="rId1"/>
    <sheet name="Analysis" sheetId="2" r:id="rId2"/>
    <sheet name="Raw Data" sheetId="1" r:id="rId3"/>
  </sheets>
  <externalReferences>
    <externalReference r:id="rId4"/>
  </externalReferences>
  <definedNames>
    <definedName name="Choose">Analysis!$F$3</definedName>
    <definedName name="Parameters">Analysis!$B$5:$B$6</definedName>
    <definedName name="_xlnm.Print_Area" localSheetId="1">Analysis!$A$1:$L$30</definedName>
    <definedName name="solver_cvg" localSheetId="1" hidden="1">0.001</definedName>
    <definedName name="solver_drv" localSheetId="1" hidden="1">1</definedName>
    <definedName name="solver_est" localSheetId="1" hidden="1">1</definedName>
    <definedName name="solver_itr" localSheetId="1" hidden="1">100</definedName>
    <definedName name="solver_lin" localSheetId="1" hidden="1">2</definedName>
    <definedName name="solver_neg" localSheetId="1" hidden="1">2</definedName>
    <definedName name="solver_num" localSheetId="1" hidden="1">0</definedName>
    <definedName name="solver_nwt" localSheetId="1" hidden="1">1</definedName>
    <definedName name="solver_pre" localSheetId="1" hidden="1">0.000001</definedName>
    <definedName name="solver_scl" localSheetId="1" hidden="1">2</definedName>
    <definedName name="solver_sho" localSheetId="1" hidden="1">2</definedName>
    <definedName name="solver_tim" localSheetId="1" hidden="1">100</definedName>
    <definedName name="solver_tol" localSheetId="1" hidden="1">0.05</definedName>
    <definedName name="solver_typ" localSheetId="1" hidden="1">1</definedName>
    <definedName name="solver_val" localSheetId="1" hidden="1">0</definedName>
    <definedName name="StDev">Analysis!$B$10</definedName>
    <definedName name="StDevWeighted">Analysis!$B$11</definedName>
  </definedNames>
  <calcPr calcId="0"/>
</workbook>
</file>

<file path=xl/calcChain.xml><?xml version="1.0" encoding="utf-8"?>
<calcChain xmlns="http://schemas.openxmlformats.org/spreadsheetml/2006/main">
  <c r="H4" i="2" l="1"/>
  <c r="F6" i="2"/>
  <c r="F7" i="2"/>
  <c r="F8" i="2"/>
  <c r="B9" i="2"/>
  <c r="F9" i="2"/>
  <c r="B10" i="2"/>
  <c r="F10" i="2"/>
  <c r="B11" i="2"/>
  <c r="F11" i="2"/>
  <c r="B12" i="2"/>
  <c r="F12" i="2"/>
  <c r="A13" i="2"/>
  <c r="B13" i="2"/>
  <c r="F13" i="2"/>
  <c r="E16" i="2"/>
  <c r="B17" i="2"/>
  <c r="C17" i="2"/>
  <c r="D17" i="2"/>
  <c r="B18" i="2"/>
  <c r="C18" i="2"/>
  <c r="D18" i="2"/>
  <c r="E18" i="2"/>
  <c r="B19" i="2"/>
  <c r="C19" i="2"/>
  <c r="D19" i="2"/>
  <c r="E19" i="2"/>
  <c r="A20" i="2"/>
  <c r="B20" i="2"/>
  <c r="C20" i="2"/>
  <c r="D20" i="2"/>
  <c r="E20" i="2"/>
  <c r="A22" i="2"/>
  <c r="A23" i="2"/>
  <c r="B24" i="2"/>
  <c r="C24" i="2"/>
  <c r="D24" i="2"/>
  <c r="E24" i="2"/>
  <c r="B25" i="2"/>
  <c r="C25" i="2"/>
  <c r="D25" i="2"/>
  <c r="E25" i="2"/>
  <c r="F25" i="2"/>
  <c r="G25" i="2"/>
  <c r="B26" i="2"/>
  <c r="C26" i="2"/>
  <c r="D26" i="2"/>
  <c r="E26" i="2"/>
  <c r="F26" i="2"/>
  <c r="G26" i="2"/>
  <c r="A27" i="2"/>
  <c r="B27" i="2"/>
  <c r="C27" i="2"/>
  <c r="D27" i="2"/>
  <c r="E27" i="2"/>
  <c r="F27" i="2"/>
  <c r="G27" i="2"/>
  <c r="G34" i="2"/>
  <c r="H34" i="2"/>
  <c r="J34" i="2"/>
  <c r="K34" i="2"/>
  <c r="O34" i="2"/>
  <c r="G35" i="2"/>
  <c r="H35" i="2"/>
  <c r="I35" i="2"/>
  <c r="J35" i="2"/>
  <c r="K35" i="2"/>
  <c r="L35" i="2"/>
  <c r="M35" i="2"/>
  <c r="N35" i="2"/>
  <c r="O35" i="2"/>
  <c r="G36" i="2"/>
  <c r="H36" i="2"/>
  <c r="I36" i="2"/>
  <c r="J36" i="2"/>
  <c r="K36" i="2"/>
  <c r="L36" i="2"/>
  <c r="M36" i="2"/>
  <c r="N36" i="2"/>
  <c r="O36" i="2"/>
  <c r="G37" i="2"/>
  <c r="H37" i="2"/>
  <c r="I37" i="2"/>
  <c r="J37" i="2"/>
  <c r="K37" i="2"/>
  <c r="L37" i="2"/>
  <c r="M37" i="2"/>
  <c r="N37" i="2"/>
  <c r="O37" i="2"/>
  <c r="G38" i="2"/>
  <c r="H38" i="2"/>
  <c r="I38" i="2"/>
  <c r="J38" i="2"/>
  <c r="K38" i="2"/>
  <c r="L38" i="2"/>
  <c r="M38" i="2"/>
  <c r="N38" i="2"/>
  <c r="O38" i="2"/>
  <c r="G39" i="2"/>
  <c r="H39" i="2"/>
  <c r="I39" i="2"/>
  <c r="J39" i="2"/>
  <c r="K39" i="2"/>
  <c r="L39" i="2"/>
  <c r="M39" i="2"/>
  <c r="N39" i="2"/>
  <c r="O39" i="2"/>
  <c r="G40" i="2"/>
  <c r="H40" i="2"/>
  <c r="I40" i="2"/>
  <c r="J40" i="2"/>
  <c r="K40" i="2"/>
  <c r="L40" i="2"/>
  <c r="M40" i="2"/>
  <c r="N40" i="2"/>
  <c r="O40" i="2"/>
  <c r="G41" i="2"/>
  <c r="H41" i="2"/>
  <c r="I41" i="2"/>
  <c r="J41" i="2"/>
  <c r="K41" i="2"/>
  <c r="L41" i="2"/>
  <c r="M41" i="2"/>
  <c r="N41" i="2"/>
  <c r="O41" i="2"/>
  <c r="G42" i="2"/>
  <c r="H42" i="2"/>
  <c r="I42" i="2"/>
  <c r="J42" i="2"/>
  <c r="K42" i="2"/>
  <c r="L42" i="2"/>
  <c r="M42" i="2"/>
  <c r="N42" i="2"/>
  <c r="O42" i="2"/>
  <c r="G43" i="2"/>
  <c r="H43" i="2"/>
  <c r="I43" i="2"/>
  <c r="J43" i="2"/>
  <c r="K43" i="2"/>
  <c r="L43" i="2"/>
  <c r="M43" i="2"/>
  <c r="N43" i="2"/>
  <c r="O43" i="2"/>
  <c r="G44" i="2"/>
  <c r="H44" i="2"/>
  <c r="I44" i="2"/>
  <c r="J44" i="2"/>
  <c r="K44" i="2"/>
  <c r="L44" i="2"/>
  <c r="M44" i="2"/>
  <c r="N44" i="2"/>
  <c r="O44" i="2"/>
  <c r="G45" i="2"/>
  <c r="H45" i="2"/>
  <c r="I45" i="2"/>
  <c r="J45" i="2"/>
  <c r="K45" i="2"/>
  <c r="L45" i="2"/>
  <c r="M45" i="2"/>
  <c r="N45" i="2"/>
  <c r="O45" i="2"/>
  <c r="G46" i="2"/>
  <c r="H46" i="2"/>
  <c r="I46" i="2"/>
  <c r="J46" i="2"/>
  <c r="K46" i="2"/>
  <c r="L46" i="2"/>
  <c r="M46" i="2"/>
  <c r="N46" i="2"/>
  <c r="O46" i="2"/>
  <c r="G47" i="2"/>
  <c r="H47" i="2"/>
  <c r="I47" i="2"/>
  <c r="J47" i="2"/>
  <c r="K47" i="2"/>
  <c r="L47" i="2"/>
  <c r="M47" i="2"/>
  <c r="N47" i="2"/>
  <c r="O47" i="2"/>
  <c r="G48" i="2"/>
  <c r="H48" i="2"/>
  <c r="I48" i="2"/>
  <c r="J48" i="2"/>
  <c r="K48" i="2"/>
  <c r="L48" i="2"/>
  <c r="M48" i="2"/>
  <c r="N48" i="2"/>
  <c r="O48" i="2"/>
  <c r="G49" i="2"/>
  <c r="H49" i="2"/>
  <c r="I49" i="2"/>
  <c r="J49" i="2"/>
  <c r="K49" i="2"/>
  <c r="L49" i="2"/>
  <c r="M49" i="2"/>
  <c r="N49" i="2"/>
  <c r="O49" i="2"/>
  <c r="G50" i="2"/>
  <c r="H50" i="2"/>
  <c r="I50" i="2"/>
  <c r="J50" i="2"/>
  <c r="K50" i="2"/>
  <c r="L50" i="2"/>
  <c r="M50" i="2"/>
  <c r="N50" i="2"/>
  <c r="O50" i="2"/>
  <c r="G51" i="2"/>
  <c r="H51" i="2"/>
  <c r="I51" i="2"/>
  <c r="J51" i="2"/>
  <c r="K51" i="2"/>
  <c r="L51" i="2"/>
  <c r="M51" i="2"/>
  <c r="N51" i="2"/>
  <c r="O51" i="2"/>
  <c r="G52" i="2"/>
  <c r="H52" i="2"/>
  <c r="I52" i="2"/>
  <c r="J52" i="2"/>
  <c r="K52" i="2"/>
  <c r="L52" i="2"/>
  <c r="M52" i="2"/>
  <c r="N52" i="2"/>
  <c r="O52" i="2"/>
  <c r="G53" i="2"/>
  <c r="H53" i="2"/>
  <c r="I53" i="2"/>
  <c r="J53" i="2"/>
  <c r="K53" i="2"/>
  <c r="L53" i="2"/>
  <c r="M53" i="2"/>
  <c r="N53" i="2"/>
  <c r="O53" i="2"/>
  <c r="G54" i="2"/>
  <c r="H54" i="2"/>
  <c r="I54" i="2"/>
  <c r="J54" i="2"/>
  <c r="K54" i="2"/>
  <c r="L54" i="2"/>
  <c r="O54" i="2"/>
  <c r="G55" i="2"/>
  <c r="H55" i="2"/>
  <c r="I55" i="2"/>
  <c r="J55" i="2"/>
  <c r="K55" i="2"/>
  <c r="L55" i="2"/>
  <c r="M55" i="2"/>
  <c r="N55" i="2"/>
  <c r="O55" i="2"/>
  <c r="G56" i="2"/>
  <c r="H56" i="2"/>
  <c r="I56" i="2"/>
  <c r="J56" i="2"/>
  <c r="K56" i="2"/>
  <c r="L56" i="2"/>
  <c r="M56" i="2"/>
  <c r="N56" i="2"/>
  <c r="O56" i="2"/>
  <c r="G57" i="2"/>
  <c r="H57" i="2"/>
  <c r="I57" i="2"/>
  <c r="J57" i="2"/>
  <c r="K57" i="2"/>
  <c r="L57" i="2"/>
  <c r="M57" i="2"/>
  <c r="N57" i="2"/>
  <c r="O57" i="2"/>
  <c r="G58" i="2"/>
  <c r="H58" i="2"/>
  <c r="I58" i="2"/>
  <c r="J58" i="2"/>
  <c r="K58" i="2"/>
  <c r="L58" i="2"/>
  <c r="M58" i="2"/>
  <c r="N58" i="2"/>
  <c r="O58" i="2"/>
  <c r="G59" i="2"/>
  <c r="H59" i="2"/>
  <c r="I59" i="2"/>
  <c r="J59" i="2"/>
  <c r="K59" i="2"/>
  <c r="L59" i="2"/>
  <c r="M59" i="2"/>
  <c r="N59" i="2"/>
  <c r="O59" i="2"/>
  <c r="E60" i="2"/>
  <c r="F60" i="2"/>
  <c r="G60" i="2"/>
  <c r="H60" i="2"/>
  <c r="I60" i="2"/>
  <c r="J60" i="2"/>
  <c r="K60" i="2"/>
  <c r="L60" i="2"/>
  <c r="O60" i="2"/>
  <c r="E61" i="2"/>
  <c r="F61" i="2"/>
  <c r="G61" i="2"/>
  <c r="H61" i="2"/>
  <c r="I61" i="2"/>
  <c r="J61" i="2"/>
  <c r="K61" i="2"/>
  <c r="L61" i="2"/>
  <c r="M61" i="2"/>
  <c r="N61" i="2"/>
  <c r="O61" i="2"/>
  <c r="E62" i="2"/>
  <c r="F62" i="2"/>
  <c r="G62" i="2"/>
  <c r="H62" i="2"/>
  <c r="I62" i="2"/>
  <c r="J62" i="2"/>
  <c r="K62" i="2"/>
  <c r="L62" i="2"/>
  <c r="M62" i="2"/>
  <c r="N62" i="2"/>
  <c r="O62" i="2"/>
  <c r="E63" i="2"/>
  <c r="F63" i="2"/>
  <c r="G63" i="2"/>
  <c r="H63" i="2"/>
  <c r="I63" i="2"/>
  <c r="J63" i="2"/>
  <c r="K63" i="2"/>
  <c r="L63" i="2"/>
  <c r="M63" i="2"/>
  <c r="N63" i="2"/>
  <c r="O63" i="2"/>
  <c r="E64" i="2"/>
  <c r="F64" i="2"/>
  <c r="G64" i="2"/>
  <c r="H64" i="2"/>
  <c r="I64" i="2"/>
  <c r="J64" i="2"/>
  <c r="K64" i="2"/>
  <c r="L64" i="2"/>
  <c r="M64" i="2"/>
  <c r="N64" i="2"/>
  <c r="O64" i="2"/>
  <c r="E65" i="2"/>
  <c r="F65" i="2"/>
  <c r="G65" i="2"/>
  <c r="H65" i="2"/>
  <c r="I65" i="2"/>
  <c r="J65" i="2"/>
  <c r="K65" i="2"/>
  <c r="L65" i="2"/>
  <c r="M65" i="2"/>
  <c r="N65" i="2"/>
  <c r="O65" i="2"/>
  <c r="E66" i="2"/>
  <c r="F66" i="2"/>
  <c r="G66" i="2"/>
  <c r="H66" i="2"/>
  <c r="I66" i="2"/>
  <c r="J66" i="2"/>
  <c r="K66" i="2"/>
  <c r="L66" i="2"/>
  <c r="M66" i="2"/>
  <c r="N66" i="2"/>
  <c r="O66" i="2"/>
  <c r="E67" i="2"/>
  <c r="F67" i="2"/>
  <c r="G67" i="2"/>
  <c r="H67" i="2"/>
  <c r="I67" i="2"/>
  <c r="J67" i="2"/>
  <c r="K67" i="2"/>
  <c r="L67" i="2"/>
  <c r="M67" i="2"/>
  <c r="N67" i="2"/>
  <c r="O67" i="2"/>
  <c r="E68" i="2"/>
  <c r="F68" i="2"/>
  <c r="G68" i="2"/>
  <c r="H68" i="2"/>
  <c r="I68" i="2"/>
  <c r="J68" i="2"/>
  <c r="K68" i="2"/>
  <c r="L68" i="2"/>
  <c r="M68" i="2"/>
  <c r="N68" i="2"/>
  <c r="O68" i="2"/>
  <c r="E69" i="2"/>
  <c r="F69" i="2"/>
  <c r="G69" i="2"/>
  <c r="H69" i="2"/>
  <c r="I69" i="2"/>
  <c r="J69" i="2"/>
  <c r="K69" i="2"/>
  <c r="L69" i="2"/>
  <c r="M69" i="2"/>
  <c r="N69" i="2"/>
  <c r="O69" i="2"/>
  <c r="E70" i="2"/>
  <c r="F70" i="2"/>
  <c r="G70" i="2"/>
  <c r="H70" i="2"/>
  <c r="I70" i="2"/>
  <c r="J70" i="2"/>
  <c r="K70" i="2"/>
  <c r="L70" i="2"/>
  <c r="M70" i="2"/>
  <c r="N70" i="2"/>
  <c r="O70" i="2"/>
  <c r="E71" i="2"/>
  <c r="F71" i="2"/>
  <c r="G71" i="2"/>
  <c r="H71" i="2"/>
  <c r="I71" i="2"/>
  <c r="J71" i="2"/>
  <c r="K71" i="2"/>
  <c r="L71" i="2"/>
  <c r="M71" i="2"/>
  <c r="N71" i="2"/>
  <c r="O71" i="2"/>
  <c r="E72" i="2"/>
  <c r="F72" i="2"/>
  <c r="G72" i="2"/>
  <c r="H72" i="2"/>
  <c r="I72" i="2"/>
  <c r="J72" i="2"/>
  <c r="K72" i="2"/>
  <c r="L72" i="2"/>
  <c r="M72" i="2"/>
  <c r="N72" i="2"/>
  <c r="O72" i="2"/>
  <c r="E73" i="2"/>
  <c r="F73" i="2"/>
  <c r="G73" i="2"/>
  <c r="H73" i="2"/>
  <c r="I73" i="2"/>
  <c r="J73" i="2"/>
  <c r="K73" i="2"/>
  <c r="L73" i="2"/>
  <c r="M73" i="2"/>
  <c r="N73" i="2"/>
  <c r="O73" i="2"/>
  <c r="E74" i="2"/>
  <c r="F74" i="2"/>
  <c r="G74" i="2"/>
  <c r="H74" i="2"/>
  <c r="I74" i="2"/>
  <c r="J74" i="2"/>
  <c r="K74" i="2"/>
  <c r="L74" i="2"/>
  <c r="M74" i="2"/>
  <c r="N74" i="2"/>
  <c r="O74" i="2"/>
  <c r="E75" i="2"/>
  <c r="F75" i="2"/>
  <c r="G75" i="2"/>
  <c r="H75" i="2"/>
  <c r="I75" i="2"/>
  <c r="J75" i="2"/>
  <c r="K75" i="2"/>
  <c r="L75" i="2"/>
  <c r="M75" i="2"/>
  <c r="N75" i="2"/>
  <c r="O75" i="2"/>
  <c r="E76" i="2"/>
  <c r="F76" i="2"/>
  <c r="G76" i="2"/>
  <c r="H76" i="2"/>
  <c r="I76" i="2"/>
  <c r="J76" i="2"/>
  <c r="K76" i="2"/>
  <c r="L76" i="2"/>
  <c r="M76" i="2"/>
  <c r="N76" i="2"/>
  <c r="O76" i="2"/>
  <c r="E77" i="2"/>
  <c r="F77" i="2"/>
  <c r="G77" i="2"/>
  <c r="H77" i="2"/>
  <c r="I77" i="2"/>
  <c r="J77" i="2"/>
  <c r="K77" i="2"/>
  <c r="L77" i="2"/>
  <c r="M77" i="2"/>
  <c r="N77" i="2"/>
  <c r="O77" i="2"/>
  <c r="E78" i="2"/>
  <c r="F78" i="2"/>
  <c r="G78" i="2"/>
  <c r="H78" i="2"/>
  <c r="I78" i="2"/>
  <c r="J78" i="2"/>
  <c r="K78" i="2"/>
  <c r="L78" i="2"/>
  <c r="M78" i="2"/>
  <c r="N78" i="2"/>
  <c r="O78" i="2"/>
  <c r="E79" i="2"/>
  <c r="F79" i="2"/>
  <c r="G79" i="2"/>
  <c r="H79" i="2"/>
  <c r="I79" i="2"/>
  <c r="J79" i="2"/>
  <c r="K79" i="2"/>
  <c r="L79" i="2"/>
  <c r="M79" i="2"/>
  <c r="N79" i="2"/>
  <c r="O79" i="2"/>
  <c r="E80" i="2"/>
  <c r="F80" i="2"/>
  <c r="G80" i="2"/>
  <c r="H80" i="2"/>
  <c r="I80" i="2"/>
  <c r="J80" i="2"/>
  <c r="K80" i="2"/>
  <c r="L80" i="2"/>
  <c r="M80" i="2"/>
  <c r="N80" i="2"/>
  <c r="O80" i="2"/>
  <c r="E81" i="2"/>
  <c r="F81" i="2"/>
  <c r="G81" i="2"/>
  <c r="H81" i="2"/>
  <c r="I81" i="2"/>
  <c r="J81" i="2"/>
  <c r="K81" i="2"/>
  <c r="L81" i="2"/>
  <c r="M81" i="2"/>
  <c r="N81" i="2"/>
  <c r="O81" i="2"/>
  <c r="E82" i="2"/>
  <c r="F82" i="2"/>
  <c r="G82" i="2"/>
  <c r="H82" i="2"/>
  <c r="I82" i="2"/>
  <c r="J82" i="2"/>
  <c r="K82" i="2"/>
  <c r="L82" i="2"/>
  <c r="M82" i="2"/>
  <c r="N82" i="2"/>
  <c r="O82" i="2"/>
  <c r="E83" i="2"/>
  <c r="F83" i="2"/>
  <c r="G83" i="2"/>
  <c r="H83" i="2"/>
  <c r="I83" i="2"/>
  <c r="J83" i="2"/>
  <c r="K83" i="2"/>
  <c r="L83" i="2"/>
  <c r="M83" i="2"/>
  <c r="N83" i="2"/>
  <c r="O83" i="2"/>
  <c r="E84" i="2"/>
  <c r="F84" i="2"/>
  <c r="G84" i="2"/>
  <c r="H84" i="2"/>
  <c r="I84" i="2"/>
  <c r="J84" i="2"/>
  <c r="K84" i="2"/>
  <c r="L84" i="2"/>
  <c r="M84" i="2"/>
  <c r="N84" i="2"/>
  <c r="O84" i="2"/>
  <c r="E85" i="2"/>
  <c r="F85" i="2"/>
  <c r="G85" i="2"/>
  <c r="H85" i="2"/>
  <c r="I85" i="2"/>
  <c r="J85" i="2"/>
  <c r="K85" i="2"/>
  <c r="L85" i="2"/>
  <c r="M85" i="2"/>
  <c r="N85" i="2"/>
  <c r="O85" i="2"/>
  <c r="E86" i="2"/>
  <c r="F86" i="2"/>
  <c r="G86" i="2"/>
  <c r="H86" i="2"/>
  <c r="I86" i="2"/>
  <c r="J86" i="2"/>
  <c r="K86" i="2"/>
  <c r="L86" i="2"/>
  <c r="M86" i="2"/>
  <c r="N86" i="2"/>
  <c r="O86" i="2"/>
  <c r="E87" i="2"/>
  <c r="F87" i="2"/>
  <c r="G87" i="2"/>
  <c r="H87" i="2"/>
  <c r="I87" i="2"/>
  <c r="J87" i="2"/>
  <c r="K87" i="2"/>
  <c r="L87" i="2"/>
  <c r="M87" i="2"/>
  <c r="N87" i="2"/>
  <c r="O87" i="2"/>
  <c r="E88" i="2"/>
  <c r="F88" i="2"/>
  <c r="G88" i="2"/>
  <c r="H88" i="2"/>
  <c r="I88" i="2"/>
  <c r="J88" i="2"/>
  <c r="K88" i="2"/>
  <c r="L88" i="2"/>
  <c r="M88" i="2"/>
  <c r="N88" i="2"/>
  <c r="O88" i="2"/>
  <c r="E89" i="2"/>
  <c r="F89" i="2"/>
  <c r="G89" i="2"/>
  <c r="H89" i="2"/>
  <c r="I89" i="2"/>
  <c r="J89" i="2"/>
  <c r="K89" i="2"/>
  <c r="L89" i="2"/>
  <c r="M89" i="2"/>
  <c r="N89" i="2"/>
  <c r="O89" i="2"/>
  <c r="E90" i="2"/>
  <c r="F90" i="2"/>
  <c r="G90" i="2"/>
  <c r="H90" i="2"/>
  <c r="I90" i="2"/>
  <c r="J90" i="2"/>
  <c r="K90" i="2"/>
  <c r="L90" i="2"/>
  <c r="M90" i="2"/>
  <c r="N90" i="2"/>
  <c r="O90" i="2"/>
  <c r="E91" i="2"/>
  <c r="F91" i="2"/>
  <c r="G91" i="2"/>
  <c r="H91" i="2"/>
  <c r="I91" i="2"/>
  <c r="J91" i="2"/>
  <c r="K91" i="2"/>
  <c r="L91" i="2"/>
  <c r="M91" i="2"/>
  <c r="N91" i="2"/>
  <c r="O91" i="2"/>
  <c r="E92" i="2"/>
  <c r="F92" i="2"/>
  <c r="G92" i="2"/>
  <c r="H92" i="2"/>
  <c r="I92" i="2"/>
  <c r="J92" i="2"/>
  <c r="K92" i="2"/>
  <c r="L92" i="2"/>
  <c r="M92" i="2"/>
  <c r="N92" i="2"/>
  <c r="O92" i="2"/>
  <c r="E93" i="2"/>
  <c r="F93" i="2"/>
  <c r="G93" i="2"/>
  <c r="H93" i="2"/>
  <c r="I93" i="2"/>
  <c r="J93" i="2"/>
  <c r="K93" i="2"/>
  <c r="L93" i="2"/>
  <c r="M93" i="2"/>
  <c r="N93" i="2"/>
  <c r="O93" i="2"/>
  <c r="E94" i="2"/>
  <c r="F94" i="2"/>
  <c r="G94" i="2"/>
  <c r="H94" i="2"/>
  <c r="I94" i="2"/>
  <c r="J94" i="2"/>
  <c r="K94" i="2"/>
  <c r="L94" i="2"/>
  <c r="M94" i="2"/>
  <c r="N94" i="2"/>
  <c r="O94" i="2"/>
  <c r="E95" i="2"/>
  <c r="F95" i="2"/>
  <c r="G95" i="2"/>
  <c r="H95" i="2"/>
  <c r="I95" i="2"/>
  <c r="J95" i="2"/>
  <c r="K95" i="2"/>
  <c r="L95" i="2"/>
  <c r="M95" i="2"/>
  <c r="N95" i="2"/>
  <c r="O95" i="2"/>
  <c r="E96" i="2"/>
  <c r="F96" i="2"/>
  <c r="G96" i="2"/>
  <c r="H96" i="2"/>
  <c r="I96" i="2"/>
  <c r="J96" i="2"/>
  <c r="K96" i="2"/>
  <c r="L96" i="2"/>
  <c r="M96" i="2"/>
  <c r="N96" i="2"/>
  <c r="O96" i="2"/>
  <c r="E97" i="2"/>
  <c r="F97" i="2"/>
  <c r="G97" i="2"/>
  <c r="H97" i="2"/>
  <c r="I97" i="2"/>
  <c r="J97" i="2"/>
  <c r="K97" i="2"/>
  <c r="L97" i="2"/>
  <c r="M97" i="2"/>
  <c r="N97" i="2"/>
  <c r="O97" i="2"/>
  <c r="E98" i="2"/>
  <c r="F98" i="2"/>
  <c r="G98" i="2"/>
  <c r="H98" i="2"/>
  <c r="I98" i="2"/>
  <c r="J98" i="2"/>
  <c r="K98" i="2"/>
  <c r="L98" i="2"/>
  <c r="M98" i="2"/>
  <c r="N98" i="2"/>
  <c r="O98" i="2"/>
  <c r="E99" i="2"/>
  <c r="F99" i="2"/>
  <c r="G99" i="2"/>
  <c r="H99" i="2"/>
  <c r="I99" i="2"/>
  <c r="J99" i="2"/>
  <c r="K99" i="2"/>
  <c r="L99" i="2"/>
  <c r="M99" i="2"/>
  <c r="N99" i="2"/>
  <c r="O99" i="2"/>
  <c r="E100" i="2"/>
  <c r="F100" i="2"/>
  <c r="G100" i="2"/>
  <c r="H100" i="2"/>
  <c r="I100" i="2"/>
  <c r="J100" i="2"/>
  <c r="K100" i="2"/>
  <c r="L100" i="2"/>
  <c r="M100" i="2"/>
  <c r="N100" i="2"/>
  <c r="O100" i="2"/>
  <c r="E101" i="2"/>
  <c r="F101" i="2"/>
  <c r="G101" i="2"/>
  <c r="H101" i="2"/>
  <c r="I101" i="2"/>
  <c r="J101" i="2"/>
  <c r="K101" i="2"/>
  <c r="L101" i="2"/>
  <c r="M101" i="2"/>
  <c r="N101" i="2"/>
  <c r="O101" i="2"/>
  <c r="E102" i="2"/>
  <c r="F102" i="2"/>
  <c r="G102" i="2"/>
  <c r="H102" i="2"/>
  <c r="I102" i="2"/>
  <c r="J102" i="2"/>
  <c r="K102" i="2"/>
  <c r="L102" i="2"/>
  <c r="M102" i="2"/>
  <c r="N102" i="2"/>
  <c r="O102" i="2"/>
  <c r="E103" i="2"/>
  <c r="F103" i="2"/>
  <c r="G103" i="2"/>
  <c r="H103" i="2"/>
  <c r="I103" i="2"/>
  <c r="J103" i="2"/>
  <c r="K103" i="2"/>
  <c r="L103" i="2"/>
  <c r="M103" i="2"/>
  <c r="N103" i="2"/>
  <c r="O103" i="2"/>
  <c r="E104" i="2"/>
  <c r="F104" i="2"/>
  <c r="G104" i="2"/>
  <c r="H104" i="2"/>
  <c r="I104" i="2"/>
  <c r="J104" i="2"/>
  <c r="K104" i="2"/>
  <c r="L104" i="2"/>
  <c r="M104" i="2"/>
  <c r="N104" i="2"/>
  <c r="O104" i="2"/>
  <c r="E105" i="2"/>
  <c r="F105" i="2"/>
  <c r="G105" i="2"/>
  <c r="H105" i="2"/>
  <c r="I105" i="2"/>
  <c r="J105" i="2"/>
  <c r="K105" i="2"/>
  <c r="L105" i="2"/>
  <c r="M105" i="2"/>
  <c r="N105" i="2"/>
  <c r="O105" i="2"/>
  <c r="E106" i="2"/>
  <c r="F106" i="2"/>
  <c r="G106" i="2"/>
  <c r="H106" i="2"/>
  <c r="I106" i="2"/>
  <c r="J106" i="2"/>
  <c r="K106" i="2"/>
  <c r="L106" i="2"/>
  <c r="M106" i="2"/>
  <c r="N106" i="2"/>
  <c r="O106" i="2"/>
  <c r="E107" i="2"/>
  <c r="F107" i="2"/>
  <c r="G107" i="2"/>
  <c r="H107" i="2"/>
  <c r="I107" i="2"/>
  <c r="J107" i="2"/>
  <c r="K107" i="2"/>
  <c r="L107" i="2"/>
  <c r="M107" i="2"/>
  <c r="N107" i="2"/>
  <c r="O107" i="2"/>
  <c r="E108" i="2"/>
  <c r="F108" i="2"/>
  <c r="G108" i="2"/>
  <c r="H108" i="2"/>
  <c r="I108" i="2"/>
  <c r="J108" i="2"/>
  <c r="K108" i="2"/>
  <c r="L108" i="2"/>
  <c r="M108" i="2"/>
  <c r="N108" i="2"/>
  <c r="O108" i="2"/>
  <c r="E109" i="2"/>
  <c r="F109" i="2"/>
  <c r="G109" i="2"/>
  <c r="H109" i="2"/>
  <c r="I109" i="2"/>
  <c r="J109" i="2"/>
  <c r="K109" i="2"/>
  <c r="L109" i="2"/>
  <c r="M109" i="2"/>
  <c r="N109" i="2"/>
  <c r="O109" i="2"/>
  <c r="E110" i="2"/>
  <c r="F110" i="2"/>
  <c r="G110" i="2"/>
  <c r="H110" i="2"/>
  <c r="I110" i="2"/>
  <c r="J110" i="2"/>
  <c r="K110" i="2"/>
  <c r="L110" i="2"/>
  <c r="M110" i="2"/>
  <c r="N110" i="2"/>
  <c r="O110" i="2"/>
  <c r="E111" i="2"/>
  <c r="F111" i="2"/>
  <c r="G111" i="2"/>
  <c r="H111" i="2"/>
  <c r="I111" i="2"/>
  <c r="J111" i="2"/>
  <c r="K111" i="2"/>
  <c r="L111" i="2"/>
  <c r="M111" i="2"/>
  <c r="N111" i="2"/>
  <c r="O111" i="2"/>
  <c r="E112" i="2"/>
  <c r="F112" i="2"/>
  <c r="G112" i="2"/>
  <c r="H112" i="2"/>
  <c r="I112" i="2"/>
  <c r="J112" i="2"/>
  <c r="K112" i="2"/>
  <c r="L112" i="2"/>
  <c r="M112" i="2"/>
  <c r="N112" i="2"/>
  <c r="O112" i="2"/>
  <c r="E113" i="2"/>
  <c r="F113" i="2"/>
  <c r="G113" i="2"/>
  <c r="H113" i="2"/>
  <c r="I113" i="2"/>
  <c r="J113" i="2"/>
  <c r="K113" i="2"/>
  <c r="L113" i="2"/>
  <c r="M113" i="2"/>
  <c r="N113" i="2"/>
  <c r="O113" i="2"/>
  <c r="E114" i="2"/>
  <c r="F114" i="2"/>
  <c r="G114" i="2"/>
  <c r="H114" i="2"/>
  <c r="I114" i="2"/>
  <c r="J114" i="2"/>
  <c r="K114" i="2"/>
  <c r="L114" i="2"/>
  <c r="M114" i="2"/>
  <c r="N114" i="2"/>
  <c r="O114" i="2"/>
  <c r="E115" i="2"/>
  <c r="F115" i="2"/>
  <c r="G115" i="2"/>
  <c r="H115" i="2"/>
  <c r="I115" i="2"/>
  <c r="J115" i="2"/>
  <c r="K115" i="2"/>
  <c r="L115" i="2"/>
  <c r="M115" i="2"/>
  <c r="N115" i="2"/>
  <c r="O115" i="2"/>
  <c r="E116" i="2"/>
  <c r="F116" i="2"/>
  <c r="G116" i="2"/>
  <c r="H116" i="2"/>
  <c r="I116" i="2"/>
  <c r="J116" i="2"/>
  <c r="K116" i="2"/>
  <c r="L116" i="2"/>
  <c r="M116" i="2"/>
  <c r="N116" i="2"/>
  <c r="O116" i="2"/>
  <c r="E117" i="2"/>
  <c r="F117" i="2"/>
  <c r="G117" i="2"/>
  <c r="H117" i="2"/>
  <c r="I117" i="2"/>
  <c r="J117" i="2"/>
  <c r="K117" i="2"/>
  <c r="L117" i="2"/>
  <c r="M117" i="2"/>
  <c r="N117" i="2"/>
  <c r="O117" i="2"/>
  <c r="E118" i="2"/>
  <c r="F118" i="2"/>
  <c r="G118" i="2"/>
  <c r="H118" i="2"/>
  <c r="I118" i="2"/>
  <c r="J118" i="2"/>
  <c r="K118" i="2"/>
  <c r="L118" i="2"/>
  <c r="M118" i="2"/>
  <c r="N118" i="2"/>
  <c r="O118" i="2"/>
  <c r="E119" i="2"/>
  <c r="F119" i="2"/>
  <c r="G119" i="2"/>
  <c r="H119" i="2"/>
  <c r="I119" i="2"/>
  <c r="J119" i="2"/>
  <c r="K119" i="2"/>
  <c r="L119" i="2"/>
  <c r="M119" i="2"/>
  <c r="N119" i="2"/>
  <c r="O119" i="2"/>
  <c r="E120" i="2"/>
  <c r="F120" i="2"/>
  <c r="G120" i="2"/>
  <c r="H120" i="2"/>
  <c r="I120" i="2"/>
  <c r="J120" i="2"/>
  <c r="K120" i="2"/>
  <c r="L120" i="2"/>
  <c r="M120" i="2"/>
  <c r="N120" i="2"/>
  <c r="O120" i="2"/>
  <c r="E121" i="2"/>
  <c r="F121" i="2"/>
  <c r="G121" i="2"/>
  <c r="H121" i="2"/>
  <c r="I121" i="2"/>
  <c r="J121" i="2"/>
  <c r="K121" i="2"/>
  <c r="L121" i="2"/>
  <c r="M121" i="2"/>
  <c r="N121" i="2"/>
  <c r="O121" i="2"/>
  <c r="E122" i="2"/>
  <c r="F122" i="2"/>
  <c r="G122" i="2"/>
  <c r="H122" i="2"/>
  <c r="I122" i="2"/>
  <c r="J122" i="2"/>
  <c r="K122" i="2"/>
  <c r="L122" i="2"/>
  <c r="M122" i="2"/>
  <c r="N122" i="2"/>
  <c r="O122" i="2"/>
  <c r="E123" i="2"/>
  <c r="F123" i="2"/>
  <c r="G123" i="2"/>
  <c r="H123" i="2"/>
  <c r="I123" i="2"/>
  <c r="J123" i="2"/>
  <c r="K123" i="2"/>
  <c r="L123" i="2"/>
  <c r="M123" i="2"/>
  <c r="N123" i="2"/>
  <c r="O123" i="2"/>
  <c r="E124" i="2"/>
  <c r="F124" i="2"/>
  <c r="G124" i="2"/>
  <c r="H124" i="2"/>
  <c r="I124" i="2"/>
  <c r="J124" i="2"/>
  <c r="K124" i="2"/>
  <c r="L124" i="2"/>
  <c r="M124" i="2"/>
  <c r="N124" i="2"/>
  <c r="O124" i="2"/>
  <c r="E125" i="2"/>
  <c r="F125" i="2"/>
  <c r="G125" i="2"/>
  <c r="H125" i="2"/>
  <c r="I125" i="2"/>
  <c r="J125" i="2"/>
  <c r="K125" i="2"/>
  <c r="L125" i="2"/>
  <c r="M125" i="2"/>
  <c r="N125" i="2"/>
  <c r="O125" i="2"/>
  <c r="E126" i="2"/>
  <c r="F126" i="2"/>
  <c r="G126" i="2"/>
  <c r="H126" i="2"/>
  <c r="I126" i="2"/>
  <c r="J126" i="2"/>
  <c r="K126" i="2"/>
  <c r="L126" i="2"/>
  <c r="M126" i="2"/>
  <c r="N126" i="2"/>
  <c r="O126" i="2"/>
  <c r="E127" i="2"/>
  <c r="F127" i="2"/>
  <c r="G127" i="2"/>
  <c r="H127" i="2"/>
  <c r="I127" i="2"/>
  <c r="J127" i="2"/>
  <c r="K127" i="2"/>
  <c r="L127" i="2"/>
  <c r="M127" i="2"/>
  <c r="N127" i="2"/>
  <c r="O127" i="2"/>
  <c r="E128" i="2"/>
  <c r="F128" i="2"/>
  <c r="G128" i="2"/>
  <c r="H128" i="2"/>
  <c r="I128" i="2"/>
  <c r="J128" i="2"/>
  <c r="K128" i="2"/>
  <c r="L128" i="2"/>
  <c r="M128" i="2"/>
  <c r="N128" i="2"/>
  <c r="O128" i="2"/>
  <c r="E129" i="2"/>
  <c r="F129" i="2"/>
  <c r="G129" i="2"/>
  <c r="H129" i="2"/>
  <c r="I129" i="2"/>
  <c r="J129" i="2"/>
  <c r="K129" i="2"/>
  <c r="L129" i="2"/>
  <c r="M129" i="2"/>
  <c r="N129" i="2"/>
  <c r="O129" i="2"/>
  <c r="E130" i="2"/>
  <c r="F130" i="2"/>
  <c r="G130" i="2"/>
  <c r="H130" i="2"/>
  <c r="I130" i="2"/>
  <c r="J130" i="2"/>
  <c r="K130" i="2"/>
  <c r="L130" i="2"/>
  <c r="M130" i="2"/>
  <c r="N130" i="2"/>
  <c r="O130" i="2"/>
  <c r="E131" i="2"/>
  <c r="F131" i="2"/>
  <c r="G131" i="2"/>
  <c r="H131" i="2"/>
  <c r="I131" i="2"/>
  <c r="J131" i="2"/>
  <c r="K131" i="2"/>
  <c r="L131" i="2"/>
  <c r="M131" i="2"/>
  <c r="N131" i="2"/>
  <c r="O131" i="2"/>
  <c r="E132" i="2"/>
  <c r="F132" i="2"/>
  <c r="G132" i="2"/>
  <c r="H132" i="2"/>
  <c r="I132" i="2"/>
  <c r="J132" i="2"/>
  <c r="K132" i="2"/>
  <c r="L132" i="2"/>
  <c r="M132" i="2"/>
  <c r="N132" i="2"/>
  <c r="O132" i="2"/>
  <c r="E133" i="2"/>
  <c r="F133" i="2"/>
  <c r="G133" i="2"/>
  <c r="H133" i="2"/>
  <c r="I133" i="2"/>
  <c r="J133" i="2"/>
  <c r="K133" i="2"/>
  <c r="L133" i="2"/>
  <c r="M133" i="2"/>
  <c r="N133" i="2"/>
  <c r="O133" i="2"/>
  <c r="E134" i="2"/>
  <c r="F134" i="2"/>
  <c r="G134" i="2"/>
  <c r="H134" i="2"/>
  <c r="I134" i="2"/>
  <c r="J134" i="2"/>
  <c r="K134" i="2"/>
  <c r="L134" i="2"/>
  <c r="M134" i="2"/>
  <c r="N134" i="2"/>
  <c r="O134" i="2"/>
  <c r="E135" i="2"/>
  <c r="F135" i="2"/>
  <c r="G135" i="2"/>
  <c r="H135" i="2"/>
  <c r="I135" i="2"/>
  <c r="J135" i="2"/>
  <c r="K135" i="2"/>
  <c r="L135" i="2"/>
  <c r="M135" i="2"/>
  <c r="N135" i="2"/>
  <c r="O135" i="2"/>
  <c r="E136" i="2"/>
  <c r="F136" i="2"/>
  <c r="G136" i="2"/>
  <c r="H136" i="2"/>
  <c r="I136" i="2"/>
  <c r="J136" i="2"/>
  <c r="K136" i="2"/>
  <c r="L136" i="2"/>
  <c r="M136" i="2"/>
  <c r="N136" i="2"/>
  <c r="O136" i="2"/>
  <c r="E137" i="2"/>
  <c r="F137" i="2"/>
  <c r="G137" i="2"/>
  <c r="H137" i="2"/>
  <c r="I137" i="2"/>
  <c r="J137" i="2"/>
  <c r="K137" i="2"/>
  <c r="L137" i="2"/>
  <c r="M137" i="2"/>
  <c r="N137" i="2"/>
  <c r="O137" i="2"/>
  <c r="E138" i="2"/>
  <c r="F138" i="2"/>
  <c r="G138" i="2"/>
  <c r="H138" i="2"/>
  <c r="I138" i="2"/>
  <c r="J138" i="2"/>
  <c r="K138" i="2"/>
  <c r="L138" i="2"/>
  <c r="M138" i="2"/>
  <c r="N138" i="2"/>
  <c r="O138" i="2"/>
  <c r="E139" i="2"/>
  <c r="F139" i="2"/>
  <c r="G139" i="2"/>
  <c r="H139" i="2"/>
  <c r="I139" i="2"/>
  <c r="J139" i="2"/>
  <c r="K139" i="2"/>
  <c r="L139" i="2"/>
  <c r="M139" i="2"/>
  <c r="N139" i="2"/>
  <c r="O139" i="2"/>
  <c r="E140" i="2"/>
  <c r="F140" i="2"/>
  <c r="G140" i="2"/>
  <c r="H140" i="2"/>
  <c r="I140" i="2"/>
  <c r="J140" i="2"/>
  <c r="K140" i="2"/>
  <c r="L140" i="2"/>
  <c r="M140" i="2"/>
  <c r="N140" i="2"/>
  <c r="O140" i="2"/>
  <c r="E141" i="2"/>
  <c r="F141" i="2"/>
  <c r="G141" i="2"/>
  <c r="H141" i="2"/>
  <c r="I141" i="2"/>
  <c r="J141" i="2"/>
  <c r="K141" i="2"/>
  <c r="L141" i="2"/>
  <c r="M141" i="2"/>
  <c r="N141" i="2"/>
  <c r="O141" i="2"/>
  <c r="E142" i="2"/>
  <c r="F142" i="2"/>
  <c r="G142" i="2"/>
  <c r="H142" i="2"/>
  <c r="I142" i="2"/>
  <c r="J142" i="2"/>
  <c r="K142" i="2"/>
  <c r="L142" i="2"/>
  <c r="M142" i="2"/>
  <c r="N142" i="2"/>
  <c r="O142" i="2"/>
  <c r="E143" i="2"/>
  <c r="F143" i="2"/>
  <c r="G143" i="2"/>
  <c r="H143" i="2"/>
  <c r="I143" i="2"/>
  <c r="J143" i="2"/>
  <c r="K143" i="2"/>
  <c r="L143" i="2"/>
  <c r="M143" i="2"/>
  <c r="N143" i="2"/>
  <c r="O143" i="2"/>
  <c r="E144" i="2"/>
  <c r="F144" i="2"/>
  <c r="G144" i="2"/>
  <c r="H144" i="2"/>
  <c r="I144" i="2"/>
  <c r="J144" i="2"/>
  <c r="K144" i="2"/>
  <c r="L144" i="2"/>
  <c r="M144" i="2"/>
  <c r="N144" i="2"/>
  <c r="O144" i="2"/>
  <c r="E145" i="2"/>
  <c r="F145" i="2"/>
  <c r="G145" i="2"/>
  <c r="H145" i="2"/>
  <c r="I145" i="2"/>
  <c r="J145" i="2"/>
  <c r="K145" i="2"/>
  <c r="L145" i="2"/>
  <c r="M145" i="2"/>
  <c r="N145" i="2"/>
  <c r="O145" i="2"/>
  <c r="E146" i="2"/>
  <c r="F146" i="2"/>
  <c r="G146" i="2"/>
  <c r="H146" i="2"/>
  <c r="I146" i="2"/>
  <c r="J146" i="2"/>
  <c r="K146" i="2"/>
  <c r="L146" i="2"/>
  <c r="M146" i="2"/>
  <c r="N146" i="2"/>
  <c r="O146" i="2"/>
  <c r="E147" i="2"/>
  <c r="F147" i="2"/>
  <c r="G147" i="2"/>
  <c r="H147" i="2"/>
  <c r="I147" i="2"/>
  <c r="J147" i="2"/>
  <c r="K147" i="2"/>
  <c r="L147" i="2"/>
  <c r="M147" i="2"/>
  <c r="N147" i="2"/>
  <c r="O147" i="2"/>
  <c r="E148" i="2"/>
  <c r="F148" i="2"/>
  <c r="G148" i="2"/>
  <c r="H148" i="2"/>
  <c r="I148" i="2"/>
  <c r="J148" i="2"/>
  <c r="K148" i="2"/>
  <c r="L148" i="2"/>
  <c r="M148" i="2"/>
  <c r="N148" i="2"/>
  <c r="O148" i="2"/>
  <c r="E149" i="2"/>
  <c r="F149" i="2"/>
  <c r="G149" i="2"/>
  <c r="H149" i="2"/>
  <c r="I149" i="2"/>
  <c r="J149" i="2"/>
  <c r="K149" i="2"/>
  <c r="L149" i="2"/>
  <c r="M149" i="2"/>
  <c r="N149" i="2"/>
  <c r="O149" i="2"/>
  <c r="E150" i="2"/>
  <c r="F150" i="2"/>
  <c r="G150" i="2"/>
  <c r="H150" i="2"/>
  <c r="I150" i="2"/>
  <c r="J150" i="2"/>
  <c r="K150" i="2"/>
  <c r="L150" i="2"/>
  <c r="M150" i="2"/>
  <c r="N150" i="2"/>
  <c r="O150" i="2"/>
  <c r="E151" i="2"/>
  <c r="F151" i="2"/>
  <c r="G151" i="2"/>
  <c r="H151" i="2"/>
  <c r="I151" i="2"/>
  <c r="J151" i="2"/>
  <c r="K151" i="2"/>
  <c r="L151" i="2"/>
  <c r="M151" i="2"/>
  <c r="N151" i="2"/>
  <c r="O151" i="2"/>
  <c r="E152" i="2"/>
  <c r="F152" i="2"/>
  <c r="G152" i="2"/>
  <c r="H152" i="2"/>
  <c r="I152" i="2"/>
  <c r="J152" i="2"/>
  <c r="K152" i="2"/>
  <c r="L152" i="2"/>
  <c r="M152" i="2"/>
  <c r="N152" i="2"/>
  <c r="O152" i="2"/>
  <c r="E153" i="2"/>
  <c r="F153" i="2"/>
  <c r="G153" i="2"/>
  <c r="H153" i="2"/>
  <c r="I153" i="2"/>
  <c r="J153" i="2"/>
  <c r="K153" i="2"/>
  <c r="L153" i="2"/>
  <c r="M153" i="2"/>
  <c r="N153" i="2"/>
  <c r="O153" i="2"/>
  <c r="E154" i="2"/>
  <c r="F154" i="2"/>
  <c r="G154" i="2"/>
  <c r="H154" i="2"/>
  <c r="I154" i="2"/>
  <c r="J154" i="2"/>
  <c r="K154" i="2"/>
  <c r="L154" i="2"/>
  <c r="M154" i="2"/>
  <c r="N154" i="2"/>
  <c r="O154" i="2"/>
  <c r="E155" i="2"/>
  <c r="F155" i="2"/>
  <c r="G155" i="2"/>
  <c r="H155" i="2"/>
  <c r="I155" i="2"/>
  <c r="J155" i="2"/>
  <c r="K155" i="2"/>
  <c r="L155" i="2"/>
  <c r="M155" i="2"/>
  <c r="N155" i="2"/>
  <c r="O155" i="2"/>
  <c r="E156" i="2"/>
  <c r="F156" i="2"/>
  <c r="G156" i="2"/>
  <c r="H156" i="2"/>
  <c r="I156" i="2"/>
  <c r="J156" i="2"/>
  <c r="K156" i="2"/>
  <c r="L156" i="2"/>
  <c r="M156" i="2"/>
  <c r="N156" i="2"/>
  <c r="O156" i="2"/>
  <c r="E157" i="2"/>
  <c r="F157" i="2"/>
  <c r="G157" i="2"/>
  <c r="H157" i="2"/>
  <c r="I157" i="2"/>
  <c r="J157" i="2"/>
  <c r="K157" i="2"/>
  <c r="L157" i="2"/>
  <c r="M157" i="2"/>
  <c r="N157" i="2"/>
  <c r="O157" i="2"/>
  <c r="E158" i="2"/>
  <c r="F158" i="2"/>
  <c r="G158" i="2"/>
  <c r="H158" i="2"/>
  <c r="I158" i="2"/>
  <c r="J158" i="2"/>
  <c r="K158" i="2"/>
  <c r="L158" i="2"/>
  <c r="M158" i="2"/>
  <c r="N158" i="2"/>
  <c r="O158" i="2"/>
  <c r="E159" i="2"/>
  <c r="F159" i="2"/>
  <c r="G159" i="2"/>
  <c r="H159" i="2"/>
  <c r="I159" i="2"/>
  <c r="J159" i="2"/>
  <c r="K159" i="2"/>
  <c r="L159" i="2"/>
  <c r="M159" i="2"/>
  <c r="N159" i="2"/>
  <c r="O159" i="2"/>
  <c r="E160" i="2"/>
  <c r="F160" i="2"/>
  <c r="G160" i="2"/>
  <c r="H160" i="2"/>
  <c r="I160" i="2"/>
  <c r="J160" i="2"/>
  <c r="K160" i="2"/>
  <c r="L160" i="2"/>
  <c r="M160" i="2"/>
  <c r="N160" i="2"/>
  <c r="O160" i="2"/>
  <c r="E161" i="2"/>
  <c r="F161" i="2"/>
  <c r="G161" i="2"/>
  <c r="H161" i="2"/>
  <c r="I161" i="2"/>
  <c r="J161" i="2"/>
  <c r="K161" i="2"/>
  <c r="L161" i="2"/>
  <c r="M161" i="2"/>
  <c r="N161" i="2"/>
  <c r="O161" i="2"/>
  <c r="E162" i="2"/>
  <c r="F162" i="2"/>
  <c r="G162" i="2"/>
  <c r="H162" i="2"/>
  <c r="I162" i="2"/>
  <c r="J162" i="2"/>
  <c r="K162" i="2"/>
  <c r="L162" i="2"/>
  <c r="M162" i="2"/>
  <c r="N162" i="2"/>
  <c r="O162" i="2"/>
  <c r="E163" i="2"/>
  <c r="F163" i="2"/>
  <c r="G163" i="2"/>
  <c r="H163" i="2"/>
  <c r="I163" i="2"/>
  <c r="J163" i="2"/>
  <c r="K163" i="2"/>
  <c r="L163" i="2"/>
  <c r="M163" i="2"/>
  <c r="N163" i="2"/>
  <c r="O163" i="2"/>
  <c r="E164" i="2"/>
  <c r="F164" i="2"/>
  <c r="G164" i="2"/>
  <c r="H164" i="2"/>
  <c r="I164" i="2"/>
  <c r="J164" i="2"/>
  <c r="K164" i="2"/>
  <c r="L164" i="2"/>
  <c r="M164" i="2"/>
  <c r="N164" i="2"/>
  <c r="O164" i="2"/>
  <c r="E165" i="2"/>
  <c r="F165" i="2"/>
  <c r="G165" i="2"/>
  <c r="H165" i="2"/>
  <c r="I165" i="2"/>
  <c r="J165" i="2"/>
  <c r="K165" i="2"/>
  <c r="L165" i="2"/>
  <c r="M165" i="2"/>
  <c r="N165" i="2"/>
  <c r="O165" i="2"/>
  <c r="E166" i="2"/>
  <c r="F166" i="2"/>
  <c r="G166" i="2"/>
  <c r="H166" i="2"/>
  <c r="I166" i="2"/>
  <c r="J166" i="2"/>
  <c r="K166" i="2"/>
  <c r="L166" i="2"/>
  <c r="M166" i="2"/>
  <c r="N166" i="2"/>
  <c r="O166" i="2"/>
  <c r="E167" i="2"/>
  <c r="F167" i="2"/>
  <c r="G167" i="2"/>
  <c r="H167" i="2"/>
  <c r="I167" i="2"/>
  <c r="J167" i="2"/>
  <c r="K167" i="2"/>
  <c r="L167" i="2"/>
  <c r="M167" i="2"/>
  <c r="N167" i="2"/>
  <c r="O167" i="2"/>
  <c r="E168" i="2"/>
  <c r="F168" i="2"/>
  <c r="G168" i="2"/>
  <c r="H168" i="2"/>
  <c r="I168" i="2"/>
  <c r="J168" i="2"/>
  <c r="K168" i="2"/>
  <c r="L168" i="2"/>
  <c r="M168" i="2"/>
  <c r="N168" i="2"/>
  <c r="O168" i="2"/>
  <c r="E169" i="2"/>
  <c r="F169" i="2"/>
  <c r="G169" i="2"/>
  <c r="H169" i="2"/>
  <c r="I169" i="2"/>
  <c r="J169" i="2"/>
  <c r="K169" i="2"/>
  <c r="L169" i="2"/>
  <c r="M169" i="2"/>
  <c r="N169" i="2"/>
  <c r="O169" i="2"/>
  <c r="E170" i="2"/>
  <c r="F170" i="2"/>
  <c r="G170" i="2"/>
  <c r="H170" i="2"/>
  <c r="I170" i="2"/>
  <c r="J170" i="2"/>
  <c r="K170" i="2"/>
  <c r="L170" i="2"/>
  <c r="M170" i="2"/>
  <c r="N170" i="2"/>
  <c r="O170" i="2"/>
  <c r="E171" i="2"/>
  <c r="F171" i="2"/>
  <c r="G171" i="2"/>
  <c r="H171" i="2"/>
  <c r="I171" i="2"/>
  <c r="J171" i="2"/>
  <c r="K171" i="2"/>
  <c r="L171" i="2"/>
  <c r="M171" i="2"/>
  <c r="N171" i="2"/>
  <c r="O171" i="2"/>
  <c r="E172" i="2"/>
  <c r="F172" i="2"/>
  <c r="G172" i="2"/>
  <c r="H172" i="2"/>
  <c r="I172" i="2"/>
  <c r="J172" i="2"/>
  <c r="K172" i="2"/>
  <c r="L172" i="2"/>
  <c r="M172" i="2"/>
  <c r="N172" i="2"/>
  <c r="O172" i="2"/>
  <c r="E173" i="2"/>
  <c r="F173" i="2"/>
  <c r="G173" i="2"/>
  <c r="H173" i="2"/>
  <c r="I173" i="2"/>
  <c r="J173" i="2"/>
  <c r="K173" i="2"/>
  <c r="L173" i="2"/>
  <c r="M173" i="2"/>
  <c r="N173" i="2"/>
  <c r="O173" i="2"/>
  <c r="E174" i="2"/>
  <c r="F174" i="2"/>
  <c r="G174" i="2"/>
  <c r="H174" i="2"/>
  <c r="I174" i="2"/>
  <c r="J174" i="2"/>
  <c r="K174" i="2"/>
  <c r="L174" i="2"/>
  <c r="M174" i="2"/>
  <c r="N174" i="2"/>
  <c r="O174" i="2"/>
  <c r="E175" i="2"/>
  <c r="F175" i="2"/>
  <c r="G175" i="2"/>
  <c r="H175" i="2"/>
  <c r="I175" i="2"/>
  <c r="J175" i="2"/>
  <c r="K175" i="2"/>
  <c r="L175" i="2"/>
  <c r="M175" i="2"/>
  <c r="N175" i="2"/>
  <c r="O175" i="2"/>
  <c r="E176" i="2"/>
  <c r="F176" i="2"/>
  <c r="G176" i="2"/>
  <c r="H176" i="2"/>
  <c r="I176" i="2"/>
  <c r="J176" i="2"/>
  <c r="K176" i="2"/>
  <c r="L176" i="2"/>
  <c r="M176" i="2"/>
  <c r="N176" i="2"/>
  <c r="O176" i="2"/>
  <c r="E177" i="2"/>
  <c r="F177" i="2"/>
  <c r="G177" i="2"/>
  <c r="H177" i="2"/>
  <c r="I177" i="2"/>
  <c r="J177" i="2"/>
  <c r="K177" i="2"/>
  <c r="L177" i="2"/>
  <c r="M177" i="2"/>
  <c r="N177" i="2"/>
  <c r="O177" i="2"/>
  <c r="E178" i="2"/>
  <c r="F178" i="2"/>
  <c r="G178" i="2"/>
  <c r="H178" i="2"/>
  <c r="I178" i="2"/>
  <c r="J178" i="2"/>
  <c r="K178" i="2"/>
  <c r="L178" i="2"/>
  <c r="M178" i="2"/>
  <c r="N178" i="2"/>
  <c r="O178" i="2"/>
  <c r="E179" i="2"/>
  <c r="F179" i="2"/>
  <c r="G179" i="2"/>
  <c r="H179" i="2"/>
  <c r="I179" i="2"/>
  <c r="J179" i="2"/>
  <c r="K179" i="2"/>
  <c r="L179" i="2"/>
  <c r="M179" i="2"/>
  <c r="N179" i="2"/>
  <c r="O179" i="2"/>
  <c r="E180" i="2"/>
  <c r="F180" i="2"/>
  <c r="G180" i="2"/>
  <c r="H180" i="2"/>
  <c r="I180" i="2"/>
  <c r="J180" i="2"/>
  <c r="K180" i="2"/>
  <c r="L180" i="2"/>
  <c r="M180" i="2"/>
  <c r="N180" i="2"/>
  <c r="O180" i="2"/>
  <c r="E181" i="2"/>
  <c r="F181" i="2"/>
  <c r="G181" i="2"/>
  <c r="H181" i="2"/>
  <c r="I181" i="2"/>
  <c r="J181" i="2"/>
  <c r="K181" i="2"/>
  <c r="L181" i="2"/>
  <c r="M181" i="2"/>
  <c r="N181" i="2"/>
  <c r="O181" i="2"/>
  <c r="E182" i="2"/>
  <c r="F182" i="2"/>
  <c r="G182" i="2"/>
  <c r="H182" i="2"/>
  <c r="I182" i="2"/>
  <c r="J182" i="2"/>
  <c r="K182" i="2"/>
  <c r="L182" i="2"/>
  <c r="M182" i="2"/>
  <c r="N182" i="2"/>
  <c r="O182" i="2"/>
  <c r="E183" i="2"/>
  <c r="F183" i="2"/>
  <c r="G183" i="2"/>
  <c r="H183" i="2"/>
  <c r="I183" i="2"/>
  <c r="J183" i="2"/>
  <c r="K183" i="2"/>
  <c r="L183" i="2"/>
  <c r="M183" i="2"/>
  <c r="N183" i="2"/>
  <c r="O183" i="2"/>
  <c r="E184" i="2"/>
  <c r="F184" i="2"/>
  <c r="G184" i="2"/>
  <c r="H184" i="2"/>
  <c r="I184" i="2"/>
  <c r="J184" i="2"/>
  <c r="K184" i="2"/>
  <c r="L184" i="2"/>
  <c r="M184" i="2"/>
  <c r="N184" i="2"/>
  <c r="O184" i="2"/>
  <c r="E185" i="2"/>
  <c r="F185" i="2"/>
  <c r="G185" i="2"/>
  <c r="H185" i="2"/>
  <c r="I185" i="2"/>
  <c r="J185" i="2"/>
  <c r="K185" i="2"/>
  <c r="L185" i="2"/>
  <c r="M185" i="2"/>
  <c r="N185" i="2"/>
  <c r="O185" i="2"/>
  <c r="E186" i="2"/>
  <c r="F186" i="2"/>
  <c r="G186" i="2"/>
  <c r="H186" i="2"/>
  <c r="I186" i="2"/>
  <c r="J186" i="2"/>
  <c r="K186" i="2"/>
  <c r="L186" i="2"/>
  <c r="M186" i="2"/>
  <c r="N186" i="2"/>
  <c r="O186" i="2"/>
  <c r="E187" i="2"/>
  <c r="F187" i="2"/>
  <c r="G187" i="2"/>
  <c r="H187" i="2"/>
  <c r="I187" i="2"/>
  <c r="J187" i="2"/>
  <c r="K187" i="2"/>
  <c r="L187" i="2"/>
  <c r="M187" i="2"/>
  <c r="N187" i="2"/>
  <c r="O187" i="2"/>
  <c r="E188" i="2"/>
  <c r="F188" i="2"/>
  <c r="G188" i="2"/>
  <c r="H188" i="2"/>
  <c r="I188" i="2"/>
  <c r="J188" i="2"/>
  <c r="K188" i="2"/>
  <c r="L188" i="2"/>
  <c r="M188" i="2"/>
  <c r="N188" i="2"/>
  <c r="O188" i="2"/>
  <c r="E189" i="2"/>
  <c r="F189" i="2"/>
  <c r="G189" i="2"/>
  <c r="H189" i="2"/>
  <c r="I189" i="2"/>
  <c r="J189" i="2"/>
  <c r="K189" i="2"/>
  <c r="L189" i="2"/>
  <c r="M189" i="2"/>
  <c r="N189" i="2"/>
  <c r="O189" i="2"/>
  <c r="E190" i="2"/>
  <c r="F190" i="2"/>
  <c r="G190" i="2"/>
  <c r="H190" i="2"/>
  <c r="I190" i="2"/>
  <c r="J190" i="2"/>
  <c r="K190" i="2"/>
  <c r="L190" i="2"/>
  <c r="M190" i="2"/>
  <c r="N190" i="2"/>
  <c r="O190" i="2"/>
  <c r="E191" i="2"/>
  <c r="F191" i="2"/>
  <c r="G191" i="2"/>
  <c r="H191" i="2"/>
  <c r="I191" i="2"/>
  <c r="J191" i="2"/>
  <c r="K191" i="2"/>
  <c r="L191" i="2"/>
  <c r="M191" i="2"/>
  <c r="N191" i="2"/>
  <c r="O191" i="2"/>
  <c r="E192" i="2"/>
  <c r="F192" i="2"/>
  <c r="G192" i="2"/>
  <c r="H192" i="2"/>
  <c r="I192" i="2"/>
  <c r="J192" i="2"/>
  <c r="K192" i="2"/>
  <c r="L192" i="2"/>
  <c r="M192" i="2"/>
  <c r="N192" i="2"/>
  <c r="O192" i="2"/>
  <c r="E193" i="2"/>
  <c r="F193" i="2"/>
  <c r="G193" i="2"/>
  <c r="H193" i="2"/>
  <c r="I193" i="2"/>
  <c r="J193" i="2"/>
  <c r="K193" i="2"/>
  <c r="L193" i="2"/>
  <c r="M193" i="2"/>
  <c r="N193" i="2"/>
  <c r="O193" i="2"/>
  <c r="E194" i="2"/>
  <c r="F194" i="2"/>
  <c r="G194" i="2"/>
  <c r="H194" i="2"/>
  <c r="I194" i="2"/>
  <c r="J194" i="2"/>
  <c r="K194" i="2"/>
  <c r="L194" i="2"/>
  <c r="M194" i="2"/>
  <c r="N194" i="2"/>
  <c r="O194" i="2"/>
  <c r="E195" i="2"/>
  <c r="F195" i="2"/>
  <c r="G195" i="2"/>
  <c r="H195" i="2"/>
  <c r="I195" i="2"/>
  <c r="J195" i="2"/>
  <c r="K195" i="2"/>
  <c r="L195" i="2"/>
  <c r="M195" i="2"/>
  <c r="N195" i="2"/>
  <c r="O195" i="2"/>
  <c r="E196" i="2"/>
  <c r="F196" i="2"/>
  <c r="G196" i="2"/>
  <c r="H196" i="2"/>
  <c r="I196" i="2"/>
  <c r="J196" i="2"/>
  <c r="K196" i="2"/>
  <c r="L196" i="2"/>
  <c r="M196" i="2"/>
  <c r="N196" i="2"/>
  <c r="O196" i="2"/>
  <c r="E197" i="2"/>
  <c r="F197" i="2"/>
  <c r="G197" i="2"/>
  <c r="H197" i="2"/>
  <c r="I197" i="2"/>
  <c r="J197" i="2"/>
  <c r="K197" i="2"/>
  <c r="L197" i="2"/>
  <c r="M197" i="2"/>
  <c r="N197" i="2"/>
  <c r="O197" i="2"/>
  <c r="E198" i="2"/>
  <c r="F198" i="2"/>
  <c r="G198" i="2"/>
  <c r="H198" i="2"/>
  <c r="I198" i="2"/>
  <c r="J198" i="2"/>
  <c r="K198" i="2"/>
  <c r="L198" i="2"/>
  <c r="M198" i="2"/>
  <c r="N198" i="2"/>
  <c r="O198" i="2"/>
  <c r="E199" i="2"/>
  <c r="F199" i="2"/>
  <c r="G199" i="2"/>
  <c r="H199" i="2"/>
  <c r="I199" i="2"/>
  <c r="J199" i="2"/>
  <c r="K199" i="2"/>
  <c r="L199" i="2"/>
  <c r="M199" i="2"/>
  <c r="N199" i="2"/>
  <c r="O199" i="2"/>
  <c r="E200" i="2"/>
  <c r="F200" i="2"/>
  <c r="G200" i="2"/>
  <c r="H200" i="2"/>
  <c r="I200" i="2"/>
  <c r="J200" i="2"/>
  <c r="K200" i="2"/>
  <c r="L200" i="2"/>
  <c r="M200" i="2"/>
  <c r="N200" i="2"/>
  <c r="O200" i="2"/>
  <c r="E201" i="2"/>
  <c r="F201" i="2"/>
  <c r="G201" i="2"/>
  <c r="H201" i="2"/>
  <c r="I201" i="2"/>
  <c r="J201" i="2"/>
  <c r="K201" i="2"/>
  <c r="L201" i="2"/>
  <c r="M201" i="2"/>
  <c r="N201" i="2"/>
  <c r="O201" i="2"/>
  <c r="E202" i="2"/>
  <c r="F202" i="2"/>
  <c r="G202" i="2"/>
  <c r="H202" i="2"/>
  <c r="I202" i="2"/>
  <c r="J202" i="2"/>
  <c r="K202" i="2"/>
  <c r="L202" i="2"/>
  <c r="M202" i="2"/>
  <c r="N202" i="2"/>
  <c r="O202" i="2"/>
  <c r="E203" i="2"/>
  <c r="F203" i="2"/>
  <c r="G203" i="2"/>
  <c r="H203" i="2"/>
  <c r="I203" i="2"/>
  <c r="J203" i="2"/>
  <c r="K203" i="2"/>
  <c r="L203" i="2"/>
  <c r="M203" i="2"/>
  <c r="N203" i="2"/>
  <c r="O203" i="2"/>
  <c r="E204" i="2"/>
  <c r="F204" i="2"/>
  <c r="G204" i="2"/>
  <c r="H204" i="2"/>
  <c r="I204" i="2"/>
  <c r="J204" i="2"/>
  <c r="K204" i="2"/>
  <c r="L204" i="2"/>
  <c r="M204" i="2"/>
  <c r="N204" i="2"/>
  <c r="O204" i="2"/>
  <c r="E205" i="2"/>
  <c r="F205" i="2"/>
  <c r="G205" i="2"/>
  <c r="H205" i="2"/>
  <c r="I205" i="2"/>
  <c r="J205" i="2"/>
  <c r="K205" i="2"/>
  <c r="L205" i="2"/>
  <c r="M205" i="2"/>
  <c r="N205" i="2"/>
  <c r="O205" i="2"/>
  <c r="E206" i="2"/>
  <c r="F206" i="2"/>
  <c r="G206" i="2"/>
  <c r="H206" i="2"/>
  <c r="I206" i="2"/>
  <c r="J206" i="2"/>
  <c r="K206" i="2"/>
  <c r="L206" i="2"/>
  <c r="M206" i="2"/>
  <c r="N206" i="2"/>
  <c r="O206" i="2"/>
  <c r="E207" i="2"/>
  <c r="F207" i="2"/>
  <c r="G207" i="2"/>
  <c r="H207" i="2"/>
  <c r="I207" i="2"/>
  <c r="J207" i="2"/>
  <c r="K207" i="2"/>
  <c r="L207" i="2"/>
  <c r="M207" i="2"/>
  <c r="N207" i="2"/>
  <c r="O207" i="2"/>
  <c r="E208" i="2"/>
  <c r="F208" i="2"/>
  <c r="G208" i="2"/>
  <c r="H208" i="2"/>
  <c r="I208" i="2"/>
  <c r="J208" i="2"/>
  <c r="K208" i="2"/>
  <c r="L208" i="2"/>
  <c r="M208" i="2"/>
  <c r="N208" i="2"/>
  <c r="O208" i="2"/>
  <c r="E209" i="2"/>
  <c r="F209" i="2"/>
  <c r="G209" i="2"/>
  <c r="H209" i="2"/>
  <c r="I209" i="2"/>
  <c r="J209" i="2"/>
  <c r="K209" i="2"/>
  <c r="L209" i="2"/>
  <c r="M209" i="2"/>
  <c r="N209" i="2"/>
  <c r="O209" i="2"/>
  <c r="E210" i="2"/>
  <c r="F210" i="2"/>
  <c r="G210" i="2"/>
  <c r="H210" i="2"/>
  <c r="I210" i="2"/>
  <c r="J210" i="2"/>
  <c r="K210" i="2"/>
  <c r="L210" i="2"/>
  <c r="M210" i="2"/>
  <c r="N210" i="2"/>
  <c r="O210" i="2"/>
  <c r="E211" i="2"/>
  <c r="F211" i="2"/>
  <c r="G211" i="2"/>
  <c r="H211" i="2"/>
  <c r="I211" i="2"/>
  <c r="J211" i="2"/>
  <c r="K211" i="2"/>
  <c r="L211" i="2"/>
  <c r="M211" i="2"/>
  <c r="N211" i="2"/>
  <c r="O211" i="2"/>
  <c r="E212" i="2"/>
  <c r="F212" i="2"/>
  <c r="G212" i="2"/>
  <c r="H212" i="2"/>
  <c r="I212" i="2"/>
  <c r="J212" i="2"/>
  <c r="K212" i="2"/>
  <c r="L212" i="2"/>
  <c r="M212" i="2"/>
  <c r="N212" i="2"/>
  <c r="O212" i="2"/>
  <c r="E213" i="2"/>
  <c r="F213" i="2"/>
  <c r="G213" i="2"/>
  <c r="H213" i="2"/>
  <c r="I213" i="2"/>
  <c r="J213" i="2"/>
  <c r="K213" i="2"/>
  <c r="L213" i="2"/>
  <c r="M213" i="2"/>
  <c r="N213" i="2"/>
  <c r="O213" i="2"/>
  <c r="E214" i="2"/>
  <c r="F214" i="2"/>
  <c r="G214" i="2"/>
  <c r="H214" i="2"/>
  <c r="I214" i="2"/>
  <c r="J214" i="2"/>
  <c r="K214" i="2"/>
  <c r="L214" i="2"/>
  <c r="M214" i="2"/>
  <c r="N214" i="2"/>
  <c r="O214" i="2"/>
  <c r="E215" i="2"/>
  <c r="F215" i="2"/>
  <c r="G215" i="2"/>
  <c r="H215" i="2"/>
  <c r="I215" i="2"/>
  <c r="J215" i="2"/>
  <c r="K215" i="2"/>
  <c r="L215" i="2"/>
  <c r="M215" i="2"/>
  <c r="N215" i="2"/>
  <c r="O215" i="2"/>
  <c r="E216" i="2"/>
  <c r="F216" i="2"/>
  <c r="G216" i="2"/>
  <c r="H216" i="2"/>
  <c r="I216" i="2"/>
  <c r="J216" i="2"/>
  <c r="K216" i="2"/>
  <c r="L216" i="2"/>
  <c r="M216" i="2"/>
  <c r="N216" i="2"/>
  <c r="O216" i="2"/>
  <c r="E217" i="2"/>
  <c r="F217" i="2"/>
  <c r="G217" i="2"/>
  <c r="H217" i="2"/>
  <c r="I217" i="2"/>
  <c r="J217" i="2"/>
  <c r="K217" i="2"/>
  <c r="L217" i="2"/>
  <c r="M217" i="2"/>
  <c r="N217" i="2"/>
  <c r="O217" i="2"/>
  <c r="E218" i="2"/>
  <c r="F218" i="2"/>
  <c r="G218" i="2"/>
  <c r="H218" i="2"/>
  <c r="I218" i="2"/>
  <c r="J218" i="2"/>
  <c r="K218" i="2"/>
  <c r="L218" i="2"/>
  <c r="M218" i="2"/>
  <c r="N218" i="2"/>
  <c r="O218" i="2"/>
  <c r="E219" i="2"/>
  <c r="F219" i="2"/>
  <c r="G219" i="2"/>
  <c r="H219" i="2"/>
  <c r="I219" i="2"/>
  <c r="J219" i="2"/>
  <c r="K219" i="2"/>
  <c r="L219" i="2"/>
  <c r="M219" i="2"/>
  <c r="N219" i="2"/>
  <c r="O219" i="2"/>
  <c r="E220" i="2"/>
  <c r="F220" i="2"/>
  <c r="G220" i="2"/>
  <c r="H220" i="2"/>
  <c r="I220" i="2"/>
  <c r="J220" i="2"/>
  <c r="K220" i="2"/>
  <c r="L220" i="2"/>
  <c r="M220" i="2"/>
  <c r="N220" i="2"/>
  <c r="O220" i="2"/>
  <c r="E221" i="2"/>
  <c r="F221" i="2"/>
  <c r="G221" i="2"/>
  <c r="H221" i="2"/>
  <c r="I221" i="2"/>
  <c r="J221" i="2"/>
  <c r="K221" i="2"/>
  <c r="L221" i="2"/>
  <c r="M221" i="2"/>
  <c r="N221" i="2"/>
  <c r="O221" i="2"/>
  <c r="E222" i="2"/>
  <c r="F222" i="2"/>
  <c r="G222" i="2"/>
  <c r="H222" i="2"/>
  <c r="I222" i="2"/>
  <c r="J222" i="2"/>
  <c r="K222" i="2"/>
  <c r="L222" i="2"/>
  <c r="M222" i="2"/>
  <c r="N222" i="2"/>
  <c r="O222" i="2"/>
  <c r="E223" i="2"/>
  <c r="F223" i="2"/>
  <c r="G223" i="2"/>
  <c r="H223" i="2"/>
  <c r="I223" i="2"/>
  <c r="J223" i="2"/>
  <c r="K223" i="2"/>
  <c r="L223" i="2"/>
  <c r="M223" i="2"/>
  <c r="N223" i="2"/>
  <c r="O223" i="2"/>
  <c r="E224" i="2"/>
  <c r="F224" i="2"/>
  <c r="G224" i="2"/>
  <c r="H224" i="2"/>
  <c r="I224" i="2"/>
  <c r="J224" i="2"/>
  <c r="K224" i="2"/>
  <c r="L224" i="2"/>
  <c r="M224" i="2"/>
  <c r="N224" i="2"/>
  <c r="O224" i="2"/>
  <c r="E225" i="2"/>
  <c r="F225" i="2"/>
  <c r="G225" i="2"/>
  <c r="H225" i="2"/>
  <c r="I225" i="2"/>
  <c r="J225" i="2"/>
  <c r="K225" i="2"/>
  <c r="L225" i="2"/>
  <c r="M225" i="2"/>
  <c r="N225" i="2"/>
  <c r="O225" i="2"/>
  <c r="E226" i="2"/>
  <c r="F226" i="2"/>
  <c r="G226" i="2"/>
  <c r="H226" i="2"/>
  <c r="I226" i="2"/>
  <c r="J226" i="2"/>
  <c r="K226" i="2"/>
  <c r="L226" i="2"/>
  <c r="M226" i="2"/>
  <c r="N226" i="2"/>
  <c r="O226" i="2"/>
  <c r="E227" i="2"/>
  <c r="F227" i="2"/>
  <c r="G227" i="2"/>
  <c r="H227" i="2"/>
  <c r="I227" i="2"/>
  <c r="J227" i="2"/>
  <c r="K227" i="2"/>
  <c r="L227" i="2"/>
  <c r="M227" i="2"/>
  <c r="N227" i="2"/>
  <c r="O227" i="2"/>
  <c r="E228" i="2"/>
  <c r="F228" i="2"/>
  <c r="G228" i="2"/>
  <c r="H228" i="2"/>
  <c r="I228" i="2"/>
  <c r="J228" i="2"/>
  <c r="K228" i="2"/>
  <c r="L228" i="2"/>
  <c r="M228" i="2"/>
  <c r="N228" i="2"/>
  <c r="O228" i="2"/>
  <c r="E229" i="2"/>
  <c r="F229" i="2"/>
  <c r="G229" i="2"/>
  <c r="H229" i="2"/>
  <c r="I229" i="2"/>
  <c r="J229" i="2"/>
  <c r="K229" i="2"/>
  <c r="L229" i="2"/>
  <c r="M229" i="2"/>
  <c r="N229" i="2"/>
  <c r="O229" i="2"/>
  <c r="E230" i="2"/>
  <c r="F230" i="2"/>
  <c r="G230" i="2"/>
  <c r="H230" i="2"/>
  <c r="I230" i="2"/>
  <c r="J230" i="2"/>
  <c r="K230" i="2"/>
  <c r="L230" i="2"/>
  <c r="M230" i="2"/>
  <c r="N230" i="2"/>
  <c r="O230" i="2"/>
  <c r="E231" i="2"/>
  <c r="F231" i="2"/>
  <c r="G231" i="2"/>
  <c r="H231" i="2"/>
  <c r="I231" i="2"/>
  <c r="J231" i="2"/>
  <c r="K231" i="2"/>
  <c r="L231" i="2"/>
  <c r="M231" i="2"/>
  <c r="N231" i="2"/>
  <c r="O231" i="2"/>
  <c r="E232" i="2"/>
  <c r="F232" i="2"/>
  <c r="G232" i="2"/>
  <c r="H232" i="2"/>
  <c r="I232" i="2"/>
  <c r="J232" i="2"/>
  <c r="K232" i="2"/>
  <c r="L232" i="2"/>
  <c r="M232" i="2"/>
  <c r="N232" i="2"/>
  <c r="O232" i="2"/>
  <c r="E233" i="2"/>
  <c r="F233" i="2"/>
  <c r="G233" i="2"/>
  <c r="H233" i="2"/>
  <c r="I233" i="2"/>
  <c r="J233" i="2"/>
  <c r="K233" i="2"/>
  <c r="L233" i="2"/>
  <c r="M233" i="2"/>
  <c r="N233" i="2"/>
  <c r="O233" i="2"/>
  <c r="E234" i="2"/>
  <c r="F234" i="2"/>
  <c r="G234" i="2"/>
  <c r="H234" i="2"/>
  <c r="I234" i="2"/>
  <c r="J234" i="2"/>
  <c r="K234" i="2"/>
  <c r="L234" i="2"/>
  <c r="M234" i="2"/>
  <c r="N234" i="2"/>
  <c r="O234" i="2"/>
  <c r="E235" i="2"/>
  <c r="F235" i="2"/>
  <c r="G235" i="2"/>
  <c r="H235" i="2"/>
  <c r="I235" i="2"/>
  <c r="J235" i="2"/>
  <c r="K235" i="2"/>
  <c r="L235" i="2"/>
  <c r="M235" i="2"/>
  <c r="N235" i="2"/>
  <c r="O235" i="2"/>
  <c r="E236" i="2"/>
  <c r="F236" i="2"/>
  <c r="G236" i="2"/>
  <c r="H236" i="2"/>
  <c r="I236" i="2"/>
  <c r="J236" i="2"/>
  <c r="K236" i="2"/>
  <c r="L236" i="2"/>
  <c r="M236" i="2"/>
  <c r="N236" i="2"/>
  <c r="O236" i="2"/>
  <c r="E237" i="2"/>
  <c r="F237" i="2"/>
  <c r="G237" i="2"/>
  <c r="H237" i="2"/>
  <c r="I237" i="2"/>
  <c r="J237" i="2"/>
  <c r="K237" i="2"/>
  <c r="L237" i="2"/>
  <c r="M237" i="2"/>
  <c r="N237" i="2"/>
  <c r="O237" i="2"/>
  <c r="E238" i="2"/>
  <c r="F238" i="2"/>
  <c r="G238" i="2"/>
  <c r="H238" i="2"/>
  <c r="I238" i="2"/>
  <c r="J238" i="2"/>
  <c r="K238" i="2"/>
  <c r="L238" i="2"/>
  <c r="M238" i="2"/>
  <c r="N238" i="2"/>
  <c r="O238" i="2"/>
  <c r="E239" i="2"/>
  <c r="F239" i="2"/>
  <c r="G239" i="2"/>
  <c r="H239" i="2"/>
  <c r="I239" i="2"/>
  <c r="J239" i="2"/>
  <c r="K239" i="2"/>
  <c r="L239" i="2"/>
  <c r="M239" i="2"/>
  <c r="N239" i="2"/>
  <c r="O239" i="2"/>
  <c r="E240" i="2"/>
  <c r="F240" i="2"/>
  <c r="G240" i="2"/>
  <c r="H240" i="2"/>
  <c r="I240" i="2"/>
  <c r="J240" i="2"/>
  <c r="K240" i="2"/>
  <c r="L240" i="2"/>
  <c r="M240" i="2"/>
  <c r="N240" i="2"/>
  <c r="O240" i="2"/>
  <c r="E241" i="2"/>
  <c r="F241" i="2"/>
  <c r="G241" i="2"/>
  <c r="H241" i="2"/>
  <c r="I241" i="2"/>
  <c r="J241" i="2"/>
  <c r="K241" i="2"/>
  <c r="L241" i="2"/>
  <c r="M241" i="2"/>
  <c r="N241" i="2"/>
  <c r="O241" i="2"/>
  <c r="E242" i="2"/>
  <c r="F242" i="2"/>
  <c r="G242" i="2"/>
  <c r="H242" i="2"/>
  <c r="I242" i="2"/>
  <c r="J242" i="2"/>
  <c r="K242" i="2"/>
  <c r="L242" i="2"/>
  <c r="M242" i="2"/>
  <c r="N242" i="2"/>
  <c r="O242" i="2"/>
  <c r="E243" i="2"/>
  <c r="F243" i="2"/>
  <c r="G243" i="2"/>
  <c r="H243" i="2"/>
  <c r="I243" i="2"/>
  <c r="J243" i="2"/>
  <c r="K243" i="2"/>
  <c r="L243" i="2"/>
  <c r="M243" i="2"/>
  <c r="N243" i="2"/>
  <c r="O243" i="2"/>
  <c r="E244" i="2"/>
  <c r="F244" i="2"/>
  <c r="G244" i="2"/>
  <c r="H244" i="2"/>
  <c r="I244" i="2"/>
  <c r="J244" i="2"/>
  <c r="K244" i="2"/>
  <c r="L244" i="2"/>
  <c r="M244" i="2"/>
  <c r="N244" i="2"/>
  <c r="O244" i="2"/>
  <c r="E245" i="2"/>
  <c r="F245" i="2"/>
  <c r="G245" i="2"/>
  <c r="H245" i="2"/>
  <c r="I245" i="2"/>
  <c r="J245" i="2"/>
  <c r="K245" i="2"/>
  <c r="L245" i="2"/>
  <c r="M245" i="2"/>
  <c r="N245" i="2"/>
  <c r="O245" i="2"/>
  <c r="E246" i="2"/>
  <c r="F246" i="2"/>
  <c r="G246" i="2"/>
  <c r="H246" i="2"/>
  <c r="I246" i="2"/>
  <c r="J246" i="2"/>
  <c r="K246" i="2"/>
  <c r="L246" i="2"/>
  <c r="M246" i="2"/>
  <c r="N246" i="2"/>
  <c r="O246" i="2"/>
  <c r="E247" i="2"/>
  <c r="F247" i="2"/>
  <c r="G247" i="2"/>
  <c r="H247" i="2"/>
  <c r="I247" i="2"/>
  <c r="J247" i="2"/>
  <c r="K247" i="2"/>
  <c r="L247" i="2"/>
  <c r="M247" i="2"/>
  <c r="N247" i="2"/>
  <c r="O247" i="2"/>
  <c r="E248" i="2"/>
  <c r="F248" i="2"/>
  <c r="G248" i="2"/>
  <c r="H248" i="2"/>
  <c r="I248" i="2"/>
  <c r="J248" i="2"/>
  <c r="K248" i="2"/>
  <c r="L248" i="2"/>
  <c r="M248" i="2"/>
  <c r="N248" i="2"/>
  <c r="O248" i="2"/>
  <c r="E249" i="2"/>
  <c r="F249" i="2"/>
  <c r="G249" i="2"/>
  <c r="H249" i="2"/>
  <c r="I249" i="2"/>
  <c r="J249" i="2"/>
  <c r="K249" i="2"/>
  <c r="L249" i="2"/>
  <c r="M249" i="2"/>
  <c r="N249" i="2"/>
  <c r="O249" i="2"/>
  <c r="E250" i="2"/>
  <c r="F250" i="2"/>
  <c r="G250" i="2"/>
  <c r="H250" i="2"/>
  <c r="I250" i="2"/>
  <c r="J250" i="2"/>
  <c r="K250" i="2"/>
  <c r="L250" i="2"/>
  <c r="M250" i="2"/>
  <c r="N250" i="2"/>
  <c r="O250" i="2"/>
  <c r="E251" i="2"/>
  <c r="F251" i="2"/>
  <c r="G251" i="2"/>
  <c r="H251" i="2"/>
  <c r="I251" i="2"/>
  <c r="J251" i="2"/>
  <c r="K251" i="2"/>
  <c r="L251" i="2"/>
  <c r="M251" i="2"/>
  <c r="N251" i="2"/>
  <c r="O251" i="2"/>
  <c r="E252" i="2"/>
  <c r="F252" i="2"/>
  <c r="G252" i="2"/>
  <c r="H252" i="2"/>
  <c r="I252" i="2"/>
  <c r="J252" i="2"/>
  <c r="K252" i="2"/>
  <c r="L252" i="2"/>
  <c r="M252" i="2"/>
  <c r="N252" i="2"/>
  <c r="O252" i="2"/>
  <c r="E253" i="2"/>
  <c r="F253" i="2"/>
  <c r="G253" i="2"/>
  <c r="H253" i="2"/>
  <c r="I253" i="2"/>
  <c r="J253" i="2"/>
  <c r="K253" i="2"/>
  <c r="L253" i="2"/>
  <c r="M253" i="2"/>
  <c r="N253" i="2"/>
  <c r="O253" i="2"/>
  <c r="E254" i="2"/>
  <c r="F254" i="2"/>
  <c r="G254" i="2"/>
  <c r="H254" i="2"/>
  <c r="I254" i="2"/>
  <c r="J254" i="2"/>
  <c r="K254" i="2"/>
  <c r="L254" i="2"/>
  <c r="M254" i="2"/>
  <c r="N254" i="2"/>
  <c r="O254" i="2"/>
  <c r="E255" i="2"/>
  <c r="F255" i="2"/>
  <c r="G255" i="2"/>
  <c r="H255" i="2"/>
  <c r="I255" i="2"/>
  <c r="J255" i="2"/>
  <c r="K255" i="2"/>
  <c r="L255" i="2"/>
  <c r="M255" i="2"/>
  <c r="N255" i="2"/>
  <c r="O255" i="2"/>
  <c r="E256" i="2"/>
  <c r="F256" i="2"/>
  <c r="G256" i="2"/>
  <c r="H256" i="2"/>
  <c r="I256" i="2"/>
  <c r="J256" i="2"/>
  <c r="K256" i="2"/>
  <c r="L256" i="2"/>
  <c r="M256" i="2"/>
  <c r="N256" i="2"/>
  <c r="O256" i="2"/>
  <c r="E257" i="2"/>
  <c r="F257" i="2"/>
  <c r="G257" i="2"/>
  <c r="H257" i="2"/>
  <c r="I257" i="2"/>
  <c r="J257" i="2"/>
  <c r="K257" i="2"/>
  <c r="L257" i="2"/>
  <c r="M257" i="2"/>
  <c r="N257" i="2"/>
  <c r="O257" i="2"/>
  <c r="E258" i="2"/>
  <c r="F258" i="2"/>
  <c r="G258" i="2"/>
  <c r="H258" i="2"/>
  <c r="I258" i="2"/>
  <c r="J258" i="2"/>
  <c r="K258" i="2"/>
  <c r="L258" i="2"/>
  <c r="M258" i="2"/>
  <c r="N258" i="2"/>
  <c r="O258" i="2"/>
  <c r="E259" i="2"/>
  <c r="F259" i="2"/>
  <c r="G259" i="2"/>
  <c r="H259" i="2"/>
  <c r="I259" i="2"/>
  <c r="J259" i="2"/>
  <c r="K259" i="2"/>
  <c r="L259" i="2"/>
  <c r="M259" i="2"/>
  <c r="N259" i="2"/>
  <c r="O259" i="2"/>
  <c r="E260" i="2"/>
  <c r="F260" i="2"/>
  <c r="G260" i="2"/>
  <c r="H260" i="2"/>
  <c r="I260" i="2"/>
  <c r="J260" i="2"/>
  <c r="K260" i="2"/>
  <c r="L260" i="2"/>
  <c r="M260" i="2"/>
  <c r="N260" i="2"/>
  <c r="O260" i="2"/>
  <c r="E261" i="2"/>
  <c r="F261" i="2"/>
  <c r="G261" i="2"/>
  <c r="H261" i="2"/>
  <c r="I261" i="2"/>
  <c r="J261" i="2"/>
  <c r="K261" i="2"/>
  <c r="L261" i="2"/>
  <c r="M261" i="2"/>
  <c r="N261" i="2"/>
  <c r="O261" i="2"/>
  <c r="E262" i="2"/>
  <c r="F262" i="2"/>
  <c r="G262" i="2"/>
  <c r="H262" i="2"/>
  <c r="I262" i="2"/>
  <c r="J262" i="2"/>
  <c r="K262" i="2"/>
  <c r="L262" i="2"/>
  <c r="M262" i="2"/>
  <c r="N262" i="2"/>
  <c r="O262" i="2"/>
  <c r="E263" i="2"/>
  <c r="F263" i="2"/>
  <c r="G263" i="2"/>
  <c r="H263" i="2"/>
  <c r="I263" i="2"/>
  <c r="J263" i="2"/>
  <c r="K263" i="2"/>
  <c r="L263" i="2"/>
  <c r="M263" i="2"/>
  <c r="N263" i="2"/>
  <c r="O263" i="2"/>
  <c r="E264" i="2"/>
  <c r="F264" i="2"/>
  <c r="G264" i="2"/>
  <c r="H264" i="2"/>
  <c r="I264" i="2"/>
  <c r="J264" i="2"/>
  <c r="K264" i="2"/>
  <c r="L264" i="2"/>
  <c r="M264" i="2"/>
  <c r="N264" i="2"/>
  <c r="O264" i="2"/>
  <c r="E265" i="2"/>
  <c r="F265" i="2"/>
  <c r="G265" i="2"/>
  <c r="H265" i="2"/>
  <c r="I265" i="2"/>
  <c r="J265" i="2"/>
  <c r="K265" i="2"/>
  <c r="L265" i="2"/>
  <c r="M265" i="2"/>
  <c r="N265" i="2"/>
  <c r="O265" i="2"/>
  <c r="E266" i="2"/>
  <c r="F266" i="2"/>
  <c r="G266" i="2"/>
  <c r="H266" i="2"/>
  <c r="I266" i="2"/>
  <c r="J266" i="2"/>
  <c r="K266" i="2"/>
  <c r="L266" i="2"/>
  <c r="M266" i="2"/>
  <c r="N266" i="2"/>
  <c r="O266" i="2"/>
  <c r="E267" i="2"/>
  <c r="F267" i="2"/>
  <c r="G267" i="2"/>
  <c r="H267" i="2"/>
  <c r="I267" i="2"/>
  <c r="J267" i="2"/>
  <c r="K267" i="2"/>
  <c r="L267" i="2"/>
  <c r="M267" i="2"/>
  <c r="N267" i="2"/>
  <c r="O267" i="2"/>
  <c r="E268" i="2"/>
  <c r="F268" i="2"/>
  <c r="G268" i="2"/>
  <c r="H268" i="2"/>
  <c r="I268" i="2"/>
  <c r="J268" i="2"/>
  <c r="K268" i="2"/>
  <c r="L268" i="2"/>
  <c r="M268" i="2"/>
  <c r="N268" i="2"/>
  <c r="O268" i="2"/>
  <c r="E269" i="2"/>
  <c r="F269" i="2"/>
  <c r="G269" i="2"/>
  <c r="H269" i="2"/>
  <c r="I269" i="2"/>
  <c r="J269" i="2"/>
  <c r="K269" i="2"/>
  <c r="L269" i="2"/>
  <c r="M269" i="2"/>
  <c r="N269" i="2"/>
  <c r="O269" i="2"/>
  <c r="E270" i="2"/>
  <c r="F270" i="2"/>
  <c r="G270" i="2"/>
  <c r="H270" i="2"/>
  <c r="I270" i="2"/>
  <c r="J270" i="2"/>
  <c r="K270" i="2"/>
  <c r="L270" i="2"/>
  <c r="M270" i="2"/>
  <c r="N270" i="2"/>
  <c r="O270" i="2"/>
  <c r="E271" i="2"/>
  <c r="F271" i="2"/>
  <c r="G271" i="2"/>
  <c r="H271" i="2"/>
  <c r="I271" i="2"/>
  <c r="J271" i="2"/>
  <c r="K271" i="2"/>
  <c r="L271" i="2"/>
  <c r="M271" i="2"/>
  <c r="N271" i="2"/>
  <c r="O271" i="2"/>
  <c r="E272" i="2"/>
  <c r="F272" i="2"/>
  <c r="G272" i="2"/>
  <c r="H272" i="2"/>
  <c r="I272" i="2"/>
  <c r="J272" i="2"/>
  <c r="K272" i="2"/>
  <c r="L272" i="2"/>
  <c r="M272" i="2"/>
  <c r="N272" i="2"/>
  <c r="O272" i="2"/>
  <c r="E273" i="2"/>
  <c r="F273" i="2"/>
  <c r="G273" i="2"/>
  <c r="H273" i="2"/>
  <c r="I273" i="2"/>
  <c r="J273" i="2"/>
  <c r="K273" i="2"/>
  <c r="L273" i="2"/>
  <c r="M273" i="2"/>
  <c r="N273" i="2"/>
  <c r="O273" i="2"/>
  <c r="E274" i="2"/>
  <c r="F274" i="2"/>
  <c r="G274" i="2"/>
  <c r="H274" i="2"/>
  <c r="I274" i="2"/>
  <c r="J274" i="2"/>
  <c r="K274" i="2"/>
  <c r="L274" i="2"/>
  <c r="M274" i="2"/>
  <c r="N274" i="2"/>
  <c r="O274" i="2"/>
  <c r="E275" i="2"/>
  <c r="F275" i="2"/>
  <c r="G275" i="2"/>
  <c r="H275" i="2"/>
  <c r="I275" i="2"/>
  <c r="J275" i="2"/>
  <c r="K275" i="2"/>
  <c r="L275" i="2"/>
  <c r="M275" i="2"/>
  <c r="N275" i="2"/>
  <c r="O275" i="2"/>
  <c r="E276" i="2"/>
  <c r="F276" i="2"/>
  <c r="G276" i="2"/>
  <c r="H276" i="2"/>
  <c r="I276" i="2"/>
  <c r="J276" i="2"/>
  <c r="K276" i="2"/>
  <c r="L276" i="2"/>
  <c r="M276" i="2"/>
  <c r="N276" i="2"/>
  <c r="O276" i="2"/>
  <c r="E277" i="2"/>
  <c r="F277" i="2"/>
  <c r="G277" i="2"/>
  <c r="H277" i="2"/>
  <c r="I277" i="2"/>
  <c r="J277" i="2"/>
  <c r="K277" i="2"/>
  <c r="L277" i="2"/>
  <c r="M277" i="2"/>
  <c r="N277" i="2"/>
  <c r="O277" i="2"/>
  <c r="E278" i="2"/>
  <c r="F278" i="2"/>
  <c r="G278" i="2"/>
  <c r="H278" i="2"/>
  <c r="I278" i="2"/>
  <c r="J278" i="2"/>
  <c r="K278" i="2"/>
  <c r="L278" i="2"/>
  <c r="M278" i="2"/>
  <c r="N278" i="2"/>
  <c r="O278" i="2"/>
  <c r="E279" i="2"/>
  <c r="F279" i="2"/>
  <c r="G279" i="2"/>
  <c r="H279" i="2"/>
  <c r="I279" i="2"/>
  <c r="J279" i="2"/>
  <c r="K279" i="2"/>
  <c r="L279" i="2"/>
  <c r="M279" i="2"/>
  <c r="N279" i="2"/>
  <c r="O279" i="2"/>
  <c r="E280" i="2"/>
  <c r="F280" i="2"/>
  <c r="G280" i="2"/>
  <c r="H280" i="2"/>
  <c r="I280" i="2"/>
  <c r="J280" i="2"/>
  <c r="K280" i="2"/>
  <c r="L280" i="2"/>
  <c r="M280" i="2"/>
  <c r="N280" i="2"/>
  <c r="O280" i="2"/>
  <c r="E281" i="2"/>
  <c r="F281" i="2"/>
  <c r="G281" i="2"/>
  <c r="H281" i="2"/>
  <c r="I281" i="2"/>
  <c r="J281" i="2"/>
  <c r="K281" i="2"/>
  <c r="L281" i="2"/>
  <c r="M281" i="2"/>
  <c r="N281" i="2"/>
  <c r="O281" i="2"/>
  <c r="E282" i="2"/>
  <c r="F282" i="2"/>
  <c r="G282" i="2"/>
  <c r="H282" i="2"/>
  <c r="I282" i="2"/>
  <c r="J282" i="2"/>
  <c r="K282" i="2"/>
  <c r="L282" i="2"/>
  <c r="M282" i="2"/>
  <c r="N282" i="2"/>
  <c r="O282" i="2"/>
  <c r="E283" i="2"/>
  <c r="F283" i="2"/>
  <c r="G283" i="2"/>
  <c r="H283" i="2"/>
  <c r="I283" i="2"/>
  <c r="J283" i="2"/>
  <c r="K283" i="2"/>
  <c r="L283" i="2"/>
  <c r="M283" i="2"/>
  <c r="N283" i="2"/>
  <c r="O283" i="2"/>
  <c r="E284" i="2"/>
  <c r="F284" i="2"/>
  <c r="G284" i="2"/>
  <c r="H284" i="2"/>
  <c r="I284" i="2"/>
  <c r="J284" i="2"/>
  <c r="K284" i="2"/>
  <c r="L284" i="2"/>
  <c r="M284" i="2"/>
  <c r="N284" i="2"/>
  <c r="O284" i="2"/>
  <c r="E285" i="2"/>
  <c r="F285" i="2"/>
  <c r="G285" i="2"/>
  <c r="H285" i="2"/>
  <c r="I285" i="2"/>
  <c r="J285" i="2"/>
  <c r="K285" i="2"/>
  <c r="L285" i="2"/>
  <c r="M285" i="2"/>
  <c r="N285" i="2"/>
  <c r="O285" i="2"/>
  <c r="E286" i="2"/>
  <c r="F286" i="2"/>
  <c r="G286" i="2"/>
  <c r="H286" i="2"/>
  <c r="I286" i="2"/>
  <c r="J286" i="2"/>
  <c r="K286" i="2"/>
  <c r="L286" i="2"/>
  <c r="M286" i="2"/>
  <c r="N286" i="2"/>
  <c r="O286" i="2"/>
  <c r="E287" i="2"/>
  <c r="F287" i="2"/>
  <c r="G287" i="2"/>
  <c r="H287" i="2"/>
  <c r="I287" i="2"/>
  <c r="J287" i="2"/>
  <c r="K287" i="2"/>
  <c r="L287" i="2"/>
  <c r="M287" i="2"/>
  <c r="N287" i="2"/>
  <c r="O287" i="2"/>
  <c r="E288" i="2"/>
  <c r="F288" i="2"/>
  <c r="G288" i="2"/>
  <c r="H288" i="2"/>
  <c r="I288" i="2"/>
  <c r="J288" i="2"/>
  <c r="K288" i="2"/>
  <c r="L288" i="2"/>
  <c r="M288" i="2"/>
  <c r="N288" i="2"/>
  <c r="O288" i="2"/>
  <c r="E289" i="2"/>
  <c r="F289" i="2"/>
  <c r="G289" i="2"/>
  <c r="H289" i="2"/>
  <c r="I289" i="2"/>
  <c r="J289" i="2"/>
  <c r="K289" i="2"/>
  <c r="L289" i="2"/>
  <c r="M289" i="2"/>
  <c r="N289" i="2"/>
  <c r="O289" i="2"/>
  <c r="E290" i="2"/>
  <c r="F290" i="2"/>
  <c r="G290" i="2"/>
  <c r="H290" i="2"/>
  <c r="I290" i="2"/>
  <c r="J290" i="2"/>
  <c r="K290" i="2"/>
  <c r="L290" i="2"/>
  <c r="M290" i="2"/>
  <c r="N290" i="2"/>
  <c r="O290" i="2"/>
  <c r="E291" i="2"/>
  <c r="F291" i="2"/>
  <c r="G291" i="2"/>
  <c r="H291" i="2"/>
  <c r="I291" i="2"/>
  <c r="J291" i="2"/>
  <c r="K291" i="2"/>
  <c r="L291" i="2"/>
  <c r="M291" i="2"/>
  <c r="N291" i="2"/>
  <c r="O291" i="2"/>
  <c r="E292" i="2"/>
  <c r="F292" i="2"/>
  <c r="G292" i="2"/>
  <c r="H292" i="2"/>
  <c r="I292" i="2"/>
  <c r="J292" i="2"/>
  <c r="K292" i="2"/>
  <c r="L292" i="2"/>
  <c r="M292" i="2"/>
  <c r="N292" i="2"/>
  <c r="O292" i="2"/>
  <c r="E293" i="2"/>
  <c r="F293" i="2"/>
  <c r="G293" i="2"/>
  <c r="H293" i="2"/>
  <c r="I293" i="2"/>
  <c r="J293" i="2"/>
  <c r="K293" i="2"/>
  <c r="L293" i="2"/>
  <c r="M293" i="2"/>
  <c r="N293" i="2"/>
  <c r="O293" i="2"/>
  <c r="E294" i="2"/>
  <c r="F294" i="2"/>
  <c r="G294" i="2"/>
  <c r="H294" i="2"/>
  <c r="I294" i="2"/>
  <c r="J294" i="2"/>
  <c r="K294" i="2"/>
  <c r="L294" i="2"/>
  <c r="M294" i="2"/>
  <c r="N294" i="2"/>
  <c r="O294" i="2"/>
  <c r="E295" i="2"/>
  <c r="F295" i="2"/>
  <c r="G295" i="2"/>
  <c r="H295" i="2"/>
  <c r="I295" i="2"/>
  <c r="J295" i="2"/>
  <c r="K295" i="2"/>
  <c r="L295" i="2"/>
  <c r="M295" i="2"/>
  <c r="N295" i="2"/>
  <c r="O295" i="2"/>
  <c r="E296" i="2"/>
  <c r="F296" i="2"/>
  <c r="G296" i="2"/>
  <c r="H296" i="2"/>
  <c r="I296" i="2"/>
  <c r="J296" i="2"/>
  <c r="K296" i="2"/>
  <c r="L296" i="2"/>
  <c r="M296" i="2"/>
  <c r="N296" i="2"/>
  <c r="O296" i="2"/>
  <c r="E297" i="2"/>
  <c r="F297" i="2"/>
  <c r="G297" i="2"/>
  <c r="H297" i="2"/>
  <c r="I297" i="2"/>
  <c r="J297" i="2"/>
  <c r="K297" i="2"/>
  <c r="L297" i="2"/>
  <c r="M297" i="2"/>
  <c r="N297" i="2"/>
  <c r="O297" i="2"/>
  <c r="E298" i="2"/>
  <c r="F298" i="2"/>
  <c r="G298" i="2"/>
  <c r="H298" i="2"/>
  <c r="I298" i="2"/>
  <c r="J298" i="2"/>
  <c r="K298" i="2"/>
  <c r="L298" i="2"/>
  <c r="M298" i="2"/>
  <c r="N298" i="2"/>
  <c r="O298" i="2"/>
  <c r="E299" i="2"/>
  <c r="F299" i="2"/>
  <c r="G299" i="2"/>
  <c r="H299" i="2"/>
  <c r="I299" i="2"/>
  <c r="J299" i="2"/>
  <c r="K299" i="2"/>
  <c r="L299" i="2"/>
  <c r="M299" i="2"/>
  <c r="N299" i="2"/>
  <c r="O299" i="2"/>
  <c r="E300" i="2"/>
  <c r="F300" i="2"/>
  <c r="G300" i="2"/>
  <c r="H300" i="2"/>
  <c r="I300" i="2"/>
  <c r="J300" i="2"/>
  <c r="K300" i="2"/>
  <c r="L300" i="2"/>
  <c r="M300" i="2"/>
  <c r="N300" i="2"/>
  <c r="O300" i="2"/>
  <c r="E301" i="2"/>
  <c r="F301" i="2"/>
  <c r="G301" i="2"/>
  <c r="H301" i="2"/>
  <c r="I301" i="2"/>
  <c r="J301" i="2"/>
  <c r="K301" i="2"/>
  <c r="L301" i="2"/>
  <c r="M301" i="2"/>
  <c r="N301" i="2"/>
  <c r="O301" i="2"/>
  <c r="E302" i="2"/>
  <c r="F302" i="2"/>
  <c r="G302" i="2"/>
  <c r="H302" i="2"/>
  <c r="I302" i="2"/>
  <c r="J302" i="2"/>
  <c r="K302" i="2"/>
  <c r="L302" i="2"/>
  <c r="M302" i="2"/>
  <c r="N302" i="2"/>
  <c r="O302" i="2"/>
  <c r="E303" i="2"/>
  <c r="F303" i="2"/>
  <c r="G303" i="2"/>
  <c r="H303" i="2"/>
  <c r="I303" i="2"/>
  <c r="J303" i="2"/>
  <c r="K303" i="2"/>
  <c r="L303" i="2"/>
  <c r="M303" i="2"/>
  <c r="N303" i="2"/>
  <c r="O303" i="2"/>
  <c r="E304" i="2"/>
  <c r="F304" i="2"/>
  <c r="G304" i="2"/>
  <c r="H304" i="2"/>
  <c r="I304" i="2"/>
  <c r="J304" i="2"/>
  <c r="K304" i="2"/>
  <c r="L304" i="2"/>
  <c r="M304" i="2"/>
  <c r="N304" i="2"/>
  <c r="O304" i="2"/>
  <c r="E305" i="2"/>
  <c r="F305" i="2"/>
  <c r="G305" i="2"/>
  <c r="H305" i="2"/>
  <c r="I305" i="2"/>
  <c r="J305" i="2"/>
  <c r="K305" i="2"/>
  <c r="L305" i="2"/>
  <c r="M305" i="2"/>
  <c r="N305" i="2"/>
  <c r="O305" i="2"/>
  <c r="E306" i="2"/>
  <c r="F306" i="2"/>
  <c r="G306" i="2"/>
  <c r="H306" i="2"/>
  <c r="I306" i="2"/>
  <c r="J306" i="2"/>
  <c r="K306" i="2"/>
  <c r="L306" i="2"/>
  <c r="M306" i="2"/>
  <c r="N306" i="2"/>
  <c r="O306" i="2"/>
  <c r="E307" i="2"/>
  <c r="F307" i="2"/>
  <c r="G307" i="2"/>
  <c r="H307" i="2"/>
  <c r="I307" i="2"/>
  <c r="J307" i="2"/>
  <c r="K307" i="2"/>
  <c r="L307" i="2"/>
  <c r="M307" i="2"/>
  <c r="N307" i="2"/>
  <c r="O307" i="2"/>
  <c r="E308" i="2"/>
  <c r="F308" i="2"/>
  <c r="G308" i="2"/>
  <c r="H308" i="2"/>
  <c r="I308" i="2"/>
  <c r="J308" i="2"/>
  <c r="K308" i="2"/>
  <c r="L308" i="2"/>
  <c r="M308" i="2"/>
  <c r="N308" i="2"/>
  <c r="O308" i="2"/>
  <c r="E309" i="2"/>
  <c r="F309" i="2"/>
  <c r="G309" i="2"/>
  <c r="H309" i="2"/>
  <c r="I309" i="2"/>
  <c r="J309" i="2"/>
  <c r="K309" i="2"/>
  <c r="L309" i="2"/>
  <c r="M309" i="2"/>
  <c r="N309" i="2"/>
  <c r="O309" i="2"/>
  <c r="E310" i="2"/>
  <c r="F310" i="2"/>
  <c r="G310" i="2"/>
  <c r="H310" i="2"/>
  <c r="I310" i="2"/>
  <c r="J310" i="2"/>
  <c r="K310" i="2"/>
  <c r="L310" i="2"/>
  <c r="M310" i="2"/>
  <c r="N310" i="2"/>
  <c r="O310" i="2"/>
  <c r="E311" i="2"/>
  <c r="F311" i="2"/>
  <c r="G311" i="2"/>
  <c r="H311" i="2"/>
  <c r="I311" i="2"/>
  <c r="J311" i="2"/>
  <c r="K311" i="2"/>
  <c r="L311" i="2"/>
  <c r="M311" i="2"/>
  <c r="N311" i="2"/>
  <c r="O311" i="2"/>
  <c r="E312" i="2"/>
  <c r="F312" i="2"/>
  <c r="G312" i="2"/>
  <c r="H312" i="2"/>
  <c r="I312" i="2"/>
  <c r="J312" i="2"/>
  <c r="K312" i="2"/>
  <c r="L312" i="2"/>
  <c r="M312" i="2"/>
  <c r="N312" i="2"/>
  <c r="O312" i="2"/>
  <c r="E313" i="2"/>
  <c r="F313" i="2"/>
  <c r="G313" i="2"/>
  <c r="H313" i="2"/>
  <c r="I313" i="2"/>
  <c r="J313" i="2"/>
  <c r="K313" i="2"/>
  <c r="L313" i="2"/>
  <c r="M313" i="2"/>
  <c r="N313" i="2"/>
  <c r="O313" i="2"/>
  <c r="E314" i="2"/>
  <c r="F314" i="2"/>
  <c r="G314" i="2"/>
  <c r="H314" i="2"/>
  <c r="I314" i="2"/>
  <c r="J314" i="2"/>
  <c r="K314" i="2"/>
  <c r="L314" i="2"/>
  <c r="M314" i="2"/>
  <c r="N314" i="2"/>
  <c r="O314" i="2"/>
  <c r="E315" i="2"/>
  <c r="F315" i="2"/>
  <c r="G315" i="2"/>
  <c r="H315" i="2"/>
  <c r="I315" i="2"/>
  <c r="J315" i="2"/>
  <c r="K315" i="2"/>
  <c r="L315" i="2"/>
  <c r="M315" i="2"/>
  <c r="N315" i="2"/>
  <c r="O315" i="2"/>
  <c r="E316" i="2"/>
  <c r="F316" i="2"/>
  <c r="G316" i="2"/>
  <c r="H316" i="2"/>
  <c r="I316" i="2"/>
  <c r="J316" i="2"/>
  <c r="K316" i="2"/>
  <c r="L316" i="2"/>
  <c r="M316" i="2"/>
  <c r="N316" i="2"/>
  <c r="O316" i="2"/>
  <c r="E317" i="2"/>
  <c r="F317" i="2"/>
  <c r="G317" i="2"/>
  <c r="H317" i="2"/>
  <c r="I317" i="2"/>
  <c r="J317" i="2"/>
  <c r="K317" i="2"/>
  <c r="L317" i="2"/>
  <c r="M317" i="2"/>
  <c r="N317" i="2"/>
  <c r="O317" i="2"/>
  <c r="E318" i="2"/>
  <c r="F318" i="2"/>
  <c r="G318" i="2"/>
  <c r="H318" i="2"/>
  <c r="I318" i="2"/>
  <c r="J318" i="2"/>
  <c r="K318" i="2"/>
  <c r="L318" i="2"/>
  <c r="M318" i="2"/>
  <c r="N318" i="2"/>
  <c r="O318" i="2"/>
  <c r="E319" i="2"/>
  <c r="F319" i="2"/>
  <c r="G319" i="2"/>
  <c r="H319" i="2"/>
  <c r="I319" i="2"/>
  <c r="J319" i="2"/>
  <c r="K319" i="2"/>
  <c r="L319" i="2"/>
  <c r="M319" i="2"/>
  <c r="N319" i="2"/>
  <c r="O319" i="2"/>
  <c r="E320" i="2"/>
  <c r="F320" i="2"/>
  <c r="G320" i="2"/>
  <c r="H320" i="2"/>
  <c r="I320" i="2"/>
  <c r="J320" i="2"/>
  <c r="K320" i="2"/>
  <c r="L320" i="2"/>
  <c r="M320" i="2"/>
  <c r="N320" i="2"/>
  <c r="O320" i="2"/>
  <c r="E321" i="2"/>
  <c r="F321" i="2"/>
  <c r="G321" i="2"/>
  <c r="H321" i="2"/>
  <c r="I321" i="2"/>
  <c r="J321" i="2"/>
  <c r="K321" i="2"/>
  <c r="L321" i="2"/>
  <c r="M321" i="2"/>
  <c r="N321" i="2"/>
  <c r="O321" i="2"/>
  <c r="E322" i="2"/>
  <c r="F322" i="2"/>
  <c r="G322" i="2"/>
  <c r="H322" i="2"/>
  <c r="I322" i="2"/>
  <c r="J322" i="2"/>
  <c r="K322" i="2"/>
  <c r="L322" i="2"/>
  <c r="M322" i="2"/>
  <c r="N322" i="2"/>
  <c r="O322" i="2"/>
  <c r="E323" i="2"/>
  <c r="F323" i="2"/>
  <c r="G323" i="2"/>
  <c r="H323" i="2"/>
  <c r="I323" i="2"/>
  <c r="J323" i="2"/>
  <c r="K323" i="2"/>
  <c r="L323" i="2"/>
  <c r="M323" i="2"/>
  <c r="N323" i="2"/>
  <c r="O323" i="2"/>
  <c r="E324" i="2"/>
  <c r="F324" i="2"/>
  <c r="G324" i="2"/>
  <c r="H324" i="2"/>
  <c r="I324" i="2"/>
  <c r="J324" i="2"/>
  <c r="K324" i="2"/>
  <c r="L324" i="2"/>
  <c r="M324" i="2"/>
  <c r="N324" i="2"/>
  <c r="O324" i="2"/>
  <c r="E325" i="2"/>
  <c r="F325" i="2"/>
  <c r="G325" i="2"/>
  <c r="H325" i="2"/>
  <c r="I325" i="2"/>
  <c r="J325" i="2"/>
  <c r="K325" i="2"/>
  <c r="L325" i="2"/>
  <c r="M325" i="2"/>
  <c r="N325" i="2"/>
  <c r="O325" i="2"/>
  <c r="E326" i="2"/>
  <c r="F326" i="2"/>
  <c r="G326" i="2"/>
  <c r="H326" i="2"/>
  <c r="I326" i="2"/>
  <c r="J326" i="2"/>
  <c r="K326" i="2"/>
  <c r="L326" i="2"/>
  <c r="M326" i="2"/>
  <c r="N326" i="2"/>
  <c r="O326" i="2"/>
  <c r="E327" i="2"/>
  <c r="F327" i="2"/>
  <c r="G327" i="2"/>
  <c r="H327" i="2"/>
  <c r="I327" i="2"/>
  <c r="J327" i="2"/>
  <c r="K327" i="2"/>
  <c r="L327" i="2"/>
  <c r="M327" i="2"/>
  <c r="N327" i="2"/>
  <c r="O327" i="2"/>
  <c r="E328" i="2"/>
  <c r="F328" i="2"/>
  <c r="G328" i="2"/>
  <c r="H328" i="2"/>
  <c r="I328" i="2"/>
  <c r="J328" i="2"/>
  <c r="K328" i="2"/>
  <c r="L328" i="2"/>
  <c r="M328" i="2"/>
  <c r="N328" i="2"/>
  <c r="O328" i="2"/>
  <c r="E329" i="2"/>
  <c r="F329" i="2"/>
  <c r="G329" i="2"/>
  <c r="H329" i="2"/>
  <c r="I329" i="2"/>
  <c r="J329" i="2"/>
  <c r="K329" i="2"/>
  <c r="L329" i="2"/>
  <c r="M329" i="2"/>
  <c r="N329" i="2"/>
  <c r="O329" i="2"/>
  <c r="E330" i="2"/>
  <c r="F330" i="2"/>
  <c r="G330" i="2"/>
  <c r="H330" i="2"/>
  <c r="I330" i="2"/>
  <c r="J330" i="2"/>
  <c r="K330" i="2"/>
  <c r="L330" i="2"/>
  <c r="M330" i="2"/>
  <c r="N330" i="2"/>
  <c r="O330" i="2"/>
  <c r="E331" i="2"/>
  <c r="F331" i="2"/>
  <c r="G331" i="2"/>
  <c r="H331" i="2"/>
  <c r="I331" i="2"/>
  <c r="J331" i="2"/>
  <c r="K331" i="2"/>
  <c r="L331" i="2"/>
  <c r="M331" i="2"/>
  <c r="N331" i="2"/>
  <c r="O331" i="2"/>
  <c r="E332" i="2"/>
  <c r="F332" i="2"/>
  <c r="G332" i="2"/>
  <c r="H332" i="2"/>
  <c r="I332" i="2"/>
  <c r="J332" i="2"/>
  <c r="K332" i="2"/>
  <c r="L332" i="2"/>
  <c r="M332" i="2"/>
  <c r="N332" i="2"/>
  <c r="O332" i="2"/>
  <c r="E333" i="2"/>
  <c r="F333" i="2"/>
  <c r="G333" i="2"/>
  <c r="H333" i="2"/>
  <c r="I333" i="2"/>
  <c r="J333" i="2"/>
  <c r="K333" i="2"/>
  <c r="L333" i="2"/>
  <c r="M333" i="2"/>
  <c r="N333" i="2"/>
  <c r="O333" i="2"/>
  <c r="E334" i="2"/>
  <c r="F334" i="2"/>
  <c r="G334" i="2"/>
  <c r="H334" i="2"/>
  <c r="I334" i="2"/>
  <c r="J334" i="2"/>
  <c r="K334" i="2"/>
  <c r="L334" i="2"/>
  <c r="M334" i="2"/>
  <c r="N334" i="2"/>
  <c r="O334" i="2"/>
  <c r="E335" i="2"/>
  <c r="F335" i="2"/>
  <c r="G335" i="2"/>
  <c r="H335" i="2"/>
  <c r="I335" i="2"/>
  <c r="J335" i="2"/>
  <c r="K335" i="2"/>
  <c r="L335" i="2"/>
  <c r="M335" i="2"/>
  <c r="N335" i="2"/>
  <c r="O335" i="2"/>
  <c r="E336" i="2"/>
  <c r="F336" i="2"/>
  <c r="G336" i="2"/>
  <c r="H336" i="2"/>
  <c r="I336" i="2"/>
  <c r="J336" i="2"/>
  <c r="K336" i="2"/>
  <c r="L336" i="2"/>
  <c r="M336" i="2"/>
  <c r="N336" i="2"/>
  <c r="O336" i="2"/>
  <c r="E337" i="2"/>
  <c r="F337" i="2"/>
  <c r="G337" i="2"/>
  <c r="H337" i="2"/>
  <c r="I337" i="2"/>
  <c r="J337" i="2"/>
  <c r="K337" i="2"/>
  <c r="L337" i="2"/>
  <c r="M337" i="2"/>
  <c r="N337" i="2"/>
  <c r="O337" i="2"/>
  <c r="E338" i="2"/>
  <c r="F338" i="2"/>
  <c r="G338" i="2"/>
  <c r="H338" i="2"/>
  <c r="I338" i="2"/>
  <c r="J338" i="2"/>
  <c r="K338" i="2"/>
  <c r="L338" i="2"/>
  <c r="M338" i="2"/>
  <c r="N338" i="2"/>
  <c r="O338" i="2"/>
  <c r="E339" i="2"/>
  <c r="F339" i="2"/>
  <c r="G339" i="2"/>
  <c r="H339" i="2"/>
  <c r="I339" i="2"/>
  <c r="J339" i="2"/>
  <c r="K339" i="2"/>
  <c r="L339" i="2"/>
  <c r="M339" i="2"/>
  <c r="N339" i="2"/>
  <c r="O339" i="2"/>
  <c r="E340" i="2"/>
  <c r="F340" i="2"/>
  <c r="G340" i="2"/>
  <c r="H340" i="2"/>
  <c r="I340" i="2"/>
  <c r="J340" i="2"/>
  <c r="K340" i="2"/>
  <c r="L340" i="2"/>
  <c r="M340" i="2"/>
  <c r="N340" i="2"/>
  <c r="O340" i="2"/>
  <c r="E341" i="2"/>
  <c r="F341" i="2"/>
  <c r="G341" i="2"/>
  <c r="H341" i="2"/>
  <c r="I341" i="2"/>
  <c r="J341" i="2"/>
  <c r="K341" i="2"/>
  <c r="L341" i="2"/>
  <c r="M341" i="2"/>
  <c r="N341" i="2"/>
  <c r="O341" i="2"/>
  <c r="E342" i="2"/>
  <c r="F342" i="2"/>
  <c r="G342" i="2"/>
  <c r="H342" i="2"/>
  <c r="I342" i="2"/>
  <c r="J342" i="2"/>
  <c r="K342" i="2"/>
  <c r="L342" i="2"/>
  <c r="M342" i="2"/>
  <c r="N342" i="2"/>
  <c r="O342" i="2"/>
  <c r="E343" i="2"/>
  <c r="F343" i="2"/>
  <c r="G343" i="2"/>
  <c r="H343" i="2"/>
  <c r="I343" i="2"/>
  <c r="J343" i="2"/>
  <c r="K343" i="2"/>
  <c r="L343" i="2"/>
  <c r="M343" i="2"/>
  <c r="N343" i="2"/>
  <c r="O343" i="2"/>
  <c r="E344" i="2"/>
  <c r="F344" i="2"/>
  <c r="G344" i="2"/>
  <c r="H344" i="2"/>
  <c r="I344" i="2"/>
  <c r="J344" i="2"/>
  <c r="K344" i="2"/>
  <c r="L344" i="2"/>
  <c r="M344" i="2"/>
  <c r="N344" i="2"/>
  <c r="O344" i="2"/>
  <c r="E345" i="2"/>
  <c r="F345" i="2"/>
  <c r="G345" i="2"/>
  <c r="H345" i="2"/>
  <c r="I345" i="2"/>
  <c r="J345" i="2"/>
  <c r="K345" i="2"/>
  <c r="L345" i="2"/>
  <c r="M345" i="2"/>
  <c r="N345" i="2"/>
  <c r="O345" i="2"/>
  <c r="E346" i="2"/>
  <c r="F346" i="2"/>
  <c r="G346" i="2"/>
  <c r="H346" i="2"/>
  <c r="I346" i="2"/>
  <c r="J346" i="2"/>
  <c r="K346" i="2"/>
  <c r="L346" i="2"/>
  <c r="M346" i="2"/>
  <c r="N346" i="2"/>
  <c r="O346" i="2"/>
  <c r="E347" i="2"/>
  <c r="F347" i="2"/>
  <c r="G347" i="2"/>
  <c r="H347" i="2"/>
  <c r="I347" i="2"/>
  <c r="J347" i="2"/>
  <c r="K347" i="2"/>
  <c r="L347" i="2"/>
  <c r="M347" i="2"/>
  <c r="N347" i="2"/>
  <c r="O347" i="2"/>
  <c r="E348" i="2"/>
  <c r="F348" i="2"/>
  <c r="G348" i="2"/>
  <c r="H348" i="2"/>
  <c r="I348" i="2"/>
  <c r="J348" i="2"/>
  <c r="K348" i="2"/>
  <c r="L348" i="2"/>
  <c r="M348" i="2"/>
  <c r="N348" i="2"/>
  <c r="O348" i="2"/>
  <c r="E349" i="2"/>
  <c r="F349" i="2"/>
  <c r="G349" i="2"/>
  <c r="H349" i="2"/>
  <c r="I349" i="2"/>
  <c r="J349" i="2"/>
  <c r="K349" i="2"/>
  <c r="L349" i="2"/>
  <c r="M349" i="2"/>
  <c r="N349" i="2"/>
  <c r="O349" i="2"/>
  <c r="E350" i="2"/>
  <c r="F350" i="2"/>
  <c r="G350" i="2"/>
  <c r="H350" i="2"/>
  <c r="I350" i="2"/>
  <c r="J350" i="2"/>
  <c r="K350" i="2"/>
  <c r="L350" i="2"/>
  <c r="M350" i="2"/>
  <c r="N350" i="2"/>
  <c r="O350" i="2"/>
  <c r="E351" i="2"/>
  <c r="F351" i="2"/>
  <c r="G351" i="2"/>
  <c r="H351" i="2"/>
  <c r="I351" i="2"/>
  <c r="J351" i="2"/>
  <c r="K351" i="2"/>
  <c r="L351" i="2"/>
  <c r="M351" i="2"/>
  <c r="N351" i="2"/>
  <c r="O351" i="2"/>
  <c r="E352" i="2"/>
  <c r="F352" i="2"/>
  <c r="G352" i="2"/>
  <c r="H352" i="2"/>
  <c r="I352" i="2"/>
  <c r="J352" i="2"/>
  <c r="K352" i="2"/>
  <c r="L352" i="2"/>
  <c r="M352" i="2"/>
  <c r="N352" i="2"/>
  <c r="O352" i="2"/>
  <c r="E353" i="2"/>
  <c r="F353" i="2"/>
  <c r="G353" i="2"/>
  <c r="H353" i="2"/>
  <c r="I353" i="2"/>
  <c r="J353" i="2"/>
  <c r="K353" i="2"/>
  <c r="L353" i="2"/>
  <c r="M353" i="2"/>
  <c r="N353" i="2"/>
  <c r="O353" i="2"/>
  <c r="E354" i="2"/>
  <c r="F354" i="2"/>
  <c r="G354" i="2"/>
  <c r="H354" i="2"/>
  <c r="I354" i="2"/>
  <c r="J354" i="2"/>
  <c r="K354" i="2"/>
  <c r="L354" i="2"/>
  <c r="M354" i="2"/>
  <c r="N354" i="2"/>
  <c r="O354" i="2"/>
  <c r="E355" i="2"/>
  <c r="F355" i="2"/>
  <c r="G355" i="2"/>
  <c r="H355" i="2"/>
  <c r="I355" i="2"/>
  <c r="J355" i="2"/>
  <c r="K355" i="2"/>
  <c r="L355" i="2"/>
  <c r="M355" i="2"/>
  <c r="N355" i="2"/>
  <c r="O355" i="2"/>
  <c r="E356" i="2"/>
  <c r="F356" i="2"/>
  <c r="G356" i="2"/>
  <c r="H356" i="2"/>
  <c r="I356" i="2"/>
  <c r="J356" i="2"/>
  <c r="K356" i="2"/>
  <c r="L356" i="2"/>
  <c r="M356" i="2"/>
  <c r="N356" i="2"/>
  <c r="O356" i="2"/>
  <c r="E357" i="2"/>
  <c r="F357" i="2"/>
  <c r="G357" i="2"/>
  <c r="H357" i="2"/>
  <c r="I357" i="2"/>
  <c r="J357" i="2"/>
  <c r="K357" i="2"/>
  <c r="L357" i="2"/>
  <c r="M357" i="2"/>
  <c r="N357" i="2"/>
  <c r="O357" i="2"/>
  <c r="E358" i="2"/>
  <c r="F358" i="2"/>
  <c r="G358" i="2"/>
  <c r="H358" i="2"/>
  <c r="I358" i="2"/>
  <c r="J358" i="2"/>
  <c r="K358" i="2"/>
  <c r="L358" i="2"/>
  <c r="M358" i="2"/>
  <c r="N358" i="2"/>
  <c r="O358" i="2"/>
  <c r="E359" i="2"/>
  <c r="F359" i="2"/>
  <c r="G359" i="2"/>
  <c r="H359" i="2"/>
  <c r="I359" i="2"/>
  <c r="J359" i="2"/>
  <c r="K359" i="2"/>
  <c r="L359" i="2"/>
  <c r="M359" i="2"/>
  <c r="N359" i="2"/>
  <c r="O359" i="2"/>
  <c r="E360" i="2"/>
  <c r="F360" i="2"/>
  <c r="G360" i="2"/>
  <c r="H360" i="2"/>
  <c r="I360" i="2"/>
  <c r="J360" i="2"/>
  <c r="K360" i="2"/>
  <c r="L360" i="2"/>
  <c r="M360" i="2"/>
  <c r="N360" i="2"/>
  <c r="O360" i="2"/>
  <c r="E361" i="2"/>
  <c r="F361" i="2"/>
  <c r="G361" i="2"/>
  <c r="H361" i="2"/>
  <c r="I361" i="2"/>
  <c r="J361" i="2"/>
  <c r="K361" i="2"/>
  <c r="L361" i="2"/>
  <c r="M361" i="2"/>
  <c r="N361" i="2"/>
  <c r="O361" i="2"/>
  <c r="E362" i="2"/>
  <c r="F362" i="2"/>
  <c r="G362" i="2"/>
  <c r="H362" i="2"/>
  <c r="I362" i="2"/>
  <c r="J362" i="2"/>
  <c r="K362" i="2"/>
  <c r="L362" i="2"/>
  <c r="M362" i="2"/>
  <c r="N362" i="2"/>
  <c r="O362" i="2"/>
  <c r="E363" i="2"/>
  <c r="F363" i="2"/>
  <c r="G363" i="2"/>
  <c r="H363" i="2"/>
  <c r="I363" i="2"/>
  <c r="J363" i="2"/>
  <c r="K363" i="2"/>
  <c r="L363" i="2"/>
  <c r="M363" i="2"/>
  <c r="N363" i="2"/>
  <c r="O363" i="2"/>
  <c r="E364" i="2"/>
  <c r="F364" i="2"/>
  <c r="G364" i="2"/>
  <c r="H364" i="2"/>
  <c r="I364" i="2"/>
  <c r="J364" i="2"/>
  <c r="K364" i="2"/>
  <c r="L364" i="2"/>
  <c r="M364" i="2"/>
  <c r="N364" i="2"/>
  <c r="O364" i="2"/>
  <c r="E365" i="2"/>
  <c r="F365" i="2"/>
  <c r="G365" i="2"/>
  <c r="H365" i="2"/>
  <c r="I365" i="2"/>
  <c r="J365" i="2"/>
  <c r="K365" i="2"/>
  <c r="L365" i="2"/>
  <c r="M365" i="2"/>
  <c r="N365" i="2"/>
  <c r="O365" i="2"/>
  <c r="E366" i="2"/>
  <c r="F366" i="2"/>
  <c r="G366" i="2"/>
  <c r="H366" i="2"/>
  <c r="I366" i="2"/>
  <c r="J366" i="2"/>
  <c r="K366" i="2"/>
  <c r="L366" i="2"/>
  <c r="M366" i="2"/>
  <c r="N366" i="2"/>
  <c r="O366" i="2"/>
  <c r="E367" i="2"/>
  <c r="F367" i="2"/>
  <c r="G367" i="2"/>
  <c r="H367" i="2"/>
  <c r="I367" i="2"/>
  <c r="J367" i="2"/>
  <c r="K367" i="2"/>
  <c r="L367" i="2"/>
  <c r="M367" i="2"/>
  <c r="N367" i="2"/>
  <c r="O367" i="2"/>
  <c r="E368" i="2"/>
  <c r="F368" i="2"/>
  <c r="G368" i="2"/>
  <c r="H368" i="2"/>
  <c r="I368" i="2"/>
  <c r="J368" i="2"/>
  <c r="K368" i="2"/>
  <c r="L368" i="2"/>
  <c r="M368" i="2"/>
  <c r="N368" i="2"/>
  <c r="O368" i="2"/>
  <c r="E369" i="2"/>
  <c r="F369" i="2"/>
  <c r="G369" i="2"/>
  <c r="H369" i="2"/>
  <c r="I369" i="2"/>
  <c r="J369" i="2"/>
  <c r="K369" i="2"/>
  <c r="L369" i="2"/>
  <c r="M369" i="2"/>
  <c r="N369" i="2"/>
  <c r="O369" i="2"/>
  <c r="E370" i="2"/>
  <c r="F370" i="2"/>
  <c r="G370" i="2"/>
  <c r="H370" i="2"/>
  <c r="I370" i="2"/>
  <c r="J370" i="2"/>
  <c r="K370" i="2"/>
  <c r="L370" i="2"/>
  <c r="M370" i="2"/>
  <c r="N370" i="2"/>
  <c r="O370" i="2"/>
  <c r="E371" i="2"/>
  <c r="F371" i="2"/>
  <c r="G371" i="2"/>
  <c r="H371" i="2"/>
  <c r="I371" i="2"/>
  <c r="J371" i="2"/>
  <c r="K371" i="2"/>
  <c r="L371" i="2"/>
  <c r="M371" i="2"/>
  <c r="N371" i="2"/>
  <c r="O371" i="2"/>
  <c r="E372" i="2"/>
  <c r="F372" i="2"/>
  <c r="G372" i="2"/>
  <c r="H372" i="2"/>
  <c r="I372" i="2"/>
  <c r="J372" i="2"/>
  <c r="K372" i="2"/>
  <c r="L372" i="2"/>
  <c r="M372" i="2"/>
  <c r="N372" i="2"/>
  <c r="O372" i="2"/>
  <c r="E373" i="2"/>
  <c r="F373" i="2"/>
  <c r="G373" i="2"/>
  <c r="H373" i="2"/>
  <c r="I373" i="2"/>
  <c r="J373" i="2"/>
  <c r="K373" i="2"/>
  <c r="L373" i="2"/>
  <c r="M373" i="2"/>
  <c r="N373" i="2"/>
  <c r="O373" i="2"/>
  <c r="E374" i="2"/>
  <c r="F374" i="2"/>
  <c r="G374" i="2"/>
  <c r="H374" i="2"/>
  <c r="I374" i="2"/>
  <c r="J374" i="2"/>
  <c r="K374" i="2"/>
  <c r="L374" i="2"/>
  <c r="M374" i="2"/>
  <c r="N374" i="2"/>
  <c r="O374" i="2"/>
  <c r="E375" i="2"/>
  <c r="F375" i="2"/>
  <c r="G375" i="2"/>
  <c r="H375" i="2"/>
  <c r="I375" i="2"/>
  <c r="J375" i="2"/>
  <c r="K375" i="2"/>
  <c r="L375" i="2"/>
  <c r="M375" i="2"/>
  <c r="N375" i="2"/>
  <c r="O375" i="2"/>
  <c r="E376" i="2"/>
  <c r="F376" i="2"/>
  <c r="G376" i="2"/>
  <c r="H376" i="2"/>
  <c r="I376" i="2"/>
  <c r="J376" i="2"/>
  <c r="K376" i="2"/>
  <c r="L376" i="2"/>
  <c r="M376" i="2"/>
  <c r="N376" i="2"/>
  <c r="O376" i="2"/>
  <c r="E377" i="2"/>
  <c r="F377" i="2"/>
  <c r="G377" i="2"/>
  <c r="H377" i="2"/>
  <c r="I377" i="2"/>
  <c r="J377" i="2"/>
  <c r="K377" i="2"/>
  <c r="L377" i="2"/>
  <c r="M377" i="2"/>
  <c r="N377" i="2"/>
  <c r="O377" i="2"/>
  <c r="E378" i="2"/>
  <c r="F378" i="2"/>
  <c r="G378" i="2"/>
  <c r="H378" i="2"/>
  <c r="I378" i="2"/>
  <c r="J378" i="2"/>
  <c r="K378" i="2"/>
  <c r="L378" i="2"/>
  <c r="M378" i="2"/>
  <c r="N378" i="2"/>
  <c r="O378" i="2"/>
  <c r="E379" i="2"/>
  <c r="F379" i="2"/>
  <c r="G379" i="2"/>
  <c r="H379" i="2"/>
  <c r="I379" i="2"/>
  <c r="J379" i="2"/>
  <c r="K379" i="2"/>
  <c r="L379" i="2"/>
  <c r="M379" i="2"/>
  <c r="N379" i="2"/>
  <c r="O379" i="2"/>
  <c r="E380" i="2"/>
  <c r="F380" i="2"/>
  <c r="G380" i="2"/>
  <c r="H380" i="2"/>
  <c r="I380" i="2"/>
  <c r="J380" i="2"/>
  <c r="K380" i="2"/>
  <c r="L380" i="2"/>
  <c r="M380" i="2"/>
  <c r="N380" i="2"/>
  <c r="O380" i="2"/>
  <c r="E381" i="2"/>
  <c r="F381" i="2"/>
  <c r="G381" i="2"/>
  <c r="H381" i="2"/>
  <c r="I381" i="2"/>
  <c r="J381" i="2"/>
  <c r="K381" i="2"/>
  <c r="L381" i="2"/>
  <c r="M381" i="2"/>
  <c r="N381" i="2"/>
  <c r="O381" i="2"/>
  <c r="E382" i="2"/>
  <c r="F382" i="2"/>
  <c r="G382" i="2"/>
  <c r="H382" i="2"/>
  <c r="I382" i="2"/>
  <c r="J382" i="2"/>
  <c r="K382" i="2"/>
  <c r="L382" i="2"/>
  <c r="M382" i="2"/>
  <c r="N382" i="2"/>
  <c r="O382" i="2"/>
  <c r="E383" i="2"/>
  <c r="F383" i="2"/>
  <c r="G383" i="2"/>
  <c r="H383" i="2"/>
  <c r="I383" i="2"/>
  <c r="J383" i="2"/>
  <c r="K383" i="2"/>
  <c r="L383" i="2"/>
  <c r="M383" i="2"/>
  <c r="N383" i="2"/>
  <c r="O383" i="2"/>
  <c r="E384" i="2"/>
  <c r="F384" i="2"/>
  <c r="G384" i="2"/>
  <c r="H384" i="2"/>
  <c r="I384" i="2"/>
  <c r="J384" i="2"/>
  <c r="K384" i="2"/>
  <c r="L384" i="2"/>
  <c r="M384" i="2"/>
  <c r="N384" i="2"/>
  <c r="O384" i="2"/>
  <c r="E385" i="2"/>
  <c r="F385" i="2"/>
  <c r="G385" i="2"/>
  <c r="H385" i="2"/>
  <c r="I385" i="2"/>
  <c r="J385" i="2"/>
  <c r="K385" i="2"/>
  <c r="L385" i="2"/>
  <c r="M385" i="2"/>
  <c r="N385" i="2"/>
  <c r="O385" i="2"/>
  <c r="E386" i="2"/>
  <c r="F386" i="2"/>
  <c r="G386" i="2"/>
  <c r="H386" i="2"/>
  <c r="I386" i="2"/>
  <c r="J386" i="2"/>
  <c r="K386" i="2"/>
  <c r="L386" i="2"/>
  <c r="M386" i="2"/>
  <c r="N386" i="2"/>
  <c r="O386" i="2"/>
  <c r="E387" i="2"/>
  <c r="F387" i="2"/>
  <c r="G387" i="2"/>
  <c r="H387" i="2"/>
  <c r="I387" i="2"/>
  <c r="J387" i="2"/>
  <c r="K387" i="2"/>
  <c r="L387" i="2"/>
  <c r="M387" i="2"/>
  <c r="N387" i="2"/>
  <c r="O387" i="2"/>
  <c r="E388" i="2"/>
  <c r="F388" i="2"/>
  <c r="G388" i="2"/>
  <c r="H388" i="2"/>
  <c r="I388" i="2"/>
  <c r="J388" i="2"/>
  <c r="K388" i="2"/>
  <c r="L388" i="2"/>
  <c r="M388" i="2"/>
  <c r="N388" i="2"/>
  <c r="O388" i="2"/>
  <c r="E389" i="2"/>
  <c r="F389" i="2"/>
  <c r="G389" i="2"/>
  <c r="H389" i="2"/>
  <c r="I389" i="2"/>
  <c r="J389" i="2"/>
  <c r="K389" i="2"/>
  <c r="L389" i="2"/>
  <c r="M389" i="2"/>
  <c r="N389" i="2"/>
  <c r="O389" i="2"/>
  <c r="E390" i="2"/>
  <c r="F390" i="2"/>
  <c r="G390" i="2"/>
  <c r="H390" i="2"/>
  <c r="I390" i="2"/>
  <c r="J390" i="2"/>
  <c r="K390" i="2"/>
  <c r="L390" i="2"/>
  <c r="M390" i="2"/>
  <c r="N390" i="2"/>
  <c r="O390" i="2"/>
  <c r="E391" i="2"/>
  <c r="F391" i="2"/>
  <c r="G391" i="2"/>
  <c r="H391" i="2"/>
  <c r="I391" i="2"/>
  <c r="J391" i="2"/>
  <c r="K391" i="2"/>
  <c r="L391" i="2"/>
  <c r="M391" i="2"/>
  <c r="N391" i="2"/>
  <c r="O391" i="2"/>
  <c r="E392" i="2"/>
  <c r="F392" i="2"/>
  <c r="G392" i="2"/>
  <c r="H392" i="2"/>
  <c r="I392" i="2"/>
  <c r="J392" i="2"/>
  <c r="K392" i="2"/>
  <c r="L392" i="2"/>
  <c r="M392" i="2"/>
  <c r="N392" i="2"/>
  <c r="O392" i="2"/>
  <c r="E393" i="2"/>
  <c r="F393" i="2"/>
  <c r="G393" i="2"/>
  <c r="H393" i="2"/>
  <c r="I393" i="2"/>
  <c r="J393" i="2"/>
  <c r="K393" i="2"/>
  <c r="L393" i="2"/>
  <c r="M393" i="2"/>
  <c r="N393" i="2"/>
  <c r="O393" i="2"/>
  <c r="E394" i="2"/>
  <c r="F394" i="2"/>
  <c r="G394" i="2"/>
  <c r="H394" i="2"/>
  <c r="I394" i="2"/>
  <c r="J394" i="2"/>
  <c r="K394" i="2"/>
  <c r="L394" i="2"/>
  <c r="M394" i="2"/>
  <c r="N394" i="2"/>
  <c r="O394" i="2"/>
  <c r="E395" i="2"/>
  <c r="F395" i="2"/>
  <c r="G395" i="2"/>
  <c r="H395" i="2"/>
  <c r="I395" i="2"/>
  <c r="J395" i="2"/>
  <c r="K395" i="2"/>
  <c r="L395" i="2"/>
  <c r="M395" i="2"/>
  <c r="N395" i="2"/>
  <c r="O395" i="2"/>
  <c r="E396" i="2"/>
  <c r="F396" i="2"/>
  <c r="G396" i="2"/>
  <c r="H396" i="2"/>
  <c r="I396" i="2"/>
  <c r="J396" i="2"/>
  <c r="K396" i="2"/>
  <c r="L396" i="2"/>
  <c r="M396" i="2"/>
  <c r="N396" i="2"/>
  <c r="O396" i="2"/>
  <c r="E397" i="2"/>
  <c r="F397" i="2"/>
  <c r="G397" i="2"/>
  <c r="H397" i="2"/>
  <c r="I397" i="2"/>
  <c r="J397" i="2"/>
  <c r="K397" i="2"/>
  <c r="L397" i="2"/>
  <c r="M397" i="2"/>
  <c r="N397" i="2"/>
  <c r="O397" i="2"/>
  <c r="E398" i="2"/>
  <c r="F398" i="2"/>
  <c r="G398" i="2"/>
  <c r="H398" i="2"/>
  <c r="I398" i="2"/>
  <c r="J398" i="2"/>
  <c r="K398" i="2"/>
  <c r="L398" i="2"/>
  <c r="M398" i="2"/>
  <c r="N398" i="2"/>
  <c r="O398" i="2"/>
  <c r="E399" i="2"/>
  <c r="F399" i="2"/>
  <c r="G399" i="2"/>
  <c r="H399" i="2"/>
  <c r="I399" i="2"/>
  <c r="J399" i="2"/>
  <c r="K399" i="2"/>
  <c r="L399" i="2"/>
  <c r="M399" i="2"/>
  <c r="N399" i="2"/>
  <c r="O399" i="2"/>
  <c r="F1" i="6"/>
  <c r="S2" i="6"/>
  <c r="M4" i="6"/>
  <c r="M4" i="6" a="1"/>
  <c r="A5" i="6"/>
  <c r="B5" i="6"/>
  <c r="C5" i="6"/>
  <c r="M5" i="6"/>
  <c r="R5" i="6"/>
  <c r="S5" i="6"/>
  <c r="T5" i="6"/>
  <c r="U5" i="6"/>
  <c r="V5" i="6"/>
  <c r="A6" i="6"/>
  <c r="B6" i="6"/>
  <c r="C6" i="6"/>
  <c r="R6" i="6"/>
  <c r="S6" i="6"/>
  <c r="T6" i="6"/>
  <c r="U6" i="6"/>
  <c r="V6" i="6"/>
  <c r="A7" i="6"/>
  <c r="B7" i="6"/>
  <c r="C7" i="6"/>
  <c r="R7" i="6"/>
  <c r="S7" i="6"/>
  <c r="T7" i="6"/>
  <c r="U7" i="6"/>
  <c r="V7" i="6"/>
  <c r="A8" i="6"/>
  <c r="B8" i="6"/>
  <c r="C8" i="6"/>
  <c r="R8" i="6"/>
  <c r="S8" i="6"/>
  <c r="T8" i="6"/>
  <c r="U8" i="6"/>
  <c r="V8" i="6"/>
  <c r="A9" i="6"/>
  <c r="B9" i="6"/>
  <c r="C9" i="6"/>
  <c r="R9" i="6"/>
  <c r="S9" i="6"/>
  <c r="T9" i="6"/>
  <c r="U9" i="6"/>
  <c r="V9" i="6"/>
  <c r="A10" i="6"/>
  <c r="B10" i="6"/>
  <c r="C10" i="6"/>
  <c r="R10" i="6"/>
  <c r="S10" i="6"/>
  <c r="T10" i="6"/>
  <c r="U10" i="6"/>
  <c r="V10" i="6"/>
  <c r="A11" i="6"/>
  <c r="B11" i="6"/>
  <c r="C11" i="6"/>
  <c r="R11" i="6"/>
  <c r="S11" i="6"/>
  <c r="T11" i="6"/>
  <c r="U11" i="6"/>
  <c r="V11" i="6"/>
  <c r="A12" i="6"/>
  <c r="B12" i="6"/>
  <c r="C12" i="6"/>
  <c r="R12" i="6"/>
  <c r="S12" i="6"/>
  <c r="T12" i="6"/>
  <c r="U12" i="6"/>
  <c r="V12" i="6"/>
  <c r="A13" i="6"/>
  <c r="B13" i="6"/>
  <c r="C13" i="6"/>
  <c r="R13" i="6"/>
  <c r="S13" i="6"/>
  <c r="T13" i="6"/>
  <c r="U13" i="6"/>
  <c r="V13" i="6"/>
  <c r="A14" i="6"/>
  <c r="B14" i="6"/>
  <c r="C14" i="6"/>
  <c r="R14" i="6"/>
  <c r="S14" i="6"/>
  <c r="T14" i="6"/>
  <c r="U14" i="6"/>
  <c r="V14" i="6"/>
  <c r="A15" i="6"/>
  <c r="B15" i="6"/>
  <c r="C15" i="6"/>
  <c r="R15" i="6"/>
  <c r="S15" i="6"/>
  <c r="T15" i="6"/>
  <c r="U15" i="6"/>
  <c r="V15" i="6"/>
  <c r="A16" i="6"/>
  <c r="B16" i="6"/>
  <c r="C16" i="6"/>
  <c r="R16" i="6"/>
  <c r="S16" i="6"/>
  <c r="T16" i="6"/>
  <c r="U16" i="6"/>
  <c r="V16" i="6"/>
  <c r="A17" i="6"/>
  <c r="B17" i="6"/>
  <c r="C17" i="6"/>
  <c r="R17" i="6"/>
  <c r="S17" i="6"/>
  <c r="T17" i="6"/>
  <c r="U17" i="6"/>
  <c r="V17" i="6"/>
  <c r="A18" i="6"/>
  <c r="B18" i="6"/>
  <c r="C18" i="6"/>
  <c r="R18" i="6"/>
  <c r="S18" i="6"/>
  <c r="T18" i="6"/>
  <c r="U18" i="6"/>
  <c r="V18" i="6"/>
  <c r="A19" i="6"/>
  <c r="B19" i="6"/>
  <c r="C19" i="6"/>
  <c r="R19" i="6"/>
  <c r="S19" i="6"/>
  <c r="T19" i="6"/>
  <c r="U19" i="6"/>
  <c r="V19" i="6"/>
  <c r="A20" i="6"/>
  <c r="B20" i="6"/>
  <c r="C20" i="6"/>
  <c r="R20" i="6"/>
  <c r="S20" i="6"/>
  <c r="T20" i="6"/>
  <c r="U20" i="6"/>
  <c r="V20" i="6"/>
  <c r="A21" i="6"/>
  <c r="B21" i="6"/>
  <c r="C21" i="6"/>
  <c r="R21" i="6"/>
  <c r="S21" i="6"/>
  <c r="T21" i="6"/>
  <c r="U21" i="6"/>
  <c r="V21" i="6"/>
  <c r="A22" i="6"/>
  <c r="B22" i="6"/>
  <c r="C22" i="6"/>
  <c r="R22" i="6"/>
  <c r="S22" i="6"/>
  <c r="T22" i="6"/>
  <c r="U22" i="6"/>
  <c r="V22" i="6"/>
  <c r="A23" i="6"/>
  <c r="B23" i="6"/>
  <c r="C23" i="6"/>
  <c r="R23" i="6"/>
  <c r="S23" i="6"/>
  <c r="T23" i="6"/>
  <c r="U23" i="6"/>
  <c r="V23" i="6"/>
  <c r="A24" i="6"/>
  <c r="B24" i="6"/>
  <c r="C24" i="6"/>
  <c r="R24" i="6"/>
  <c r="S24" i="6"/>
  <c r="T24" i="6"/>
  <c r="U24" i="6"/>
  <c r="V24" i="6"/>
  <c r="A25" i="6"/>
  <c r="B25" i="6"/>
  <c r="C25" i="6"/>
  <c r="R25" i="6"/>
  <c r="S25" i="6"/>
  <c r="T25" i="6"/>
  <c r="U25" i="6"/>
  <c r="V25" i="6"/>
  <c r="A26" i="6"/>
  <c r="B26" i="6"/>
  <c r="C26" i="6"/>
  <c r="R26" i="6"/>
  <c r="S26" i="6"/>
  <c r="T26" i="6"/>
  <c r="U26" i="6"/>
  <c r="V26" i="6"/>
  <c r="A27" i="6"/>
  <c r="B27" i="6"/>
  <c r="C27" i="6"/>
  <c r="R27" i="6"/>
  <c r="S27" i="6"/>
  <c r="T27" i="6"/>
  <c r="U27" i="6"/>
  <c r="V27" i="6"/>
  <c r="A28" i="6"/>
  <c r="B28" i="6"/>
  <c r="C28" i="6"/>
  <c r="R28" i="6"/>
  <c r="S28" i="6"/>
  <c r="T28" i="6"/>
  <c r="U28" i="6"/>
  <c r="V28" i="6"/>
  <c r="A29" i="6"/>
  <c r="B29" i="6"/>
  <c r="C29" i="6"/>
  <c r="R29" i="6"/>
  <c r="S29" i="6"/>
  <c r="T29" i="6"/>
  <c r="U29" i="6"/>
  <c r="V29" i="6"/>
  <c r="A30" i="6"/>
  <c r="B30" i="6"/>
  <c r="C30" i="6"/>
  <c r="R30" i="6"/>
  <c r="S30" i="6"/>
  <c r="T30" i="6"/>
  <c r="U30" i="6"/>
  <c r="V30" i="6"/>
  <c r="A31" i="6"/>
  <c r="B31" i="6"/>
  <c r="C31" i="6"/>
  <c r="R31" i="6"/>
  <c r="S31" i="6"/>
  <c r="T31" i="6"/>
  <c r="U31" i="6"/>
  <c r="V31" i="6"/>
  <c r="A32" i="6"/>
  <c r="B32" i="6"/>
  <c r="C32" i="6"/>
  <c r="R32" i="6"/>
  <c r="S32" i="6"/>
  <c r="T32" i="6"/>
  <c r="U32" i="6"/>
  <c r="V32" i="6"/>
  <c r="A33" i="6"/>
  <c r="B33" i="6"/>
  <c r="C33" i="6"/>
  <c r="R33" i="6"/>
  <c r="S33" i="6"/>
  <c r="T33" i="6"/>
  <c r="U33" i="6"/>
  <c r="V33" i="6"/>
  <c r="A34" i="6"/>
  <c r="B34" i="6"/>
  <c r="C34" i="6"/>
  <c r="R34" i="6"/>
  <c r="S34" i="6"/>
  <c r="T34" i="6"/>
  <c r="U34" i="6"/>
  <c r="V34" i="6"/>
  <c r="A35" i="6"/>
  <c r="B35" i="6"/>
  <c r="C35" i="6"/>
  <c r="R35" i="6"/>
  <c r="S35" i="6"/>
  <c r="T35" i="6"/>
  <c r="U35" i="6"/>
  <c r="V35" i="6"/>
  <c r="A36" i="6"/>
  <c r="B36" i="6"/>
  <c r="C36" i="6"/>
  <c r="R36" i="6"/>
  <c r="S36" i="6"/>
  <c r="T36" i="6"/>
  <c r="U36" i="6"/>
  <c r="V36" i="6"/>
  <c r="A37" i="6"/>
  <c r="B37" i="6"/>
  <c r="C37" i="6"/>
  <c r="R37" i="6"/>
  <c r="S37" i="6"/>
  <c r="T37" i="6"/>
  <c r="U37" i="6"/>
  <c r="V37" i="6"/>
  <c r="A38" i="6"/>
  <c r="B38" i="6"/>
  <c r="C38" i="6"/>
  <c r="R38" i="6"/>
  <c r="S38" i="6"/>
  <c r="T38" i="6"/>
  <c r="U38" i="6"/>
  <c r="V38" i="6"/>
  <c r="A39" i="6"/>
  <c r="B39" i="6"/>
  <c r="C39" i="6"/>
  <c r="R39" i="6"/>
  <c r="S39" i="6"/>
  <c r="T39" i="6"/>
  <c r="U39" i="6"/>
  <c r="V39" i="6"/>
  <c r="A40" i="6"/>
  <c r="B40" i="6"/>
  <c r="C40" i="6"/>
  <c r="R40" i="6"/>
  <c r="S40" i="6"/>
  <c r="T40" i="6"/>
  <c r="U40" i="6"/>
  <c r="V40" i="6"/>
  <c r="A41" i="6"/>
  <c r="B41" i="6"/>
  <c r="C41" i="6"/>
  <c r="R41" i="6"/>
  <c r="S41" i="6"/>
  <c r="T41" i="6"/>
  <c r="U41" i="6"/>
  <c r="V41" i="6"/>
  <c r="A42" i="6"/>
  <c r="B42" i="6"/>
  <c r="C42" i="6"/>
  <c r="R42" i="6"/>
  <c r="S42" i="6"/>
  <c r="T42" i="6"/>
  <c r="U42" i="6"/>
  <c r="V42" i="6"/>
  <c r="A43" i="6"/>
  <c r="B43" i="6"/>
  <c r="C43" i="6"/>
  <c r="R43" i="6"/>
  <c r="S43" i="6"/>
  <c r="T43" i="6"/>
  <c r="U43" i="6"/>
  <c r="V43" i="6"/>
  <c r="A44" i="6"/>
  <c r="B44" i="6"/>
  <c r="C44" i="6"/>
  <c r="R44" i="6"/>
  <c r="S44" i="6"/>
  <c r="T44" i="6"/>
  <c r="U44" i="6"/>
  <c r="V44" i="6"/>
  <c r="A45" i="6"/>
  <c r="B45" i="6"/>
  <c r="C45" i="6"/>
  <c r="R45" i="6"/>
  <c r="S45" i="6"/>
  <c r="T45" i="6"/>
  <c r="U45" i="6"/>
  <c r="V45" i="6"/>
  <c r="A46" i="6"/>
  <c r="B46" i="6"/>
  <c r="C46" i="6"/>
  <c r="R46" i="6"/>
  <c r="S46" i="6"/>
  <c r="T46" i="6"/>
  <c r="U46" i="6"/>
  <c r="V46" i="6"/>
  <c r="A47" i="6"/>
  <c r="B47" i="6"/>
  <c r="C47" i="6"/>
  <c r="R47" i="6"/>
  <c r="S47" i="6"/>
  <c r="T47" i="6"/>
  <c r="U47" i="6"/>
  <c r="V47" i="6"/>
  <c r="A48" i="6"/>
  <c r="B48" i="6"/>
  <c r="C48" i="6"/>
  <c r="R48" i="6"/>
  <c r="S48" i="6"/>
  <c r="T48" i="6"/>
  <c r="U48" i="6"/>
  <c r="V48" i="6"/>
  <c r="A49" i="6"/>
  <c r="B49" i="6"/>
  <c r="C49" i="6"/>
  <c r="R49" i="6"/>
  <c r="S49" i="6"/>
  <c r="T49" i="6"/>
  <c r="U49" i="6"/>
  <c r="V49" i="6"/>
  <c r="A50" i="6"/>
  <c r="B50" i="6"/>
  <c r="C50" i="6"/>
  <c r="R50" i="6"/>
  <c r="S50" i="6"/>
  <c r="T50" i="6"/>
  <c r="U50" i="6"/>
  <c r="V50" i="6"/>
  <c r="A51" i="6"/>
  <c r="B51" i="6"/>
  <c r="C51" i="6"/>
  <c r="R51" i="6"/>
  <c r="S51" i="6"/>
  <c r="T51" i="6"/>
  <c r="U51" i="6"/>
  <c r="V51" i="6"/>
  <c r="A52" i="6"/>
  <c r="B52" i="6"/>
  <c r="C52" i="6"/>
  <c r="R52" i="6"/>
  <c r="S52" i="6"/>
  <c r="T52" i="6"/>
  <c r="U52" i="6"/>
  <c r="V52" i="6"/>
  <c r="A53" i="6"/>
  <c r="B53" i="6"/>
  <c r="C53" i="6"/>
  <c r="R53" i="6"/>
  <c r="S53" i="6"/>
  <c r="T53" i="6"/>
  <c r="U53" i="6"/>
  <c r="V53" i="6"/>
  <c r="A54" i="6"/>
  <c r="B54" i="6"/>
  <c r="C54" i="6"/>
  <c r="R54" i="6"/>
  <c r="S54" i="6"/>
  <c r="T54" i="6"/>
  <c r="U54" i="6"/>
  <c r="V54" i="6"/>
  <c r="A55" i="6"/>
  <c r="B55" i="6"/>
  <c r="C55" i="6"/>
  <c r="R55" i="6"/>
  <c r="S55" i="6"/>
  <c r="T55" i="6"/>
  <c r="U55" i="6"/>
  <c r="V55" i="6"/>
  <c r="A56" i="6"/>
  <c r="B56" i="6"/>
  <c r="C56" i="6"/>
  <c r="R56" i="6"/>
  <c r="S56" i="6"/>
  <c r="T56" i="6"/>
  <c r="U56" i="6"/>
  <c r="V56" i="6"/>
  <c r="A57" i="6"/>
  <c r="B57" i="6"/>
  <c r="C57" i="6"/>
  <c r="R57" i="6"/>
  <c r="S57" i="6"/>
  <c r="T57" i="6"/>
  <c r="U57" i="6"/>
  <c r="V57" i="6"/>
  <c r="A58" i="6"/>
  <c r="B58" i="6"/>
  <c r="C58" i="6"/>
  <c r="R58" i="6"/>
  <c r="S58" i="6"/>
  <c r="T58" i="6"/>
  <c r="U58" i="6"/>
  <c r="V58" i="6"/>
  <c r="A59" i="6"/>
  <c r="B59" i="6"/>
  <c r="C59" i="6"/>
  <c r="R59" i="6"/>
  <c r="S59" i="6"/>
  <c r="T59" i="6"/>
  <c r="U59" i="6"/>
  <c r="V59" i="6"/>
  <c r="A60" i="6"/>
  <c r="B60" i="6"/>
  <c r="C60" i="6"/>
  <c r="R60" i="6"/>
  <c r="S60" i="6"/>
  <c r="T60" i="6"/>
  <c r="U60" i="6"/>
  <c r="V60" i="6"/>
  <c r="A61" i="6"/>
  <c r="B61" i="6"/>
  <c r="C61" i="6"/>
  <c r="R61" i="6"/>
  <c r="S61" i="6"/>
  <c r="T61" i="6"/>
  <c r="U61" i="6"/>
  <c r="V61" i="6"/>
  <c r="A62" i="6"/>
  <c r="B62" i="6"/>
  <c r="C62" i="6"/>
  <c r="R62" i="6"/>
  <c r="S62" i="6"/>
  <c r="T62" i="6"/>
  <c r="U62" i="6"/>
  <c r="V62" i="6"/>
  <c r="A63" i="6"/>
  <c r="B63" i="6"/>
  <c r="C63" i="6"/>
  <c r="R63" i="6"/>
  <c r="S63" i="6"/>
  <c r="T63" i="6"/>
  <c r="U63" i="6"/>
  <c r="V63" i="6"/>
  <c r="A64" i="6"/>
  <c r="B64" i="6"/>
  <c r="C64" i="6"/>
  <c r="R64" i="6"/>
  <c r="S64" i="6"/>
  <c r="T64" i="6"/>
  <c r="U64" i="6"/>
  <c r="V64" i="6"/>
  <c r="A65" i="6"/>
  <c r="B65" i="6"/>
  <c r="C65" i="6"/>
  <c r="R65" i="6"/>
  <c r="S65" i="6"/>
  <c r="T65" i="6"/>
  <c r="U65" i="6"/>
  <c r="V65" i="6"/>
  <c r="A66" i="6"/>
  <c r="B66" i="6"/>
  <c r="C66" i="6"/>
  <c r="R66" i="6"/>
  <c r="S66" i="6"/>
  <c r="T66" i="6"/>
  <c r="U66" i="6"/>
  <c r="V66" i="6"/>
  <c r="A67" i="6"/>
  <c r="B67" i="6"/>
  <c r="C67" i="6"/>
  <c r="R67" i="6"/>
  <c r="S67" i="6"/>
  <c r="T67" i="6"/>
  <c r="U67" i="6"/>
  <c r="V67" i="6"/>
  <c r="A68" i="6"/>
  <c r="B68" i="6"/>
  <c r="C68" i="6"/>
  <c r="R68" i="6"/>
  <c r="S68" i="6"/>
  <c r="T68" i="6"/>
  <c r="U68" i="6"/>
  <c r="V68" i="6"/>
  <c r="A69" i="6"/>
  <c r="B69" i="6"/>
  <c r="C69" i="6"/>
  <c r="R69" i="6"/>
  <c r="S69" i="6"/>
  <c r="T69" i="6"/>
  <c r="U69" i="6"/>
  <c r="V69" i="6"/>
  <c r="A70" i="6"/>
  <c r="B70" i="6"/>
  <c r="C70" i="6"/>
  <c r="R70" i="6"/>
  <c r="S70" i="6"/>
  <c r="T70" i="6"/>
  <c r="U70" i="6"/>
  <c r="V70" i="6"/>
  <c r="A71" i="6"/>
  <c r="B71" i="6"/>
  <c r="C71" i="6"/>
  <c r="R71" i="6"/>
  <c r="S71" i="6"/>
  <c r="T71" i="6"/>
  <c r="U71" i="6"/>
  <c r="V71" i="6"/>
  <c r="A72" i="6"/>
  <c r="B72" i="6"/>
  <c r="C72" i="6"/>
  <c r="R72" i="6"/>
  <c r="S72" i="6"/>
  <c r="T72" i="6"/>
  <c r="U72" i="6"/>
  <c r="V72" i="6"/>
  <c r="A73" i="6"/>
  <c r="B73" i="6"/>
  <c r="C73" i="6"/>
  <c r="R73" i="6"/>
  <c r="S73" i="6"/>
  <c r="T73" i="6"/>
  <c r="U73" i="6"/>
  <c r="V73" i="6"/>
  <c r="A74" i="6"/>
  <c r="B74" i="6"/>
  <c r="C74" i="6"/>
  <c r="R74" i="6"/>
  <c r="S74" i="6"/>
  <c r="T74" i="6"/>
  <c r="U74" i="6"/>
  <c r="V74" i="6"/>
  <c r="A75" i="6"/>
  <c r="B75" i="6"/>
  <c r="C75" i="6"/>
  <c r="R75" i="6"/>
  <c r="S75" i="6"/>
  <c r="T75" i="6"/>
  <c r="U75" i="6"/>
  <c r="V75" i="6"/>
  <c r="A76" i="6"/>
  <c r="B76" i="6"/>
  <c r="C76" i="6"/>
  <c r="R76" i="6"/>
  <c r="S76" i="6"/>
  <c r="T76" i="6"/>
  <c r="U76" i="6"/>
  <c r="V76" i="6"/>
  <c r="A77" i="6"/>
  <c r="B77" i="6"/>
  <c r="C77" i="6"/>
  <c r="R77" i="6"/>
  <c r="S77" i="6"/>
  <c r="T77" i="6"/>
  <c r="U77" i="6"/>
  <c r="V77" i="6"/>
  <c r="A78" i="6"/>
  <c r="B78" i="6"/>
  <c r="C78" i="6"/>
  <c r="R78" i="6"/>
  <c r="S78" i="6"/>
  <c r="T78" i="6"/>
  <c r="U78" i="6"/>
  <c r="V78" i="6"/>
  <c r="A79" i="6"/>
  <c r="B79" i="6"/>
  <c r="C79" i="6"/>
  <c r="R79" i="6"/>
  <c r="S79" i="6"/>
  <c r="T79" i="6"/>
  <c r="U79" i="6"/>
  <c r="V79" i="6"/>
  <c r="A80" i="6"/>
  <c r="B80" i="6"/>
  <c r="C80" i="6"/>
  <c r="R80" i="6"/>
  <c r="S80" i="6"/>
  <c r="T80" i="6"/>
  <c r="U80" i="6"/>
  <c r="V80" i="6"/>
  <c r="A81" i="6"/>
  <c r="B81" i="6"/>
  <c r="C81" i="6"/>
  <c r="R81" i="6"/>
  <c r="S81" i="6"/>
  <c r="T81" i="6"/>
  <c r="U81" i="6"/>
  <c r="V81" i="6"/>
  <c r="A82" i="6"/>
  <c r="B82" i="6"/>
  <c r="C82" i="6"/>
  <c r="R82" i="6"/>
  <c r="S82" i="6"/>
  <c r="T82" i="6"/>
  <c r="U82" i="6"/>
  <c r="V82" i="6"/>
  <c r="A83" i="6"/>
  <c r="B83" i="6"/>
  <c r="C83" i="6"/>
  <c r="R83" i="6"/>
  <c r="S83" i="6"/>
  <c r="T83" i="6"/>
  <c r="U83" i="6"/>
  <c r="V83" i="6"/>
  <c r="A84" i="6"/>
  <c r="B84" i="6"/>
  <c r="C84" i="6"/>
  <c r="R84" i="6"/>
  <c r="S84" i="6"/>
  <c r="T84" i="6"/>
  <c r="U84" i="6"/>
  <c r="V84" i="6"/>
  <c r="A85" i="6"/>
  <c r="B85" i="6"/>
  <c r="C85" i="6"/>
  <c r="R85" i="6"/>
  <c r="S85" i="6"/>
  <c r="T85" i="6"/>
  <c r="U85" i="6"/>
  <c r="V85" i="6"/>
  <c r="A86" i="6"/>
  <c r="B86" i="6"/>
  <c r="C86" i="6"/>
  <c r="R86" i="6"/>
  <c r="S86" i="6"/>
  <c r="T86" i="6"/>
  <c r="U86" i="6"/>
  <c r="V86" i="6"/>
  <c r="A87" i="6"/>
  <c r="B87" i="6"/>
  <c r="C87" i="6"/>
  <c r="R87" i="6"/>
  <c r="S87" i="6"/>
  <c r="T87" i="6"/>
  <c r="U87" i="6"/>
  <c r="V87" i="6"/>
  <c r="A88" i="6"/>
  <c r="B88" i="6"/>
  <c r="C88" i="6"/>
  <c r="R88" i="6"/>
  <c r="S88" i="6"/>
  <c r="T88" i="6"/>
  <c r="U88" i="6"/>
  <c r="V88" i="6"/>
  <c r="A89" i="6"/>
  <c r="B89" i="6"/>
  <c r="C89" i="6"/>
  <c r="R89" i="6"/>
  <c r="S89" i="6"/>
  <c r="T89" i="6"/>
  <c r="U89" i="6"/>
  <c r="V89" i="6"/>
  <c r="A90" i="6"/>
  <c r="B90" i="6"/>
  <c r="C90" i="6"/>
  <c r="R90" i="6"/>
  <c r="S90" i="6"/>
  <c r="T90" i="6"/>
  <c r="U90" i="6"/>
  <c r="V90" i="6"/>
  <c r="A91" i="6"/>
  <c r="B91" i="6"/>
  <c r="C91" i="6"/>
  <c r="R91" i="6"/>
  <c r="S91" i="6"/>
  <c r="T91" i="6"/>
  <c r="U91" i="6"/>
  <c r="V91" i="6"/>
  <c r="A92" i="6"/>
  <c r="B92" i="6"/>
  <c r="C92" i="6"/>
  <c r="R92" i="6"/>
  <c r="S92" i="6"/>
  <c r="T92" i="6"/>
  <c r="U92" i="6"/>
  <c r="V92" i="6"/>
  <c r="A93" i="6"/>
  <c r="B93" i="6"/>
  <c r="C93" i="6"/>
  <c r="R93" i="6"/>
  <c r="S93" i="6"/>
  <c r="T93" i="6"/>
  <c r="U93" i="6"/>
  <c r="V93" i="6"/>
  <c r="A94" i="6"/>
  <c r="B94" i="6"/>
  <c r="C94" i="6"/>
  <c r="R94" i="6"/>
  <c r="S94" i="6"/>
  <c r="T94" i="6"/>
  <c r="U94" i="6"/>
  <c r="V94" i="6"/>
  <c r="A95" i="6"/>
  <c r="B95" i="6"/>
  <c r="C95" i="6"/>
  <c r="R95" i="6"/>
  <c r="S95" i="6"/>
  <c r="T95" i="6"/>
  <c r="U95" i="6"/>
  <c r="V95" i="6"/>
  <c r="A96" i="6"/>
  <c r="B96" i="6"/>
  <c r="C96" i="6"/>
  <c r="R96" i="6"/>
  <c r="S96" i="6"/>
  <c r="T96" i="6"/>
  <c r="U96" i="6"/>
  <c r="V96" i="6"/>
  <c r="A97" i="6"/>
  <c r="B97" i="6"/>
  <c r="C97" i="6"/>
  <c r="R97" i="6"/>
  <c r="S97" i="6"/>
  <c r="T97" i="6"/>
  <c r="U97" i="6"/>
  <c r="V97" i="6"/>
  <c r="A98" i="6"/>
  <c r="B98" i="6"/>
  <c r="C98" i="6"/>
  <c r="R98" i="6"/>
  <c r="S98" i="6"/>
  <c r="T98" i="6"/>
  <c r="U98" i="6"/>
  <c r="V98" i="6"/>
  <c r="A99" i="6"/>
  <c r="B99" i="6"/>
  <c r="C99" i="6"/>
  <c r="R99" i="6"/>
  <c r="S99" i="6"/>
  <c r="T99" i="6"/>
  <c r="U99" i="6"/>
  <c r="V99" i="6"/>
  <c r="A100" i="6"/>
  <c r="B100" i="6"/>
  <c r="C100" i="6"/>
  <c r="R100" i="6"/>
  <c r="S100" i="6"/>
  <c r="T100" i="6"/>
  <c r="U100" i="6"/>
  <c r="V100" i="6"/>
  <c r="A101" i="6"/>
  <c r="B101" i="6"/>
  <c r="C101" i="6"/>
  <c r="R101" i="6"/>
  <c r="S101" i="6"/>
  <c r="T101" i="6"/>
  <c r="U101" i="6"/>
  <c r="V101" i="6"/>
  <c r="A102" i="6"/>
  <c r="B102" i="6"/>
  <c r="C102" i="6"/>
  <c r="R102" i="6"/>
  <c r="S102" i="6"/>
  <c r="T102" i="6"/>
  <c r="U102" i="6"/>
  <c r="V102" i="6"/>
  <c r="A103" i="6"/>
  <c r="B103" i="6"/>
  <c r="C103" i="6"/>
  <c r="R103" i="6"/>
  <c r="S103" i="6"/>
  <c r="T103" i="6"/>
  <c r="U103" i="6"/>
  <c r="V103" i="6"/>
  <c r="A104" i="6"/>
  <c r="B104" i="6"/>
  <c r="C104" i="6"/>
  <c r="R104" i="6"/>
  <c r="S104" i="6"/>
  <c r="T104" i="6"/>
  <c r="U104" i="6"/>
  <c r="V104" i="6"/>
  <c r="A105" i="6"/>
  <c r="B105" i="6"/>
  <c r="C105" i="6"/>
  <c r="R105" i="6"/>
  <c r="S105" i="6"/>
  <c r="T105" i="6"/>
  <c r="U105" i="6"/>
  <c r="V105" i="6"/>
  <c r="A106" i="6"/>
  <c r="B106" i="6"/>
  <c r="C106" i="6"/>
  <c r="R106" i="6"/>
  <c r="S106" i="6"/>
  <c r="T106" i="6"/>
  <c r="U106" i="6"/>
  <c r="V106" i="6"/>
  <c r="A107" i="6"/>
  <c r="B107" i="6"/>
  <c r="C107" i="6"/>
  <c r="R107" i="6"/>
  <c r="S107" i="6"/>
  <c r="T107" i="6"/>
  <c r="U107" i="6"/>
  <c r="V107" i="6"/>
  <c r="A108" i="6"/>
  <c r="B108" i="6"/>
  <c r="C108" i="6"/>
  <c r="R108" i="6"/>
  <c r="S108" i="6"/>
  <c r="T108" i="6"/>
  <c r="U108" i="6"/>
  <c r="V108" i="6"/>
  <c r="A109" i="6"/>
  <c r="B109" i="6"/>
  <c r="C109" i="6"/>
  <c r="R109" i="6"/>
  <c r="S109" i="6"/>
  <c r="T109" i="6"/>
  <c r="U109" i="6"/>
  <c r="V109" i="6"/>
  <c r="A110" i="6"/>
  <c r="B110" i="6"/>
  <c r="C110" i="6"/>
  <c r="R110" i="6"/>
  <c r="S110" i="6"/>
  <c r="T110" i="6"/>
  <c r="U110" i="6"/>
  <c r="V110" i="6"/>
  <c r="A111" i="6"/>
  <c r="B111" i="6"/>
  <c r="C111" i="6"/>
  <c r="R111" i="6"/>
  <c r="S111" i="6"/>
  <c r="T111" i="6"/>
  <c r="U111" i="6"/>
  <c r="V111" i="6"/>
  <c r="A112" i="6"/>
  <c r="B112" i="6"/>
  <c r="C112" i="6"/>
  <c r="R112" i="6"/>
  <c r="S112" i="6"/>
  <c r="T112" i="6"/>
  <c r="U112" i="6"/>
  <c r="V112" i="6"/>
  <c r="A113" i="6"/>
  <c r="B113" i="6"/>
  <c r="C113" i="6"/>
  <c r="R113" i="6"/>
  <c r="S113" i="6"/>
  <c r="T113" i="6"/>
  <c r="U113" i="6"/>
  <c r="V113" i="6"/>
  <c r="A114" i="6"/>
  <c r="B114" i="6"/>
  <c r="C114" i="6"/>
  <c r="R114" i="6"/>
  <c r="S114" i="6"/>
  <c r="T114" i="6"/>
  <c r="U114" i="6"/>
  <c r="V114" i="6"/>
  <c r="A115" i="6"/>
  <c r="B115" i="6"/>
  <c r="C115" i="6"/>
  <c r="R115" i="6"/>
  <c r="S115" i="6"/>
  <c r="T115" i="6"/>
  <c r="U115" i="6"/>
  <c r="V115" i="6"/>
  <c r="A116" i="6"/>
  <c r="B116" i="6"/>
  <c r="C116" i="6"/>
  <c r="R116" i="6"/>
  <c r="S116" i="6"/>
  <c r="T116" i="6"/>
  <c r="U116" i="6"/>
  <c r="V116" i="6"/>
  <c r="A117" i="6"/>
  <c r="B117" i="6"/>
  <c r="C117" i="6"/>
  <c r="R117" i="6"/>
  <c r="S117" i="6"/>
  <c r="T117" i="6"/>
  <c r="U117" i="6"/>
  <c r="V117" i="6"/>
  <c r="A118" i="6"/>
  <c r="B118" i="6"/>
  <c r="C118" i="6"/>
  <c r="R118" i="6"/>
  <c r="S118" i="6"/>
  <c r="T118" i="6"/>
  <c r="U118" i="6"/>
  <c r="V118" i="6"/>
  <c r="A119" i="6"/>
  <c r="B119" i="6"/>
  <c r="C119" i="6"/>
  <c r="R119" i="6"/>
  <c r="S119" i="6"/>
  <c r="T119" i="6"/>
  <c r="U119" i="6"/>
  <c r="V119" i="6"/>
  <c r="A120" i="6"/>
  <c r="B120" i="6"/>
  <c r="C120" i="6"/>
  <c r="R120" i="6"/>
  <c r="S120" i="6"/>
  <c r="T120" i="6"/>
  <c r="U120" i="6"/>
  <c r="V120" i="6"/>
  <c r="A121" i="6"/>
  <c r="B121" i="6"/>
  <c r="C121" i="6"/>
  <c r="R121" i="6"/>
  <c r="S121" i="6"/>
  <c r="T121" i="6"/>
  <c r="U121" i="6"/>
  <c r="V121" i="6"/>
  <c r="A122" i="6"/>
  <c r="B122" i="6"/>
  <c r="C122" i="6"/>
  <c r="R122" i="6"/>
  <c r="S122" i="6"/>
  <c r="T122" i="6"/>
  <c r="U122" i="6"/>
  <c r="V122" i="6"/>
  <c r="A123" i="6"/>
  <c r="B123" i="6"/>
  <c r="C123" i="6"/>
  <c r="R123" i="6"/>
  <c r="S123" i="6"/>
  <c r="T123" i="6"/>
  <c r="U123" i="6"/>
  <c r="V123" i="6"/>
  <c r="A124" i="6"/>
  <c r="B124" i="6"/>
  <c r="C124" i="6"/>
  <c r="R124" i="6"/>
  <c r="S124" i="6"/>
  <c r="T124" i="6"/>
  <c r="U124" i="6"/>
  <c r="V124" i="6"/>
  <c r="A125" i="6"/>
  <c r="B125" i="6"/>
  <c r="C125" i="6"/>
  <c r="R125" i="6"/>
  <c r="S125" i="6"/>
  <c r="T125" i="6"/>
  <c r="U125" i="6"/>
  <c r="V125" i="6"/>
  <c r="A126" i="6"/>
  <c r="B126" i="6"/>
  <c r="C126" i="6"/>
  <c r="R126" i="6"/>
  <c r="S126" i="6"/>
  <c r="T126" i="6"/>
  <c r="U126" i="6"/>
  <c r="V126" i="6"/>
  <c r="A127" i="6"/>
  <c r="B127" i="6"/>
  <c r="C127" i="6"/>
  <c r="R127" i="6"/>
  <c r="S127" i="6"/>
  <c r="T127" i="6"/>
  <c r="U127" i="6"/>
  <c r="V127" i="6"/>
  <c r="A128" i="6"/>
  <c r="B128" i="6"/>
  <c r="C128" i="6"/>
  <c r="R128" i="6"/>
  <c r="S128" i="6"/>
  <c r="T128" i="6"/>
  <c r="U128" i="6"/>
  <c r="V128" i="6"/>
  <c r="A129" i="6"/>
  <c r="B129" i="6"/>
  <c r="C129" i="6"/>
  <c r="R129" i="6"/>
  <c r="S129" i="6"/>
  <c r="T129" i="6"/>
  <c r="U129" i="6"/>
  <c r="V129" i="6"/>
  <c r="A130" i="6"/>
  <c r="B130" i="6"/>
  <c r="C130" i="6"/>
  <c r="R130" i="6"/>
  <c r="S130" i="6"/>
  <c r="T130" i="6"/>
  <c r="U130" i="6"/>
  <c r="V130" i="6"/>
  <c r="A131" i="6"/>
  <c r="B131" i="6"/>
  <c r="C131" i="6"/>
  <c r="R131" i="6"/>
  <c r="S131" i="6"/>
  <c r="T131" i="6"/>
  <c r="U131" i="6"/>
  <c r="V131" i="6"/>
  <c r="A132" i="6"/>
  <c r="B132" i="6"/>
  <c r="C132" i="6"/>
  <c r="R132" i="6"/>
  <c r="S132" i="6"/>
  <c r="T132" i="6"/>
  <c r="U132" i="6"/>
  <c r="V132" i="6"/>
  <c r="A133" i="6"/>
  <c r="B133" i="6"/>
  <c r="C133" i="6"/>
  <c r="R133" i="6"/>
  <c r="S133" i="6"/>
  <c r="T133" i="6"/>
  <c r="U133" i="6"/>
  <c r="V133" i="6"/>
  <c r="A134" i="6"/>
  <c r="B134" i="6"/>
  <c r="C134" i="6"/>
  <c r="R134" i="6"/>
  <c r="S134" i="6"/>
  <c r="T134" i="6"/>
  <c r="U134" i="6"/>
  <c r="V134" i="6"/>
  <c r="A135" i="6"/>
  <c r="B135" i="6"/>
  <c r="C135" i="6"/>
  <c r="R135" i="6"/>
  <c r="S135" i="6"/>
  <c r="T135" i="6"/>
  <c r="U135" i="6"/>
  <c r="V135" i="6"/>
  <c r="A136" i="6"/>
  <c r="B136" i="6"/>
  <c r="C136" i="6"/>
  <c r="R136" i="6"/>
  <c r="S136" i="6"/>
  <c r="T136" i="6"/>
  <c r="U136" i="6"/>
  <c r="V136" i="6"/>
  <c r="A137" i="6"/>
  <c r="B137" i="6"/>
  <c r="C137" i="6"/>
  <c r="R137" i="6"/>
  <c r="S137" i="6"/>
  <c r="T137" i="6"/>
  <c r="U137" i="6"/>
  <c r="V137" i="6"/>
  <c r="A138" i="6"/>
  <c r="B138" i="6"/>
  <c r="C138" i="6"/>
  <c r="R138" i="6"/>
  <c r="S138" i="6"/>
  <c r="T138" i="6"/>
  <c r="U138" i="6"/>
  <c r="V138" i="6"/>
  <c r="A139" i="6"/>
  <c r="B139" i="6"/>
  <c r="C139" i="6"/>
  <c r="R139" i="6"/>
  <c r="S139" i="6"/>
  <c r="T139" i="6"/>
  <c r="U139" i="6"/>
  <c r="V139" i="6"/>
  <c r="A140" i="6"/>
  <c r="B140" i="6"/>
  <c r="C140" i="6"/>
  <c r="R140" i="6"/>
  <c r="S140" i="6"/>
  <c r="T140" i="6"/>
  <c r="U140" i="6"/>
  <c r="V140" i="6"/>
  <c r="A141" i="6"/>
  <c r="B141" i="6"/>
  <c r="C141" i="6"/>
  <c r="R141" i="6"/>
  <c r="S141" i="6"/>
  <c r="T141" i="6"/>
  <c r="U141" i="6"/>
  <c r="V141" i="6"/>
  <c r="A142" i="6"/>
  <c r="B142" i="6"/>
  <c r="C142" i="6"/>
  <c r="R142" i="6"/>
  <c r="S142" i="6"/>
  <c r="T142" i="6"/>
  <c r="U142" i="6"/>
  <c r="V142" i="6"/>
  <c r="A143" i="6"/>
  <c r="B143" i="6"/>
  <c r="C143" i="6"/>
  <c r="R143" i="6"/>
  <c r="S143" i="6"/>
  <c r="T143" i="6"/>
  <c r="U143" i="6"/>
  <c r="V143" i="6"/>
  <c r="A144" i="6"/>
  <c r="B144" i="6"/>
  <c r="C144" i="6"/>
  <c r="R144" i="6"/>
  <c r="S144" i="6"/>
  <c r="T144" i="6"/>
  <c r="U144" i="6"/>
  <c r="V144" i="6"/>
  <c r="A145" i="6"/>
  <c r="B145" i="6"/>
  <c r="C145" i="6"/>
  <c r="R145" i="6"/>
  <c r="S145" i="6"/>
  <c r="T145" i="6"/>
  <c r="U145" i="6"/>
  <c r="V145" i="6"/>
  <c r="A146" i="6"/>
  <c r="B146" i="6"/>
  <c r="C146" i="6"/>
  <c r="R146" i="6"/>
  <c r="S146" i="6"/>
  <c r="T146" i="6"/>
  <c r="U146" i="6"/>
  <c r="V146" i="6"/>
  <c r="A147" i="6"/>
  <c r="B147" i="6"/>
  <c r="C147" i="6"/>
  <c r="R147" i="6"/>
  <c r="S147" i="6"/>
  <c r="T147" i="6"/>
  <c r="U147" i="6"/>
  <c r="V147" i="6"/>
  <c r="A148" i="6"/>
  <c r="B148" i="6"/>
  <c r="C148" i="6"/>
  <c r="R148" i="6"/>
  <c r="S148" i="6"/>
  <c r="T148" i="6"/>
  <c r="U148" i="6"/>
  <c r="V148" i="6"/>
  <c r="A149" i="6"/>
  <c r="B149" i="6"/>
  <c r="C149" i="6"/>
  <c r="R149" i="6"/>
  <c r="S149" i="6"/>
  <c r="T149" i="6"/>
  <c r="U149" i="6"/>
  <c r="V149" i="6"/>
  <c r="A150" i="6"/>
  <c r="B150" i="6"/>
  <c r="C150" i="6"/>
  <c r="R150" i="6"/>
  <c r="S150" i="6"/>
  <c r="T150" i="6"/>
  <c r="U150" i="6"/>
  <c r="V150" i="6"/>
  <c r="A151" i="6"/>
  <c r="B151" i="6"/>
  <c r="C151" i="6"/>
  <c r="R151" i="6"/>
  <c r="S151" i="6"/>
  <c r="T151" i="6"/>
  <c r="U151" i="6"/>
  <c r="V151" i="6"/>
  <c r="A152" i="6"/>
  <c r="B152" i="6"/>
  <c r="C152" i="6"/>
  <c r="R152" i="6"/>
  <c r="S152" i="6"/>
  <c r="T152" i="6"/>
  <c r="U152" i="6"/>
  <c r="V152" i="6"/>
  <c r="A153" i="6"/>
  <c r="B153" i="6"/>
  <c r="C153" i="6"/>
  <c r="R153" i="6"/>
  <c r="S153" i="6"/>
  <c r="T153" i="6"/>
  <c r="U153" i="6"/>
  <c r="V153" i="6"/>
  <c r="A154" i="6"/>
  <c r="B154" i="6"/>
  <c r="C154" i="6"/>
  <c r="R154" i="6"/>
  <c r="S154" i="6"/>
  <c r="T154" i="6"/>
  <c r="U154" i="6"/>
  <c r="V154" i="6"/>
  <c r="A155" i="6"/>
  <c r="B155" i="6"/>
  <c r="C155" i="6"/>
  <c r="R155" i="6"/>
  <c r="S155" i="6"/>
  <c r="T155" i="6"/>
  <c r="U155" i="6"/>
  <c r="V155" i="6"/>
  <c r="A156" i="6"/>
  <c r="B156" i="6"/>
  <c r="C156" i="6"/>
  <c r="R156" i="6"/>
  <c r="S156" i="6"/>
  <c r="T156" i="6"/>
  <c r="U156" i="6"/>
  <c r="V156" i="6"/>
  <c r="A157" i="6"/>
  <c r="B157" i="6"/>
  <c r="C157" i="6"/>
  <c r="R157" i="6"/>
  <c r="S157" i="6"/>
  <c r="T157" i="6"/>
  <c r="U157" i="6"/>
  <c r="V157" i="6"/>
  <c r="A158" i="6"/>
  <c r="B158" i="6"/>
  <c r="C158" i="6"/>
  <c r="R158" i="6"/>
  <c r="S158" i="6"/>
  <c r="T158" i="6"/>
  <c r="U158" i="6"/>
  <c r="V158" i="6"/>
  <c r="A159" i="6"/>
  <c r="B159" i="6"/>
  <c r="C159" i="6"/>
  <c r="R159" i="6"/>
  <c r="S159" i="6"/>
  <c r="T159" i="6"/>
  <c r="U159" i="6"/>
  <c r="V159" i="6"/>
  <c r="A160" i="6"/>
  <c r="B160" i="6"/>
  <c r="C160" i="6"/>
  <c r="R160" i="6"/>
  <c r="S160" i="6"/>
  <c r="T160" i="6"/>
  <c r="U160" i="6"/>
  <c r="V160" i="6"/>
  <c r="A161" i="6"/>
  <c r="B161" i="6"/>
  <c r="C161" i="6"/>
  <c r="R161" i="6"/>
  <c r="S161" i="6"/>
  <c r="T161" i="6"/>
  <c r="U161" i="6"/>
  <c r="V161" i="6"/>
  <c r="A162" i="6"/>
  <c r="B162" i="6"/>
  <c r="C162" i="6"/>
  <c r="R162" i="6"/>
  <c r="S162" i="6"/>
  <c r="T162" i="6"/>
  <c r="U162" i="6"/>
  <c r="V162" i="6"/>
  <c r="A163" i="6"/>
  <c r="B163" i="6"/>
  <c r="C163" i="6"/>
  <c r="R163" i="6"/>
  <c r="S163" i="6"/>
  <c r="T163" i="6"/>
  <c r="U163" i="6"/>
  <c r="V163" i="6"/>
  <c r="A164" i="6"/>
  <c r="B164" i="6"/>
  <c r="C164" i="6"/>
  <c r="R164" i="6"/>
  <c r="S164" i="6"/>
  <c r="T164" i="6"/>
  <c r="U164" i="6"/>
  <c r="V164" i="6"/>
  <c r="A165" i="6"/>
  <c r="B165" i="6"/>
  <c r="C165" i="6"/>
  <c r="R165" i="6"/>
  <c r="S165" i="6"/>
  <c r="T165" i="6"/>
  <c r="U165" i="6"/>
  <c r="V165" i="6"/>
  <c r="A166" i="6"/>
  <c r="B166" i="6"/>
  <c r="C166" i="6"/>
  <c r="R166" i="6"/>
  <c r="S166" i="6"/>
  <c r="T166" i="6"/>
  <c r="U166" i="6"/>
  <c r="V166" i="6"/>
  <c r="A167" i="6"/>
  <c r="B167" i="6"/>
  <c r="C167" i="6"/>
  <c r="R167" i="6"/>
  <c r="S167" i="6"/>
  <c r="T167" i="6"/>
  <c r="U167" i="6"/>
  <c r="V167" i="6"/>
  <c r="A168" i="6"/>
  <c r="B168" i="6"/>
  <c r="C168" i="6"/>
  <c r="R168" i="6"/>
  <c r="S168" i="6"/>
  <c r="T168" i="6"/>
  <c r="U168" i="6"/>
  <c r="V168" i="6"/>
  <c r="A169" i="6"/>
  <c r="B169" i="6"/>
  <c r="C169" i="6"/>
  <c r="R169" i="6"/>
  <c r="S169" i="6"/>
  <c r="T169" i="6"/>
  <c r="U169" i="6"/>
  <c r="V169" i="6"/>
  <c r="A170" i="6"/>
  <c r="B170" i="6"/>
  <c r="C170" i="6"/>
  <c r="R170" i="6"/>
  <c r="S170" i="6"/>
  <c r="T170" i="6"/>
  <c r="U170" i="6"/>
  <c r="V170" i="6"/>
  <c r="R171" i="6"/>
  <c r="S171" i="6"/>
  <c r="T171" i="6"/>
  <c r="U171" i="6"/>
  <c r="V171" i="6"/>
  <c r="R172" i="6"/>
  <c r="S172" i="6"/>
  <c r="T172" i="6"/>
  <c r="U172" i="6"/>
  <c r="V172" i="6"/>
  <c r="R173" i="6"/>
  <c r="S173" i="6"/>
  <c r="T173" i="6"/>
  <c r="U173" i="6"/>
  <c r="V173" i="6"/>
  <c r="R174" i="6"/>
  <c r="S174" i="6"/>
  <c r="T174" i="6"/>
  <c r="U174" i="6"/>
  <c r="V174" i="6"/>
  <c r="R175" i="6"/>
  <c r="S175" i="6"/>
  <c r="T175" i="6"/>
  <c r="U175" i="6"/>
  <c r="V175" i="6"/>
  <c r="R176" i="6"/>
  <c r="S176" i="6"/>
  <c r="T176" i="6"/>
  <c r="U176" i="6"/>
  <c r="V176" i="6"/>
  <c r="R177" i="6"/>
  <c r="S177" i="6"/>
  <c r="T177" i="6"/>
  <c r="U177" i="6"/>
  <c r="V177" i="6"/>
  <c r="R178" i="6"/>
  <c r="S178" i="6"/>
  <c r="T178" i="6"/>
  <c r="U178" i="6"/>
  <c r="V178" i="6"/>
  <c r="R179" i="6"/>
  <c r="S179" i="6"/>
  <c r="T179" i="6"/>
  <c r="U179" i="6"/>
  <c r="V179" i="6"/>
  <c r="R180" i="6"/>
  <c r="S180" i="6"/>
  <c r="T180" i="6"/>
  <c r="U180" i="6"/>
  <c r="V180" i="6"/>
  <c r="R181" i="6"/>
  <c r="S181" i="6"/>
  <c r="T181" i="6"/>
  <c r="U181" i="6"/>
  <c r="V181" i="6"/>
  <c r="R182" i="6"/>
  <c r="S182" i="6"/>
  <c r="T182" i="6"/>
  <c r="U182" i="6"/>
  <c r="V182" i="6"/>
  <c r="R183" i="6"/>
  <c r="S183" i="6"/>
  <c r="T183" i="6"/>
  <c r="U183" i="6"/>
  <c r="V183" i="6"/>
  <c r="R184" i="6"/>
  <c r="S184" i="6"/>
  <c r="T184" i="6"/>
  <c r="U184" i="6"/>
  <c r="V184" i="6"/>
  <c r="R185" i="6"/>
  <c r="S185" i="6"/>
  <c r="T185" i="6"/>
  <c r="U185" i="6"/>
  <c r="V185" i="6"/>
  <c r="R186" i="6"/>
  <c r="S186" i="6"/>
  <c r="T186" i="6"/>
  <c r="U186" i="6"/>
  <c r="V186" i="6"/>
  <c r="R187" i="6"/>
  <c r="S187" i="6"/>
  <c r="T187" i="6"/>
  <c r="U187" i="6"/>
  <c r="V187" i="6"/>
  <c r="R188" i="6"/>
  <c r="S188" i="6"/>
  <c r="T188" i="6"/>
  <c r="U188" i="6"/>
  <c r="V188" i="6"/>
  <c r="R189" i="6"/>
  <c r="S189" i="6"/>
  <c r="T189" i="6"/>
  <c r="U189" i="6"/>
  <c r="V189" i="6"/>
  <c r="R190" i="6"/>
  <c r="S190" i="6"/>
  <c r="T190" i="6"/>
  <c r="U190" i="6"/>
  <c r="V190" i="6"/>
  <c r="R191" i="6"/>
  <c r="S191" i="6"/>
  <c r="T191" i="6"/>
  <c r="U191" i="6"/>
  <c r="V191" i="6"/>
  <c r="R192" i="6"/>
  <c r="S192" i="6"/>
  <c r="T192" i="6"/>
  <c r="U192" i="6"/>
  <c r="V192" i="6"/>
  <c r="R193" i="6"/>
  <c r="S193" i="6"/>
  <c r="T193" i="6"/>
  <c r="U193" i="6"/>
  <c r="V193" i="6"/>
  <c r="R194" i="6"/>
  <c r="S194" i="6"/>
  <c r="T194" i="6"/>
  <c r="U194" i="6"/>
  <c r="V194" i="6"/>
  <c r="R195" i="6"/>
  <c r="S195" i="6"/>
  <c r="T195" i="6"/>
  <c r="U195" i="6"/>
  <c r="V195" i="6"/>
  <c r="R196" i="6"/>
  <c r="S196" i="6"/>
  <c r="T196" i="6"/>
  <c r="U196" i="6"/>
  <c r="V196" i="6"/>
  <c r="R197" i="6"/>
  <c r="S197" i="6"/>
  <c r="T197" i="6"/>
  <c r="U197" i="6"/>
  <c r="V197" i="6"/>
  <c r="R198" i="6"/>
  <c r="S198" i="6"/>
  <c r="T198" i="6"/>
  <c r="U198" i="6"/>
  <c r="V198" i="6"/>
  <c r="R199" i="6"/>
  <c r="S199" i="6"/>
  <c r="T199" i="6"/>
  <c r="U199" i="6"/>
  <c r="V199" i="6"/>
  <c r="R200" i="6"/>
  <c r="S200" i="6"/>
  <c r="T200" i="6"/>
  <c r="U200" i="6"/>
  <c r="V200" i="6"/>
  <c r="R201" i="6"/>
  <c r="S201" i="6"/>
  <c r="T201" i="6"/>
  <c r="U201" i="6"/>
  <c r="V201" i="6"/>
  <c r="R202" i="6"/>
  <c r="S202" i="6"/>
  <c r="T202" i="6"/>
  <c r="U202" i="6"/>
  <c r="V202" i="6"/>
  <c r="R203" i="6"/>
  <c r="S203" i="6"/>
  <c r="T203" i="6"/>
  <c r="U203" i="6"/>
  <c r="V203" i="6"/>
  <c r="R204" i="6"/>
  <c r="S204" i="6"/>
  <c r="T204" i="6"/>
  <c r="U204" i="6"/>
  <c r="V204" i="6"/>
  <c r="R205" i="6"/>
  <c r="S205" i="6"/>
  <c r="T205" i="6"/>
  <c r="U205" i="6"/>
  <c r="V205" i="6"/>
  <c r="R206" i="6"/>
  <c r="S206" i="6"/>
  <c r="T206" i="6"/>
  <c r="U206" i="6"/>
  <c r="V206" i="6"/>
  <c r="R207" i="6"/>
  <c r="S207" i="6"/>
  <c r="T207" i="6"/>
  <c r="U207" i="6"/>
  <c r="V207" i="6"/>
  <c r="R208" i="6"/>
  <c r="S208" i="6"/>
  <c r="T208" i="6"/>
  <c r="U208" i="6"/>
  <c r="V208" i="6"/>
  <c r="R209" i="6"/>
  <c r="S209" i="6"/>
  <c r="T209" i="6"/>
  <c r="U209" i="6"/>
  <c r="V209" i="6"/>
  <c r="R210" i="6"/>
  <c r="S210" i="6"/>
  <c r="T210" i="6"/>
  <c r="U210" i="6"/>
  <c r="V210" i="6"/>
  <c r="R211" i="6"/>
  <c r="S211" i="6"/>
  <c r="T211" i="6"/>
  <c r="U211" i="6"/>
  <c r="V211" i="6"/>
  <c r="R212" i="6"/>
  <c r="S212" i="6"/>
  <c r="T212" i="6"/>
  <c r="U212" i="6"/>
  <c r="V212" i="6"/>
  <c r="R213" i="6"/>
  <c r="S213" i="6"/>
  <c r="T213" i="6"/>
  <c r="U213" i="6"/>
  <c r="V213" i="6"/>
  <c r="R214" i="6"/>
  <c r="S214" i="6"/>
  <c r="T214" i="6"/>
  <c r="U214" i="6"/>
  <c r="V214" i="6"/>
  <c r="R215" i="6"/>
  <c r="S215" i="6"/>
  <c r="T215" i="6"/>
  <c r="U215" i="6"/>
  <c r="V215" i="6"/>
  <c r="R216" i="6"/>
  <c r="S216" i="6"/>
  <c r="T216" i="6"/>
  <c r="U216" i="6"/>
  <c r="V216" i="6"/>
  <c r="R217" i="6"/>
  <c r="S217" i="6"/>
  <c r="T217" i="6"/>
  <c r="U217" i="6"/>
  <c r="V217" i="6"/>
  <c r="R218" i="6"/>
  <c r="S218" i="6"/>
  <c r="T218" i="6"/>
  <c r="U218" i="6"/>
  <c r="V218" i="6"/>
  <c r="R219" i="6"/>
  <c r="S219" i="6"/>
  <c r="T219" i="6"/>
  <c r="U219" i="6"/>
  <c r="V219" i="6"/>
  <c r="R220" i="6"/>
  <c r="S220" i="6"/>
  <c r="T220" i="6"/>
  <c r="U220" i="6"/>
  <c r="V220" i="6"/>
  <c r="R221" i="6"/>
  <c r="S221" i="6"/>
  <c r="T221" i="6"/>
  <c r="U221" i="6"/>
  <c r="V221" i="6"/>
  <c r="R222" i="6"/>
  <c r="S222" i="6"/>
  <c r="T222" i="6"/>
  <c r="U222" i="6"/>
  <c r="V222" i="6"/>
  <c r="R223" i="6"/>
  <c r="S223" i="6"/>
  <c r="T223" i="6"/>
  <c r="U223" i="6"/>
  <c r="V223" i="6"/>
  <c r="R224" i="6"/>
  <c r="S224" i="6"/>
  <c r="T224" i="6"/>
  <c r="U224" i="6"/>
  <c r="V224" i="6"/>
  <c r="R225" i="6"/>
  <c r="S225" i="6"/>
  <c r="T225" i="6"/>
  <c r="U225" i="6"/>
  <c r="V225" i="6"/>
  <c r="R226" i="6"/>
  <c r="S226" i="6"/>
  <c r="T226" i="6"/>
  <c r="U226" i="6"/>
  <c r="V226" i="6"/>
  <c r="R227" i="6"/>
  <c r="S227" i="6"/>
  <c r="T227" i="6"/>
  <c r="U227" i="6"/>
  <c r="V227" i="6"/>
  <c r="R228" i="6"/>
  <c r="S228" i="6"/>
  <c r="T228" i="6"/>
  <c r="U228" i="6"/>
  <c r="V228" i="6"/>
  <c r="R229" i="6"/>
  <c r="S229" i="6"/>
  <c r="T229" i="6"/>
  <c r="U229" i="6"/>
  <c r="V229" i="6"/>
  <c r="R230" i="6"/>
  <c r="S230" i="6"/>
  <c r="T230" i="6"/>
  <c r="U230" i="6"/>
  <c r="V230" i="6"/>
  <c r="R231" i="6"/>
  <c r="S231" i="6"/>
  <c r="T231" i="6"/>
  <c r="U231" i="6"/>
  <c r="V231" i="6"/>
  <c r="R232" i="6"/>
  <c r="S232" i="6"/>
  <c r="T232" i="6"/>
  <c r="U232" i="6"/>
  <c r="V232" i="6"/>
  <c r="R233" i="6"/>
  <c r="S233" i="6"/>
  <c r="T233" i="6"/>
  <c r="U233" i="6"/>
  <c r="V233" i="6"/>
  <c r="R234" i="6"/>
  <c r="S234" i="6"/>
  <c r="T234" i="6"/>
  <c r="U234" i="6"/>
  <c r="V234" i="6"/>
  <c r="R235" i="6"/>
  <c r="S235" i="6"/>
  <c r="T235" i="6"/>
  <c r="U235" i="6"/>
  <c r="V235" i="6"/>
  <c r="R236" i="6"/>
  <c r="S236" i="6"/>
  <c r="T236" i="6"/>
  <c r="U236" i="6"/>
  <c r="V236" i="6"/>
  <c r="R237" i="6"/>
  <c r="S237" i="6"/>
  <c r="T237" i="6"/>
  <c r="U237" i="6"/>
  <c r="V237" i="6"/>
  <c r="R238" i="6"/>
  <c r="S238" i="6"/>
  <c r="T238" i="6"/>
  <c r="U238" i="6"/>
  <c r="V238" i="6"/>
  <c r="R239" i="6"/>
  <c r="S239" i="6"/>
  <c r="T239" i="6"/>
  <c r="U239" i="6"/>
  <c r="V239" i="6"/>
  <c r="R240" i="6"/>
  <c r="S240" i="6"/>
  <c r="T240" i="6"/>
  <c r="U240" i="6"/>
  <c r="V240" i="6"/>
  <c r="R241" i="6"/>
  <c r="S241" i="6"/>
  <c r="T241" i="6"/>
  <c r="U241" i="6"/>
  <c r="V241" i="6"/>
  <c r="R242" i="6"/>
  <c r="S242" i="6"/>
  <c r="T242" i="6"/>
  <c r="U242" i="6"/>
  <c r="V242" i="6"/>
  <c r="R243" i="6"/>
  <c r="S243" i="6"/>
  <c r="T243" i="6"/>
  <c r="U243" i="6"/>
  <c r="V243" i="6"/>
  <c r="R244" i="6"/>
  <c r="S244" i="6"/>
  <c r="T244" i="6"/>
  <c r="U244" i="6"/>
  <c r="V244" i="6"/>
  <c r="R245" i="6"/>
  <c r="S245" i="6"/>
  <c r="T245" i="6"/>
  <c r="U245" i="6"/>
  <c r="V245" i="6"/>
  <c r="R246" i="6"/>
  <c r="S246" i="6"/>
  <c r="T246" i="6"/>
  <c r="U246" i="6"/>
  <c r="V246" i="6"/>
  <c r="R247" i="6"/>
  <c r="S247" i="6"/>
  <c r="T247" i="6"/>
  <c r="U247" i="6"/>
  <c r="V247" i="6"/>
  <c r="R248" i="6"/>
  <c r="S248" i="6"/>
  <c r="T248" i="6"/>
  <c r="U248" i="6"/>
  <c r="V248" i="6"/>
  <c r="R249" i="6"/>
  <c r="S249" i="6"/>
  <c r="T249" i="6"/>
  <c r="U249" i="6"/>
  <c r="V249" i="6"/>
  <c r="R250" i="6"/>
  <c r="S250" i="6"/>
  <c r="T250" i="6"/>
  <c r="U250" i="6"/>
  <c r="V250" i="6"/>
  <c r="R251" i="6"/>
  <c r="S251" i="6"/>
  <c r="T251" i="6"/>
  <c r="U251" i="6"/>
  <c r="V251" i="6"/>
  <c r="R252" i="6"/>
  <c r="S252" i="6"/>
  <c r="T252" i="6"/>
  <c r="U252" i="6"/>
  <c r="V252" i="6"/>
  <c r="R253" i="6"/>
  <c r="S253" i="6"/>
  <c r="T253" i="6"/>
  <c r="U253" i="6"/>
  <c r="V253" i="6"/>
  <c r="R254" i="6"/>
  <c r="S254" i="6"/>
  <c r="T254" i="6"/>
  <c r="U254" i="6"/>
  <c r="V254" i="6"/>
  <c r="R255" i="6"/>
  <c r="S255" i="6"/>
  <c r="T255" i="6"/>
  <c r="U255" i="6"/>
  <c r="V255" i="6"/>
  <c r="R256" i="6"/>
  <c r="S256" i="6"/>
  <c r="T256" i="6"/>
  <c r="U256" i="6"/>
  <c r="V256" i="6"/>
  <c r="R257" i="6"/>
  <c r="S257" i="6"/>
  <c r="T257" i="6"/>
  <c r="U257" i="6"/>
  <c r="V257" i="6"/>
  <c r="R258" i="6"/>
  <c r="S258" i="6"/>
  <c r="T258" i="6"/>
  <c r="U258" i="6"/>
  <c r="V258" i="6"/>
  <c r="R259" i="6"/>
  <c r="S259" i="6"/>
  <c r="T259" i="6"/>
  <c r="U259" i="6"/>
  <c r="V259" i="6"/>
  <c r="R260" i="6"/>
  <c r="S260" i="6"/>
  <c r="T260" i="6"/>
  <c r="U260" i="6"/>
  <c r="V260" i="6"/>
  <c r="R261" i="6"/>
  <c r="S261" i="6"/>
  <c r="T261" i="6"/>
  <c r="U261" i="6"/>
  <c r="V261" i="6"/>
  <c r="R262" i="6"/>
  <c r="S262" i="6"/>
  <c r="T262" i="6"/>
  <c r="U262" i="6"/>
  <c r="V262" i="6"/>
  <c r="R263" i="6"/>
  <c r="S263" i="6"/>
  <c r="T263" i="6"/>
  <c r="U263" i="6"/>
  <c r="V263" i="6"/>
  <c r="R264" i="6"/>
  <c r="S264" i="6"/>
  <c r="T264" i="6"/>
  <c r="U264" i="6"/>
  <c r="V264" i="6"/>
  <c r="R265" i="6"/>
  <c r="S265" i="6"/>
  <c r="T265" i="6"/>
  <c r="U265" i="6"/>
  <c r="V265" i="6"/>
  <c r="R266" i="6"/>
  <c r="S266" i="6"/>
  <c r="T266" i="6"/>
  <c r="U266" i="6"/>
  <c r="V266" i="6"/>
  <c r="R267" i="6"/>
  <c r="S267" i="6"/>
  <c r="T267" i="6"/>
  <c r="U267" i="6"/>
  <c r="V267" i="6"/>
  <c r="R268" i="6"/>
  <c r="S268" i="6"/>
  <c r="T268" i="6"/>
  <c r="U268" i="6"/>
  <c r="V268" i="6"/>
  <c r="R269" i="6"/>
  <c r="S269" i="6"/>
  <c r="T269" i="6"/>
  <c r="U269" i="6"/>
  <c r="V269" i="6"/>
  <c r="R270" i="6"/>
  <c r="S270" i="6"/>
  <c r="T270" i="6"/>
  <c r="U270" i="6"/>
  <c r="V270" i="6"/>
  <c r="R271" i="6"/>
  <c r="S271" i="6"/>
  <c r="T271" i="6"/>
  <c r="U271" i="6"/>
  <c r="V271" i="6"/>
  <c r="R272" i="6"/>
  <c r="S272" i="6"/>
  <c r="T272" i="6"/>
  <c r="U272" i="6"/>
  <c r="V272" i="6"/>
  <c r="R273" i="6"/>
  <c r="S273" i="6"/>
  <c r="T273" i="6"/>
  <c r="U273" i="6"/>
  <c r="V273" i="6"/>
  <c r="R274" i="6"/>
  <c r="S274" i="6"/>
  <c r="T274" i="6"/>
  <c r="U274" i="6"/>
  <c r="V274" i="6"/>
  <c r="R275" i="6"/>
  <c r="S275" i="6"/>
  <c r="T275" i="6"/>
  <c r="U275" i="6"/>
  <c r="V275" i="6"/>
  <c r="R276" i="6"/>
  <c r="S276" i="6"/>
  <c r="T276" i="6"/>
  <c r="U276" i="6"/>
  <c r="V276" i="6"/>
  <c r="R277" i="6"/>
  <c r="S277" i="6"/>
  <c r="T277" i="6"/>
  <c r="U277" i="6"/>
  <c r="V277" i="6"/>
  <c r="R278" i="6"/>
  <c r="S278" i="6"/>
  <c r="T278" i="6"/>
  <c r="U278" i="6"/>
  <c r="V278" i="6"/>
  <c r="R279" i="6"/>
  <c r="S279" i="6"/>
  <c r="T279" i="6"/>
  <c r="U279" i="6"/>
  <c r="V279" i="6"/>
  <c r="R280" i="6"/>
  <c r="S280" i="6"/>
  <c r="T280" i="6"/>
  <c r="U280" i="6"/>
  <c r="V280" i="6"/>
  <c r="R281" i="6"/>
  <c r="S281" i="6"/>
  <c r="T281" i="6"/>
  <c r="U281" i="6"/>
  <c r="V281" i="6"/>
  <c r="R282" i="6"/>
  <c r="S282" i="6"/>
  <c r="T282" i="6"/>
  <c r="U282" i="6"/>
  <c r="V282" i="6"/>
  <c r="R283" i="6"/>
  <c r="S283" i="6"/>
  <c r="T283" i="6"/>
  <c r="U283" i="6"/>
  <c r="V283" i="6"/>
  <c r="R284" i="6"/>
  <c r="S284" i="6"/>
  <c r="T284" i="6"/>
  <c r="U284" i="6"/>
  <c r="V284" i="6"/>
  <c r="R285" i="6"/>
  <c r="S285" i="6"/>
  <c r="T285" i="6"/>
  <c r="U285" i="6"/>
  <c r="V285" i="6"/>
  <c r="R286" i="6"/>
  <c r="S286" i="6"/>
  <c r="T286" i="6"/>
  <c r="U286" i="6"/>
  <c r="V286" i="6"/>
  <c r="R287" i="6"/>
  <c r="S287" i="6"/>
  <c r="T287" i="6"/>
  <c r="U287" i="6"/>
  <c r="V287" i="6"/>
  <c r="R288" i="6"/>
  <c r="S288" i="6"/>
  <c r="T288" i="6"/>
  <c r="U288" i="6"/>
  <c r="V288" i="6"/>
  <c r="R289" i="6"/>
  <c r="S289" i="6"/>
  <c r="T289" i="6"/>
  <c r="U289" i="6"/>
  <c r="V289" i="6"/>
  <c r="R290" i="6"/>
  <c r="S290" i="6"/>
  <c r="T290" i="6"/>
  <c r="U290" i="6"/>
  <c r="V290" i="6"/>
  <c r="R291" i="6"/>
  <c r="S291" i="6"/>
  <c r="T291" i="6"/>
  <c r="U291" i="6"/>
  <c r="V291" i="6"/>
  <c r="R292" i="6"/>
  <c r="S292" i="6"/>
  <c r="T292" i="6"/>
  <c r="U292" i="6"/>
  <c r="V292" i="6"/>
  <c r="R293" i="6"/>
  <c r="S293" i="6"/>
  <c r="T293" i="6"/>
  <c r="U293" i="6"/>
  <c r="V293" i="6"/>
  <c r="R294" i="6"/>
  <c r="S294" i="6"/>
  <c r="T294" i="6"/>
  <c r="U294" i="6"/>
  <c r="V294" i="6"/>
  <c r="R295" i="6"/>
  <c r="S295" i="6"/>
  <c r="T295" i="6"/>
  <c r="U295" i="6"/>
  <c r="V295" i="6"/>
  <c r="R296" i="6"/>
  <c r="S296" i="6"/>
  <c r="T296" i="6"/>
  <c r="U296" i="6"/>
  <c r="V296" i="6"/>
  <c r="R297" i="6"/>
  <c r="S297" i="6"/>
  <c r="T297" i="6"/>
  <c r="U297" i="6"/>
  <c r="V297" i="6"/>
  <c r="R298" i="6"/>
  <c r="S298" i="6"/>
  <c r="T298" i="6"/>
  <c r="U298" i="6"/>
  <c r="V298" i="6"/>
  <c r="R299" i="6"/>
  <c r="S299" i="6"/>
  <c r="T299" i="6"/>
  <c r="U299" i="6"/>
  <c r="V299" i="6"/>
  <c r="R300" i="6"/>
  <c r="S300" i="6"/>
  <c r="T300" i="6"/>
  <c r="U300" i="6"/>
  <c r="V300" i="6"/>
  <c r="R301" i="6"/>
  <c r="S301" i="6"/>
  <c r="T301" i="6"/>
  <c r="U301" i="6"/>
  <c r="V301" i="6"/>
  <c r="R302" i="6"/>
  <c r="S302" i="6"/>
  <c r="T302" i="6"/>
  <c r="U302" i="6"/>
  <c r="V302" i="6"/>
  <c r="R303" i="6"/>
  <c r="S303" i="6"/>
  <c r="T303" i="6"/>
  <c r="U303" i="6"/>
  <c r="V303" i="6"/>
  <c r="R304" i="6"/>
  <c r="S304" i="6"/>
  <c r="T304" i="6"/>
  <c r="U304" i="6"/>
  <c r="V304" i="6"/>
  <c r="R305" i="6"/>
  <c r="S305" i="6"/>
  <c r="T305" i="6"/>
  <c r="U305" i="6"/>
  <c r="V305" i="6"/>
  <c r="R306" i="6"/>
  <c r="S306" i="6"/>
  <c r="T306" i="6"/>
  <c r="U306" i="6"/>
  <c r="V306" i="6"/>
  <c r="R307" i="6"/>
  <c r="S307" i="6"/>
  <c r="T307" i="6"/>
  <c r="U307" i="6"/>
  <c r="V307" i="6"/>
  <c r="R308" i="6"/>
  <c r="S308" i="6"/>
  <c r="T308" i="6"/>
  <c r="U308" i="6"/>
  <c r="V308" i="6"/>
  <c r="R309" i="6"/>
  <c r="S309" i="6"/>
  <c r="T309" i="6"/>
  <c r="U309" i="6"/>
  <c r="V309" i="6"/>
  <c r="R310" i="6"/>
  <c r="S310" i="6"/>
  <c r="T310" i="6"/>
  <c r="U310" i="6"/>
  <c r="V310" i="6"/>
  <c r="R311" i="6"/>
  <c r="S311" i="6"/>
  <c r="T311" i="6"/>
  <c r="U311" i="6"/>
  <c r="V311" i="6"/>
  <c r="R312" i="6"/>
  <c r="S312" i="6"/>
  <c r="T312" i="6"/>
  <c r="U312" i="6"/>
  <c r="V312" i="6"/>
  <c r="R313" i="6"/>
  <c r="S313" i="6"/>
  <c r="T313" i="6"/>
  <c r="U313" i="6"/>
  <c r="V313" i="6"/>
  <c r="R314" i="6"/>
  <c r="S314" i="6"/>
  <c r="T314" i="6"/>
  <c r="U314" i="6"/>
  <c r="V314" i="6"/>
  <c r="R315" i="6"/>
  <c r="S315" i="6"/>
  <c r="T315" i="6"/>
  <c r="U315" i="6"/>
  <c r="V315" i="6"/>
  <c r="R316" i="6"/>
  <c r="S316" i="6"/>
  <c r="T316" i="6"/>
  <c r="U316" i="6"/>
  <c r="V316" i="6"/>
  <c r="R317" i="6"/>
  <c r="S317" i="6"/>
  <c r="T317" i="6"/>
  <c r="U317" i="6"/>
  <c r="V317" i="6"/>
  <c r="R318" i="6"/>
  <c r="S318" i="6"/>
  <c r="T318" i="6"/>
  <c r="U318" i="6"/>
  <c r="V318" i="6"/>
  <c r="R319" i="6"/>
  <c r="S319" i="6"/>
  <c r="T319" i="6"/>
  <c r="U319" i="6"/>
  <c r="V319" i="6"/>
  <c r="R320" i="6"/>
  <c r="S320" i="6"/>
  <c r="T320" i="6"/>
  <c r="U320" i="6"/>
  <c r="V320" i="6"/>
  <c r="R321" i="6"/>
  <c r="S321" i="6"/>
  <c r="T321" i="6"/>
  <c r="U321" i="6"/>
  <c r="V321" i="6"/>
  <c r="R322" i="6"/>
  <c r="S322" i="6"/>
  <c r="T322" i="6"/>
  <c r="U322" i="6"/>
  <c r="V322" i="6"/>
  <c r="R323" i="6"/>
  <c r="S323" i="6"/>
  <c r="T323" i="6"/>
  <c r="U323" i="6"/>
  <c r="V323" i="6"/>
  <c r="R324" i="6"/>
  <c r="S324" i="6"/>
  <c r="T324" i="6"/>
  <c r="U324" i="6"/>
  <c r="V324" i="6"/>
  <c r="R325" i="6"/>
  <c r="S325" i="6"/>
  <c r="T325" i="6"/>
  <c r="U325" i="6"/>
  <c r="V325" i="6"/>
  <c r="R326" i="6"/>
  <c r="S326" i="6"/>
  <c r="T326" i="6"/>
  <c r="U326" i="6"/>
  <c r="V326" i="6"/>
  <c r="R327" i="6"/>
  <c r="S327" i="6"/>
  <c r="T327" i="6"/>
  <c r="U327" i="6"/>
  <c r="V327" i="6"/>
  <c r="R328" i="6"/>
  <c r="S328" i="6"/>
  <c r="T328" i="6"/>
  <c r="U328" i="6"/>
  <c r="V328" i="6"/>
  <c r="R329" i="6"/>
  <c r="S329" i="6"/>
  <c r="T329" i="6"/>
  <c r="U329" i="6"/>
  <c r="V329" i="6"/>
  <c r="R330" i="6"/>
  <c r="S330" i="6"/>
  <c r="T330" i="6"/>
  <c r="U330" i="6"/>
  <c r="V330" i="6"/>
  <c r="R331" i="6"/>
  <c r="S331" i="6"/>
  <c r="T331" i="6"/>
  <c r="U331" i="6"/>
  <c r="V331" i="6"/>
  <c r="R332" i="6"/>
  <c r="S332" i="6"/>
  <c r="T332" i="6"/>
  <c r="U332" i="6"/>
  <c r="V332" i="6"/>
  <c r="R333" i="6"/>
  <c r="S333" i="6"/>
  <c r="T333" i="6"/>
  <c r="U333" i="6"/>
  <c r="V333" i="6"/>
  <c r="R334" i="6"/>
  <c r="S334" i="6"/>
  <c r="T334" i="6"/>
  <c r="U334" i="6"/>
  <c r="V334" i="6"/>
  <c r="R335" i="6"/>
  <c r="S335" i="6"/>
  <c r="T335" i="6"/>
  <c r="U335" i="6"/>
  <c r="V335" i="6"/>
  <c r="R336" i="6"/>
  <c r="S336" i="6"/>
  <c r="T336" i="6"/>
  <c r="U336" i="6"/>
  <c r="V336" i="6"/>
  <c r="R337" i="6"/>
  <c r="S337" i="6"/>
  <c r="T337" i="6"/>
  <c r="U337" i="6"/>
  <c r="V337" i="6"/>
  <c r="R338" i="6"/>
  <c r="S338" i="6"/>
  <c r="T338" i="6"/>
  <c r="U338" i="6"/>
  <c r="V338" i="6"/>
  <c r="R339" i="6"/>
  <c r="S339" i="6"/>
  <c r="T339" i="6"/>
  <c r="U339" i="6"/>
  <c r="V339" i="6"/>
  <c r="R340" i="6"/>
  <c r="S340" i="6"/>
  <c r="T340" i="6"/>
  <c r="U340" i="6"/>
  <c r="V340" i="6"/>
  <c r="R341" i="6"/>
  <c r="S341" i="6"/>
  <c r="T341" i="6"/>
  <c r="U341" i="6"/>
  <c r="V341" i="6"/>
  <c r="R342" i="6"/>
  <c r="S342" i="6"/>
  <c r="T342" i="6"/>
  <c r="U342" i="6"/>
  <c r="V342" i="6"/>
  <c r="R343" i="6"/>
  <c r="S343" i="6"/>
  <c r="T343" i="6"/>
  <c r="U343" i="6"/>
  <c r="V343" i="6"/>
  <c r="R344" i="6"/>
  <c r="S344" i="6"/>
  <c r="T344" i="6"/>
  <c r="U344" i="6"/>
  <c r="V344" i="6"/>
  <c r="R345" i="6"/>
  <c r="S345" i="6"/>
  <c r="T345" i="6"/>
  <c r="U345" i="6"/>
  <c r="V345" i="6"/>
  <c r="R346" i="6"/>
  <c r="S346" i="6"/>
  <c r="T346" i="6"/>
  <c r="U346" i="6"/>
  <c r="V346" i="6"/>
  <c r="R347" i="6"/>
  <c r="S347" i="6"/>
  <c r="T347" i="6"/>
  <c r="U347" i="6"/>
  <c r="V347" i="6"/>
  <c r="R348" i="6"/>
  <c r="S348" i="6"/>
  <c r="T348" i="6"/>
  <c r="U348" i="6"/>
  <c r="V348" i="6"/>
  <c r="R349" i="6"/>
  <c r="S349" i="6"/>
  <c r="T349" i="6"/>
  <c r="U349" i="6"/>
  <c r="V349" i="6"/>
  <c r="R350" i="6"/>
  <c r="S350" i="6"/>
  <c r="T350" i="6"/>
  <c r="U350" i="6"/>
  <c r="V350" i="6"/>
  <c r="R351" i="6"/>
  <c r="S351" i="6"/>
  <c r="T351" i="6"/>
  <c r="U351" i="6"/>
  <c r="V351" i="6"/>
  <c r="R352" i="6"/>
  <c r="S352" i="6"/>
  <c r="T352" i="6"/>
  <c r="U352" i="6"/>
  <c r="V352" i="6"/>
  <c r="R353" i="6"/>
  <c r="S353" i="6"/>
  <c r="T353" i="6"/>
  <c r="U353" i="6"/>
  <c r="V353" i="6"/>
  <c r="R354" i="6"/>
  <c r="S354" i="6"/>
  <c r="T354" i="6"/>
  <c r="U354" i="6"/>
  <c r="V354" i="6"/>
  <c r="R355" i="6"/>
  <c r="S355" i="6"/>
  <c r="T355" i="6"/>
  <c r="U355" i="6"/>
  <c r="V355" i="6"/>
  <c r="R356" i="6"/>
  <c r="S356" i="6"/>
  <c r="T356" i="6"/>
  <c r="U356" i="6"/>
  <c r="V356" i="6"/>
  <c r="R357" i="6"/>
  <c r="S357" i="6"/>
  <c r="T357" i="6"/>
  <c r="U357" i="6"/>
  <c r="V357" i="6"/>
  <c r="R358" i="6"/>
  <c r="S358" i="6"/>
  <c r="T358" i="6"/>
  <c r="U358" i="6"/>
  <c r="V358" i="6"/>
  <c r="R359" i="6"/>
  <c r="S359" i="6"/>
  <c r="T359" i="6"/>
  <c r="U359" i="6"/>
  <c r="V359" i="6"/>
  <c r="R360" i="6"/>
  <c r="S360" i="6"/>
  <c r="T360" i="6"/>
  <c r="U360" i="6"/>
  <c r="V360" i="6"/>
  <c r="R361" i="6"/>
  <c r="S361" i="6"/>
  <c r="T361" i="6"/>
  <c r="U361" i="6"/>
  <c r="V361" i="6"/>
  <c r="R362" i="6"/>
  <c r="S362" i="6"/>
  <c r="T362" i="6"/>
  <c r="U362" i="6"/>
  <c r="V362" i="6"/>
  <c r="R363" i="6"/>
  <c r="S363" i="6"/>
  <c r="T363" i="6"/>
  <c r="U363" i="6"/>
  <c r="V363" i="6"/>
  <c r="R364" i="6"/>
  <c r="S364" i="6"/>
  <c r="T364" i="6"/>
  <c r="U364" i="6"/>
  <c r="V364" i="6"/>
  <c r="R365" i="6"/>
  <c r="S365" i="6"/>
  <c r="T365" i="6"/>
  <c r="U365" i="6"/>
  <c r="V365" i="6"/>
  <c r="R366" i="6"/>
  <c r="S366" i="6"/>
  <c r="T366" i="6"/>
  <c r="U366" i="6"/>
  <c r="V366" i="6"/>
  <c r="R367" i="6"/>
  <c r="S367" i="6"/>
  <c r="T367" i="6"/>
  <c r="U367" i="6"/>
  <c r="V367" i="6"/>
  <c r="R368" i="6"/>
  <c r="S368" i="6"/>
  <c r="T368" i="6"/>
  <c r="U368" i="6"/>
  <c r="V368" i="6"/>
  <c r="R369" i="6"/>
  <c r="S369" i="6"/>
  <c r="T369" i="6"/>
  <c r="U369" i="6"/>
  <c r="V369" i="6"/>
  <c r="R370" i="6"/>
  <c r="S370" i="6"/>
  <c r="T370" i="6"/>
  <c r="U370" i="6"/>
  <c r="V370" i="6"/>
</calcChain>
</file>

<file path=xl/sharedStrings.xml><?xml version="1.0" encoding="utf-8"?>
<sst xmlns="http://schemas.openxmlformats.org/spreadsheetml/2006/main" count="87" uniqueCount="67">
  <si>
    <t>BENZENE</t>
  </si>
  <si>
    <t>ICIS</t>
  </si>
  <si>
    <t>PLATT'S</t>
  </si>
  <si>
    <t>AVERAGE</t>
  </si>
  <si>
    <t>NAPHTHA</t>
  </si>
  <si>
    <t>TOLUENE</t>
  </si>
  <si>
    <t>DATE</t>
  </si>
  <si>
    <t>Crossover</t>
  </si>
  <si>
    <t>Date</t>
  </si>
  <si>
    <t>CrossSum</t>
  </si>
  <si>
    <t>Row</t>
  </si>
  <si>
    <t>OneBefore</t>
  </si>
  <si>
    <t>DateBefore</t>
  </si>
  <si>
    <t>Stdev</t>
  </si>
  <si>
    <t>Weeks</t>
  </si>
  <si>
    <t>Toluene</t>
  </si>
  <si>
    <t>Weighting</t>
  </si>
  <si>
    <t>Hedge P&amp;L</t>
  </si>
  <si>
    <t>Mean</t>
  </si>
  <si>
    <t>Weighting Scheme</t>
  </si>
  <si>
    <t>StDevWeighted</t>
  </si>
  <si>
    <t>Weighted Hedge P&amp;L</t>
  </si>
  <si>
    <t>Trade Date</t>
  </si>
  <si>
    <t>INPUTS</t>
  </si>
  <si>
    <t>Mid-Offer Spread Required for 68% Confidence</t>
  </si>
  <si>
    <t>Scaled</t>
  </si>
  <si>
    <t>Year</t>
  </si>
  <si>
    <t>Raw Weight</t>
  </si>
  <si>
    <t>Naphtha</t>
  </si>
  <si>
    <t>Y</t>
  </si>
  <si>
    <t>INCL WEIGHTS? (Y or N)</t>
  </si>
  <si>
    <t>P&amp;L Assumes short Benzene</t>
  </si>
  <si>
    <t>StDev</t>
  </si>
  <si>
    <t>HEDGE CALCULATOR FOR BENZENE VS (NAPHTHA &amp; TOLUENE)</t>
  </si>
  <si>
    <t>Recent Hedge Performance</t>
  </si>
  <si>
    <t>Past Weeks</t>
  </si>
  <si>
    <t>Long-Term Hedge Perform</t>
  </si>
  <si>
    <t>AveCross</t>
  </si>
  <si>
    <t>Add or subtract this to/from MID BENZENE</t>
  </si>
  <si>
    <t>SWAP PRICE to get paid for assuming the</t>
  </si>
  <si>
    <t>Hedge Risk</t>
  </si>
  <si>
    <t>98,99,00</t>
  </si>
  <si>
    <t>99,00</t>
  </si>
  <si>
    <t>Incl Years</t>
  </si>
  <si>
    <t>97,98,99,00</t>
  </si>
  <si>
    <t>Recent</t>
  </si>
  <si>
    <t>Average</t>
  </si>
  <si>
    <t>FORWARD CURVE FOR BENZENE</t>
  </si>
  <si>
    <t>Slope</t>
  </si>
  <si>
    <t>Constant</t>
  </si>
  <si>
    <t>Naphtha ($/tonne)</t>
  </si>
  <si>
    <t>From S:\LPG\LPGBOOK[Date].XLS</t>
  </si>
  <si>
    <t>Benzene</t>
  </si>
  <si>
    <t>1 or 0</t>
  </si>
  <si>
    <t>INCLUDE</t>
  </si>
  <si>
    <t>FILTER</t>
  </si>
  <si>
    <t>ROW</t>
  </si>
  <si>
    <t>YEAR?</t>
  </si>
  <si>
    <t>Data Starts</t>
  </si>
  <si>
    <t>Equation Coefficients</t>
  </si>
  <si>
    <t>Any probs? Anjam x35383</t>
  </si>
  <si>
    <t>PREDICTED</t>
  </si>
  <si>
    <t>INCLUDE YEAR? (1 or 0)</t>
  </si>
  <si>
    <t>ADD NEW DATA TO BOTTOM</t>
  </si>
  <si>
    <t>OF COLS O,P,Q, THEN</t>
  </si>
  <si>
    <t>MODIFY FORMULA FOR</t>
  </si>
  <si>
    <t>SLOPE AND 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</si>
</sst>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4" formatCode="#,##0.0"/>
    <numFmt numFmtId="175" formatCode="#,##0.000"/>
    <numFmt numFmtId="176" formatCode="0.0000"/>
    <numFmt numFmtId="178" formatCode="0.000"/>
    <numFmt numFmtId="182" formatCode="[$$-C09]#,##0.00"/>
  </numFmts>
  <fonts count="12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0"/>
      <color indexed="21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6">
    <xf numFmtId="0" fontId="0" fillId="0" borderId="0" xfId="0"/>
    <xf numFmtId="15" fontId="0" fillId="2" borderId="1" xfId="0" applyNumberFormat="1" applyFill="1" applyBorder="1"/>
    <xf numFmtId="0" fontId="0" fillId="0" borderId="0" xfId="0" applyBorder="1"/>
    <xf numFmtId="15" fontId="0" fillId="2" borderId="2" xfId="0" applyNumberFormat="1" applyFill="1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5" xfId="0" applyBorder="1"/>
    <xf numFmtId="2" fontId="0" fillId="0" borderId="0" xfId="0" applyNumberFormat="1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0" fontId="0" fillId="0" borderId="4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4" xfId="0" applyFont="1" applyBorder="1"/>
    <xf numFmtId="0" fontId="3" fillId="0" borderId="8" xfId="0" applyFont="1" applyBorder="1"/>
    <xf numFmtId="0" fontId="4" fillId="0" borderId="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6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3" fillId="0" borderId="0" xfId="0" applyFont="1" applyBorder="1" applyAlignment="1">
      <alignment horizontal="center"/>
    </xf>
    <xf numFmtId="1" fontId="0" fillId="0" borderId="0" xfId="0" applyNumberFormat="1" applyAlignment="1">
      <alignment horizontal="center"/>
    </xf>
    <xf numFmtId="15" fontId="0" fillId="0" borderId="0" xfId="0" applyNumberFormat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1" fontId="5" fillId="0" borderId="10" xfId="0" applyNumberFormat="1" applyFont="1" applyBorder="1" applyAlignment="1">
      <alignment horizontal="center"/>
    </xf>
    <xf numFmtId="15" fontId="5" fillId="0" borderId="10" xfId="0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5" fontId="0" fillId="0" borderId="0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5" fontId="0" fillId="0" borderId="11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" fontId="5" fillId="0" borderId="13" xfId="0" applyNumberFormat="1" applyFon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3" fontId="5" fillId="0" borderId="15" xfId="0" applyNumberFormat="1" applyFon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3" fontId="5" fillId="0" borderId="0" xfId="0" applyNumberFormat="1" applyFont="1" applyBorder="1" applyAlignment="1">
      <alignment horizontal="center"/>
    </xf>
    <xf numFmtId="174" fontId="5" fillId="0" borderId="0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6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15" fontId="5" fillId="0" borderId="15" xfId="0" applyNumberFormat="1" applyFont="1" applyBorder="1" applyAlignment="1">
      <alignment horizontal="center"/>
    </xf>
    <xf numFmtId="2" fontId="5" fillId="0" borderId="0" xfId="0" applyNumberFormat="1" applyFont="1" applyBorder="1" applyAlignment="1">
      <alignment horizontal="center"/>
    </xf>
    <xf numFmtId="0" fontId="5" fillId="0" borderId="18" xfId="0" applyFont="1" applyBorder="1" applyAlignment="1">
      <alignment horizontal="left"/>
    </xf>
    <xf numFmtId="0" fontId="8" fillId="0" borderId="15" xfId="0" applyFont="1" applyBorder="1" applyAlignment="1">
      <alignment horizontal="center"/>
    </xf>
    <xf numFmtId="2" fontId="8" fillId="0" borderId="19" xfId="0" applyNumberFormat="1" applyFont="1" applyBorder="1" applyAlignment="1">
      <alignment horizontal="center"/>
    </xf>
    <xf numFmtId="2" fontId="8" fillId="0" borderId="16" xfId="0" applyNumberFormat="1" applyFont="1" applyBorder="1" applyAlignment="1">
      <alignment horizontal="center"/>
    </xf>
    <xf numFmtId="15" fontId="0" fillId="0" borderId="16" xfId="0" applyNumberFormat="1" applyBorder="1" applyAlignment="1">
      <alignment horizontal="center"/>
    </xf>
    <xf numFmtId="15" fontId="0" fillId="0" borderId="19" xfId="0" applyNumberFormat="1" applyBorder="1" applyAlignment="1">
      <alignment horizontal="center"/>
    </xf>
    <xf numFmtId="0" fontId="3" fillId="0" borderId="9" xfId="0" applyFont="1" applyBorder="1"/>
    <xf numFmtId="0" fontId="0" fillId="0" borderId="10" xfId="0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5" fillId="0" borderId="15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5" fillId="0" borderId="9" xfId="0" applyFont="1" applyBorder="1"/>
    <xf numFmtId="0" fontId="0" fillId="0" borderId="3" xfId="0" applyBorder="1" applyAlignment="1">
      <alignment horizontal="center"/>
    </xf>
    <xf numFmtId="15" fontId="0" fillId="0" borderId="1" xfId="0" applyNumberFormat="1" applyFill="1" applyBorder="1" applyAlignment="1">
      <alignment horizontal="center"/>
    </xf>
    <xf numFmtId="15" fontId="0" fillId="0" borderId="2" xfId="0" applyNumberFormat="1" applyFill="1" applyBorder="1" applyAlignment="1">
      <alignment horizontal="center"/>
    </xf>
    <xf numFmtId="0" fontId="5" fillId="0" borderId="0" xfId="0" applyFont="1" applyBorder="1" applyAlignment="1">
      <alignment horizontal="left"/>
    </xf>
    <xf numFmtId="178" fontId="5" fillId="0" borderId="20" xfId="0" applyNumberFormat="1" applyFont="1" applyBorder="1" applyAlignment="1">
      <alignment horizontal="center"/>
    </xf>
    <xf numFmtId="178" fontId="5" fillId="0" borderId="19" xfId="0" applyNumberFormat="1" applyFont="1" applyBorder="1" applyAlignment="1">
      <alignment horizontal="center"/>
    </xf>
    <xf numFmtId="178" fontId="5" fillId="0" borderId="16" xfId="0" applyNumberFormat="1" applyFont="1" applyBorder="1" applyAlignment="1">
      <alignment horizontal="center"/>
    </xf>
    <xf numFmtId="10" fontId="7" fillId="0" borderId="15" xfId="1" applyNumberFormat="1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21" xfId="0" applyFont="1" applyBorder="1" applyAlignment="1">
      <alignment horizontal="center"/>
    </xf>
    <xf numFmtId="1" fontId="0" fillId="0" borderId="22" xfId="0" applyNumberForma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178" fontId="5" fillId="0" borderId="0" xfId="0" applyNumberFormat="1" applyFont="1" applyBorder="1" applyAlignment="1">
      <alignment horizontal="center"/>
    </xf>
    <xf numFmtId="10" fontId="0" fillId="0" borderId="0" xfId="0" applyNumberFormat="1" applyAlignment="1">
      <alignment horizontal="center"/>
    </xf>
    <xf numFmtId="15" fontId="5" fillId="0" borderId="0" xfId="0" applyNumberFormat="1" applyFont="1" applyBorder="1" applyAlignment="1">
      <alignment horizontal="left"/>
    </xf>
    <xf numFmtId="15" fontId="5" fillId="0" borderId="0" xfId="0" applyNumberFormat="1" applyFont="1" applyBorder="1" applyAlignment="1">
      <alignment horizontal="center"/>
    </xf>
    <xf numFmtId="175" fontId="5" fillId="0" borderId="0" xfId="0" applyNumberFormat="1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174" fontId="6" fillId="0" borderId="19" xfId="0" applyNumberFormat="1" applyFont="1" applyBorder="1" applyAlignment="1">
      <alignment horizontal="center"/>
    </xf>
    <xf numFmtId="174" fontId="6" fillId="0" borderId="16" xfId="0" applyNumberFormat="1" applyFont="1" applyBorder="1" applyAlignment="1">
      <alignment horizontal="center"/>
    </xf>
    <xf numFmtId="1" fontId="8" fillId="0" borderId="13" xfId="0" applyNumberFormat="1" applyFont="1" applyBorder="1" applyAlignment="1">
      <alignment horizontal="center"/>
    </xf>
    <xf numFmtId="182" fontId="8" fillId="0" borderId="15" xfId="0" applyNumberFormat="1" applyFont="1" applyBorder="1" applyAlignment="1">
      <alignment horizontal="center"/>
    </xf>
    <xf numFmtId="182" fontId="8" fillId="0" borderId="16" xfId="0" applyNumberFormat="1" applyFont="1" applyBorder="1" applyAlignment="1">
      <alignment horizontal="center"/>
    </xf>
    <xf numFmtId="182" fontId="6" fillId="0" borderId="15" xfId="0" applyNumberFormat="1" applyFont="1" applyBorder="1" applyAlignment="1">
      <alignment horizontal="center"/>
    </xf>
    <xf numFmtId="0" fontId="5" fillId="0" borderId="15" xfId="0" applyFont="1" applyBorder="1"/>
    <xf numFmtId="176" fontId="8" fillId="0" borderId="10" xfId="0" applyNumberFormat="1" applyFont="1" applyBorder="1" applyAlignment="1">
      <alignment horizontal="center"/>
    </xf>
    <xf numFmtId="0" fontId="5" fillId="0" borderId="23" xfId="0" applyFont="1" applyBorder="1" applyAlignment="1">
      <alignment horizontal="left"/>
    </xf>
    <xf numFmtId="1" fontId="8" fillId="0" borderId="9" xfId="0" applyNumberFormat="1" applyFont="1" applyBorder="1" applyAlignment="1">
      <alignment horizontal="center"/>
    </xf>
    <xf numFmtId="182" fontId="6" fillId="0" borderId="0" xfId="0" applyNumberFormat="1" applyFont="1" applyBorder="1" applyAlignment="1">
      <alignment horizontal="center"/>
    </xf>
    <xf numFmtId="182" fontId="8" fillId="0" borderId="17" xfId="0" applyNumberFormat="1" applyFont="1" applyBorder="1" applyAlignment="1">
      <alignment horizontal="center"/>
    </xf>
    <xf numFmtId="182" fontId="8" fillId="0" borderId="12" xfId="0" applyNumberFormat="1" applyFont="1" applyBorder="1" applyAlignment="1">
      <alignment horizontal="center"/>
    </xf>
    <xf numFmtId="4" fontId="8" fillId="0" borderId="9" xfId="0" applyNumberFormat="1" applyFont="1" applyBorder="1" applyAlignment="1">
      <alignment horizontal="center"/>
    </xf>
    <xf numFmtId="4" fontId="8" fillId="0" borderId="13" xfId="0" applyNumberFormat="1" applyFont="1" applyBorder="1" applyAlignment="1">
      <alignment horizontal="center"/>
    </xf>
    <xf numFmtId="4" fontId="8" fillId="0" borderId="15" xfId="0" applyNumberFormat="1" applyFont="1" applyBorder="1" applyAlignment="1">
      <alignment horizontal="center"/>
    </xf>
    <xf numFmtId="182" fontId="8" fillId="0" borderId="18" xfId="0" applyNumberFormat="1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7" xfId="0" applyFont="1" applyBorder="1" applyAlignment="1">
      <alignment horizontal="left"/>
    </xf>
    <xf numFmtId="1" fontId="8" fillId="0" borderId="15" xfId="0" applyNumberFormat="1" applyFont="1" applyBorder="1" applyAlignment="1">
      <alignment horizontal="center"/>
    </xf>
    <xf numFmtId="182" fontId="8" fillId="0" borderId="19" xfId="0" applyNumberFormat="1" applyFont="1" applyBorder="1" applyAlignment="1">
      <alignment horizontal="center"/>
    </xf>
    <xf numFmtId="176" fontId="5" fillId="0" borderId="16" xfId="0" applyNumberFormat="1" applyFont="1" applyBorder="1" applyAlignment="1">
      <alignment horizontal="center"/>
    </xf>
    <xf numFmtId="4" fontId="8" fillId="0" borderId="0" xfId="0" applyNumberFormat="1" applyFont="1" applyBorder="1" applyAlignment="1">
      <alignment horizontal="center"/>
    </xf>
    <xf numFmtId="182" fontId="8" fillId="0" borderId="15" xfId="0" applyNumberFormat="1" applyFont="1" applyFill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3" fontId="5" fillId="0" borderId="8" xfId="0" applyNumberFormat="1" applyFont="1" applyBorder="1" applyAlignment="1">
      <alignment horizontal="center"/>
    </xf>
    <xf numFmtId="1" fontId="5" fillId="0" borderId="24" xfId="0" applyNumberFormat="1" applyFont="1" applyBorder="1" applyAlignment="1">
      <alignment horizontal="center"/>
    </xf>
    <xf numFmtId="0" fontId="5" fillId="0" borderId="25" xfId="0" applyFont="1" applyBorder="1"/>
    <xf numFmtId="15" fontId="5" fillId="0" borderId="13" xfId="0" applyNumberFormat="1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2" fontId="10" fillId="0" borderId="20" xfId="0" applyNumberFormat="1" applyFont="1" applyFill="1" applyBorder="1" applyAlignment="1">
      <alignment horizontal="center"/>
    </xf>
    <xf numFmtId="2" fontId="11" fillId="0" borderId="19" xfId="0" applyNumberFormat="1" applyFont="1" applyFill="1" applyBorder="1" applyAlignment="1">
      <alignment horizontal="center"/>
    </xf>
    <xf numFmtId="2" fontId="10" fillId="0" borderId="19" xfId="0" applyNumberFormat="1" applyFont="1" applyFill="1" applyBorder="1" applyAlignment="1">
      <alignment horizontal="center"/>
    </xf>
    <xf numFmtId="2" fontId="10" fillId="0" borderId="16" xfId="0" applyNumberFormat="1" applyFont="1" applyFill="1" applyBorder="1" applyAlignment="1">
      <alignment horizontal="center"/>
    </xf>
    <xf numFmtId="2" fontId="11" fillId="0" borderId="16" xfId="0" applyNumberFormat="1" applyFont="1" applyFill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Border="1"/>
    <xf numFmtId="0" fontId="5" fillId="0" borderId="0" xfId="0" applyFont="1" applyBorder="1"/>
    <xf numFmtId="0" fontId="9" fillId="0" borderId="0" xfId="0" applyFont="1" applyBorder="1" applyAlignment="1">
      <alignment horizontal="center"/>
    </xf>
    <xf numFmtId="0" fontId="9" fillId="0" borderId="13" xfId="0" applyFont="1" applyBorder="1"/>
    <xf numFmtId="0" fontId="9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3" fontId="9" fillId="0" borderId="4" xfId="0" applyNumberFormat="1" applyFont="1" applyBorder="1" applyAlignment="1">
      <alignment horizontal="center"/>
    </xf>
    <xf numFmtId="3" fontId="9" fillId="0" borderId="8" xfId="0" applyNumberFormat="1" applyFont="1" applyBorder="1" applyAlignment="1">
      <alignment horizontal="center"/>
    </xf>
    <xf numFmtId="176" fontId="8" fillId="0" borderId="15" xfId="0" applyNumberFormat="1" applyFont="1" applyBorder="1" applyAlignment="1">
      <alignment horizontal="center"/>
    </xf>
    <xf numFmtId="17" fontId="9" fillId="0" borderId="18" xfId="0" applyNumberFormat="1" applyFont="1" applyFill="1" applyBorder="1" applyAlignment="1">
      <alignment horizontal="center"/>
    </xf>
    <xf numFmtId="178" fontId="8" fillId="0" borderId="15" xfId="0" applyNumberFormat="1" applyFont="1" applyBorder="1" applyAlignment="1">
      <alignment horizontal="center"/>
    </xf>
    <xf numFmtId="15" fontId="9" fillId="0" borderId="1" xfId="0" applyNumberFormat="1" applyFont="1" applyFill="1" applyBorder="1" applyAlignment="1">
      <alignment horizontal="center"/>
    </xf>
    <xf numFmtId="2" fontId="9" fillId="0" borderId="0" xfId="0" applyNumberFormat="1" applyFont="1" applyBorder="1" applyAlignment="1">
      <alignment horizontal="center"/>
    </xf>
    <xf numFmtId="1" fontId="9" fillId="0" borderId="0" xfId="0" applyNumberFormat="1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1" fontId="9" fillId="0" borderId="5" xfId="0" applyNumberFormat="1" applyFont="1" applyBorder="1" applyAlignment="1">
      <alignment horizontal="center"/>
    </xf>
    <xf numFmtId="17" fontId="9" fillId="0" borderId="17" xfId="0" applyNumberFormat="1" applyFont="1" applyFill="1" applyBorder="1" applyAlignment="1">
      <alignment horizontal="center"/>
    </xf>
    <xf numFmtId="17" fontId="9" fillId="0" borderId="23" xfId="0" applyNumberFormat="1" applyFont="1" applyFill="1" applyBorder="1" applyAlignment="1">
      <alignment horizontal="center"/>
    </xf>
    <xf numFmtId="17" fontId="9" fillId="0" borderId="0" xfId="0" applyNumberFormat="1" applyFont="1" applyAlignment="1">
      <alignment horizontal="center"/>
    </xf>
    <xf numFmtId="2" fontId="9" fillId="0" borderId="0" xfId="0" applyNumberFormat="1" applyFont="1" applyAlignment="1">
      <alignment horizontal="center"/>
    </xf>
    <xf numFmtId="15" fontId="9" fillId="0" borderId="2" xfId="0" applyNumberFormat="1" applyFont="1" applyFill="1" applyBorder="1" applyAlignment="1">
      <alignment horizontal="center"/>
    </xf>
    <xf numFmtId="2" fontId="9" fillId="0" borderId="6" xfId="0" applyNumberFormat="1" applyFont="1" applyBorder="1" applyAlignment="1">
      <alignment horizontal="center"/>
    </xf>
    <xf numFmtId="1" fontId="9" fillId="0" borderId="7" xfId="0" applyNumberFormat="1" applyFont="1" applyBorder="1" applyAlignment="1">
      <alignment horizontal="center"/>
    </xf>
    <xf numFmtId="1" fontId="9" fillId="0" borderId="6" xfId="0" applyNumberFormat="1" applyFont="1" applyBorder="1" applyAlignment="1">
      <alignment horizontal="center"/>
    </xf>
    <xf numFmtId="1" fontId="9" fillId="0" borderId="2" xfId="0" applyNumberFormat="1" applyFont="1" applyBorder="1" applyAlignment="1">
      <alignment horizontal="center"/>
    </xf>
    <xf numFmtId="0" fontId="9" fillId="0" borderId="10" xfId="0" applyFont="1" applyBorder="1"/>
    <xf numFmtId="0" fontId="5" fillId="0" borderId="23" xfId="0" applyFont="1" applyFill="1" applyBorder="1" applyAlignment="1">
      <alignment horizontal="center"/>
    </xf>
    <xf numFmtId="0" fontId="5" fillId="0" borderId="16" xfId="0" applyFont="1" applyFill="1" applyBorder="1" applyAlignment="1">
      <alignment horizontal="center"/>
    </xf>
    <xf numFmtId="0" fontId="9" fillId="0" borderId="26" xfId="0" applyFont="1" applyBorder="1"/>
    <xf numFmtId="0" fontId="9" fillId="0" borderId="27" xfId="0" applyFont="1" applyBorder="1"/>
    <xf numFmtId="2" fontId="9" fillId="0" borderId="28" xfId="0" applyNumberFormat="1" applyFont="1" applyBorder="1" applyAlignment="1">
      <alignment horizontal="center"/>
    </xf>
    <xf numFmtId="2" fontId="9" fillId="0" borderId="27" xfId="0" applyNumberFormat="1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14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Benzene Forward Curve Based on Naphtha</a:t>
            </a:r>
          </a:p>
        </c:rich>
      </c:tx>
      <c:layout>
        <c:manualLayout>
          <c:xMode val="edge"/>
          <c:yMode val="edge"/>
          <c:x val="0.17226890756302521"/>
          <c:y val="3.2581533378204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15126050420167"/>
          <c:y val="0.12531358991617206"/>
          <c:w val="0.84243697478991597"/>
          <c:h val="0.69423728813559327"/>
        </c:manualLayout>
      </c:layout>
      <c:scatterChart>
        <c:scatterStyle val="lineMarker"/>
        <c:varyColors val="0"/>
        <c:ser>
          <c:idx val="0"/>
          <c:order val="0"/>
          <c:tx>
            <c:strRef>
              <c:f>ForwardCurveGenerator!$B$4</c:f>
              <c:strCache>
                <c:ptCount val="1"/>
                <c:pt idx="0">
                  <c:v>Naphtha ($/tonne)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ForwardCurveGenerator!$A$5:$A$158</c:f>
              <c:numCache>
                <c:formatCode>mmm\-yy</c:formatCode>
                <c:ptCount val="154"/>
                <c:pt idx="0">
                  <c:v>36586</c:v>
                </c:pt>
                <c:pt idx="1">
                  <c:v>36617</c:v>
                </c:pt>
                <c:pt idx="2">
                  <c:v>36647</c:v>
                </c:pt>
                <c:pt idx="3">
                  <c:v>36678</c:v>
                </c:pt>
                <c:pt idx="4">
                  <c:v>36708</c:v>
                </c:pt>
                <c:pt idx="5">
                  <c:v>36739</c:v>
                </c:pt>
                <c:pt idx="6">
                  <c:v>36770</c:v>
                </c:pt>
                <c:pt idx="7">
                  <c:v>36800</c:v>
                </c:pt>
                <c:pt idx="8">
                  <c:v>36831</c:v>
                </c:pt>
                <c:pt idx="9">
                  <c:v>36861</c:v>
                </c:pt>
                <c:pt idx="10">
                  <c:v>36892</c:v>
                </c:pt>
                <c:pt idx="11">
                  <c:v>36923</c:v>
                </c:pt>
                <c:pt idx="12">
                  <c:v>36951</c:v>
                </c:pt>
                <c:pt idx="13">
                  <c:v>36982</c:v>
                </c:pt>
                <c:pt idx="14">
                  <c:v>37012</c:v>
                </c:pt>
                <c:pt idx="15">
                  <c:v>37043</c:v>
                </c:pt>
                <c:pt idx="16">
                  <c:v>37073</c:v>
                </c:pt>
                <c:pt idx="17">
                  <c:v>37104</c:v>
                </c:pt>
                <c:pt idx="18">
                  <c:v>37135</c:v>
                </c:pt>
                <c:pt idx="19">
                  <c:v>37165</c:v>
                </c:pt>
                <c:pt idx="20">
                  <c:v>37196</c:v>
                </c:pt>
                <c:pt idx="21">
                  <c:v>37226</c:v>
                </c:pt>
                <c:pt idx="22">
                  <c:v>37257</c:v>
                </c:pt>
                <c:pt idx="23">
                  <c:v>37288</c:v>
                </c:pt>
                <c:pt idx="24">
                  <c:v>37316</c:v>
                </c:pt>
                <c:pt idx="25">
                  <c:v>37347</c:v>
                </c:pt>
                <c:pt idx="26">
                  <c:v>37377</c:v>
                </c:pt>
                <c:pt idx="27">
                  <c:v>37408</c:v>
                </c:pt>
                <c:pt idx="28">
                  <c:v>37438</c:v>
                </c:pt>
                <c:pt idx="29">
                  <c:v>37469</c:v>
                </c:pt>
                <c:pt idx="30">
                  <c:v>37500</c:v>
                </c:pt>
                <c:pt idx="31">
                  <c:v>37530</c:v>
                </c:pt>
                <c:pt idx="32">
                  <c:v>37561</c:v>
                </c:pt>
                <c:pt idx="33">
                  <c:v>37591</c:v>
                </c:pt>
                <c:pt idx="34">
                  <c:v>37622</c:v>
                </c:pt>
                <c:pt idx="35">
                  <c:v>37653</c:v>
                </c:pt>
                <c:pt idx="36">
                  <c:v>37681</c:v>
                </c:pt>
                <c:pt idx="37">
                  <c:v>37712</c:v>
                </c:pt>
                <c:pt idx="38">
                  <c:v>37742</c:v>
                </c:pt>
                <c:pt idx="39">
                  <c:v>37773</c:v>
                </c:pt>
                <c:pt idx="40">
                  <c:v>37803</c:v>
                </c:pt>
                <c:pt idx="41">
                  <c:v>37834</c:v>
                </c:pt>
                <c:pt idx="42">
                  <c:v>37865</c:v>
                </c:pt>
                <c:pt idx="43">
                  <c:v>37895</c:v>
                </c:pt>
                <c:pt idx="44">
                  <c:v>37926</c:v>
                </c:pt>
                <c:pt idx="45">
                  <c:v>37956</c:v>
                </c:pt>
                <c:pt idx="46">
                  <c:v>37987</c:v>
                </c:pt>
                <c:pt idx="47">
                  <c:v>38018</c:v>
                </c:pt>
                <c:pt idx="48">
                  <c:v>38047</c:v>
                </c:pt>
                <c:pt idx="49">
                  <c:v>38078</c:v>
                </c:pt>
                <c:pt idx="50">
                  <c:v>38108</c:v>
                </c:pt>
                <c:pt idx="51">
                  <c:v>38139</c:v>
                </c:pt>
                <c:pt idx="52">
                  <c:v>38169</c:v>
                </c:pt>
                <c:pt idx="53">
                  <c:v>38200</c:v>
                </c:pt>
                <c:pt idx="54">
                  <c:v>38231</c:v>
                </c:pt>
                <c:pt idx="55">
                  <c:v>38261</c:v>
                </c:pt>
                <c:pt idx="56">
                  <c:v>38292</c:v>
                </c:pt>
                <c:pt idx="57">
                  <c:v>38322</c:v>
                </c:pt>
                <c:pt idx="58">
                  <c:v>38353</c:v>
                </c:pt>
                <c:pt idx="59">
                  <c:v>38384</c:v>
                </c:pt>
                <c:pt idx="60">
                  <c:v>38412</c:v>
                </c:pt>
                <c:pt idx="61">
                  <c:v>38443</c:v>
                </c:pt>
                <c:pt idx="62">
                  <c:v>38473</c:v>
                </c:pt>
                <c:pt idx="63">
                  <c:v>38504</c:v>
                </c:pt>
                <c:pt idx="64">
                  <c:v>38534</c:v>
                </c:pt>
                <c:pt idx="65">
                  <c:v>38565</c:v>
                </c:pt>
                <c:pt idx="66">
                  <c:v>38596</c:v>
                </c:pt>
                <c:pt idx="67">
                  <c:v>38626</c:v>
                </c:pt>
                <c:pt idx="68">
                  <c:v>38657</c:v>
                </c:pt>
                <c:pt idx="69">
                  <c:v>38687</c:v>
                </c:pt>
                <c:pt idx="70">
                  <c:v>38718</c:v>
                </c:pt>
                <c:pt idx="71">
                  <c:v>38749</c:v>
                </c:pt>
                <c:pt idx="72">
                  <c:v>38777</c:v>
                </c:pt>
                <c:pt idx="73">
                  <c:v>38808</c:v>
                </c:pt>
                <c:pt idx="74">
                  <c:v>38838</c:v>
                </c:pt>
                <c:pt idx="75">
                  <c:v>38869</c:v>
                </c:pt>
                <c:pt idx="76">
                  <c:v>38899</c:v>
                </c:pt>
                <c:pt idx="77">
                  <c:v>38930</c:v>
                </c:pt>
                <c:pt idx="78">
                  <c:v>38961</c:v>
                </c:pt>
                <c:pt idx="79">
                  <c:v>38991</c:v>
                </c:pt>
                <c:pt idx="80">
                  <c:v>39022</c:v>
                </c:pt>
                <c:pt idx="81">
                  <c:v>39052</c:v>
                </c:pt>
                <c:pt idx="82">
                  <c:v>39083</c:v>
                </c:pt>
                <c:pt idx="83">
                  <c:v>39114</c:v>
                </c:pt>
                <c:pt idx="84">
                  <c:v>39142</c:v>
                </c:pt>
                <c:pt idx="85">
                  <c:v>39173</c:v>
                </c:pt>
                <c:pt idx="86">
                  <c:v>39203</c:v>
                </c:pt>
                <c:pt idx="87">
                  <c:v>39234</c:v>
                </c:pt>
                <c:pt idx="88">
                  <c:v>39264</c:v>
                </c:pt>
                <c:pt idx="89">
                  <c:v>39295</c:v>
                </c:pt>
                <c:pt idx="90">
                  <c:v>39326</c:v>
                </c:pt>
                <c:pt idx="91">
                  <c:v>39356</c:v>
                </c:pt>
                <c:pt idx="92">
                  <c:v>39387</c:v>
                </c:pt>
                <c:pt idx="93">
                  <c:v>39417</c:v>
                </c:pt>
                <c:pt idx="94">
                  <c:v>39448</c:v>
                </c:pt>
                <c:pt idx="95">
                  <c:v>39479</c:v>
                </c:pt>
                <c:pt idx="96">
                  <c:v>39508</c:v>
                </c:pt>
                <c:pt idx="97">
                  <c:v>39539</c:v>
                </c:pt>
                <c:pt idx="98">
                  <c:v>39569</c:v>
                </c:pt>
                <c:pt idx="99">
                  <c:v>39600</c:v>
                </c:pt>
                <c:pt idx="100">
                  <c:v>39630</c:v>
                </c:pt>
                <c:pt idx="101">
                  <c:v>39661</c:v>
                </c:pt>
                <c:pt idx="102">
                  <c:v>39692</c:v>
                </c:pt>
                <c:pt idx="103">
                  <c:v>39722</c:v>
                </c:pt>
                <c:pt idx="104">
                  <c:v>39753</c:v>
                </c:pt>
                <c:pt idx="105">
                  <c:v>39783</c:v>
                </c:pt>
                <c:pt idx="106">
                  <c:v>39814</c:v>
                </c:pt>
                <c:pt idx="107">
                  <c:v>39845</c:v>
                </c:pt>
                <c:pt idx="108">
                  <c:v>39873</c:v>
                </c:pt>
                <c:pt idx="109">
                  <c:v>39904</c:v>
                </c:pt>
                <c:pt idx="110">
                  <c:v>39934</c:v>
                </c:pt>
                <c:pt idx="111">
                  <c:v>39965</c:v>
                </c:pt>
                <c:pt idx="112">
                  <c:v>39995</c:v>
                </c:pt>
                <c:pt idx="113">
                  <c:v>40026</c:v>
                </c:pt>
                <c:pt idx="114">
                  <c:v>40057</c:v>
                </c:pt>
                <c:pt idx="115">
                  <c:v>40087</c:v>
                </c:pt>
                <c:pt idx="116">
                  <c:v>40118</c:v>
                </c:pt>
                <c:pt idx="117">
                  <c:v>40148</c:v>
                </c:pt>
                <c:pt idx="118">
                  <c:v>40179</c:v>
                </c:pt>
                <c:pt idx="119">
                  <c:v>40210</c:v>
                </c:pt>
                <c:pt idx="120">
                  <c:v>40238</c:v>
                </c:pt>
                <c:pt idx="121">
                  <c:v>40269</c:v>
                </c:pt>
                <c:pt idx="122">
                  <c:v>40299</c:v>
                </c:pt>
                <c:pt idx="123">
                  <c:v>40330</c:v>
                </c:pt>
                <c:pt idx="124">
                  <c:v>40360</c:v>
                </c:pt>
                <c:pt idx="125">
                  <c:v>40391</c:v>
                </c:pt>
                <c:pt idx="126">
                  <c:v>40422</c:v>
                </c:pt>
                <c:pt idx="127">
                  <c:v>40452</c:v>
                </c:pt>
                <c:pt idx="128">
                  <c:v>40483</c:v>
                </c:pt>
                <c:pt idx="129">
                  <c:v>40513</c:v>
                </c:pt>
                <c:pt idx="130">
                  <c:v>40544</c:v>
                </c:pt>
                <c:pt idx="131">
                  <c:v>40575</c:v>
                </c:pt>
                <c:pt idx="132">
                  <c:v>40603</c:v>
                </c:pt>
                <c:pt idx="133">
                  <c:v>40634</c:v>
                </c:pt>
                <c:pt idx="134">
                  <c:v>40664</c:v>
                </c:pt>
                <c:pt idx="135">
                  <c:v>40695</c:v>
                </c:pt>
                <c:pt idx="136">
                  <c:v>40725</c:v>
                </c:pt>
                <c:pt idx="137">
                  <c:v>40756</c:v>
                </c:pt>
                <c:pt idx="138">
                  <c:v>40787</c:v>
                </c:pt>
                <c:pt idx="139">
                  <c:v>40817</c:v>
                </c:pt>
                <c:pt idx="140">
                  <c:v>40848</c:v>
                </c:pt>
                <c:pt idx="141">
                  <c:v>40878</c:v>
                </c:pt>
                <c:pt idx="142">
                  <c:v>40909</c:v>
                </c:pt>
                <c:pt idx="143">
                  <c:v>40940</c:v>
                </c:pt>
                <c:pt idx="144">
                  <c:v>40969</c:v>
                </c:pt>
                <c:pt idx="145">
                  <c:v>41000</c:v>
                </c:pt>
                <c:pt idx="146">
                  <c:v>41030</c:v>
                </c:pt>
                <c:pt idx="147">
                  <c:v>41061</c:v>
                </c:pt>
                <c:pt idx="148">
                  <c:v>41091</c:v>
                </c:pt>
                <c:pt idx="149">
                  <c:v>41122</c:v>
                </c:pt>
                <c:pt idx="150">
                  <c:v>41153</c:v>
                </c:pt>
                <c:pt idx="151">
                  <c:v>41183</c:v>
                </c:pt>
                <c:pt idx="152">
                  <c:v>41214</c:v>
                </c:pt>
                <c:pt idx="153">
                  <c:v>41244</c:v>
                </c:pt>
              </c:numCache>
            </c:numRef>
          </c:xVal>
          <c:yVal>
            <c:numRef>
              <c:f>ForwardCurveGenerator!$B$5:$B$158</c:f>
              <c:numCache>
                <c:formatCode>0.00</c:formatCode>
                <c:ptCount val="154"/>
                <c:pt idx="0">
                  <c:v>290.5</c:v>
                </c:pt>
                <c:pt idx="1">
                  <c:v>272</c:v>
                </c:pt>
                <c:pt idx="2">
                  <c:v>262</c:v>
                </c:pt>
                <c:pt idx="3">
                  <c:v>253.15240909090912</c:v>
                </c:pt>
                <c:pt idx="4">
                  <c:v>243.61842857142858</c:v>
                </c:pt>
                <c:pt idx="5">
                  <c:v>238.25300000000001</c:v>
                </c:pt>
                <c:pt idx="6">
                  <c:v>233.67585714285715</c:v>
                </c:pt>
                <c:pt idx="7">
                  <c:v>229.11836363636365</c:v>
                </c:pt>
                <c:pt idx="8">
                  <c:v>223.19986363636363</c:v>
                </c:pt>
                <c:pt idx="9">
                  <c:v>218.60942857142859</c:v>
                </c:pt>
                <c:pt idx="10">
                  <c:v>213.8360434782609</c:v>
                </c:pt>
                <c:pt idx="11">
                  <c:v>209.72553333333335</c:v>
                </c:pt>
                <c:pt idx="12">
                  <c:v>204.93193939393939</c:v>
                </c:pt>
                <c:pt idx="13">
                  <c:v>200.33899999999997</c:v>
                </c:pt>
                <c:pt idx="14">
                  <c:v>196.48749275362323</c:v>
                </c:pt>
                <c:pt idx="15">
                  <c:v>193.86954761904761</c:v>
                </c:pt>
                <c:pt idx="16">
                  <c:v>191.14975000000004</c:v>
                </c:pt>
                <c:pt idx="17">
                  <c:v>189.48551449275362</c:v>
                </c:pt>
                <c:pt idx="18">
                  <c:v>188.93735833333335</c:v>
                </c:pt>
                <c:pt idx="19">
                  <c:v>187.76484782608696</c:v>
                </c:pt>
                <c:pt idx="20">
                  <c:v>186.90202272727277</c:v>
                </c:pt>
                <c:pt idx="21">
                  <c:v>185.72392857142859</c:v>
                </c:pt>
                <c:pt idx="22">
                  <c:v>182.25265217391305</c:v>
                </c:pt>
                <c:pt idx="23">
                  <c:v>181.13799166666669</c:v>
                </c:pt>
                <c:pt idx="24">
                  <c:v>179.94104761904759</c:v>
                </c:pt>
                <c:pt idx="25">
                  <c:v>177.67838636363638</c:v>
                </c:pt>
                <c:pt idx="26">
                  <c:v>174.7302496376812</c:v>
                </c:pt>
                <c:pt idx="27">
                  <c:v>174.06678715277781</c:v>
                </c:pt>
                <c:pt idx="28">
                  <c:v>173.12298953703703</c:v>
                </c:pt>
                <c:pt idx="29">
                  <c:v>172.47545542164065</c:v>
                </c:pt>
                <c:pt idx="30">
                  <c:v>171.75419010595883</c:v>
                </c:pt>
                <c:pt idx="31">
                  <c:v>172.1952394787526</c:v>
                </c:pt>
                <c:pt idx="32">
                  <c:v>171.27213995100576</c:v>
                </c:pt>
                <c:pt idx="33">
                  <c:v>170.9619238644141</c:v>
                </c:pt>
                <c:pt idx="34">
                  <c:v>170.48748168214408</c:v>
                </c:pt>
                <c:pt idx="35">
                  <c:v>170.06894879773532</c:v>
                </c:pt>
                <c:pt idx="36">
                  <c:v>169.45192230508911</c:v>
                </c:pt>
                <c:pt idx="37">
                  <c:v>167.39725009929441</c:v>
                </c:pt>
                <c:pt idx="38">
                  <c:v>166.98071380614357</c:v>
                </c:pt>
                <c:pt idx="39">
                  <c:v>166.41447463904308</c:v>
                </c:pt>
                <c:pt idx="40">
                  <c:v>166.2557203842193</c:v>
                </c:pt>
                <c:pt idx="41">
                  <c:v>165.81926305881677</c:v>
                </c:pt>
                <c:pt idx="42">
                  <c:v>165.50751505199617</c:v>
                </c:pt>
                <c:pt idx="43">
                  <c:v>165.70190093221922</c:v>
                </c:pt>
                <c:pt idx="44">
                  <c:v>165.43530782554481</c:v>
                </c:pt>
                <c:pt idx="45">
                  <c:v>165.4687042947445</c:v>
                </c:pt>
                <c:pt idx="46">
                  <c:v>165.62367302583567</c:v>
                </c:pt>
                <c:pt idx="47">
                  <c:v>165.49372100982816</c:v>
                </c:pt>
                <c:pt idx="48">
                  <c:v>165.32674649188246</c:v>
                </c:pt>
                <c:pt idx="49">
                  <c:v>164.03242570560082</c:v>
                </c:pt>
                <c:pt idx="50">
                  <c:v>164.05385500592766</c:v>
                </c:pt>
                <c:pt idx="51">
                  <c:v>163.75656704051491</c:v>
                </c:pt>
                <c:pt idx="52">
                  <c:v>163.95846302179319</c:v>
                </c:pt>
                <c:pt idx="53">
                  <c:v>163.68444121921277</c:v>
                </c:pt>
                <c:pt idx="54">
                  <c:v>163.63860080217125</c:v>
                </c:pt>
                <c:pt idx="55">
                  <c:v>164.09358128177277</c:v>
                </c:pt>
                <c:pt idx="56">
                  <c:v>163.96018158337125</c:v>
                </c:pt>
                <c:pt idx="57">
                  <c:v>163.934212287647</c:v>
                </c:pt>
                <c:pt idx="58">
                  <c:v>164.01320270292965</c:v>
                </c:pt>
                <c:pt idx="59">
                  <c:v>163.96381229707038</c:v>
                </c:pt>
                <c:pt idx="60">
                  <c:v>163.92095726312311</c:v>
                </c:pt>
                <c:pt idx="61">
                  <c:v>162.70942817976947</c:v>
                </c:pt>
                <c:pt idx="62">
                  <c:v>162.8475541683739</c:v>
                </c:pt>
                <c:pt idx="63">
                  <c:v>162.6491802384763</c:v>
                </c:pt>
                <c:pt idx="64">
                  <c:v>162.97012375014558</c:v>
                </c:pt>
                <c:pt idx="65">
                  <c:v>162.78059168049009</c:v>
                </c:pt>
                <c:pt idx="66">
                  <c:v>162.85084293424248</c:v>
                </c:pt>
                <c:pt idx="67">
                  <c:v>163.40655766308529</c:v>
                </c:pt>
                <c:pt idx="68">
                  <c:v>163.35885194742889</c:v>
                </c:pt>
                <c:pt idx="69">
                  <c:v>163.37635671047593</c:v>
                </c:pt>
                <c:pt idx="70">
                  <c:v>163.40997774127004</c:v>
                </c:pt>
                <c:pt idx="71">
                  <c:v>163.41582225872997</c:v>
                </c:pt>
                <c:pt idx="72">
                  <c:v>163.4106521086693</c:v>
                </c:pt>
                <c:pt idx="73">
                  <c:v>162.22076789133072</c:v>
                </c:pt>
                <c:pt idx="74">
                  <c:v>162.4088939297456</c:v>
                </c:pt>
                <c:pt idx="75">
                  <c:v>162.2589383918787</c:v>
                </c:pt>
                <c:pt idx="76">
                  <c:v>162.62596691647394</c:v>
                </c:pt>
                <c:pt idx="77">
                  <c:v>162.48140852578931</c:v>
                </c:pt>
                <c:pt idx="78">
                  <c:v>162.60139770382793</c:v>
                </c:pt>
                <c:pt idx="79">
                  <c:v>163.20241524681003</c:v>
                </c:pt>
                <c:pt idx="80">
                  <c:v>163.36548032462801</c:v>
                </c:pt>
                <c:pt idx="81">
                  <c:v>163.82244862715487</c:v>
                </c:pt>
                <c:pt idx="82">
                  <c:v>164.388249152138</c:v>
                </c:pt>
                <c:pt idx="83">
                  <c:v>164.81993195008275</c:v>
                </c:pt>
                <c:pt idx="84">
                  <c:v>165.2903764052341</c:v>
                </c:pt>
                <c:pt idx="85">
                  <c:v>164.50520580633977</c:v>
                </c:pt>
                <c:pt idx="86">
                  <c:v>165.17761567214197</c:v>
                </c:pt>
                <c:pt idx="87">
                  <c:v>165.44433338105682</c:v>
                </c:pt>
                <c:pt idx="88">
                  <c:v>166.26012662689723</c:v>
                </c:pt>
                <c:pt idx="89">
                  <c:v>166.59162537061428</c:v>
                </c:pt>
                <c:pt idx="90">
                  <c:v>167.11662202069022</c:v>
                </c:pt>
                <c:pt idx="91">
                  <c:v>168.18363740883379</c:v>
                </c:pt>
                <c:pt idx="92">
                  <c:v>168.62852714613012</c:v>
                </c:pt>
                <c:pt idx="93">
                  <c:v>169.06272316786627</c:v>
                </c:pt>
                <c:pt idx="94">
                  <c:v>169.75450628904503</c:v>
                </c:pt>
                <c:pt idx="95">
                  <c:v>170.15956866836072</c:v>
                </c:pt>
                <c:pt idx="96">
                  <c:v>170.62996939239952</c:v>
                </c:pt>
                <c:pt idx="97">
                  <c:v>169.87971186997027</c:v>
                </c:pt>
                <c:pt idx="98">
                  <c:v>170.50984844169167</c:v>
                </c:pt>
                <c:pt idx="99">
                  <c:v>170.75820395501492</c:v>
                </c:pt>
                <c:pt idx="100">
                  <c:v>171.63423019444429</c:v>
                </c:pt>
                <c:pt idx="101">
                  <c:v>171.89277246786082</c:v>
                </c:pt>
                <c:pt idx="102">
                  <c:v>172.46499476163143</c:v>
                </c:pt>
                <c:pt idx="103">
                  <c:v>173.54363435788187</c:v>
                </c:pt>
                <c:pt idx="104">
                  <c:v>173.9382530334228</c:v>
                </c:pt>
                <c:pt idx="105">
                  <c:v>174.41074416414781</c:v>
                </c:pt>
                <c:pt idx="106">
                  <c:v>175.08294730116191</c:v>
                </c:pt>
                <c:pt idx="107">
                  <c:v>175.46011093744434</c:v>
                </c:pt>
                <c:pt idx="108">
                  <c:v>175.96496020364523</c:v>
                </c:pt>
                <c:pt idx="109">
                  <c:v>175.21882937575057</c:v>
                </c:pt>
                <c:pt idx="110">
                  <c:v>175.84542907989652</c:v>
                </c:pt>
                <c:pt idx="111">
                  <c:v>176.11222425160173</c:v>
                </c:pt>
                <c:pt idx="112">
                  <c:v>176.96492398098169</c:v>
                </c:pt>
                <c:pt idx="113">
                  <c:v>177.23475673665732</c:v>
                </c:pt>
                <c:pt idx="114">
                  <c:v>177.82525408308899</c:v>
                </c:pt>
                <c:pt idx="115">
                  <c:v>178.87067493075963</c:v>
                </c:pt>
                <c:pt idx="116">
                  <c:v>179.27163078313512</c:v>
                </c:pt>
                <c:pt idx="117">
                  <c:v>179.77436105889143</c:v>
                </c:pt>
                <c:pt idx="118">
                  <c:v>180.40905292587897</c:v>
                </c:pt>
                <c:pt idx="119">
                  <c:v>180.803248855655</c:v>
                </c:pt>
                <c:pt idx="120">
                  <c:v>181.31405907424576</c:v>
                </c:pt>
                <c:pt idx="121">
                  <c:v>180.56114075828711</c:v>
                </c:pt>
                <c:pt idx="122">
                  <c:v>181.18332782304529</c:v>
                </c:pt>
                <c:pt idx="123">
                  <c:v>181.47588817776582</c:v>
                </c:pt>
                <c:pt idx="124">
                  <c:v>182.29521985186236</c:v>
                </c:pt>
                <c:pt idx="125">
                  <c:v>182.57056891132737</c:v>
                </c:pt>
                <c:pt idx="126">
                  <c:v>183.16368711934896</c:v>
                </c:pt>
                <c:pt idx="127">
                  <c:v>184.19961113117097</c:v>
                </c:pt>
                <c:pt idx="128">
                  <c:v>184.62513254220659</c:v>
                </c:pt>
                <c:pt idx="129">
                  <c:v>185.11440375743967</c:v>
                </c:pt>
                <c:pt idx="130">
                  <c:v>185.76118421260477</c:v>
                </c:pt>
                <c:pt idx="131">
                  <c:v>186.16536578739584</c:v>
                </c:pt>
                <c:pt idx="132">
                  <c:v>186.67328601638508</c:v>
                </c:pt>
                <c:pt idx="133">
                  <c:v>185.87756943174546</c:v>
                </c:pt>
                <c:pt idx="134">
                  <c:v>186.51627395839461</c:v>
                </c:pt>
                <c:pt idx="135">
                  <c:v>186.8167095801264</c:v>
                </c:pt>
                <c:pt idx="136">
                  <c:v>187.63701798500978</c:v>
                </c:pt>
                <c:pt idx="137">
                  <c:v>187.92293051320385</c:v>
                </c:pt>
                <c:pt idx="138">
                  <c:v>188.5032795591556</c:v>
                </c:pt>
                <c:pt idx="139">
                  <c:v>189.53998164043776</c:v>
                </c:pt>
                <c:pt idx="140">
                  <c:v>189.98673666327224</c:v>
                </c:pt>
                <c:pt idx="141">
                  <c:v>190.44038778060718</c:v>
                </c:pt>
                <c:pt idx="142">
                  <c:v>191.09345063737354</c:v>
                </c:pt>
                <c:pt idx="143">
                  <c:v>191.52228743709921</c:v>
                </c:pt>
                <c:pt idx="144">
                  <c:v>191.9995384993878</c:v>
                </c:pt>
                <c:pt idx="145">
                  <c:v>191.19687662983719</c:v>
                </c:pt>
                <c:pt idx="146">
                  <c:v>191.88402273099078</c:v>
                </c:pt>
                <c:pt idx="147">
                  <c:v>192.13850878210405</c:v>
                </c:pt>
                <c:pt idx="148">
                  <c:v>192.96498045935854</c:v>
                </c:pt>
                <c:pt idx="149">
                  <c:v>193.28789165333706</c:v>
                </c:pt>
                <c:pt idx="150">
                  <c:v>193.82035573796824</c:v>
                </c:pt>
                <c:pt idx="151">
                  <c:v>194.88076531862055</c:v>
                </c:pt>
                <c:pt idx="152">
                  <c:v>195.33092055464181</c:v>
                </c:pt>
                <c:pt idx="153">
                  <c:v>195.75930401285046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90-48BE-9955-09B2053D1CA8}"/>
            </c:ext>
          </c:extLst>
        </c:ser>
        <c:ser>
          <c:idx val="1"/>
          <c:order val="1"/>
          <c:tx>
            <c:strRef>
              <c:f>ForwardCurveGenerator!$C$4</c:f>
              <c:strCache>
                <c:ptCount val="1"/>
                <c:pt idx="0">
                  <c:v>Benzene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ForwardCurveGenerator!$A$5:$A$158</c:f>
              <c:numCache>
                <c:formatCode>mmm\-yy</c:formatCode>
                <c:ptCount val="154"/>
                <c:pt idx="0">
                  <c:v>36586</c:v>
                </c:pt>
                <c:pt idx="1">
                  <c:v>36617</c:v>
                </c:pt>
                <c:pt idx="2">
                  <c:v>36647</c:v>
                </c:pt>
                <c:pt idx="3">
                  <c:v>36678</c:v>
                </c:pt>
                <c:pt idx="4">
                  <c:v>36708</c:v>
                </c:pt>
                <c:pt idx="5">
                  <c:v>36739</c:v>
                </c:pt>
                <c:pt idx="6">
                  <c:v>36770</c:v>
                </c:pt>
                <c:pt idx="7">
                  <c:v>36800</c:v>
                </c:pt>
                <c:pt idx="8">
                  <c:v>36831</c:v>
                </c:pt>
                <c:pt idx="9">
                  <c:v>36861</c:v>
                </c:pt>
                <c:pt idx="10">
                  <c:v>36892</c:v>
                </c:pt>
                <c:pt idx="11">
                  <c:v>36923</c:v>
                </c:pt>
                <c:pt idx="12">
                  <c:v>36951</c:v>
                </c:pt>
                <c:pt idx="13">
                  <c:v>36982</c:v>
                </c:pt>
                <c:pt idx="14">
                  <c:v>37012</c:v>
                </c:pt>
                <c:pt idx="15">
                  <c:v>37043</c:v>
                </c:pt>
                <c:pt idx="16">
                  <c:v>37073</c:v>
                </c:pt>
                <c:pt idx="17">
                  <c:v>37104</c:v>
                </c:pt>
                <c:pt idx="18">
                  <c:v>37135</c:v>
                </c:pt>
                <c:pt idx="19">
                  <c:v>37165</c:v>
                </c:pt>
                <c:pt idx="20">
                  <c:v>37196</c:v>
                </c:pt>
                <c:pt idx="21">
                  <c:v>37226</c:v>
                </c:pt>
                <c:pt idx="22">
                  <c:v>37257</c:v>
                </c:pt>
                <c:pt idx="23">
                  <c:v>37288</c:v>
                </c:pt>
                <c:pt idx="24">
                  <c:v>37316</c:v>
                </c:pt>
                <c:pt idx="25">
                  <c:v>37347</c:v>
                </c:pt>
                <c:pt idx="26">
                  <c:v>37377</c:v>
                </c:pt>
                <c:pt idx="27">
                  <c:v>37408</c:v>
                </c:pt>
                <c:pt idx="28">
                  <c:v>37438</c:v>
                </c:pt>
                <c:pt idx="29">
                  <c:v>37469</c:v>
                </c:pt>
                <c:pt idx="30">
                  <c:v>37500</c:v>
                </c:pt>
                <c:pt idx="31">
                  <c:v>37530</c:v>
                </c:pt>
                <c:pt idx="32">
                  <c:v>37561</c:v>
                </c:pt>
                <c:pt idx="33">
                  <c:v>37591</c:v>
                </c:pt>
                <c:pt idx="34">
                  <c:v>37622</c:v>
                </c:pt>
                <c:pt idx="35">
                  <c:v>37653</c:v>
                </c:pt>
                <c:pt idx="36">
                  <c:v>37681</c:v>
                </c:pt>
                <c:pt idx="37">
                  <c:v>37712</c:v>
                </c:pt>
                <c:pt idx="38">
                  <c:v>37742</c:v>
                </c:pt>
                <c:pt idx="39">
                  <c:v>37773</c:v>
                </c:pt>
                <c:pt idx="40">
                  <c:v>37803</c:v>
                </c:pt>
                <c:pt idx="41">
                  <c:v>37834</c:v>
                </c:pt>
                <c:pt idx="42">
                  <c:v>37865</c:v>
                </c:pt>
                <c:pt idx="43">
                  <c:v>37895</c:v>
                </c:pt>
                <c:pt idx="44">
                  <c:v>37926</c:v>
                </c:pt>
                <c:pt idx="45">
                  <c:v>37956</c:v>
                </c:pt>
                <c:pt idx="46">
                  <c:v>37987</c:v>
                </c:pt>
                <c:pt idx="47">
                  <c:v>38018</c:v>
                </c:pt>
                <c:pt idx="48">
                  <c:v>38047</c:v>
                </c:pt>
                <c:pt idx="49">
                  <c:v>38078</c:v>
                </c:pt>
                <c:pt idx="50">
                  <c:v>38108</c:v>
                </c:pt>
                <c:pt idx="51">
                  <c:v>38139</c:v>
                </c:pt>
                <c:pt idx="52">
                  <c:v>38169</c:v>
                </c:pt>
                <c:pt idx="53">
                  <c:v>38200</c:v>
                </c:pt>
                <c:pt idx="54">
                  <c:v>38231</c:v>
                </c:pt>
                <c:pt idx="55">
                  <c:v>38261</c:v>
                </c:pt>
                <c:pt idx="56">
                  <c:v>38292</c:v>
                </c:pt>
                <c:pt idx="57">
                  <c:v>38322</c:v>
                </c:pt>
                <c:pt idx="58">
                  <c:v>38353</c:v>
                </c:pt>
                <c:pt idx="59">
                  <c:v>38384</c:v>
                </c:pt>
                <c:pt idx="60">
                  <c:v>38412</c:v>
                </c:pt>
                <c:pt idx="61">
                  <c:v>38443</c:v>
                </c:pt>
                <c:pt idx="62">
                  <c:v>38473</c:v>
                </c:pt>
                <c:pt idx="63">
                  <c:v>38504</c:v>
                </c:pt>
                <c:pt idx="64">
                  <c:v>38534</c:v>
                </c:pt>
                <c:pt idx="65">
                  <c:v>38565</c:v>
                </c:pt>
                <c:pt idx="66">
                  <c:v>38596</c:v>
                </c:pt>
                <c:pt idx="67">
                  <c:v>38626</c:v>
                </c:pt>
                <c:pt idx="68">
                  <c:v>38657</c:v>
                </c:pt>
                <c:pt idx="69">
                  <c:v>38687</c:v>
                </c:pt>
                <c:pt idx="70">
                  <c:v>38718</c:v>
                </c:pt>
                <c:pt idx="71">
                  <c:v>38749</c:v>
                </c:pt>
                <c:pt idx="72">
                  <c:v>38777</c:v>
                </c:pt>
                <c:pt idx="73">
                  <c:v>38808</c:v>
                </c:pt>
                <c:pt idx="74">
                  <c:v>38838</c:v>
                </c:pt>
                <c:pt idx="75">
                  <c:v>38869</c:v>
                </c:pt>
                <c:pt idx="76">
                  <c:v>38899</c:v>
                </c:pt>
                <c:pt idx="77">
                  <c:v>38930</c:v>
                </c:pt>
                <c:pt idx="78">
                  <c:v>38961</c:v>
                </c:pt>
                <c:pt idx="79">
                  <c:v>38991</c:v>
                </c:pt>
                <c:pt idx="80">
                  <c:v>39022</c:v>
                </c:pt>
                <c:pt idx="81">
                  <c:v>39052</c:v>
                </c:pt>
                <c:pt idx="82">
                  <c:v>39083</c:v>
                </c:pt>
                <c:pt idx="83">
                  <c:v>39114</c:v>
                </c:pt>
                <c:pt idx="84">
                  <c:v>39142</c:v>
                </c:pt>
                <c:pt idx="85">
                  <c:v>39173</c:v>
                </c:pt>
                <c:pt idx="86">
                  <c:v>39203</c:v>
                </c:pt>
                <c:pt idx="87">
                  <c:v>39234</c:v>
                </c:pt>
                <c:pt idx="88">
                  <c:v>39264</c:v>
                </c:pt>
                <c:pt idx="89">
                  <c:v>39295</c:v>
                </c:pt>
                <c:pt idx="90">
                  <c:v>39326</c:v>
                </c:pt>
                <c:pt idx="91">
                  <c:v>39356</c:v>
                </c:pt>
                <c:pt idx="92">
                  <c:v>39387</c:v>
                </c:pt>
                <c:pt idx="93">
                  <c:v>39417</c:v>
                </c:pt>
                <c:pt idx="94">
                  <c:v>39448</c:v>
                </c:pt>
                <c:pt idx="95">
                  <c:v>39479</c:v>
                </c:pt>
                <c:pt idx="96">
                  <c:v>39508</c:v>
                </c:pt>
                <c:pt idx="97">
                  <c:v>39539</c:v>
                </c:pt>
                <c:pt idx="98">
                  <c:v>39569</c:v>
                </c:pt>
                <c:pt idx="99">
                  <c:v>39600</c:v>
                </c:pt>
                <c:pt idx="100">
                  <c:v>39630</c:v>
                </c:pt>
                <c:pt idx="101">
                  <c:v>39661</c:v>
                </c:pt>
                <c:pt idx="102">
                  <c:v>39692</c:v>
                </c:pt>
                <c:pt idx="103">
                  <c:v>39722</c:v>
                </c:pt>
                <c:pt idx="104">
                  <c:v>39753</c:v>
                </c:pt>
                <c:pt idx="105">
                  <c:v>39783</c:v>
                </c:pt>
                <c:pt idx="106">
                  <c:v>39814</c:v>
                </c:pt>
                <c:pt idx="107">
                  <c:v>39845</c:v>
                </c:pt>
                <c:pt idx="108">
                  <c:v>39873</c:v>
                </c:pt>
                <c:pt idx="109">
                  <c:v>39904</c:v>
                </c:pt>
                <c:pt idx="110">
                  <c:v>39934</c:v>
                </c:pt>
                <c:pt idx="111">
                  <c:v>39965</c:v>
                </c:pt>
                <c:pt idx="112">
                  <c:v>39995</c:v>
                </c:pt>
                <c:pt idx="113">
                  <c:v>40026</c:v>
                </c:pt>
                <c:pt idx="114">
                  <c:v>40057</c:v>
                </c:pt>
                <c:pt idx="115">
                  <c:v>40087</c:v>
                </c:pt>
                <c:pt idx="116">
                  <c:v>40118</c:v>
                </c:pt>
                <c:pt idx="117">
                  <c:v>40148</c:v>
                </c:pt>
                <c:pt idx="118">
                  <c:v>40179</c:v>
                </c:pt>
                <c:pt idx="119">
                  <c:v>40210</c:v>
                </c:pt>
                <c:pt idx="120">
                  <c:v>40238</c:v>
                </c:pt>
                <c:pt idx="121">
                  <c:v>40269</c:v>
                </c:pt>
                <c:pt idx="122">
                  <c:v>40299</c:v>
                </c:pt>
                <c:pt idx="123">
                  <c:v>40330</c:v>
                </c:pt>
                <c:pt idx="124">
                  <c:v>40360</c:v>
                </c:pt>
                <c:pt idx="125">
                  <c:v>40391</c:v>
                </c:pt>
                <c:pt idx="126">
                  <c:v>40422</c:v>
                </c:pt>
                <c:pt idx="127">
                  <c:v>40452</c:v>
                </c:pt>
                <c:pt idx="128">
                  <c:v>40483</c:v>
                </c:pt>
                <c:pt idx="129">
                  <c:v>40513</c:v>
                </c:pt>
                <c:pt idx="130">
                  <c:v>40544</c:v>
                </c:pt>
                <c:pt idx="131">
                  <c:v>40575</c:v>
                </c:pt>
                <c:pt idx="132">
                  <c:v>40603</c:v>
                </c:pt>
                <c:pt idx="133">
                  <c:v>40634</c:v>
                </c:pt>
                <c:pt idx="134">
                  <c:v>40664</c:v>
                </c:pt>
                <c:pt idx="135">
                  <c:v>40695</c:v>
                </c:pt>
                <c:pt idx="136">
                  <c:v>40725</c:v>
                </c:pt>
                <c:pt idx="137">
                  <c:v>40756</c:v>
                </c:pt>
                <c:pt idx="138">
                  <c:v>40787</c:v>
                </c:pt>
                <c:pt idx="139">
                  <c:v>40817</c:v>
                </c:pt>
                <c:pt idx="140">
                  <c:v>40848</c:v>
                </c:pt>
                <c:pt idx="141">
                  <c:v>40878</c:v>
                </c:pt>
                <c:pt idx="142">
                  <c:v>40909</c:v>
                </c:pt>
                <c:pt idx="143">
                  <c:v>40940</c:v>
                </c:pt>
                <c:pt idx="144">
                  <c:v>40969</c:v>
                </c:pt>
                <c:pt idx="145">
                  <c:v>41000</c:v>
                </c:pt>
                <c:pt idx="146">
                  <c:v>41030</c:v>
                </c:pt>
                <c:pt idx="147">
                  <c:v>41061</c:v>
                </c:pt>
                <c:pt idx="148">
                  <c:v>41091</c:v>
                </c:pt>
                <c:pt idx="149">
                  <c:v>41122</c:v>
                </c:pt>
                <c:pt idx="150">
                  <c:v>41153</c:v>
                </c:pt>
                <c:pt idx="151">
                  <c:v>41183</c:v>
                </c:pt>
                <c:pt idx="152">
                  <c:v>41214</c:v>
                </c:pt>
                <c:pt idx="153">
                  <c:v>41244</c:v>
                </c:pt>
              </c:numCache>
            </c:numRef>
          </c:xVal>
          <c:yVal>
            <c:numRef>
              <c:f>ForwardCurveGenerator!$C$5:$C$158</c:f>
              <c:numCache>
                <c:formatCode>0.00</c:formatCode>
                <c:ptCount val="154"/>
                <c:pt idx="0">
                  <c:v>397.9744907830036</c:v>
                </c:pt>
                <c:pt idx="1">
                  <c:v>379.19081865104897</c:v>
                </c:pt>
                <c:pt idx="2">
                  <c:v>369.037482363506</c:v>
                </c:pt>
                <c:pt idx="3">
                  <c:v>360.05422578004516</c:v>
                </c:pt>
                <c:pt idx="4">
                  <c:v>350.37405474272816</c:v>
                </c:pt>
                <c:pt idx="5">
                  <c:v>344.92635468147756</c:v>
                </c:pt>
                <c:pt idx="6">
                  <c:v>340.27902761500786</c:v>
                </c:pt>
                <c:pt idx="7">
                  <c:v>335.6516511950357</c:v>
                </c:pt>
                <c:pt idx="8">
                  <c:v>329.6423991132533</c:v>
                </c:pt>
                <c:pt idx="9">
                  <c:v>324.98157602121182</c:v>
                </c:pt>
                <c:pt idx="10">
                  <c:v>320.13499761312414</c:v>
                </c:pt>
                <c:pt idx="11">
                  <c:v>315.96145843164351</c:v>
                </c:pt>
                <c:pt idx="12">
                  <c:v>311.09436130238396</c:v>
                </c:pt>
                <c:pt idx="13">
                  <c:v>306.43099548088691</c:v>
                </c:pt>
                <c:pt idx="14">
                  <c:v>302.52043065224973</c:v>
                </c:pt>
                <c:pt idx="15">
                  <c:v>299.86234291888138</c:v>
                </c:pt>
                <c:pt idx="16">
                  <c:v>297.1008409328565</c:v>
                </c:pt>
                <c:pt idx="17">
                  <c:v>295.41108665618219</c:v>
                </c:pt>
                <c:pt idx="18">
                  <c:v>294.85452527371399</c:v>
                </c:pt>
                <c:pt idx="19">
                  <c:v>293.66403592563904</c:v>
                </c:pt>
                <c:pt idx="20">
                  <c:v>292.78798058707969</c:v>
                </c:pt>
                <c:pt idx="21">
                  <c:v>291.59182197281223</c:v>
                </c:pt>
                <c:pt idx="22">
                  <c:v>288.06731831171356</c:v>
                </c:pt>
                <c:pt idx="23">
                  <c:v>286.93556601406203</c:v>
                </c:pt>
                <c:pt idx="24">
                  <c:v>285.72026847077706</c:v>
                </c:pt>
                <c:pt idx="25">
                  <c:v>283.42291240767861</c:v>
                </c:pt>
                <c:pt idx="26">
                  <c:v>280.42957004765071</c:v>
                </c:pt>
                <c:pt idx="27">
                  <c:v>279.7559342753114</c:v>
                </c:pt>
                <c:pt idx="28">
                  <c:v>278.79766481731167</c:v>
                </c:pt>
                <c:pt idx="29">
                  <c:v>278.14020165418401</c:v>
                </c:pt>
                <c:pt idx="30">
                  <c:v>277.40787672391821</c:v>
                </c:pt>
                <c:pt idx="31">
                  <c:v>277.85568898405671</c:v>
                </c:pt>
                <c:pt idx="32">
                  <c:v>276.91843499084814</c:v>
                </c:pt>
                <c:pt idx="33">
                  <c:v>276.6034621659511</c:v>
                </c:pt>
                <c:pt idx="34">
                  <c:v>276.12174506339272</c:v>
                </c:pt>
                <c:pt idx="35">
                  <c:v>275.69679455111299</c:v>
                </c:pt>
                <c:pt idx="36">
                  <c:v>275.07030680329694</c:v>
                </c:pt>
                <c:pt idx="37">
                  <c:v>272.98412901668684</c:v>
                </c:pt>
                <c:pt idx="38">
                  <c:v>272.56120571065412</c:v>
                </c:pt>
                <c:pt idx="39">
                  <c:v>271.98628404237917</c:v>
                </c:pt>
                <c:pt idx="40">
                  <c:v>271.82509550874875</c:v>
                </c:pt>
                <c:pt idx="41">
                  <c:v>271.3819457087514</c:v>
                </c:pt>
                <c:pt idx="42">
                  <c:v>271.06541747372933</c:v>
                </c:pt>
                <c:pt idx="43">
                  <c:v>271.26278399487478</c:v>
                </c:pt>
                <c:pt idx="44">
                  <c:v>270.99210304847418</c:v>
                </c:pt>
                <c:pt idx="45">
                  <c:v>271.0260116067343</c:v>
                </c:pt>
                <c:pt idx="46">
                  <c:v>271.1833565708165</c:v>
                </c:pt>
                <c:pt idx="47">
                  <c:v>271.05141191883968</c:v>
                </c:pt>
                <c:pt idx="48">
                  <c:v>270.8818770756244</c:v>
                </c:pt>
                <c:pt idx="49">
                  <c:v>269.56770965491694</c:v>
                </c:pt>
                <c:pt idx="50">
                  <c:v>269.58946754417946</c:v>
                </c:pt>
                <c:pt idx="51">
                  <c:v>269.28762107547192</c:v>
                </c:pt>
                <c:pt idx="52">
                  <c:v>269.49261285477411</c:v>
                </c:pt>
                <c:pt idx="53">
                  <c:v>269.21438930360233</c:v>
                </c:pt>
                <c:pt idx="54">
                  <c:v>269.167845986624</c:v>
                </c:pt>
                <c:pt idx="55">
                  <c:v>269.62980296799014</c:v>
                </c:pt>
                <c:pt idx="56">
                  <c:v>269.49435776813743</c:v>
                </c:pt>
                <c:pt idx="57">
                  <c:v>269.46799026887351</c:v>
                </c:pt>
                <c:pt idx="58">
                  <c:v>269.54819189385921</c:v>
                </c:pt>
                <c:pt idx="59">
                  <c:v>269.4980441538525</c:v>
                </c:pt>
                <c:pt idx="60">
                  <c:v>269.45453199672443</c:v>
                </c:pt>
                <c:pt idx="61">
                  <c:v>268.22442577618165</c:v>
                </c:pt>
                <c:pt idx="62">
                  <c:v>268.36466973741665</c:v>
                </c:pt>
                <c:pt idx="63">
                  <c:v>268.16325401532345</c:v>
                </c:pt>
                <c:pt idx="64">
                  <c:v>268.48911875565176</c:v>
                </c:pt>
                <c:pt idx="65">
                  <c:v>268.29668047160317</c:v>
                </c:pt>
                <c:pt idx="66">
                  <c:v>268.36800893200007</c:v>
                </c:pt>
                <c:pt idx="67">
                  <c:v>268.93224478418824</c:v>
                </c:pt>
                <c:pt idx="68">
                  <c:v>268.88380756679851</c:v>
                </c:pt>
                <c:pt idx="69">
                  <c:v>268.90158074138355</c:v>
                </c:pt>
                <c:pt idx="70">
                  <c:v>268.93571730458223</c:v>
                </c:pt>
                <c:pt idx="71">
                  <c:v>268.94165143970315</c:v>
                </c:pt>
                <c:pt idx="72">
                  <c:v>268.93640201248081</c:v>
                </c:pt>
                <c:pt idx="73">
                  <c:v>267.72827255229299</c:v>
                </c:pt>
                <c:pt idx="74">
                  <c:v>267.91928324553993</c:v>
                </c:pt>
                <c:pt idx="75">
                  <c:v>267.76702834512571</c:v>
                </c:pt>
                <c:pt idx="76">
                  <c:v>268.13968474885934</c:v>
                </c:pt>
                <c:pt idx="77">
                  <c:v>267.99290975347867</c:v>
                </c:pt>
                <c:pt idx="78">
                  <c:v>268.11473880102784</c:v>
                </c:pt>
                <c:pt idx="79">
                  <c:v>268.72497212388885</c:v>
                </c:pt>
                <c:pt idx="80">
                  <c:v>268.89053758107286</c:v>
                </c:pt>
                <c:pt idx="81">
                  <c:v>269.35451286590319</c:v>
                </c:pt>
                <c:pt idx="82">
                  <c:v>269.92898916608539</c:v>
                </c:pt>
                <c:pt idx="83">
                  <c:v>270.36729122779343</c:v>
                </c:pt>
                <c:pt idx="84">
                  <c:v>270.84494930356959</c:v>
                </c:pt>
                <c:pt idx="85">
                  <c:v>270.04773919020306</c:v>
                </c:pt>
                <c:pt idx="86">
                  <c:v>270.73045953925816</c:v>
                </c:pt>
                <c:pt idx="87">
                  <c:v>271.00126699850375</c:v>
                </c:pt>
                <c:pt idx="88">
                  <c:v>271.82956931511615</c:v>
                </c:pt>
                <c:pt idx="89">
                  <c:v>272.16615113750186</c:v>
                </c:pt>
                <c:pt idx="90">
                  <c:v>272.69919789130728</c:v>
                </c:pt>
                <c:pt idx="91">
                  <c:v>273.78257449728778</c:v>
                </c:pt>
                <c:pt idx="92">
                  <c:v>274.23428600865242</c:v>
                </c:pt>
                <c:pt idx="93">
                  <c:v>274.67513983099246</c:v>
                </c:pt>
                <c:pt idx="94">
                  <c:v>275.37753049772982</c:v>
                </c:pt>
                <c:pt idx="95">
                  <c:v>275.78880395319231</c:v>
                </c:pt>
                <c:pt idx="96">
                  <c:v>276.26641762729929</c:v>
                </c:pt>
                <c:pt idx="97">
                  <c:v>275.50465593455101</c:v>
                </c:pt>
                <c:pt idx="98">
                  <c:v>276.14445478652766</c:v>
                </c:pt>
                <c:pt idx="99">
                  <c:v>276.39661849109132</c:v>
                </c:pt>
                <c:pt idx="100">
                  <c:v>277.28607739165511</c:v>
                </c:pt>
                <c:pt idx="101">
                  <c:v>277.54858405630949</c:v>
                </c:pt>
                <c:pt idx="102">
                  <c:v>278.12958059429775</c:v>
                </c:pt>
                <c:pt idx="103">
                  <c:v>279.2247596496768</c:v>
                </c:pt>
                <c:pt idx="104">
                  <c:v>279.62542926148797</c:v>
                </c:pt>
                <c:pt idx="105">
                  <c:v>280.10516539580124</c:v>
                </c:pt>
                <c:pt idx="106">
                  <c:v>280.78767584616571</c:v>
                </c:pt>
                <c:pt idx="107">
                  <c:v>281.17062276962656</c:v>
                </c:pt>
                <c:pt idx="108">
                  <c:v>281.68321320705229</c:v>
                </c:pt>
                <c:pt idx="109">
                  <c:v>280.92564148604049</c:v>
                </c:pt>
                <c:pt idx="110">
                  <c:v>281.5618492374274</c:v>
                </c:pt>
                <c:pt idx="111">
                  <c:v>281.83273534724901</c:v>
                </c:pt>
                <c:pt idx="112">
                  <c:v>282.69851005771818</c:v>
                </c:pt>
                <c:pt idx="113">
                  <c:v>282.97248032869504</c:v>
                </c:pt>
                <c:pt idx="114">
                  <c:v>283.57203214221727</c:v>
                </c:pt>
                <c:pt idx="115">
                  <c:v>284.63348308505817</c:v>
                </c:pt>
                <c:pt idx="116">
                  <c:v>285.04058704562078</c:v>
                </c:pt>
                <c:pt idx="117">
                  <c:v>285.55102600078914</c:v>
                </c:pt>
                <c:pt idx="118">
                  <c:v>286.19544999723843</c:v>
                </c:pt>
                <c:pt idx="119">
                  <c:v>286.59569038105809</c:v>
                </c:pt>
                <c:pt idx="120">
                  <c:v>287.11433317390464</c:v>
                </c:pt>
                <c:pt idx="121">
                  <c:v>286.34986988800676</c:v>
                </c:pt>
                <c:pt idx="122">
                  <c:v>286.98159733823167</c:v>
                </c:pt>
                <c:pt idx="123">
                  <c:v>287.27864370481973</c:v>
                </c:pt>
                <c:pt idx="124">
                  <c:v>288.11053870663352</c:v>
                </c:pt>
                <c:pt idx="125">
                  <c:v>288.39010986635418</c:v>
                </c:pt>
                <c:pt idx="126">
                  <c:v>288.99232272878498</c:v>
                </c:pt>
                <c:pt idx="127">
                  <c:v>290.04413121482196</c:v>
                </c:pt>
                <c:pt idx="128">
                  <c:v>290.47617741320141</c:v>
                </c:pt>
                <c:pt idx="129">
                  <c:v>290.97295093160903</c:v>
                </c:pt>
                <c:pt idx="130">
                  <c:v>291.62964887815917</c:v>
                </c:pt>
                <c:pt idx="131">
                  <c:v>292.04002802316745</c:v>
                </c:pt>
                <c:pt idx="132">
                  <c:v>292.55573651238478</c:v>
                </c:pt>
                <c:pt idx="133">
                  <c:v>291.74781870504262</c:v>
                </c:pt>
                <c:pt idx="134">
                  <c:v>292.39631688978716</c:v>
                </c:pt>
                <c:pt idx="135">
                  <c:v>292.70135927980709</c:v>
                </c:pt>
                <c:pt idx="136">
                  <c:v>293.53424598923505</c:v>
                </c:pt>
                <c:pt idx="137">
                  <c:v>293.82454259399265</c:v>
                </c:pt>
                <c:pt idx="138">
                  <c:v>294.41379049676289</c:v>
                </c:pt>
                <c:pt idx="139">
                  <c:v>295.46638898288825</c:v>
                </c:pt>
                <c:pt idx="140">
                  <c:v>295.91999438138703</c:v>
                </c:pt>
                <c:pt idx="141">
                  <c:v>296.38060161653914</c:v>
                </c:pt>
                <c:pt idx="142">
                  <c:v>297.04367829670434</c:v>
                </c:pt>
                <c:pt idx="143">
                  <c:v>297.4790907207132</c:v>
                </c:pt>
                <c:pt idx="144">
                  <c:v>297.96365977361353</c:v>
                </c:pt>
                <c:pt idx="145">
                  <c:v>297.14869018493999</c:v>
                </c:pt>
                <c:pt idx="146">
                  <c:v>297.84637272930865</c:v>
                </c:pt>
                <c:pt idx="147">
                  <c:v>298.10476097505284</c:v>
                </c:pt>
                <c:pt idx="148">
                  <c:v>298.94390546218233</c:v>
                </c:pt>
                <c:pt idx="149">
                  <c:v>299.27176805652988</c:v>
                </c:pt>
                <c:pt idx="150">
                  <c:v>299.81239674775981</c:v>
                </c:pt>
                <c:pt idx="151">
                  <c:v>300.8890662552493</c:v>
                </c:pt>
                <c:pt idx="152">
                  <c:v>301.34612400454159</c:v>
                </c:pt>
                <c:pt idx="153">
                  <c:v>301.78107613566283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90-48BE-9955-09B2053D1C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3623936"/>
        <c:axId val="1"/>
      </c:scatterChart>
      <c:valAx>
        <c:axId val="1043623936"/>
        <c:scaling>
          <c:orientation val="minMax"/>
          <c:min val="3656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mm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365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[$$-409]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43623936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2857142857142855"/>
          <c:y val="0.16541393868934712"/>
          <c:w val="0.33613445378151263"/>
          <c:h val="0.1629076668910236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1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Scatter Plot Between Benzene &amp; Naphtha</a:t>
            </a:r>
          </a:p>
        </c:rich>
      </c:tx>
      <c:layout>
        <c:manualLayout>
          <c:xMode val="edge"/>
          <c:yMode val="edge"/>
          <c:x val="0.18591015807523362"/>
          <c:y val="3.157894736842105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416846388100832"/>
          <c:y val="0.13157894736842105"/>
          <c:w val="0.78277961294835208"/>
          <c:h val="0.71842105263157896"/>
        </c:manualLayout>
      </c:layout>
      <c:scatterChart>
        <c:scatterStyle val="lineMarker"/>
        <c:varyColors val="0"/>
        <c:ser>
          <c:idx val="0"/>
          <c:order val="0"/>
          <c:tx>
            <c:strRef>
              <c:f>ForwardCurveGenerator!$P$4</c:f>
              <c:strCache>
                <c:ptCount val="1"/>
                <c:pt idx="0">
                  <c:v>BENZENE</c:v>
                </c:pt>
              </c:strCache>
            </c:strRef>
          </c:tx>
          <c:spPr>
            <a:ln w="19050">
              <a:noFill/>
            </a:ln>
          </c:spPr>
          <c:marker>
            <c:symbol val="dot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ForwardCurveGenerator!$Q$5:$Q$370</c:f>
              <c:numCache>
                <c:formatCode>0.00</c:formatCode>
                <c:ptCount val="366"/>
                <c:pt idx="0">
                  <c:v>177</c:v>
                </c:pt>
                <c:pt idx="1">
                  <c:v>177.5</c:v>
                </c:pt>
                <c:pt idx="2">
                  <c:v>174.5</c:v>
                </c:pt>
                <c:pt idx="3">
                  <c:v>176</c:v>
                </c:pt>
                <c:pt idx="4">
                  <c:v>179</c:v>
                </c:pt>
                <c:pt idx="5">
                  <c:v>178</c:v>
                </c:pt>
                <c:pt idx="6">
                  <c:v>171</c:v>
                </c:pt>
                <c:pt idx="7">
                  <c:v>173.5</c:v>
                </c:pt>
                <c:pt idx="8">
                  <c:v>174</c:v>
                </c:pt>
                <c:pt idx="9">
                  <c:v>172</c:v>
                </c:pt>
                <c:pt idx="10">
                  <c:v>171</c:v>
                </c:pt>
                <c:pt idx="11">
                  <c:v>169.5</c:v>
                </c:pt>
                <c:pt idx="12">
                  <c:v>173</c:v>
                </c:pt>
                <c:pt idx="13">
                  <c:v>173.5</c:v>
                </c:pt>
                <c:pt idx="14">
                  <c:v>175.5</c:v>
                </c:pt>
                <c:pt idx="15">
                  <c:v>177.5</c:v>
                </c:pt>
                <c:pt idx="16">
                  <c:v>180</c:v>
                </c:pt>
                <c:pt idx="17">
                  <c:v>182.5</c:v>
                </c:pt>
                <c:pt idx="18">
                  <c:v>183.5</c:v>
                </c:pt>
                <c:pt idx="19">
                  <c:v>182.5</c:v>
                </c:pt>
                <c:pt idx="20">
                  <c:v>182.5</c:v>
                </c:pt>
                <c:pt idx="21">
                  <c:v>180</c:v>
                </c:pt>
                <c:pt idx="22">
                  <c:v>175.5</c:v>
                </c:pt>
                <c:pt idx="23">
                  <c:v>171.75</c:v>
                </c:pt>
                <c:pt idx="24">
                  <c:v>170.75</c:v>
                </c:pt>
                <c:pt idx="25">
                  <c:v>168.5</c:v>
                </c:pt>
                <c:pt idx="26">
                  <c:v>168</c:v>
                </c:pt>
                <c:pt idx="27">
                  <c:v>162</c:v>
                </c:pt>
                <c:pt idx="28">
                  <c:v>157</c:v>
                </c:pt>
                <c:pt idx="29">
                  <c:v>159.5</c:v>
                </c:pt>
                <c:pt idx="30">
                  <c:v>159.25</c:v>
                </c:pt>
                <c:pt idx="31">
                  <c:v>155</c:v>
                </c:pt>
                <c:pt idx="32">
                  <c:v>157</c:v>
                </c:pt>
                <c:pt idx="33">
                  <c:v>156.5</c:v>
                </c:pt>
                <c:pt idx="34">
                  <c:v>154.5</c:v>
                </c:pt>
                <c:pt idx="35">
                  <c:v>149.5</c:v>
                </c:pt>
                <c:pt idx="36">
                  <c:v>144.5</c:v>
                </c:pt>
                <c:pt idx="37">
                  <c:v>148</c:v>
                </c:pt>
                <c:pt idx="38">
                  <c:v>152.5</c:v>
                </c:pt>
                <c:pt idx="39">
                  <c:v>156</c:v>
                </c:pt>
                <c:pt idx="40">
                  <c:v>158.5</c:v>
                </c:pt>
                <c:pt idx="41">
                  <c:v>158.5</c:v>
                </c:pt>
                <c:pt idx="42">
                  <c:v>151</c:v>
                </c:pt>
                <c:pt idx="43">
                  <c:v>149</c:v>
                </c:pt>
                <c:pt idx="44">
                  <c:v>147</c:v>
                </c:pt>
                <c:pt idx="45">
                  <c:v>147</c:v>
                </c:pt>
                <c:pt idx="46">
                  <c:v>145.5</c:v>
                </c:pt>
                <c:pt idx="47">
                  <c:v>137</c:v>
                </c:pt>
                <c:pt idx="48">
                  <c:v>129.5</c:v>
                </c:pt>
                <c:pt idx="49">
                  <c:v>126.5</c:v>
                </c:pt>
                <c:pt idx="50">
                  <c:v>126.5</c:v>
                </c:pt>
                <c:pt idx="51">
                  <c:v>128</c:v>
                </c:pt>
                <c:pt idx="52">
                  <c:v>127</c:v>
                </c:pt>
                <c:pt idx="53">
                  <c:v>128</c:v>
                </c:pt>
                <c:pt idx="54">
                  <c:v>129.5</c:v>
                </c:pt>
                <c:pt idx="55">
                  <c:v>136</c:v>
                </c:pt>
                <c:pt idx="56">
                  <c:v>139</c:v>
                </c:pt>
                <c:pt idx="57">
                  <c:v>133.5</c:v>
                </c:pt>
                <c:pt idx="58">
                  <c:v>133</c:v>
                </c:pt>
                <c:pt idx="59">
                  <c:v>136</c:v>
                </c:pt>
                <c:pt idx="60">
                  <c:v>131.75</c:v>
                </c:pt>
                <c:pt idx="61">
                  <c:v>132</c:v>
                </c:pt>
                <c:pt idx="62">
                  <c:v>132.5</c:v>
                </c:pt>
                <c:pt idx="63">
                  <c:v>130.5</c:v>
                </c:pt>
                <c:pt idx="64">
                  <c:v>133</c:v>
                </c:pt>
                <c:pt idx="65">
                  <c:v>138.75</c:v>
                </c:pt>
                <c:pt idx="66">
                  <c:v>142.5</c:v>
                </c:pt>
                <c:pt idx="67">
                  <c:v>146.5</c:v>
                </c:pt>
                <c:pt idx="68">
                  <c:v>148</c:v>
                </c:pt>
                <c:pt idx="69">
                  <c:v>152.75</c:v>
                </c:pt>
                <c:pt idx="70">
                  <c:v>153.75</c:v>
                </c:pt>
                <c:pt idx="71">
                  <c:v>155</c:v>
                </c:pt>
                <c:pt idx="72">
                  <c:v>155.5</c:v>
                </c:pt>
                <c:pt idx="73">
                  <c:v>152.5</c:v>
                </c:pt>
                <c:pt idx="74">
                  <c:v>156.25</c:v>
                </c:pt>
                <c:pt idx="75">
                  <c:v>163.5</c:v>
                </c:pt>
                <c:pt idx="76">
                  <c:v>162</c:v>
                </c:pt>
                <c:pt idx="77">
                  <c:v>161.5</c:v>
                </c:pt>
                <c:pt idx="78">
                  <c:v>162.5</c:v>
                </c:pt>
                <c:pt idx="79">
                  <c:v>162.25</c:v>
                </c:pt>
                <c:pt idx="80">
                  <c:v>162.5</c:v>
                </c:pt>
                <c:pt idx="81">
                  <c:v>166</c:v>
                </c:pt>
                <c:pt idx="82">
                  <c:v>162.5</c:v>
                </c:pt>
                <c:pt idx="83">
                  <c:v>159</c:v>
                </c:pt>
                <c:pt idx="84">
                  <c:v>152</c:v>
                </c:pt>
                <c:pt idx="85">
                  <c:v>157</c:v>
                </c:pt>
                <c:pt idx="86">
                  <c:v>157.25</c:v>
                </c:pt>
                <c:pt idx="87">
                  <c:v>154.25</c:v>
                </c:pt>
                <c:pt idx="88">
                  <c:v>155</c:v>
                </c:pt>
                <c:pt idx="89">
                  <c:v>157.5</c:v>
                </c:pt>
                <c:pt idx="90">
                  <c:v>166</c:v>
                </c:pt>
                <c:pt idx="91">
                  <c:v>167.5</c:v>
                </c:pt>
                <c:pt idx="92">
                  <c:v>167.5</c:v>
                </c:pt>
                <c:pt idx="93">
                  <c:v>168.5</c:v>
                </c:pt>
                <c:pt idx="94">
                  <c:v>168</c:v>
                </c:pt>
                <c:pt idx="95">
                  <c:v>169.5</c:v>
                </c:pt>
                <c:pt idx="96">
                  <c:v>173.5</c:v>
                </c:pt>
                <c:pt idx="97">
                  <c:v>178.5</c:v>
                </c:pt>
                <c:pt idx="98">
                  <c:v>176.5</c:v>
                </c:pt>
                <c:pt idx="99">
                  <c:v>173</c:v>
                </c:pt>
                <c:pt idx="100">
                  <c:v>164.5</c:v>
                </c:pt>
                <c:pt idx="101">
                  <c:v>159</c:v>
                </c:pt>
                <c:pt idx="102">
                  <c:v>156.5</c:v>
                </c:pt>
                <c:pt idx="103">
                  <c:v>156</c:v>
                </c:pt>
                <c:pt idx="104">
                  <c:v>158.5</c:v>
                </c:pt>
                <c:pt idx="105">
                  <c:v>159</c:v>
                </c:pt>
                <c:pt idx="106">
                  <c:v>158.5</c:v>
                </c:pt>
                <c:pt idx="107">
                  <c:v>159.5</c:v>
                </c:pt>
                <c:pt idx="108">
                  <c:v>161</c:v>
                </c:pt>
                <c:pt idx="109">
                  <c:v>165.5</c:v>
                </c:pt>
                <c:pt idx="110">
                  <c:v>166.5</c:v>
                </c:pt>
                <c:pt idx="111">
                  <c:v>170</c:v>
                </c:pt>
                <c:pt idx="112">
                  <c:v>169</c:v>
                </c:pt>
                <c:pt idx="113">
                  <c:v>168</c:v>
                </c:pt>
                <c:pt idx="114">
                  <c:v>166</c:v>
                </c:pt>
                <c:pt idx="115">
                  <c:v>163.5</c:v>
                </c:pt>
                <c:pt idx="116">
                  <c:v>162.5</c:v>
                </c:pt>
                <c:pt idx="117">
                  <c:v>166</c:v>
                </c:pt>
                <c:pt idx="118">
                  <c:v>168</c:v>
                </c:pt>
                <c:pt idx="119">
                  <c:v>172</c:v>
                </c:pt>
                <c:pt idx="120">
                  <c:v>179</c:v>
                </c:pt>
                <c:pt idx="121">
                  <c:v>181</c:v>
                </c:pt>
                <c:pt idx="122">
                  <c:v>182.5</c:v>
                </c:pt>
                <c:pt idx="123">
                  <c:v>183.5</c:v>
                </c:pt>
                <c:pt idx="124">
                  <c:v>183.75</c:v>
                </c:pt>
                <c:pt idx="125">
                  <c:v>180</c:v>
                </c:pt>
                <c:pt idx="126">
                  <c:v>169</c:v>
                </c:pt>
                <c:pt idx="127">
                  <c:v>164.5</c:v>
                </c:pt>
                <c:pt idx="128">
                  <c:v>157.5</c:v>
                </c:pt>
                <c:pt idx="129">
                  <c:v>148.5</c:v>
                </c:pt>
                <c:pt idx="130">
                  <c:v>145.5</c:v>
                </c:pt>
                <c:pt idx="131">
                  <c:v>145.5</c:v>
                </c:pt>
                <c:pt idx="132">
                  <c:v>147</c:v>
                </c:pt>
                <c:pt idx="133">
                  <c:v>153.5</c:v>
                </c:pt>
                <c:pt idx="134">
                  <c:v>154</c:v>
                </c:pt>
                <c:pt idx="135">
                  <c:v>155.5</c:v>
                </c:pt>
                <c:pt idx="136">
                  <c:v>156</c:v>
                </c:pt>
                <c:pt idx="137">
                  <c:v>161.5</c:v>
                </c:pt>
                <c:pt idx="138">
                  <c:v>166</c:v>
                </c:pt>
                <c:pt idx="139">
                  <c:v>159</c:v>
                </c:pt>
                <c:pt idx="140">
                  <c:v>152</c:v>
                </c:pt>
                <c:pt idx="141">
                  <c:v>148.5</c:v>
                </c:pt>
                <c:pt idx="142">
                  <c:v>148</c:v>
                </c:pt>
                <c:pt idx="143">
                  <c:v>149</c:v>
                </c:pt>
                <c:pt idx="144">
                  <c:v>151.5</c:v>
                </c:pt>
                <c:pt idx="145">
                  <c:v>152</c:v>
                </c:pt>
                <c:pt idx="146">
                  <c:v>150</c:v>
                </c:pt>
                <c:pt idx="147">
                  <c:v>147</c:v>
                </c:pt>
                <c:pt idx="148">
                  <c:v>148</c:v>
                </c:pt>
                <c:pt idx="149">
                  <c:v>150.5</c:v>
                </c:pt>
                <c:pt idx="150">
                  <c:v>155</c:v>
                </c:pt>
                <c:pt idx="151">
                  <c:v>156</c:v>
                </c:pt>
                <c:pt idx="152">
                  <c:v>156.5</c:v>
                </c:pt>
                <c:pt idx="153">
                  <c:v>165.5</c:v>
                </c:pt>
                <c:pt idx="154">
                  <c:v>170</c:v>
                </c:pt>
                <c:pt idx="155">
                  <c:v>164.5</c:v>
                </c:pt>
                <c:pt idx="156">
                  <c:v>164.5</c:v>
                </c:pt>
                <c:pt idx="157">
                  <c:v>166</c:v>
                </c:pt>
                <c:pt idx="158">
                  <c:v>162</c:v>
                </c:pt>
                <c:pt idx="159">
                  <c:v>164.5</c:v>
                </c:pt>
                <c:pt idx="160">
                  <c:v>169</c:v>
                </c:pt>
                <c:pt idx="161">
                  <c:v>168</c:v>
                </c:pt>
                <c:pt idx="162">
                  <c:v>167.5</c:v>
                </c:pt>
                <c:pt idx="163">
                  <c:v>169.5</c:v>
                </c:pt>
                <c:pt idx="164">
                  <c:v>170.5</c:v>
                </c:pt>
                <c:pt idx="165">
                  <c:v>179.5</c:v>
                </c:pt>
                <c:pt idx="166">
                  <c:v>189</c:v>
                </c:pt>
                <c:pt idx="167">
                  <c:v>201.5</c:v>
                </c:pt>
                <c:pt idx="168">
                  <c:v>196.5</c:v>
                </c:pt>
                <c:pt idx="169">
                  <c:v>192.5</c:v>
                </c:pt>
                <c:pt idx="170">
                  <c:v>189.5</c:v>
                </c:pt>
                <c:pt idx="171">
                  <c:v>186</c:v>
                </c:pt>
                <c:pt idx="172">
                  <c:v>186</c:v>
                </c:pt>
                <c:pt idx="173">
                  <c:v>186.5</c:v>
                </c:pt>
                <c:pt idx="174">
                  <c:v>183</c:v>
                </c:pt>
                <c:pt idx="175">
                  <c:v>173</c:v>
                </c:pt>
                <c:pt idx="176">
                  <c:v>170</c:v>
                </c:pt>
                <c:pt idx="177">
                  <c:v>169.25</c:v>
                </c:pt>
                <c:pt idx="178">
                  <c:v>171</c:v>
                </c:pt>
                <c:pt idx="179">
                  <c:v>179.25</c:v>
                </c:pt>
                <c:pt idx="180">
                  <c:v>183.5</c:v>
                </c:pt>
                <c:pt idx="181">
                  <c:v>186.5</c:v>
                </c:pt>
                <c:pt idx="182">
                  <c:v>188.5</c:v>
                </c:pt>
                <c:pt idx="183">
                  <c:v>186.5</c:v>
                </c:pt>
                <c:pt idx="184">
                  <c:v>187.5</c:v>
                </c:pt>
                <c:pt idx="185">
                  <c:v>187.5</c:v>
                </c:pt>
                <c:pt idx="186">
                  <c:v>190.5</c:v>
                </c:pt>
                <c:pt idx="187">
                  <c:v>192</c:v>
                </c:pt>
                <c:pt idx="188">
                  <c:v>199</c:v>
                </c:pt>
                <c:pt idx="189">
                  <c:v>202</c:v>
                </c:pt>
                <c:pt idx="190">
                  <c:v>205</c:v>
                </c:pt>
                <c:pt idx="191">
                  <c:v>212</c:v>
                </c:pt>
                <c:pt idx="192">
                  <c:v>217.5</c:v>
                </c:pt>
                <c:pt idx="193">
                  <c:v>223.5</c:v>
                </c:pt>
                <c:pt idx="194">
                  <c:v>226</c:v>
                </c:pt>
                <c:pt idx="195">
                  <c:v>221.5</c:v>
                </c:pt>
                <c:pt idx="196">
                  <c:v>220</c:v>
                </c:pt>
                <c:pt idx="197">
                  <c:v>216</c:v>
                </c:pt>
                <c:pt idx="198">
                  <c:v>222</c:v>
                </c:pt>
                <c:pt idx="199">
                  <c:v>222</c:v>
                </c:pt>
                <c:pt idx="200">
                  <c:v>221.5</c:v>
                </c:pt>
                <c:pt idx="201">
                  <c:v>225.5</c:v>
                </c:pt>
                <c:pt idx="202">
                  <c:v>220.5</c:v>
                </c:pt>
                <c:pt idx="203">
                  <c:v>216.5</c:v>
                </c:pt>
                <c:pt idx="204">
                  <c:v>214.5</c:v>
                </c:pt>
                <c:pt idx="205">
                  <c:v>224.5</c:v>
                </c:pt>
                <c:pt idx="206">
                  <c:v>221.5</c:v>
                </c:pt>
                <c:pt idx="207">
                  <c:v>217.5</c:v>
                </c:pt>
                <c:pt idx="208">
                  <c:v>219.5</c:v>
                </c:pt>
                <c:pt idx="209">
                  <c:v>222.5</c:v>
                </c:pt>
                <c:pt idx="210">
                  <c:v>218.5</c:v>
                </c:pt>
                <c:pt idx="211">
                  <c:v>212</c:v>
                </c:pt>
                <c:pt idx="212">
                  <c:v>197.5</c:v>
                </c:pt>
                <c:pt idx="213">
                  <c:v>186.25</c:v>
                </c:pt>
                <c:pt idx="214">
                  <c:v>193.5</c:v>
                </c:pt>
                <c:pt idx="215">
                  <c:v>194.5</c:v>
                </c:pt>
                <c:pt idx="216">
                  <c:v>189</c:v>
                </c:pt>
                <c:pt idx="217">
                  <c:v>183.5</c:v>
                </c:pt>
                <c:pt idx="218">
                  <c:v>181</c:v>
                </c:pt>
                <c:pt idx="219">
                  <c:v>171.5</c:v>
                </c:pt>
                <c:pt idx="220">
                  <c:v>169</c:v>
                </c:pt>
                <c:pt idx="221">
                  <c:v>170</c:v>
                </c:pt>
                <c:pt idx="222">
                  <c:v>169</c:v>
                </c:pt>
                <c:pt idx="223">
                  <c:v>174</c:v>
                </c:pt>
                <c:pt idx="224">
                  <c:v>184</c:v>
                </c:pt>
                <c:pt idx="225">
                  <c:v>182</c:v>
                </c:pt>
                <c:pt idx="226">
                  <c:v>180</c:v>
                </c:pt>
                <c:pt idx="227">
                  <c:v>178.5</c:v>
                </c:pt>
                <c:pt idx="228">
                  <c:v>177</c:v>
                </c:pt>
                <c:pt idx="229">
                  <c:v>171</c:v>
                </c:pt>
                <c:pt idx="230">
                  <c:v>170.5</c:v>
                </c:pt>
                <c:pt idx="231">
                  <c:v>171</c:v>
                </c:pt>
                <c:pt idx="232">
                  <c:v>179</c:v>
                </c:pt>
                <c:pt idx="233">
                  <c:v>184</c:v>
                </c:pt>
                <c:pt idx="234">
                  <c:v>187.5</c:v>
                </c:pt>
                <c:pt idx="235">
                  <c:v>190</c:v>
                </c:pt>
                <c:pt idx="236">
                  <c:v>190.5</c:v>
                </c:pt>
                <c:pt idx="237">
                  <c:v>186</c:v>
                </c:pt>
                <c:pt idx="238">
                  <c:v>182.5</c:v>
                </c:pt>
                <c:pt idx="239">
                  <c:v>182.5</c:v>
                </c:pt>
                <c:pt idx="240">
                  <c:v>183.5</c:v>
                </c:pt>
                <c:pt idx="241">
                  <c:v>188</c:v>
                </c:pt>
                <c:pt idx="242">
                  <c:v>194</c:v>
                </c:pt>
                <c:pt idx="243">
                  <c:v>202</c:v>
                </c:pt>
                <c:pt idx="244">
                  <c:v>206.5</c:v>
                </c:pt>
                <c:pt idx="245">
                  <c:v>198</c:v>
                </c:pt>
                <c:pt idx="246">
                  <c:v>190.75</c:v>
                </c:pt>
                <c:pt idx="247">
                  <c:v>192.5</c:v>
                </c:pt>
                <c:pt idx="248">
                  <c:v>195.5</c:v>
                </c:pt>
                <c:pt idx="249">
                  <c:v>196.75</c:v>
                </c:pt>
                <c:pt idx="250">
                  <c:v>191.25</c:v>
                </c:pt>
                <c:pt idx="251">
                  <c:v>184</c:v>
                </c:pt>
                <c:pt idx="252">
                  <c:v>177.5</c:v>
                </c:pt>
                <c:pt idx="253">
                  <c:v>174</c:v>
                </c:pt>
                <c:pt idx="254">
                  <c:v>168.75</c:v>
                </c:pt>
                <c:pt idx="255">
                  <c:v>160.5</c:v>
                </c:pt>
                <c:pt idx="256">
                  <c:v>157</c:v>
                </c:pt>
                <c:pt idx="257">
                  <c:v>153.5</c:v>
                </c:pt>
                <c:pt idx="258">
                  <c:v>152.5</c:v>
                </c:pt>
                <c:pt idx="259">
                  <c:v>153</c:v>
                </c:pt>
                <c:pt idx="260">
                  <c:v>150.5</c:v>
                </c:pt>
                <c:pt idx="261">
                  <c:v>151.5</c:v>
                </c:pt>
                <c:pt idx="262">
                  <c:v>150.5</c:v>
                </c:pt>
                <c:pt idx="263">
                  <c:v>147</c:v>
                </c:pt>
                <c:pt idx="264">
                  <c:v>144.5</c:v>
                </c:pt>
                <c:pt idx="265">
                  <c:v>132</c:v>
                </c:pt>
                <c:pt idx="266">
                  <c:v>128.5</c:v>
                </c:pt>
                <c:pt idx="267">
                  <c:v>140</c:v>
                </c:pt>
                <c:pt idx="268">
                  <c:v>135.5</c:v>
                </c:pt>
                <c:pt idx="269">
                  <c:v>125.5</c:v>
                </c:pt>
                <c:pt idx="270">
                  <c:v>124</c:v>
                </c:pt>
                <c:pt idx="271">
                  <c:v>124.5</c:v>
                </c:pt>
                <c:pt idx="272">
                  <c:v>129</c:v>
                </c:pt>
                <c:pt idx="273">
                  <c:v>142</c:v>
                </c:pt>
                <c:pt idx="274">
                  <c:v>143.5</c:v>
                </c:pt>
                <c:pt idx="275">
                  <c:v>132</c:v>
                </c:pt>
                <c:pt idx="276">
                  <c:v>122</c:v>
                </c:pt>
                <c:pt idx="277">
                  <c:v>121.25</c:v>
                </c:pt>
                <c:pt idx="278">
                  <c:v>118.5</c:v>
                </c:pt>
                <c:pt idx="279">
                  <c:v>111.5</c:v>
                </c:pt>
                <c:pt idx="280">
                  <c:v>112</c:v>
                </c:pt>
                <c:pt idx="281">
                  <c:v>118.25</c:v>
                </c:pt>
                <c:pt idx="282">
                  <c:v>128.25</c:v>
                </c:pt>
                <c:pt idx="283">
                  <c:v>130.5</c:v>
                </c:pt>
                <c:pt idx="284">
                  <c:v>124.5</c:v>
                </c:pt>
                <c:pt idx="285">
                  <c:v>121.25</c:v>
                </c:pt>
                <c:pt idx="286">
                  <c:v>120</c:v>
                </c:pt>
                <c:pt idx="287">
                  <c:v>121.25</c:v>
                </c:pt>
                <c:pt idx="288">
                  <c:v>120.25</c:v>
                </c:pt>
                <c:pt idx="289">
                  <c:v>114.25</c:v>
                </c:pt>
                <c:pt idx="290">
                  <c:v>110.5</c:v>
                </c:pt>
                <c:pt idx="291">
                  <c:v>118.25</c:v>
                </c:pt>
                <c:pt idx="292">
                  <c:v>125</c:v>
                </c:pt>
                <c:pt idx="293">
                  <c:v>133</c:v>
                </c:pt>
                <c:pt idx="294">
                  <c:v>139.75</c:v>
                </c:pt>
                <c:pt idx="295">
                  <c:v>137.5</c:v>
                </c:pt>
                <c:pt idx="296">
                  <c:v>134.5</c:v>
                </c:pt>
                <c:pt idx="297">
                  <c:v>133</c:v>
                </c:pt>
                <c:pt idx="298">
                  <c:v>132.25</c:v>
                </c:pt>
                <c:pt idx="299">
                  <c:v>128</c:v>
                </c:pt>
                <c:pt idx="300">
                  <c:v>125.5</c:v>
                </c:pt>
                <c:pt idx="301">
                  <c:v>124.5</c:v>
                </c:pt>
                <c:pt idx="302">
                  <c:v>121.5</c:v>
                </c:pt>
                <c:pt idx="303">
                  <c:v>112</c:v>
                </c:pt>
                <c:pt idx="304">
                  <c:v>104</c:v>
                </c:pt>
                <c:pt idx="305">
                  <c:v>107.25</c:v>
                </c:pt>
                <c:pt idx="306">
                  <c:v>101</c:v>
                </c:pt>
                <c:pt idx="307">
                  <c:v>101</c:v>
                </c:pt>
                <c:pt idx="308">
                  <c:v>102.5</c:v>
                </c:pt>
                <c:pt idx="309">
                  <c:v>99.5</c:v>
                </c:pt>
                <c:pt idx="310">
                  <c:v>94.5</c:v>
                </c:pt>
                <c:pt idx="311">
                  <c:v>92</c:v>
                </c:pt>
                <c:pt idx="312">
                  <c:v>93.5</c:v>
                </c:pt>
                <c:pt idx="313">
                  <c:v>91.75</c:v>
                </c:pt>
                <c:pt idx="314">
                  <c:v>89</c:v>
                </c:pt>
                <c:pt idx="315">
                  <c:v>91.5</c:v>
                </c:pt>
                <c:pt idx="316">
                  <c:v>99.75</c:v>
                </c:pt>
                <c:pt idx="317">
                  <c:v>109</c:v>
                </c:pt>
                <c:pt idx="318">
                  <c:v>116</c:v>
                </c:pt>
                <c:pt idx="319">
                  <c:v>122.75</c:v>
                </c:pt>
                <c:pt idx="320">
                  <c:v>132.75</c:v>
                </c:pt>
                <c:pt idx="321">
                  <c:v>134.25</c:v>
                </c:pt>
                <c:pt idx="322">
                  <c:v>134.5</c:v>
                </c:pt>
                <c:pt idx="323">
                  <c:v>137</c:v>
                </c:pt>
                <c:pt idx="324">
                  <c:v>142.25</c:v>
                </c:pt>
                <c:pt idx="325">
                  <c:v>158.5</c:v>
                </c:pt>
                <c:pt idx="326">
                  <c:v>161.5</c:v>
                </c:pt>
                <c:pt idx="327">
                  <c:v>152.5</c:v>
                </c:pt>
                <c:pt idx="328">
                  <c:v>142.5</c:v>
                </c:pt>
                <c:pt idx="329">
                  <c:v>138</c:v>
                </c:pt>
                <c:pt idx="330">
                  <c:v>144.75</c:v>
                </c:pt>
                <c:pt idx="331">
                  <c:v>156</c:v>
                </c:pt>
                <c:pt idx="332">
                  <c:v>158</c:v>
                </c:pt>
                <c:pt idx="333">
                  <c:v>165.5</c:v>
                </c:pt>
                <c:pt idx="334">
                  <c:v>172</c:v>
                </c:pt>
                <c:pt idx="335">
                  <c:v>176</c:v>
                </c:pt>
                <c:pt idx="336">
                  <c:v>181.5</c:v>
                </c:pt>
                <c:pt idx="337">
                  <c:v>187</c:v>
                </c:pt>
                <c:pt idx="338">
                  <c:v>189.5</c:v>
                </c:pt>
                <c:pt idx="339">
                  <c:v>195</c:v>
                </c:pt>
                <c:pt idx="340">
                  <c:v>200</c:v>
                </c:pt>
                <c:pt idx="341">
                  <c:v>196</c:v>
                </c:pt>
                <c:pt idx="342">
                  <c:v>195.5</c:v>
                </c:pt>
                <c:pt idx="343">
                  <c:v>196.75</c:v>
                </c:pt>
                <c:pt idx="344">
                  <c:v>201.75</c:v>
                </c:pt>
                <c:pt idx="345">
                  <c:v>205.5</c:v>
                </c:pt>
                <c:pt idx="346">
                  <c:v>217.5</c:v>
                </c:pt>
                <c:pt idx="347">
                  <c:v>211.5</c:v>
                </c:pt>
                <c:pt idx="348">
                  <c:v>214</c:v>
                </c:pt>
                <c:pt idx="349">
                  <c:v>218</c:v>
                </c:pt>
                <c:pt idx="350">
                  <c:v>213.5</c:v>
                </c:pt>
                <c:pt idx="351">
                  <c:v>215</c:v>
                </c:pt>
                <c:pt idx="352">
                  <c:v>212.5</c:v>
                </c:pt>
                <c:pt idx="353">
                  <c:v>224.5</c:v>
                </c:pt>
                <c:pt idx="354">
                  <c:v>239</c:v>
                </c:pt>
                <c:pt idx="355">
                  <c:v>220.5</c:v>
                </c:pt>
                <c:pt idx="356">
                  <c:v>217</c:v>
                </c:pt>
                <c:pt idx="357">
                  <c:v>214.5</c:v>
                </c:pt>
                <c:pt idx="358">
                  <c:v>216</c:v>
                </c:pt>
                <c:pt idx="359">
                  <c:v>221</c:v>
                </c:pt>
                <c:pt idx="360">
                  <c:v>232</c:v>
                </c:pt>
                <c:pt idx="361">
                  <c:v>254.5</c:v>
                </c:pt>
                <c:pt idx="362">
                  <c:v>246.5</c:v>
                </c:pt>
                <c:pt idx="363">
                  <c:v>252.5</c:v>
                </c:pt>
                <c:pt idx="364">
                  <c:v>262.25</c:v>
                </c:pt>
                <c:pt idx="365">
                  <c:v>261.5</c:v>
                </c:pt>
              </c:numCache>
            </c:numRef>
          </c:xVal>
          <c:yVal>
            <c:numRef>
              <c:f>ForwardCurveGenerator!$P$5:$P$370</c:f>
              <c:numCache>
                <c:formatCode>0.00</c:formatCode>
                <c:ptCount val="366"/>
                <c:pt idx="0">
                  <c:v>292.25</c:v>
                </c:pt>
                <c:pt idx="1">
                  <c:v>291</c:v>
                </c:pt>
                <c:pt idx="2">
                  <c:v>295.25</c:v>
                </c:pt>
                <c:pt idx="3">
                  <c:v>312</c:v>
                </c:pt>
                <c:pt idx="4">
                  <c:v>327.5</c:v>
                </c:pt>
                <c:pt idx="5">
                  <c:v>324.25</c:v>
                </c:pt>
                <c:pt idx="6">
                  <c:v>326.25</c:v>
                </c:pt>
                <c:pt idx="7">
                  <c:v>327.75</c:v>
                </c:pt>
                <c:pt idx="8">
                  <c:v>329.5</c:v>
                </c:pt>
                <c:pt idx="9">
                  <c:v>332.75</c:v>
                </c:pt>
                <c:pt idx="10">
                  <c:v>329</c:v>
                </c:pt>
                <c:pt idx="11">
                  <c:v>324</c:v>
                </c:pt>
                <c:pt idx="12">
                  <c:v>310.25</c:v>
                </c:pt>
                <c:pt idx="13">
                  <c:v>306.5</c:v>
                </c:pt>
                <c:pt idx="14">
                  <c:v>307.5</c:v>
                </c:pt>
                <c:pt idx="15">
                  <c:v>309.25</c:v>
                </c:pt>
                <c:pt idx="16">
                  <c:v>307.75</c:v>
                </c:pt>
                <c:pt idx="17">
                  <c:v>302</c:v>
                </c:pt>
                <c:pt idx="18">
                  <c:v>304</c:v>
                </c:pt>
                <c:pt idx="19">
                  <c:v>297.75</c:v>
                </c:pt>
                <c:pt idx="20">
                  <c:v>292.25</c:v>
                </c:pt>
                <c:pt idx="21">
                  <c:v>290</c:v>
                </c:pt>
                <c:pt idx="22">
                  <c:v>292</c:v>
                </c:pt>
                <c:pt idx="23">
                  <c:v>290</c:v>
                </c:pt>
                <c:pt idx="24">
                  <c:v>283.75</c:v>
                </c:pt>
                <c:pt idx="25">
                  <c:v>279</c:v>
                </c:pt>
                <c:pt idx="26">
                  <c:v>279</c:v>
                </c:pt>
                <c:pt idx="27">
                  <c:v>277.25</c:v>
                </c:pt>
                <c:pt idx="28">
                  <c:v>278.5</c:v>
                </c:pt>
                <c:pt idx="29">
                  <c:v>279.75</c:v>
                </c:pt>
                <c:pt idx="30">
                  <c:v>282.5</c:v>
                </c:pt>
                <c:pt idx="31">
                  <c:v>282.25</c:v>
                </c:pt>
                <c:pt idx="32">
                  <c:v>284.75</c:v>
                </c:pt>
                <c:pt idx="33">
                  <c:v>283.25</c:v>
                </c:pt>
                <c:pt idx="34">
                  <c:v>282.25</c:v>
                </c:pt>
                <c:pt idx="35">
                  <c:v>280.5</c:v>
                </c:pt>
                <c:pt idx="36">
                  <c:v>277.75</c:v>
                </c:pt>
                <c:pt idx="37">
                  <c:v>266.75</c:v>
                </c:pt>
                <c:pt idx="38">
                  <c:v>274.25</c:v>
                </c:pt>
                <c:pt idx="39">
                  <c:v>272.5</c:v>
                </c:pt>
                <c:pt idx="40">
                  <c:v>272.5</c:v>
                </c:pt>
                <c:pt idx="41">
                  <c:v>272</c:v>
                </c:pt>
                <c:pt idx="42">
                  <c:v>274.75</c:v>
                </c:pt>
                <c:pt idx="43">
                  <c:v>274.25</c:v>
                </c:pt>
                <c:pt idx="44">
                  <c:v>265.75</c:v>
                </c:pt>
                <c:pt idx="45">
                  <c:v>257.25</c:v>
                </c:pt>
                <c:pt idx="46">
                  <c:v>251</c:v>
                </c:pt>
                <c:pt idx="47">
                  <c:v>245.25</c:v>
                </c:pt>
                <c:pt idx="48">
                  <c:v>244</c:v>
                </c:pt>
                <c:pt idx="49">
                  <c:v>242.75</c:v>
                </c:pt>
                <c:pt idx="50">
                  <c:v>247.5</c:v>
                </c:pt>
                <c:pt idx="51">
                  <c:v>252</c:v>
                </c:pt>
                <c:pt idx="52">
                  <c:v>254</c:v>
                </c:pt>
                <c:pt idx="53">
                  <c:v>257</c:v>
                </c:pt>
                <c:pt idx="54">
                  <c:v>260.25</c:v>
                </c:pt>
                <c:pt idx="55">
                  <c:v>271</c:v>
                </c:pt>
                <c:pt idx="56">
                  <c:v>280.25</c:v>
                </c:pt>
                <c:pt idx="57">
                  <c:v>283.75</c:v>
                </c:pt>
                <c:pt idx="58">
                  <c:v>296.5</c:v>
                </c:pt>
                <c:pt idx="59">
                  <c:v>316.75</c:v>
                </c:pt>
                <c:pt idx="60">
                  <c:v>322.5</c:v>
                </c:pt>
                <c:pt idx="61">
                  <c:v>340.75</c:v>
                </c:pt>
                <c:pt idx="62">
                  <c:v>361</c:v>
                </c:pt>
                <c:pt idx="63">
                  <c:v>370</c:v>
                </c:pt>
                <c:pt idx="64">
                  <c:v>372.25</c:v>
                </c:pt>
                <c:pt idx="65">
                  <c:v>363.25</c:v>
                </c:pt>
                <c:pt idx="66">
                  <c:v>353</c:v>
                </c:pt>
                <c:pt idx="67">
                  <c:v>350</c:v>
                </c:pt>
                <c:pt idx="68">
                  <c:v>326.75</c:v>
                </c:pt>
                <c:pt idx="69">
                  <c:v>322.5</c:v>
                </c:pt>
                <c:pt idx="70">
                  <c:v>328</c:v>
                </c:pt>
                <c:pt idx="71">
                  <c:v>317.5</c:v>
                </c:pt>
                <c:pt idx="72">
                  <c:v>308.5</c:v>
                </c:pt>
                <c:pt idx="73">
                  <c:v>301.75</c:v>
                </c:pt>
                <c:pt idx="74">
                  <c:v>308</c:v>
                </c:pt>
                <c:pt idx="75">
                  <c:v>315.5</c:v>
                </c:pt>
                <c:pt idx="76">
                  <c:v>321.75</c:v>
                </c:pt>
                <c:pt idx="77">
                  <c:v>322.75</c:v>
                </c:pt>
                <c:pt idx="78">
                  <c:v>339.25</c:v>
                </c:pt>
                <c:pt idx="79">
                  <c:v>348.25</c:v>
                </c:pt>
                <c:pt idx="80">
                  <c:v>360.5</c:v>
                </c:pt>
                <c:pt idx="81">
                  <c:v>388</c:v>
                </c:pt>
                <c:pt idx="82">
                  <c:v>433.75</c:v>
                </c:pt>
                <c:pt idx="83">
                  <c:v>444.5</c:v>
                </c:pt>
                <c:pt idx="84">
                  <c:v>402.5</c:v>
                </c:pt>
                <c:pt idx="85">
                  <c:v>392.5</c:v>
                </c:pt>
                <c:pt idx="86">
                  <c:v>389</c:v>
                </c:pt>
                <c:pt idx="87">
                  <c:v>374.5</c:v>
                </c:pt>
                <c:pt idx="88">
                  <c:v>365</c:v>
                </c:pt>
                <c:pt idx="89">
                  <c:v>374.25</c:v>
                </c:pt>
                <c:pt idx="90">
                  <c:v>366.25</c:v>
                </c:pt>
                <c:pt idx="91">
                  <c:v>348</c:v>
                </c:pt>
                <c:pt idx="92">
                  <c:v>320.25</c:v>
                </c:pt>
                <c:pt idx="93">
                  <c:v>328.75</c:v>
                </c:pt>
                <c:pt idx="94">
                  <c:v>338</c:v>
                </c:pt>
                <c:pt idx="95">
                  <c:v>347</c:v>
                </c:pt>
                <c:pt idx="96">
                  <c:v>350.75</c:v>
                </c:pt>
                <c:pt idx="97">
                  <c:v>348.25</c:v>
                </c:pt>
                <c:pt idx="98">
                  <c:v>336.5</c:v>
                </c:pt>
                <c:pt idx="99">
                  <c:v>341</c:v>
                </c:pt>
                <c:pt idx="100">
                  <c:v>353.75</c:v>
                </c:pt>
                <c:pt idx="101">
                  <c:v>356</c:v>
                </c:pt>
                <c:pt idx="102">
                  <c:v>373.25</c:v>
                </c:pt>
                <c:pt idx="103">
                  <c:v>375.75</c:v>
                </c:pt>
                <c:pt idx="104">
                  <c:v>372.25</c:v>
                </c:pt>
                <c:pt idx="105">
                  <c:v>363.25</c:v>
                </c:pt>
                <c:pt idx="106">
                  <c:v>352.25</c:v>
                </c:pt>
                <c:pt idx="107">
                  <c:v>357</c:v>
                </c:pt>
                <c:pt idx="108">
                  <c:v>334.25</c:v>
                </c:pt>
                <c:pt idx="109">
                  <c:v>330.5</c:v>
                </c:pt>
                <c:pt idx="110">
                  <c:v>326.25</c:v>
                </c:pt>
                <c:pt idx="111">
                  <c:v>314.5</c:v>
                </c:pt>
                <c:pt idx="112">
                  <c:v>335.25</c:v>
                </c:pt>
                <c:pt idx="113">
                  <c:v>342.5</c:v>
                </c:pt>
                <c:pt idx="114">
                  <c:v>343</c:v>
                </c:pt>
                <c:pt idx="115">
                  <c:v>347.5</c:v>
                </c:pt>
                <c:pt idx="116">
                  <c:v>352</c:v>
                </c:pt>
                <c:pt idx="117">
                  <c:v>333.5</c:v>
                </c:pt>
                <c:pt idx="118">
                  <c:v>323</c:v>
                </c:pt>
                <c:pt idx="119">
                  <c:v>319.5</c:v>
                </c:pt>
                <c:pt idx="120">
                  <c:v>306</c:v>
                </c:pt>
                <c:pt idx="121">
                  <c:v>296.25</c:v>
                </c:pt>
                <c:pt idx="122">
                  <c:v>297</c:v>
                </c:pt>
                <c:pt idx="123">
                  <c:v>293.75</c:v>
                </c:pt>
                <c:pt idx="124">
                  <c:v>297</c:v>
                </c:pt>
                <c:pt idx="125">
                  <c:v>290</c:v>
                </c:pt>
                <c:pt idx="126">
                  <c:v>282.75</c:v>
                </c:pt>
                <c:pt idx="127">
                  <c:v>280</c:v>
                </c:pt>
                <c:pt idx="128">
                  <c:v>281.25</c:v>
                </c:pt>
                <c:pt idx="129">
                  <c:v>289.5</c:v>
                </c:pt>
                <c:pt idx="130">
                  <c:v>287.5</c:v>
                </c:pt>
                <c:pt idx="131">
                  <c:v>284.75</c:v>
                </c:pt>
                <c:pt idx="132">
                  <c:v>285.5</c:v>
                </c:pt>
                <c:pt idx="133">
                  <c:v>292</c:v>
                </c:pt>
                <c:pt idx="134">
                  <c:v>272.5</c:v>
                </c:pt>
                <c:pt idx="135">
                  <c:v>261.25</c:v>
                </c:pt>
                <c:pt idx="136">
                  <c:v>250.5</c:v>
                </c:pt>
                <c:pt idx="137">
                  <c:v>250</c:v>
                </c:pt>
                <c:pt idx="138">
                  <c:v>241</c:v>
                </c:pt>
                <c:pt idx="139">
                  <c:v>234.5</c:v>
                </c:pt>
                <c:pt idx="140">
                  <c:v>229.25</c:v>
                </c:pt>
                <c:pt idx="141">
                  <c:v>212</c:v>
                </c:pt>
                <c:pt idx="142">
                  <c:v>207.5</c:v>
                </c:pt>
                <c:pt idx="143">
                  <c:v>211.75</c:v>
                </c:pt>
                <c:pt idx="144">
                  <c:v>203</c:v>
                </c:pt>
                <c:pt idx="145">
                  <c:v>192.75</c:v>
                </c:pt>
                <c:pt idx="146">
                  <c:v>200.5</c:v>
                </c:pt>
                <c:pt idx="147">
                  <c:v>214.25</c:v>
                </c:pt>
                <c:pt idx="148">
                  <c:v>212.75</c:v>
                </c:pt>
                <c:pt idx="149">
                  <c:v>236.25</c:v>
                </c:pt>
                <c:pt idx="150">
                  <c:v>259.25</c:v>
                </c:pt>
                <c:pt idx="151">
                  <c:v>257.25</c:v>
                </c:pt>
                <c:pt idx="152">
                  <c:v>257.5</c:v>
                </c:pt>
                <c:pt idx="153">
                  <c:v>266.75</c:v>
                </c:pt>
                <c:pt idx="154">
                  <c:v>268.5</c:v>
                </c:pt>
                <c:pt idx="155">
                  <c:v>264.75</c:v>
                </c:pt>
                <c:pt idx="156">
                  <c:v>265.25</c:v>
                </c:pt>
                <c:pt idx="157">
                  <c:v>246.25</c:v>
                </c:pt>
                <c:pt idx="158">
                  <c:v>236.5</c:v>
                </c:pt>
                <c:pt idx="159">
                  <c:v>239.5</c:v>
                </c:pt>
                <c:pt idx="160">
                  <c:v>243.75</c:v>
                </c:pt>
                <c:pt idx="161">
                  <c:v>248</c:v>
                </c:pt>
                <c:pt idx="162">
                  <c:v>248.5</c:v>
                </c:pt>
                <c:pt idx="163">
                  <c:v>251.5</c:v>
                </c:pt>
                <c:pt idx="164">
                  <c:v>255.5</c:v>
                </c:pt>
                <c:pt idx="165">
                  <c:v>259</c:v>
                </c:pt>
                <c:pt idx="166">
                  <c:v>256.75</c:v>
                </c:pt>
                <c:pt idx="167">
                  <c:v>263.25</c:v>
                </c:pt>
                <c:pt idx="168">
                  <c:v>257.75</c:v>
                </c:pt>
                <c:pt idx="169">
                  <c:v>261</c:v>
                </c:pt>
                <c:pt idx="170">
                  <c:v>262.75</c:v>
                </c:pt>
                <c:pt idx="171">
                  <c:v>262</c:v>
                </c:pt>
                <c:pt idx="172">
                  <c:v>260.75</c:v>
                </c:pt>
                <c:pt idx="173">
                  <c:v>259.75</c:v>
                </c:pt>
                <c:pt idx="174">
                  <c:v>267.5</c:v>
                </c:pt>
                <c:pt idx="175">
                  <c:v>262.75</c:v>
                </c:pt>
                <c:pt idx="176">
                  <c:v>269.75</c:v>
                </c:pt>
                <c:pt idx="177">
                  <c:v>273</c:v>
                </c:pt>
                <c:pt idx="178">
                  <c:v>280</c:v>
                </c:pt>
                <c:pt idx="179">
                  <c:v>278.25</c:v>
                </c:pt>
                <c:pt idx="180">
                  <c:v>277.75</c:v>
                </c:pt>
                <c:pt idx="181">
                  <c:v>290</c:v>
                </c:pt>
                <c:pt idx="182">
                  <c:v>295</c:v>
                </c:pt>
                <c:pt idx="183">
                  <c:v>310.75</c:v>
                </c:pt>
                <c:pt idx="184">
                  <c:v>314.5</c:v>
                </c:pt>
                <c:pt idx="185">
                  <c:v>331.75</c:v>
                </c:pt>
                <c:pt idx="186">
                  <c:v>345.75</c:v>
                </c:pt>
                <c:pt idx="187">
                  <c:v>319.75</c:v>
                </c:pt>
                <c:pt idx="188">
                  <c:v>312.75</c:v>
                </c:pt>
                <c:pt idx="189">
                  <c:v>305</c:v>
                </c:pt>
                <c:pt idx="190">
                  <c:v>303.25</c:v>
                </c:pt>
                <c:pt idx="191">
                  <c:v>295.5</c:v>
                </c:pt>
                <c:pt idx="192">
                  <c:v>296.75</c:v>
                </c:pt>
                <c:pt idx="193">
                  <c:v>302.5</c:v>
                </c:pt>
                <c:pt idx="194">
                  <c:v>294.25</c:v>
                </c:pt>
                <c:pt idx="195">
                  <c:v>298.75</c:v>
                </c:pt>
                <c:pt idx="196">
                  <c:v>296.25</c:v>
                </c:pt>
                <c:pt idx="197">
                  <c:v>296.5</c:v>
                </c:pt>
                <c:pt idx="198">
                  <c:v>300.25</c:v>
                </c:pt>
                <c:pt idx="199">
                  <c:v>302</c:v>
                </c:pt>
                <c:pt idx="200">
                  <c:v>310.25</c:v>
                </c:pt>
                <c:pt idx="201">
                  <c:v>310.5</c:v>
                </c:pt>
                <c:pt idx="202">
                  <c:v>309.5</c:v>
                </c:pt>
                <c:pt idx="203">
                  <c:v>324</c:v>
                </c:pt>
                <c:pt idx="204">
                  <c:v>336.5</c:v>
                </c:pt>
                <c:pt idx="205">
                  <c:v>334.25</c:v>
                </c:pt>
                <c:pt idx="206">
                  <c:v>334.25</c:v>
                </c:pt>
                <c:pt idx="207">
                  <c:v>341.75</c:v>
                </c:pt>
                <c:pt idx="208">
                  <c:v>342.75</c:v>
                </c:pt>
                <c:pt idx="209">
                  <c:v>333.25</c:v>
                </c:pt>
                <c:pt idx="210">
                  <c:v>325.75</c:v>
                </c:pt>
                <c:pt idx="211">
                  <c:v>329</c:v>
                </c:pt>
                <c:pt idx="212">
                  <c:v>327.25</c:v>
                </c:pt>
                <c:pt idx="213">
                  <c:v>333</c:v>
                </c:pt>
                <c:pt idx="214">
                  <c:v>348</c:v>
                </c:pt>
                <c:pt idx="215">
                  <c:v>355.5</c:v>
                </c:pt>
                <c:pt idx="216">
                  <c:v>360</c:v>
                </c:pt>
                <c:pt idx="217">
                  <c:v>345</c:v>
                </c:pt>
                <c:pt idx="218">
                  <c:v>326</c:v>
                </c:pt>
                <c:pt idx="219">
                  <c:v>323.5</c:v>
                </c:pt>
                <c:pt idx="220">
                  <c:v>310.5</c:v>
                </c:pt>
                <c:pt idx="221">
                  <c:v>310.25</c:v>
                </c:pt>
                <c:pt idx="222">
                  <c:v>313.25</c:v>
                </c:pt>
                <c:pt idx="223">
                  <c:v>311.75</c:v>
                </c:pt>
                <c:pt idx="224">
                  <c:v>297</c:v>
                </c:pt>
                <c:pt idx="225">
                  <c:v>279.75</c:v>
                </c:pt>
                <c:pt idx="226">
                  <c:v>263.75</c:v>
                </c:pt>
                <c:pt idx="227">
                  <c:v>269.75</c:v>
                </c:pt>
                <c:pt idx="228">
                  <c:v>269.25</c:v>
                </c:pt>
                <c:pt idx="229">
                  <c:v>270.75</c:v>
                </c:pt>
                <c:pt idx="230">
                  <c:v>276.5</c:v>
                </c:pt>
                <c:pt idx="231">
                  <c:v>279</c:v>
                </c:pt>
                <c:pt idx="232">
                  <c:v>280.75</c:v>
                </c:pt>
                <c:pt idx="233">
                  <c:v>280.5</c:v>
                </c:pt>
                <c:pt idx="234">
                  <c:v>284.75</c:v>
                </c:pt>
                <c:pt idx="235">
                  <c:v>301.5</c:v>
                </c:pt>
                <c:pt idx="236">
                  <c:v>323.75</c:v>
                </c:pt>
                <c:pt idx="237">
                  <c:v>322.75</c:v>
                </c:pt>
                <c:pt idx="238">
                  <c:v>320.25</c:v>
                </c:pt>
                <c:pt idx="239">
                  <c:v>321.5</c:v>
                </c:pt>
                <c:pt idx="240">
                  <c:v>319</c:v>
                </c:pt>
                <c:pt idx="241">
                  <c:v>314</c:v>
                </c:pt>
                <c:pt idx="242">
                  <c:v>308.25</c:v>
                </c:pt>
                <c:pt idx="243">
                  <c:v>313.75</c:v>
                </c:pt>
                <c:pt idx="244">
                  <c:v>328.75</c:v>
                </c:pt>
                <c:pt idx="245">
                  <c:v>333.75</c:v>
                </c:pt>
                <c:pt idx="246">
                  <c:v>326</c:v>
                </c:pt>
                <c:pt idx="247">
                  <c:v>313</c:v>
                </c:pt>
                <c:pt idx="248">
                  <c:v>313.75</c:v>
                </c:pt>
                <c:pt idx="249">
                  <c:v>317.25</c:v>
                </c:pt>
                <c:pt idx="250">
                  <c:v>323.75</c:v>
                </c:pt>
                <c:pt idx="251">
                  <c:v>330.875</c:v>
                </c:pt>
                <c:pt idx="252">
                  <c:v>334.75</c:v>
                </c:pt>
                <c:pt idx="253">
                  <c:v>325.25</c:v>
                </c:pt>
                <c:pt idx="254">
                  <c:v>324</c:v>
                </c:pt>
                <c:pt idx="255">
                  <c:v>320.75</c:v>
                </c:pt>
                <c:pt idx="256">
                  <c:v>315.875</c:v>
                </c:pt>
                <c:pt idx="257">
                  <c:v>294.25</c:v>
                </c:pt>
                <c:pt idx="258">
                  <c:v>272.75</c:v>
                </c:pt>
                <c:pt idx="259">
                  <c:v>267</c:v>
                </c:pt>
                <c:pt idx="260">
                  <c:v>256.75</c:v>
                </c:pt>
                <c:pt idx="261">
                  <c:v>251.25</c:v>
                </c:pt>
                <c:pt idx="262">
                  <c:v>252.25</c:v>
                </c:pt>
                <c:pt idx="263">
                  <c:v>247.25</c:v>
                </c:pt>
                <c:pt idx="264">
                  <c:v>243</c:v>
                </c:pt>
                <c:pt idx="265">
                  <c:v>235</c:v>
                </c:pt>
                <c:pt idx="266">
                  <c:v>225.5</c:v>
                </c:pt>
                <c:pt idx="267">
                  <c:v>227.25</c:v>
                </c:pt>
                <c:pt idx="268">
                  <c:v>226.5</c:v>
                </c:pt>
                <c:pt idx="269">
                  <c:v>223.5</c:v>
                </c:pt>
                <c:pt idx="270">
                  <c:v>225.5</c:v>
                </c:pt>
                <c:pt idx="271">
                  <c:v>229.25</c:v>
                </c:pt>
                <c:pt idx="272">
                  <c:v>225.5</c:v>
                </c:pt>
                <c:pt idx="273">
                  <c:v>224.75</c:v>
                </c:pt>
                <c:pt idx="274">
                  <c:v>220.75</c:v>
                </c:pt>
                <c:pt idx="275">
                  <c:v>209.5</c:v>
                </c:pt>
                <c:pt idx="276">
                  <c:v>206.75</c:v>
                </c:pt>
                <c:pt idx="277">
                  <c:v>208</c:v>
                </c:pt>
                <c:pt idx="278">
                  <c:v>211</c:v>
                </c:pt>
                <c:pt idx="279">
                  <c:v>208.25</c:v>
                </c:pt>
                <c:pt idx="280">
                  <c:v>210.25</c:v>
                </c:pt>
                <c:pt idx="281">
                  <c:v>210.75</c:v>
                </c:pt>
                <c:pt idx="282">
                  <c:v>213.25</c:v>
                </c:pt>
                <c:pt idx="283">
                  <c:v>216</c:v>
                </c:pt>
                <c:pt idx="284">
                  <c:v>217.75</c:v>
                </c:pt>
                <c:pt idx="285">
                  <c:v>217.25</c:v>
                </c:pt>
                <c:pt idx="286">
                  <c:v>223</c:v>
                </c:pt>
                <c:pt idx="287">
                  <c:v>222.75</c:v>
                </c:pt>
                <c:pt idx="288">
                  <c:v>219</c:v>
                </c:pt>
                <c:pt idx="289">
                  <c:v>220.25</c:v>
                </c:pt>
                <c:pt idx="290">
                  <c:v>220.5</c:v>
                </c:pt>
                <c:pt idx="291">
                  <c:v>222.375</c:v>
                </c:pt>
                <c:pt idx="292">
                  <c:v>223.25</c:v>
                </c:pt>
                <c:pt idx="293">
                  <c:v>227</c:v>
                </c:pt>
                <c:pt idx="294">
                  <c:v>232.25</c:v>
                </c:pt>
                <c:pt idx="295">
                  <c:v>236.75</c:v>
                </c:pt>
                <c:pt idx="296">
                  <c:v>235.25</c:v>
                </c:pt>
                <c:pt idx="297">
                  <c:v>236.25</c:v>
                </c:pt>
                <c:pt idx="298">
                  <c:v>233.5</c:v>
                </c:pt>
                <c:pt idx="299">
                  <c:v>236.5</c:v>
                </c:pt>
                <c:pt idx="300">
                  <c:v>252.75</c:v>
                </c:pt>
                <c:pt idx="301">
                  <c:v>239</c:v>
                </c:pt>
                <c:pt idx="302">
                  <c:v>236.75</c:v>
                </c:pt>
                <c:pt idx="303">
                  <c:v>226</c:v>
                </c:pt>
                <c:pt idx="304">
                  <c:v>216.5</c:v>
                </c:pt>
                <c:pt idx="305">
                  <c:v>211.5</c:v>
                </c:pt>
                <c:pt idx="306">
                  <c:v>209.5</c:v>
                </c:pt>
                <c:pt idx="307">
                  <c:v>212.5</c:v>
                </c:pt>
                <c:pt idx="308">
                  <c:v>208</c:v>
                </c:pt>
                <c:pt idx="309">
                  <c:v>205.75</c:v>
                </c:pt>
                <c:pt idx="310">
                  <c:v>203.75</c:v>
                </c:pt>
                <c:pt idx="311">
                  <c:v>200.75</c:v>
                </c:pt>
                <c:pt idx="312">
                  <c:v>205.75</c:v>
                </c:pt>
                <c:pt idx="313">
                  <c:v>209.5</c:v>
                </c:pt>
                <c:pt idx="314">
                  <c:v>208.75</c:v>
                </c:pt>
                <c:pt idx="315">
                  <c:v>206.25</c:v>
                </c:pt>
                <c:pt idx="316">
                  <c:v>209</c:v>
                </c:pt>
                <c:pt idx="317">
                  <c:v>212.5</c:v>
                </c:pt>
                <c:pt idx="318">
                  <c:v>221</c:v>
                </c:pt>
                <c:pt idx="319">
                  <c:v>241</c:v>
                </c:pt>
                <c:pt idx="320">
                  <c:v>248.75</c:v>
                </c:pt>
                <c:pt idx="321">
                  <c:v>257.75</c:v>
                </c:pt>
                <c:pt idx="322">
                  <c:v>252</c:v>
                </c:pt>
                <c:pt idx="323">
                  <c:v>252.25</c:v>
                </c:pt>
                <c:pt idx="324">
                  <c:v>250.5</c:v>
                </c:pt>
                <c:pt idx="325">
                  <c:v>247.5</c:v>
                </c:pt>
                <c:pt idx="326">
                  <c:v>247.75</c:v>
                </c:pt>
                <c:pt idx="327">
                  <c:v>241.25</c:v>
                </c:pt>
                <c:pt idx="328">
                  <c:v>241</c:v>
                </c:pt>
                <c:pt idx="329">
                  <c:v>242</c:v>
                </c:pt>
                <c:pt idx="330">
                  <c:v>242.75</c:v>
                </c:pt>
                <c:pt idx="331">
                  <c:v>244.5</c:v>
                </c:pt>
                <c:pt idx="332">
                  <c:v>249.75</c:v>
                </c:pt>
                <c:pt idx="333">
                  <c:v>252.5</c:v>
                </c:pt>
                <c:pt idx="334">
                  <c:v>258</c:v>
                </c:pt>
                <c:pt idx="335">
                  <c:v>258.5</c:v>
                </c:pt>
                <c:pt idx="336">
                  <c:v>272.5</c:v>
                </c:pt>
                <c:pt idx="337">
                  <c:v>280</c:v>
                </c:pt>
                <c:pt idx="338">
                  <c:v>285.75</c:v>
                </c:pt>
                <c:pt idx="339">
                  <c:v>285.5</c:v>
                </c:pt>
                <c:pt idx="340">
                  <c:v>287.25</c:v>
                </c:pt>
                <c:pt idx="341">
                  <c:v>285.5</c:v>
                </c:pt>
                <c:pt idx="342">
                  <c:v>287.5</c:v>
                </c:pt>
                <c:pt idx="343">
                  <c:v>285.5</c:v>
                </c:pt>
                <c:pt idx="344">
                  <c:v>299.25</c:v>
                </c:pt>
                <c:pt idx="345">
                  <c:v>309.75</c:v>
                </c:pt>
                <c:pt idx="346">
                  <c:v>305.75</c:v>
                </c:pt>
                <c:pt idx="347">
                  <c:v>310</c:v>
                </c:pt>
                <c:pt idx="348">
                  <c:v>304.25</c:v>
                </c:pt>
                <c:pt idx="349">
                  <c:v>312.25</c:v>
                </c:pt>
                <c:pt idx="350">
                  <c:v>309.75</c:v>
                </c:pt>
                <c:pt idx="351">
                  <c:v>309.25</c:v>
                </c:pt>
                <c:pt idx="352">
                  <c:v>310.25</c:v>
                </c:pt>
                <c:pt idx="353">
                  <c:v>309.5</c:v>
                </c:pt>
                <c:pt idx="354">
                  <c:v>315.5</c:v>
                </c:pt>
                <c:pt idx="355">
                  <c:v>312</c:v>
                </c:pt>
                <c:pt idx="356">
                  <c:v>325</c:v>
                </c:pt>
                <c:pt idx="357">
                  <c:v>332.5</c:v>
                </c:pt>
                <c:pt idx="358">
                  <c:v>335.5</c:v>
                </c:pt>
                <c:pt idx="359">
                  <c:v>335</c:v>
                </c:pt>
                <c:pt idx="360">
                  <c:v>344</c:v>
                </c:pt>
                <c:pt idx="361">
                  <c:v>370</c:v>
                </c:pt>
                <c:pt idx="362">
                  <c:v>382</c:v>
                </c:pt>
                <c:pt idx="363">
                  <c:v>380.75</c:v>
                </c:pt>
                <c:pt idx="364">
                  <c:v>391.5</c:v>
                </c:pt>
                <c:pt idx="365">
                  <c:v>405.5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FF-4DFC-B606-A66C40B91B71}"/>
            </c:ext>
          </c:extLst>
        </c:ser>
        <c:ser>
          <c:idx val="1"/>
          <c:order val="1"/>
          <c:tx>
            <c:strRef>
              <c:f>ForwardCurveGenerator!$V$4</c:f>
              <c:strCache>
                <c:ptCount val="1"/>
                <c:pt idx="0">
                  <c:v>PREDICTED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5"/>
            <c:spPr>
              <a:solidFill>
                <a:srgbClr val="3366FF"/>
              </a:solidFill>
              <a:ln>
                <a:solidFill>
                  <a:srgbClr val="3366FF"/>
                </a:solidFill>
                <a:prstDash val="solid"/>
              </a:ln>
            </c:spPr>
          </c:marker>
          <c:xVal>
            <c:numRef>
              <c:f>ForwardCurveGenerator!$Q$5:$Q$370</c:f>
              <c:numCache>
                <c:formatCode>0.00</c:formatCode>
                <c:ptCount val="366"/>
                <c:pt idx="0">
                  <c:v>177</c:v>
                </c:pt>
                <c:pt idx="1">
                  <c:v>177.5</c:v>
                </c:pt>
                <c:pt idx="2">
                  <c:v>174.5</c:v>
                </c:pt>
                <c:pt idx="3">
                  <c:v>176</c:v>
                </c:pt>
                <c:pt idx="4">
                  <c:v>179</c:v>
                </c:pt>
                <c:pt idx="5">
                  <c:v>178</c:v>
                </c:pt>
                <c:pt idx="6">
                  <c:v>171</c:v>
                </c:pt>
                <c:pt idx="7">
                  <c:v>173.5</c:v>
                </c:pt>
                <c:pt idx="8">
                  <c:v>174</c:v>
                </c:pt>
                <c:pt idx="9">
                  <c:v>172</c:v>
                </c:pt>
                <c:pt idx="10">
                  <c:v>171</c:v>
                </c:pt>
                <c:pt idx="11">
                  <c:v>169.5</c:v>
                </c:pt>
                <c:pt idx="12">
                  <c:v>173</c:v>
                </c:pt>
                <c:pt idx="13">
                  <c:v>173.5</c:v>
                </c:pt>
                <c:pt idx="14">
                  <c:v>175.5</c:v>
                </c:pt>
                <c:pt idx="15">
                  <c:v>177.5</c:v>
                </c:pt>
                <c:pt idx="16">
                  <c:v>180</c:v>
                </c:pt>
                <c:pt idx="17">
                  <c:v>182.5</c:v>
                </c:pt>
                <c:pt idx="18">
                  <c:v>183.5</c:v>
                </c:pt>
                <c:pt idx="19">
                  <c:v>182.5</c:v>
                </c:pt>
                <c:pt idx="20">
                  <c:v>182.5</c:v>
                </c:pt>
                <c:pt idx="21">
                  <c:v>180</c:v>
                </c:pt>
                <c:pt idx="22">
                  <c:v>175.5</c:v>
                </c:pt>
                <c:pt idx="23">
                  <c:v>171.75</c:v>
                </c:pt>
                <c:pt idx="24">
                  <c:v>170.75</c:v>
                </c:pt>
                <c:pt idx="25">
                  <c:v>168.5</c:v>
                </c:pt>
                <c:pt idx="26">
                  <c:v>168</c:v>
                </c:pt>
                <c:pt idx="27">
                  <c:v>162</c:v>
                </c:pt>
                <c:pt idx="28">
                  <c:v>157</c:v>
                </c:pt>
                <c:pt idx="29">
                  <c:v>159.5</c:v>
                </c:pt>
                <c:pt idx="30">
                  <c:v>159.25</c:v>
                </c:pt>
                <c:pt idx="31">
                  <c:v>155</c:v>
                </c:pt>
                <c:pt idx="32">
                  <c:v>157</c:v>
                </c:pt>
                <c:pt idx="33">
                  <c:v>156.5</c:v>
                </c:pt>
                <c:pt idx="34">
                  <c:v>154.5</c:v>
                </c:pt>
                <c:pt idx="35">
                  <c:v>149.5</c:v>
                </c:pt>
                <c:pt idx="36">
                  <c:v>144.5</c:v>
                </c:pt>
                <c:pt idx="37">
                  <c:v>148</c:v>
                </c:pt>
                <c:pt idx="38">
                  <c:v>152.5</c:v>
                </c:pt>
                <c:pt idx="39">
                  <c:v>156</c:v>
                </c:pt>
                <c:pt idx="40">
                  <c:v>158.5</c:v>
                </c:pt>
                <c:pt idx="41">
                  <c:v>158.5</c:v>
                </c:pt>
                <c:pt idx="42">
                  <c:v>151</c:v>
                </c:pt>
                <c:pt idx="43">
                  <c:v>149</c:v>
                </c:pt>
                <c:pt idx="44">
                  <c:v>147</c:v>
                </c:pt>
                <c:pt idx="45">
                  <c:v>147</c:v>
                </c:pt>
                <c:pt idx="46">
                  <c:v>145.5</c:v>
                </c:pt>
                <c:pt idx="47">
                  <c:v>137</c:v>
                </c:pt>
                <c:pt idx="48">
                  <c:v>129.5</c:v>
                </c:pt>
                <c:pt idx="49">
                  <c:v>126.5</c:v>
                </c:pt>
                <c:pt idx="50">
                  <c:v>126.5</c:v>
                </c:pt>
                <c:pt idx="51">
                  <c:v>128</c:v>
                </c:pt>
                <c:pt idx="52">
                  <c:v>127</c:v>
                </c:pt>
                <c:pt idx="53">
                  <c:v>128</c:v>
                </c:pt>
                <c:pt idx="54">
                  <c:v>129.5</c:v>
                </c:pt>
                <c:pt idx="55">
                  <c:v>136</c:v>
                </c:pt>
                <c:pt idx="56">
                  <c:v>139</c:v>
                </c:pt>
                <c:pt idx="57">
                  <c:v>133.5</c:v>
                </c:pt>
                <c:pt idx="58">
                  <c:v>133</c:v>
                </c:pt>
                <c:pt idx="59">
                  <c:v>136</c:v>
                </c:pt>
                <c:pt idx="60">
                  <c:v>131.75</c:v>
                </c:pt>
                <c:pt idx="61">
                  <c:v>132</c:v>
                </c:pt>
                <c:pt idx="62">
                  <c:v>132.5</c:v>
                </c:pt>
                <c:pt idx="63">
                  <c:v>130.5</c:v>
                </c:pt>
                <c:pt idx="64">
                  <c:v>133</c:v>
                </c:pt>
                <c:pt idx="65">
                  <c:v>138.75</c:v>
                </c:pt>
                <c:pt idx="66">
                  <c:v>142.5</c:v>
                </c:pt>
                <c:pt idx="67">
                  <c:v>146.5</c:v>
                </c:pt>
                <c:pt idx="68">
                  <c:v>148</c:v>
                </c:pt>
                <c:pt idx="69">
                  <c:v>152.75</c:v>
                </c:pt>
                <c:pt idx="70">
                  <c:v>153.75</c:v>
                </c:pt>
                <c:pt idx="71">
                  <c:v>155</c:v>
                </c:pt>
                <c:pt idx="72">
                  <c:v>155.5</c:v>
                </c:pt>
                <c:pt idx="73">
                  <c:v>152.5</c:v>
                </c:pt>
                <c:pt idx="74">
                  <c:v>156.25</c:v>
                </c:pt>
                <c:pt idx="75">
                  <c:v>163.5</c:v>
                </c:pt>
                <c:pt idx="76">
                  <c:v>162</c:v>
                </c:pt>
                <c:pt idx="77">
                  <c:v>161.5</c:v>
                </c:pt>
                <c:pt idx="78">
                  <c:v>162.5</c:v>
                </c:pt>
                <c:pt idx="79">
                  <c:v>162.25</c:v>
                </c:pt>
                <c:pt idx="80">
                  <c:v>162.5</c:v>
                </c:pt>
                <c:pt idx="81">
                  <c:v>166</c:v>
                </c:pt>
                <c:pt idx="82">
                  <c:v>162.5</c:v>
                </c:pt>
                <c:pt idx="83">
                  <c:v>159</c:v>
                </c:pt>
                <c:pt idx="84">
                  <c:v>152</c:v>
                </c:pt>
                <c:pt idx="85">
                  <c:v>157</c:v>
                </c:pt>
                <c:pt idx="86">
                  <c:v>157.25</c:v>
                </c:pt>
                <c:pt idx="87">
                  <c:v>154.25</c:v>
                </c:pt>
                <c:pt idx="88">
                  <c:v>155</c:v>
                </c:pt>
                <c:pt idx="89">
                  <c:v>157.5</c:v>
                </c:pt>
                <c:pt idx="90">
                  <c:v>166</c:v>
                </c:pt>
                <c:pt idx="91">
                  <c:v>167.5</c:v>
                </c:pt>
                <c:pt idx="92">
                  <c:v>167.5</c:v>
                </c:pt>
                <c:pt idx="93">
                  <c:v>168.5</c:v>
                </c:pt>
                <c:pt idx="94">
                  <c:v>168</c:v>
                </c:pt>
                <c:pt idx="95">
                  <c:v>169.5</c:v>
                </c:pt>
                <c:pt idx="96">
                  <c:v>173.5</c:v>
                </c:pt>
                <c:pt idx="97">
                  <c:v>178.5</c:v>
                </c:pt>
                <c:pt idx="98">
                  <c:v>176.5</c:v>
                </c:pt>
                <c:pt idx="99">
                  <c:v>173</c:v>
                </c:pt>
                <c:pt idx="100">
                  <c:v>164.5</c:v>
                </c:pt>
                <c:pt idx="101">
                  <c:v>159</c:v>
                </c:pt>
                <c:pt idx="102">
                  <c:v>156.5</c:v>
                </c:pt>
                <c:pt idx="103">
                  <c:v>156</c:v>
                </c:pt>
                <c:pt idx="104">
                  <c:v>158.5</c:v>
                </c:pt>
                <c:pt idx="105">
                  <c:v>159</c:v>
                </c:pt>
                <c:pt idx="106">
                  <c:v>158.5</c:v>
                </c:pt>
                <c:pt idx="107">
                  <c:v>159.5</c:v>
                </c:pt>
                <c:pt idx="108">
                  <c:v>161</c:v>
                </c:pt>
                <c:pt idx="109">
                  <c:v>165.5</c:v>
                </c:pt>
                <c:pt idx="110">
                  <c:v>166.5</c:v>
                </c:pt>
                <c:pt idx="111">
                  <c:v>170</c:v>
                </c:pt>
                <c:pt idx="112">
                  <c:v>169</c:v>
                </c:pt>
                <c:pt idx="113">
                  <c:v>168</c:v>
                </c:pt>
                <c:pt idx="114">
                  <c:v>166</c:v>
                </c:pt>
                <c:pt idx="115">
                  <c:v>163.5</c:v>
                </c:pt>
                <c:pt idx="116">
                  <c:v>162.5</c:v>
                </c:pt>
                <c:pt idx="117">
                  <c:v>166</c:v>
                </c:pt>
                <c:pt idx="118">
                  <c:v>168</c:v>
                </c:pt>
                <c:pt idx="119">
                  <c:v>172</c:v>
                </c:pt>
                <c:pt idx="120">
                  <c:v>179</c:v>
                </c:pt>
                <c:pt idx="121">
                  <c:v>181</c:v>
                </c:pt>
                <c:pt idx="122">
                  <c:v>182.5</c:v>
                </c:pt>
                <c:pt idx="123">
                  <c:v>183.5</c:v>
                </c:pt>
                <c:pt idx="124">
                  <c:v>183.75</c:v>
                </c:pt>
                <c:pt idx="125">
                  <c:v>180</c:v>
                </c:pt>
                <c:pt idx="126">
                  <c:v>169</c:v>
                </c:pt>
                <c:pt idx="127">
                  <c:v>164.5</c:v>
                </c:pt>
                <c:pt idx="128">
                  <c:v>157.5</c:v>
                </c:pt>
                <c:pt idx="129">
                  <c:v>148.5</c:v>
                </c:pt>
                <c:pt idx="130">
                  <c:v>145.5</c:v>
                </c:pt>
                <c:pt idx="131">
                  <c:v>145.5</c:v>
                </c:pt>
                <c:pt idx="132">
                  <c:v>147</c:v>
                </c:pt>
                <c:pt idx="133">
                  <c:v>153.5</c:v>
                </c:pt>
                <c:pt idx="134">
                  <c:v>154</c:v>
                </c:pt>
                <c:pt idx="135">
                  <c:v>155.5</c:v>
                </c:pt>
                <c:pt idx="136">
                  <c:v>156</c:v>
                </c:pt>
                <c:pt idx="137">
                  <c:v>161.5</c:v>
                </c:pt>
                <c:pt idx="138">
                  <c:v>166</c:v>
                </c:pt>
                <c:pt idx="139">
                  <c:v>159</c:v>
                </c:pt>
                <c:pt idx="140">
                  <c:v>152</c:v>
                </c:pt>
                <c:pt idx="141">
                  <c:v>148.5</c:v>
                </c:pt>
                <c:pt idx="142">
                  <c:v>148</c:v>
                </c:pt>
                <c:pt idx="143">
                  <c:v>149</c:v>
                </c:pt>
                <c:pt idx="144">
                  <c:v>151.5</c:v>
                </c:pt>
                <c:pt idx="145">
                  <c:v>152</c:v>
                </c:pt>
                <c:pt idx="146">
                  <c:v>150</c:v>
                </c:pt>
                <c:pt idx="147">
                  <c:v>147</c:v>
                </c:pt>
                <c:pt idx="148">
                  <c:v>148</c:v>
                </c:pt>
                <c:pt idx="149">
                  <c:v>150.5</c:v>
                </c:pt>
                <c:pt idx="150">
                  <c:v>155</c:v>
                </c:pt>
                <c:pt idx="151">
                  <c:v>156</c:v>
                </c:pt>
                <c:pt idx="152">
                  <c:v>156.5</c:v>
                </c:pt>
                <c:pt idx="153">
                  <c:v>165.5</c:v>
                </c:pt>
                <c:pt idx="154">
                  <c:v>170</c:v>
                </c:pt>
                <c:pt idx="155">
                  <c:v>164.5</c:v>
                </c:pt>
                <c:pt idx="156">
                  <c:v>164.5</c:v>
                </c:pt>
                <c:pt idx="157">
                  <c:v>166</c:v>
                </c:pt>
                <c:pt idx="158">
                  <c:v>162</c:v>
                </c:pt>
                <c:pt idx="159">
                  <c:v>164.5</c:v>
                </c:pt>
                <c:pt idx="160">
                  <c:v>169</c:v>
                </c:pt>
                <c:pt idx="161">
                  <c:v>168</c:v>
                </c:pt>
                <c:pt idx="162">
                  <c:v>167.5</c:v>
                </c:pt>
                <c:pt idx="163">
                  <c:v>169.5</c:v>
                </c:pt>
                <c:pt idx="164">
                  <c:v>170.5</c:v>
                </c:pt>
                <c:pt idx="165">
                  <c:v>179.5</c:v>
                </c:pt>
                <c:pt idx="166">
                  <c:v>189</c:v>
                </c:pt>
                <c:pt idx="167">
                  <c:v>201.5</c:v>
                </c:pt>
                <c:pt idx="168">
                  <c:v>196.5</c:v>
                </c:pt>
                <c:pt idx="169">
                  <c:v>192.5</c:v>
                </c:pt>
                <c:pt idx="170">
                  <c:v>189.5</c:v>
                </c:pt>
                <c:pt idx="171">
                  <c:v>186</c:v>
                </c:pt>
                <c:pt idx="172">
                  <c:v>186</c:v>
                </c:pt>
                <c:pt idx="173">
                  <c:v>186.5</c:v>
                </c:pt>
                <c:pt idx="174">
                  <c:v>183</c:v>
                </c:pt>
                <c:pt idx="175">
                  <c:v>173</c:v>
                </c:pt>
                <c:pt idx="176">
                  <c:v>170</c:v>
                </c:pt>
                <c:pt idx="177">
                  <c:v>169.25</c:v>
                </c:pt>
                <c:pt idx="178">
                  <c:v>171</c:v>
                </c:pt>
                <c:pt idx="179">
                  <c:v>179.25</c:v>
                </c:pt>
                <c:pt idx="180">
                  <c:v>183.5</c:v>
                </c:pt>
                <c:pt idx="181">
                  <c:v>186.5</c:v>
                </c:pt>
                <c:pt idx="182">
                  <c:v>188.5</c:v>
                </c:pt>
                <c:pt idx="183">
                  <c:v>186.5</c:v>
                </c:pt>
                <c:pt idx="184">
                  <c:v>187.5</c:v>
                </c:pt>
                <c:pt idx="185">
                  <c:v>187.5</c:v>
                </c:pt>
                <c:pt idx="186">
                  <c:v>190.5</c:v>
                </c:pt>
                <c:pt idx="187">
                  <c:v>192</c:v>
                </c:pt>
                <c:pt idx="188">
                  <c:v>199</c:v>
                </c:pt>
                <c:pt idx="189">
                  <c:v>202</c:v>
                </c:pt>
                <c:pt idx="190">
                  <c:v>205</c:v>
                </c:pt>
                <c:pt idx="191">
                  <c:v>212</c:v>
                </c:pt>
                <c:pt idx="192">
                  <c:v>217.5</c:v>
                </c:pt>
                <c:pt idx="193">
                  <c:v>223.5</c:v>
                </c:pt>
                <c:pt idx="194">
                  <c:v>226</c:v>
                </c:pt>
                <c:pt idx="195">
                  <c:v>221.5</c:v>
                </c:pt>
                <c:pt idx="196">
                  <c:v>220</c:v>
                </c:pt>
                <c:pt idx="197">
                  <c:v>216</c:v>
                </c:pt>
                <c:pt idx="198">
                  <c:v>222</c:v>
                </c:pt>
                <c:pt idx="199">
                  <c:v>222</c:v>
                </c:pt>
                <c:pt idx="200">
                  <c:v>221.5</c:v>
                </c:pt>
                <c:pt idx="201">
                  <c:v>225.5</c:v>
                </c:pt>
                <c:pt idx="202">
                  <c:v>220.5</c:v>
                </c:pt>
                <c:pt idx="203">
                  <c:v>216.5</c:v>
                </c:pt>
                <c:pt idx="204">
                  <c:v>214.5</c:v>
                </c:pt>
                <c:pt idx="205">
                  <c:v>224.5</c:v>
                </c:pt>
                <c:pt idx="206">
                  <c:v>221.5</c:v>
                </c:pt>
                <c:pt idx="207">
                  <c:v>217.5</c:v>
                </c:pt>
                <c:pt idx="208">
                  <c:v>219.5</c:v>
                </c:pt>
                <c:pt idx="209">
                  <c:v>222.5</c:v>
                </c:pt>
                <c:pt idx="210">
                  <c:v>218.5</c:v>
                </c:pt>
                <c:pt idx="211">
                  <c:v>212</c:v>
                </c:pt>
                <c:pt idx="212">
                  <c:v>197.5</c:v>
                </c:pt>
                <c:pt idx="213">
                  <c:v>186.25</c:v>
                </c:pt>
                <c:pt idx="214">
                  <c:v>193.5</c:v>
                </c:pt>
                <c:pt idx="215">
                  <c:v>194.5</c:v>
                </c:pt>
                <c:pt idx="216">
                  <c:v>189</c:v>
                </c:pt>
                <c:pt idx="217">
                  <c:v>183.5</c:v>
                </c:pt>
                <c:pt idx="218">
                  <c:v>181</c:v>
                </c:pt>
                <c:pt idx="219">
                  <c:v>171.5</c:v>
                </c:pt>
                <c:pt idx="220">
                  <c:v>169</c:v>
                </c:pt>
                <c:pt idx="221">
                  <c:v>170</c:v>
                </c:pt>
                <c:pt idx="222">
                  <c:v>169</c:v>
                </c:pt>
                <c:pt idx="223">
                  <c:v>174</c:v>
                </c:pt>
                <c:pt idx="224">
                  <c:v>184</c:v>
                </c:pt>
                <c:pt idx="225">
                  <c:v>182</c:v>
                </c:pt>
                <c:pt idx="226">
                  <c:v>180</c:v>
                </c:pt>
                <c:pt idx="227">
                  <c:v>178.5</c:v>
                </c:pt>
                <c:pt idx="228">
                  <c:v>177</c:v>
                </c:pt>
                <c:pt idx="229">
                  <c:v>171</c:v>
                </c:pt>
                <c:pt idx="230">
                  <c:v>170.5</c:v>
                </c:pt>
                <c:pt idx="231">
                  <c:v>171</c:v>
                </c:pt>
                <c:pt idx="232">
                  <c:v>179</c:v>
                </c:pt>
                <c:pt idx="233">
                  <c:v>184</c:v>
                </c:pt>
                <c:pt idx="234">
                  <c:v>187.5</c:v>
                </c:pt>
                <c:pt idx="235">
                  <c:v>190</c:v>
                </c:pt>
                <c:pt idx="236">
                  <c:v>190.5</c:v>
                </c:pt>
                <c:pt idx="237">
                  <c:v>186</c:v>
                </c:pt>
                <c:pt idx="238">
                  <c:v>182.5</c:v>
                </c:pt>
                <c:pt idx="239">
                  <c:v>182.5</c:v>
                </c:pt>
                <c:pt idx="240">
                  <c:v>183.5</c:v>
                </c:pt>
                <c:pt idx="241">
                  <c:v>188</c:v>
                </c:pt>
                <c:pt idx="242">
                  <c:v>194</c:v>
                </c:pt>
                <c:pt idx="243">
                  <c:v>202</c:v>
                </c:pt>
                <c:pt idx="244">
                  <c:v>206.5</c:v>
                </c:pt>
                <c:pt idx="245">
                  <c:v>198</c:v>
                </c:pt>
                <c:pt idx="246">
                  <c:v>190.75</c:v>
                </c:pt>
                <c:pt idx="247">
                  <c:v>192.5</c:v>
                </c:pt>
                <c:pt idx="248">
                  <c:v>195.5</c:v>
                </c:pt>
                <c:pt idx="249">
                  <c:v>196.75</c:v>
                </c:pt>
                <c:pt idx="250">
                  <c:v>191.25</c:v>
                </c:pt>
                <c:pt idx="251">
                  <c:v>184</c:v>
                </c:pt>
                <c:pt idx="252">
                  <c:v>177.5</c:v>
                </c:pt>
                <c:pt idx="253">
                  <c:v>174</c:v>
                </c:pt>
                <c:pt idx="254">
                  <c:v>168.75</c:v>
                </c:pt>
                <c:pt idx="255">
                  <c:v>160.5</c:v>
                </c:pt>
                <c:pt idx="256">
                  <c:v>157</c:v>
                </c:pt>
                <c:pt idx="257">
                  <c:v>153.5</c:v>
                </c:pt>
                <c:pt idx="258">
                  <c:v>152.5</c:v>
                </c:pt>
                <c:pt idx="259">
                  <c:v>153</c:v>
                </c:pt>
                <c:pt idx="260">
                  <c:v>150.5</c:v>
                </c:pt>
                <c:pt idx="261">
                  <c:v>151.5</c:v>
                </c:pt>
                <c:pt idx="262">
                  <c:v>150.5</c:v>
                </c:pt>
                <c:pt idx="263">
                  <c:v>147</c:v>
                </c:pt>
                <c:pt idx="264">
                  <c:v>144.5</c:v>
                </c:pt>
                <c:pt idx="265">
                  <c:v>132</c:v>
                </c:pt>
                <c:pt idx="266">
                  <c:v>128.5</c:v>
                </c:pt>
                <c:pt idx="267">
                  <c:v>140</c:v>
                </c:pt>
                <c:pt idx="268">
                  <c:v>135.5</c:v>
                </c:pt>
                <c:pt idx="269">
                  <c:v>125.5</c:v>
                </c:pt>
                <c:pt idx="270">
                  <c:v>124</c:v>
                </c:pt>
                <c:pt idx="271">
                  <c:v>124.5</c:v>
                </c:pt>
                <c:pt idx="272">
                  <c:v>129</c:v>
                </c:pt>
                <c:pt idx="273">
                  <c:v>142</c:v>
                </c:pt>
                <c:pt idx="274">
                  <c:v>143.5</c:v>
                </c:pt>
                <c:pt idx="275">
                  <c:v>132</c:v>
                </c:pt>
                <c:pt idx="276">
                  <c:v>122</c:v>
                </c:pt>
                <c:pt idx="277">
                  <c:v>121.25</c:v>
                </c:pt>
                <c:pt idx="278">
                  <c:v>118.5</c:v>
                </c:pt>
                <c:pt idx="279">
                  <c:v>111.5</c:v>
                </c:pt>
                <c:pt idx="280">
                  <c:v>112</c:v>
                </c:pt>
                <c:pt idx="281">
                  <c:v>118.25</c:v>
                </c:pt>
                <c:pt idx="282">
                  <c:v>128.25</c:v>
                </c:pt>
                <c:pt idx="283">
                  <c:v>130.5</c:v>
                </c:pt>
                <c:pt idx="284">
                  <c:v>124.5</c:v>
                </c:pt>
                <c:pt idx="285">
                  <c:v>121.25</c:v>
                </c:pt>
                <c:pt idx="286">
                  <c:v>120</c:v>
                </c:pt>
                <c:pt idx="287">
                  <c:v>121.25</c:v>
                </c:pt>
                <c:pt idx="288">
                  <c:v>120.25</c:v>
                </c:pt>
                <c:pt idx="289">
                  <c:v>114.25</c:v>
                </c:pt>
                <c:pt idx="290">
                  <c:v>110.5</c:v>
                </c:pt>
                <c:pt idx="291">
                  <c:v>118.25</c:v>
                </c:pt>
                <c:pt idx="292">
                  <c:v>125</c:v>
                </c:pt>
                <c:pt idx="293">
                  <c:v>133</c:v>
                </c:pt>
                <c:pt idx="294">
                  <c:v>139.75</c:v>
                </c:pt>
                <c:pt idx="295">
                  <c:v>137.5</c:v>
                </c:pt>
                <c:pt idx="296">
                  <c:v>134.5</c:v>
                </c:pt>
                <c:pt idx="297">
                  <c:v>133</c:v>
                </c:pt>
                <c:pt idx="298">
                  <c:v>132.25</c:v>
                </c:pt>
                <c:pt idx="299">
                  <c:v>128</c:v>
                </c:pt>
                <c:pt idx="300">
                  <c:v>125.5</c:v>
                </c:pt>
                <c:pt idx="301">
                  <c:v>124.5</c:v>
                </c:pt>
                <c:pt idx="302">
                  <c:v>121.5</c:v>
                </c:pt>
                <c:pt idx="303">
                  <c:v>112</c:v>
                </c:pt>
                <c:pt idx="304">
                  <c:v>104</c:v>
                </c:pt>
                <c:pt idx="305">
                  <c:v>107.25</c:v>
                </c:pt>
                <c:pt idx="306">
                  <c:v>101</c:v>
                </c:pt>
                <c:pt idx="307">
                  <c:v>101</c:v>
                </c:pt>
                <c:pt idx="308">
                  <c:v>102.5</c:v>
                </c:pt>
                <c:pt idx="309">
                  <c:v>99.5</c:v>
                </c:pt>
                <c:pt idx="310">
                  <c:v>94.5</c:v>
                </c:pt>
                <c:pt idx="311">
                  <c:v>92</c:v>
                </c:pt>
                <c:pt idx="312">
                  <c:v>93.5</c:v>
                </c:pt>
                <c:pt idx="313">
                  <c:v>91.75</c:v>
                </c:pt>
                <c:pt idx="314">
                  <c:v>89</c:v>
                </c:pt>
                <c:pt idx="315">
                  <c:v>91.5</c:v>
                </c:pt>
                <c:pt idx="316">
                  <c:v>99.75</c:v>
                </c:pt>
                <c:pt idx="317">
                  <c:v>109</c:v>
                </c:pt>
                <c:pt idx="318">
                  <c:v>116</c:v>
                </c:pt>
                <c:pt idx="319">
                  <c:v>122.75</c:v>
                </c:pt>
                <c:pt idx="320">
                  <c:v>132.75</c:v>
                </c:pt>
                <c:pt idx="321">
                  <c:v>134.25</c:v>
                </c:pt>
                <c:pt idx="322">
                  <c:v>134.5</c:v>
                </c:pt>
                <c:pt idx="323">
                  <c:v>137</c:v>
                </c:pt>
                <c:pt idx="324">
                  <c:v>142.25</c:v>
                </c:pt>
                <c:pt idx="325">
                  <c:v>158.5</c:v>
                </c:pt>
                <c:pt idx="326">
                  <c:v>161.5</c:v>
                </c:pt>
                <c:pt idx="327">
                  <c:v>152.5</c:v>
                </c:pt>
                <c:pt idx="328">
                  <c:v>142.5</c:v>
                </c:pt>
                <c:pt idx="329">
                  <c:v>138</c:v>
                </c:pt>
                <c:pt idx="330">
                  <c:v>144.75</c:v>
                </c:pt>
                <c:pt idx="331">
                  <c:v>156</c:v>
                </c:pt>
                <c:pt idx="332">
                  <c:v>158</c:v>
                </c:pt>
                <c:pt idx="333">
                  <c:v>165.5</c:v>
                </c:pt>
                <c:pt idx="334">
                  <c:v>172</c:v>
                </c:pt>
                <c:pt idx="335">
                  <c:v>176</c:v>
                </c:pt>
                <c:pt idx="336">
                  <c:v>181.5</c:v>
                </c:pt>
                <c:pt idx="337">
                  <c:v>187</c:v>
                </c:pt>
                <c:pt idx="338">
                  <c:v>189.5</c:v>
                </c:pt>
                <c:pt idx="339">
                  <c:v>195</c:v>
                </c:pt>
                <c:pt idx="340">
                  <c:v>200</c:v>
                </c:pt>
                <c:pt idx="341">
                  <c:v>196</c:v>
                </c:pt>
                <c:pt idx="342">
                  <c:v>195.5</c:v>
                </c:pt>
                <c:pt idx="343">
                  <c:v>196.75</c:v>
                </c:pt>
                <c:pt idx="344">
                  <c:v>201.75</c:v>
                </c:pt>
                <c:pt idx="345">
                  <c:v>205.5</c:v>
                </c:pt>
                <c:pt idx="346">
                  <c:v>217.5</c:v>
                </c:pt>
                <c:pt idx="347">
                  <c:v>211.5</c:v>
                </c:pt>
                <c:pt idx="348">
                  <c:v>214</c:v>
                </c:pt>
                <c:pt idx="349">
                  <c:v>218</c:v>
                </c:pt>
                <c:pt idx="350">
                  <c:v>213.5</c:v>
                </c:pt>
                <c:pt idx="351">
                  <c:v>215</c:v>
                </c:pt>
                <c:pt idx="352">
                  <c:v>212.5</c:v>
                </c:pt>
                <c:pt idx="353">
                  <c:v>224.5</c:v>
                </c:pt>
                <c:pt idx="354">
                  <c:v>239</c:v>
                </c:pt>
                <c:pt idx="355">
                  <c:v>220.5</c:v>
                </c:pt>
                <c:pt idx="356">
                  <c:v>217</c:v>
                </c:pt>
                <c:pt idx="357">
                  <c:v>214.5</c:v>
                </c:pt>
                <c:pt idx="358">
                  <c:v>216</c:v>
                </c:pt>
                <c:pt idx="359">
                  <c:v>221</c:v>
                </c:pt>
                <c:pt idx="360">
                  <c:v>232</c:v>
                </c:pt>
                <c:pt idx="361">
                  <c:v>254.5</c:v>
                </c:pt>
                <c:pt idx="362">
                  <c:v>246.5</c:v>
                </c:pt>
                <c:pt idx="363">
                  <c:v>252.5</c:v>
                </c:pt>
                <c:pt idx="364">
                  <c:v>262.25</c:v>
                </c:pt>
                <c:pt idx="365">
                  <c:v>261.5</c:v>
                </c:pt>
              </c:numCache>
            </c:numRef>
          </c:xVal>
          <c:yVal>
            <c:numRef>
              <c:f>ForwardCurveGenerator!$V$5:$V$370</c:f>
              <c:numCache>
                <c:formatCode>0.00</c:formatCode>
                <c:ptCount val="3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271.05778718871579</c:v>
                </c:pt>
                <c:pt idx="154">
                  <c:v>275.62678851811017</c:v>
                </c:pt>
                <c:pt idx="155">
                  <c:v>270.04245355996147</c:v>
                </c:pt>
                <c:pt idx="156">
                  <c:v>270.04245355996147</c:v>
                </c:pt>
                <c:pt idx="157">
                  <c:v>271.5654540030929</c:v>
                </c:pt>
                <c:pt idx="158">
                  <c:v>267.50411948807573</c:v>
                </c:pt>
                <c:pt idx="159">
                  <c:v>270.04245355996147</c:v>
                </c:pt>
                <c:pt idx="160">
                  <c:v>274.61145488935585</c:v>
                </c:pt>
                <c:pt idx="161">
                  <c:v>273.59612126060154</c:v>
                </c:pt>
                <c:pt idx="162">
                  <c:v>273.08845444622438</c:v>
                </c:pt>
                <c:pt idx="163">
                  <c:v>275.11912170373296</c:v>
                </c:pt>
                <c:pt idx="164">
                  <c:v>276.13445533248728</c:v>
                </c:pt>
                <c:pt idx="165">
                  <c:v>285.27245799127604</c:v>
                </c:pt>
                <c:pt idx="166">
                  <c:v>294.91812746444191</c:v>
                </c:pt>
                <c:pt idx="167">
                  <c:v>307.60979782387068</c:v>
                </c:pt>
                <c:pt idx="168">
                  <c:v>302.53312968009914</c:v>
                </c:pt>
                <c:pt idx="169">
                  <c:v>298.47179516508197</c:v>
                </c:pt>
                <c:pt idx="170">
                  <c:v>295.42579427881901</c:v>
                </c:pt>
                <c:pt idx="171">
                  <c:v>291.87212657817895</c:v>
                </c:pt>
                <c:pt idx="172">
                  <c:v>291.87212657817895</c:v>
                </c:pt>
                <c:pt idx="173">
                  <c:v>292.37979339255617</c:v>
                </c:pt>
                <c:pt idx="174">
                  <c:v>288.8261256919161</c:v>
                </c:pt>
                <c:pt idx="175">
                  <c:v>278.67278940437302</c:v>
                </c:pt>
                <c:pt idx="176">
                  <c:v>275.62678851811017</c:v>
                </c:pt>
                <c:pt idx="177">
                  <c:v>274.86528829654441</c:v>
                </c:pt>
                <c:pt idx="178">
                  <c:v>276.64212214686444</c:v>
                </c:pt>
                <c:pt idx="179">
                  <c:v>285.01862458408743</c:v>
                </c:pt>
                <c:pt idx="180">
                  <c:v>289.33379250629321</c:v>
                </c:pt>
                <c:pt idx="181">
                  <c:v>292.37979339255617</c:v>
                </c:pt>
                <c:pt idx="182">
                  <c:v>294.41046065006475</c:v>
                </c:pt>
                <c:pt idx="183">
                  <c:v>292.37979339255617</c:v>
                </c:pt>
                <c:pt idx="184">
                  <c:v>293.39512702131043</c:v>
                </c:pt>
                <c:pt idx="185">
                  <c:v>293.39512702131043</c:v>
                </c:pt>
                <c:pt idx="186">
                  <c:v>296.44112790757333</c:v>
                </c:pt>
                <c:pt idx="187">
                  <c:v>297.96412835070475</c:v>
                </c:pt>
                <c:pt idx="188">
                  <c:v>305.07146375198488</c:v>
                </c:pt>
                <c:pt idx="189">
                  <c:v>308.11746463824784</c:v>
                </c:pt>
                <c:pt idx="190">
                  <c:v>311.16346552451074</c:v>
                </c:pt>
                <c:pt idx="191">
                  <c:v>318.27080092579081</c:v>
                </c:pt>
                <c:pt idx="192">
                  <c:v>323.85513588393951</c:v>
                </c:pt>
                <c:pt idx="193">
                  <c:v>329.94713765646532</c:v>
                </c:pt>
                <c:pt idx="194">
                  <c:v>332.48547172835106</c:v>
                </c:pt>
                <c:pt idx="195">
                  <c:v>327.91647039895673</c:v>
                </c:pt>
                <c:pt idx="196">
                  <c:v>326.39346995582525</c:v>
                </c:pt>
                <c:pt idx="197">
                  <c:v>322.33213544080809</c:v>
                </c:pt>
                <c:pt idx="198">
                  <c:v>328.42413721333389</c:v>
                </c:pt>
                <c:pt idx="199">
                  <c:v>328.42413721333389</c:v>
                </c:pt>
                <c:pt idx="200">
                  <c:v>327.91647039895673</c:v>
                </c:pt>
                <c:pt idx="201">
                  <c:v>331.97780491397396</c:v>
                </c:pt>
                <c:pt idx="202">
                  <c:v>326.90113677020241</c:v>
                </c:pt>
                <c:pt idx="203">
                  <c:v>322.83980225518519</c:v>
                </c:pt>
                <c:pt idx="204">
                  <c:v>320.80913499767661</c:v>
                </c:pt>
                <c:pt idx="205">
                  <c:v>330.96247128521964</c:v>
                </c:pt>
                <c:pt idx="206">
                  <c:v>327.91647039895673</c:v>
                </c:pt>
                <c:pt idx="207">
                  <c:v>323.85513588393951</c:v>
                </c:pt>
                <c:pt idx="208">
                  <c:v>325.88580314144815</c:v>
                </c:pt>
                <c:pt idx="209">
                  <c:v>328.931804027711</c:v>
                </c:pt>
                <c:pt idx="210">
                  <c:v>324.87046951269383</c:v>
                </c:pt>
                <c:pt idx="211">
                  <c:v>318.27080092579081</c:v>
                </c:pt>
                <c:pt idx="212">
                  <c:v>303.54846330885346</c:v>
                </c:pt>
                <c:pt idx="213">
                  <c:v>292.12595998536756</c:v>
                </c:pt>
                <c:pt idx="214">
                  <c:v>299.48712879383629</c:v>
                </c:pt>
                <c:pt idx="215">
                  <c:v>300.50246242259055</c:v>
                </c:pt>
                <c:pt idx="216">
                  <c:v>294.91812746444191</c:v>
                </c:pt>
                <c:pt idx="217">
                  <c:v>289.33379250629321</c:v>
                </c:pt>
                <c:pt idx="218">
                  <c:v>286.79545843440746</c:v>
                </c:pt>
                <c:pt idx="219">
                  <c:v>277.1497889612416</c:v>
                </c:pt>
                <c:pt idx="220">
                  <c:v>274.61145488935585</c:v>
                </c:pt>
                <c:pt idx="221">
                  <c:v>275.62678851811017</c:v>
                </c:pt>
                <c:pt idx="222">
                  <c:v>274.61145488935585</c:v>
                </c:pt>
                <c:pt idx="223">
                  <c:v>279.68812303312734</c:v>
                </c:pt>
                <c:pt idx="224">
                  <c:v>289.84145932067037</c:v>
                </c:pt>
                <c:pt idx="225">
                  <c:v>287.81079206316178</c:v>
                </c:pt>
                <c:pt idx="226">
                  <c:v>285.78012480565314</c:v>
                </c:pt>
                <c:pt idx="227">
                  <c:v>284.25712436252172</c:v>
                </c:pt>
                <c:pt idx="228">
                  <c:v>282.7341239193903</c:v>
                </c:pt>
                <c:pt idx="229">
                  <c:v>276.64212214686444</c:v>
                </c:pt>
                <c:pt idx="230">
                  <c:v>276.13445533248728</c:v>
                </c:pt>
                <c:pt idx="231">
                  <c:v>276.64212214686444</c:v>
                </c:pt>
                <c:pt idx="232">
                  <c:v>284.76479117689883</c:v>
                </c:pt>
                <c:pt idx="233">
                  <c:v>289.84145932067037</c:v>
                </c:pt>
                <c:pt idx="234">
                  <c:v>293.39512702131043</c:v>
                </c:pt>
                <c:pt idx="235">
                  <c:v>295.93346109319623</c:v>
                </c:pt>
                <c:pt idx="236">
                  <c:v>296.44112790757333</c:v>
                </c:pt>
                <c:pt idx="237">
                  <c:v>291.87212657817895</c:v>
                </c:pt>
                <c:pt idx="238">
                  <c:v>288.31845887753889</c:v>
                </c:pt>
                <c:pt idx="239">
                  <c:v>288.31845887753889</c:v>
                </c:pt>
                <c:pt idx="240">
                  <c:v>289.33379250629321</c:v>
                </c:pt>
                <c:pt idx="241">
                  <c:v>293.90279383568759</c:v>
                </c:pt>
                <c:pt idx="242">
                  <c:v>299.99479560821339</c:v>
                </c:pt>
                <c:pt idx="243">
                  <c:v>308.11746463824784</c:v>
                </c:pt>
                <c:pt idx="244">
                  <c:v>312.68646596764222</c:v>
                </c:pt>
                <c:pt idx="245">
                  <c:v>304.05613012323062</c:v>
                </c:pt>
                <c:pt idx="246">
                  <c:v>296.69496131476194</c:v>
                </c:pt>
                <c:pt idx="247">
                  <c:v>298.47179516508197</c:v>
                </c:pt>
                <c:pt idx="248">
                  <c:v>301.51779605134482</c:v>
                </c:pt>
                <c:pt idx="249">
                  <c:v>302.78696308728775</c:v>
                </c:pt>
                <c:pt idx="250">
                  <c:v>297.20262812913904</c:v>
                </c:pt>
                <c:pt idx="251">
                  <c:v>289.84145932067037</c:v>
                </c:pt>
                <c:pt idx="252">
                  <c:v>283.2417907337674</c:v>
                </c:pt>
                <c:pt idx="253">
                  <c:v>279.68812303312734</c:v>
                </c:pt>
                <c:pt idx="254">
                  <c:v>274.35762148216725</c:v>
                </c:pt>
                <c:pt idx="255">
                  <c:v>265.98111904494425</c:v>
                </c:pt>
                <c:pt idx="256">
                  <c:v>262.42745134430425</c:v>
                </c:pt>
                <c:pt idx="257">
                  <c:v>258.87378364366418</c:v>
                </c:pt>
                <c:pt idx="258">
                  <c:v>257.85845001490986</c:v>
                </c:pt>
                <c:pt idx="259">
                  <c:v>258.36611682928697</c:v>
                </c:pt>
                <c:pt idx="260">
                  <c:v>255.82778275740122</c:v>
                </c:pt>
                <c:pt idx="261">
                  <c:v>256.84311638615554</c:v>
                </c:pt>
                <c:pt idx="262">
                  <c:v>255.82778275740122</c:v>
                </c:pt>
                <c:pt idx="263">
                  <c:v>252.27411505676119</c:v>
                </c:pt>
                <c:pt idx="264">
                  <c:v>249.73578098487542</c:v>
                </c:pt>
                <c:pt idx="265">
                  <c:v>237.04411062544665</c:v>
                </c:pt>
                <c:pt idx="266">
                  <c:v>233.49044292480659</c:v>
                </c:pt>
                <c:pt idx="267">
                  <c:v>245.16677965548106</c:v>
                </c:pt>
                <c:pt idx="268">
                  <c:v>240.59777832608668</c:v>
                </c:pt>
                <c:pt idx="269">
                  <c:v>230.44444203854368</c:v>
                </c:pt>
                <c:pt idx="270">
                  <c:v>228.9214415954122</c:v>
                </c:pt>
                <c:pt idx="271">
                  <c:v>229.42910840978936</c:v>
                </c:pt>
                <c:pt idx="272">
                  <c:v>233.99810973918372</c:v>
                </c:pt>
                <c:pt idx="273">
                  <c:v>247.19744691298968</c:v>
                </c:pt>
                <c:pt idx="274">
                  <c:v>248.72044735612113</c:v>
                </c:pt>
                <c:pt idx="275">
                  <c:v>237.04411062544665</c:v>
                </c:pt>
                <c:pt idx="276">
                  <c:v>226.89077433790362</c:v>
                </c:pt>
                <c:pt idx="277">
                  <c:v>226.12927411633788</c:v>
                </c:pt>
                <c:pt idx="278">
                  <c:v>223.33710663726356</c:v>
                </c:pt>
                <c:pt idx="279">
                  <c:v>216.22977123598343</c:v>
                </c:pt>
                <c:pt idx="280">
                  <c:v>216.73743805036059</c:v>
                </c:pt>
                <c:pt idx="281">
                  <c:v>223.08327323007498</c:v>
                </c:pt>
                <c:pt idx="282">
                  <c:v>233.23660951761801</c:v>
                </c:pt>
                <c:pt idx="283">
                  <c:v>235.52111018231517</c:v>
                </c:pt>
                <c:pt idx="284">
                  <c:v>229.42910840978936</c:v>
                </c:pt>
                <c:pt idx="285">
                  <c:v>226.12927411633788</c:v>
                </c:pt>
                <c:pt idx="286">
                  <c:v>224.86010708039501</c:v>
                </c:pt>
                <c:pt idx="287">
                  <c:v>226.12927411633788</c:v>
                </c:pt>
                <c:pt idx="288">
                  <c:v>225.11394048758359</c:v>
                </c:pt>
                <c:pt idx="289">
                  <c:v>219.02193871505779</c:v>
                </c:pt>
                <c:pt idx="290">
                  <c:v>215.21443760722912</c:v>
                </c:pt>
                <c:pt idx="291">
                  <c:v>223.08327323007498</c:v>
                </c:pt>
                <c:pt idx="292">
                  <c:v>229.93677522416652</c:v>
                </c:pt>
                <c:pt idx="293">
                  <c:v>238.05944425420094</c:v>
                </c:pt>
                <c:pt idx="294">
                  <c:v>244.91294624829249</c:v>
                </c:pt>
                <c:pt idx="295">
                  <c:v>242.62844558359529</c:v>
                </c:pt>
                <c:pt idx="296">
                  <c:v>239.58244469733239</c:v>
                </c:pt>
                <c:pt idx="297">
                  <c:v>238.05944425420094</c:v>
                </c:pt>
                <c:pt idx="298">
                  <c:v>237.2979440326352</c:v>
                </c:pt>
                <c:pt idx="299">
                  <c:v>232.98277611042943</c:v>
                </c:pt>
                <c:pt idx="300">
                  <c:v>230.44444203854368</c:v>
                </c:pt>
                <c:pt idx="301">
                  <c:v>229.42910840978936</c:v>
                </c:pt>
                <c:pt idx="302">
                  <c:v>226.38310752352646</c:v>
                </c:pt>
                <c:pt idx="303">
                  <c:v>216.73743805036059</c:v>
                </c:pt>
                <c:pt idx="304">
                  <c:v>208.61476902032615</c:v>
                </c:pt>
                <c:pt idx="305">
                  <c:v>211.91460331377766</c:v>
                </c:pt>
                <c:pt idx="306">
                  <c:v>205.56876813406325</c:v>
                </c:pt>
                <c:pt idx="307">
                  <c:v>205.56876813406325</c:v>
                </c:pt>
                <c:pt idx="308">
                  <c:v>207.09176857719473</c:v>
                </c:pt>
                <c:pt idx="309">
                  <c:v>204.0457676909318</c:v>
                </c:pt>
                <c:pt idx="310">
                  <c:v>198.96909954716028</c:v>
                </c:pt>
                <c:pt idx="311">
                  <c:v>196.43076547527454</c:v>
                </c:pt>
                <c:pt idx="312">
                  <c:v>197.95376591840599</c:v>
                </c:pt>
                <c:pt idx="313">
                  <c:v>196.17693206808596</c:v>
                </c:pt>
                <c:pt idx="314">
                  <c:v>193.38476458901164</c:v>
                </c:pt>
                <c:pt idx="315">
                  <c:v>195.92309866089738</c:v>
                </c:pt>
                <c:pt idx="316">
                  <c:v>204.29960109812038</c:v>
                </c:pt>
                <c:pt idx="317">
                  <c:v>213.69143716409769</c:v>
                </c:pt>
                <c:pt idx="318">
                  <c:v>220.79877256537779</c:v>
                </c:pt>
                <c:pt idx="319">
                  <c:v>227.65227455946933</c:v>
                </c:pt>
                <c:pt idx="320">
                  <c:v>237.80561084701236</c:v>
                </c:pt>
                <c:pt idx="321">
                  <c:v>239.32861129014381</c:v>
                </c:pt>
                <c:pt idx="322">
                  <c:v>239.58244469733239</c:v>
                </c:pt>
                <c:pt idx="323">
                  <c:v>242.12077876921816</c:v>
                </c:pt>
                <c:pt idx="324">
                  <c:v>247.45128032017823</c:v>
                </c:pt>
                <c:pt idx="325">
                  <c:v>263.95045178743567</c:v>
                </c:pt>
                <c:pt idx="326">
                  <c:v>266.99645267369857</c:v>
                </c:pt>
                <c:pt idx="327">
                  <c:v>257.85845001490986</c:v>
                </c:pt>
                <c:pt idx="328">
                  <c:v>247.70511372736681</c:v>
                </c:pt>
                <c:pt idx="329">
                  <c:v>243.13611239797245</c:v>
                </c:pt>
                <c:pt idx="330">
                  <c:v>249.989614392064</c:v>
                </c:pt>
                <c:pt idx="331">
                  <c:v>261.41211771554993</c:v>
                </c:pt>
                <c:pt idx="332">
                  <c:v>263.44278497305851</c:v>
                </c:pt>
                <c:pt idx="333">
                  <c:v>271.05778718871579</c:v>
                </c:pt>
                <c:pt idx="334">
                  <c:v>277.65745577561876</c:v>
                </c:pt>
                <c:pt idx="335">
                  <c:v>281.71879029063598</c:v>
                </c:pt>
                <c:pt idx="336">
                  <c:v>287.30312524878462</c:v>
                </c:pt>
                <c:pt idx="337">
                  <c:v>292.88746020693327</c:v>
                </c:pt>
                <c:pt idx="338">
                  <c:v>295.42579427881901</c:v>
                </c:pt>
                <c:pt idx="339">
                  <c:v>301.01012923696771</c:v>
                </c:pt>
                <c:pt idx="340">
                  <c:v>306.0867973807392</c:v>
                </c:pt>
                <c:pt idx="341">
                  <c:v>302.02546286572203</c:v>
                </c:pt>
                <c:pt idx="342">
                  <c:v>301.51779605134482</c:v>
                </c:pt>
                <c:pt idx="343">
                  <c:v>302.78696308728775</c:v>
                </c:pt>
                <c:pt idx="344">
                  <c:v>307.86363123105923</c:v>
                </c:pt>
                <c:pt idx="345">
                  <c:v>311.6711323388879</c:v>
                </c:pt>
                <c:pt idx="346">
                  <c:v>323.85513588393951</c:v>
                </c:pt>
                <c:pt idx="347">
                  <c:v>317.76313411141371</c:v>
                </c:pt>
                <c:pt idx="348">
                  <c:v>320.30146818329945</c:v>
                </c:pt>
                <c:pt idx="349">
                  <c:v>324.36280269831667</c:v>
                </c:pt>
                <c:pt idx="350">
                  <c:v>319.79380136892235</c:v>
                </c:pt>
                <c:pt idx="351">
                  <c:v>321.31680181205377</c:v>
                </c:pt>
                <c:pt idx="352">
                  <c:v>318.77846774016803</c:v>
                </c:pt>
                <c:pt idx="353">
                  <c:v>330.96247128521964</c:v>
                </c:pt>
                <c:pt idx="354">
                  <c:v>345.68480890215699</c:v>
                </c:pt>
                <c:pt idx="355">
                  <c:v>326.90113677020241</c:v>
                </c:pt>
                <c:pt idx="356">
                  <c:v>323.34746906956235</c:v>
                </c:pt>
                <c:pt idx="357">
                  <c:v>320.80913499767661</c:v>
                </c:pt>
                <c:pt idx="358">
                  <c:v>322.33213544080809</c:v>
                </c:pt>
                <c:pt idx="359">
                  <c:v>327.40880358457957</c:v>
                </c:pt>
                <c:pt idx="360">
                  <c:v>338.57747350087686</c:v>
                </c:pt>
                <c:pt idx="361">
                  <c:v>361.42248014784866</c:v>
                </c:pt>
                <c:pt idx="362">
                  <c:v>353.29981111781433</c:v>
                </c:pt>
                <c:pt idx="363">
                  <c:v>359.39181289034013</c:v>
                </c:pt>
                <c:pt idx="364">
                  <c:v>369.29131577069461</c:v>
                </c:pt>
                <c:pt idx="365">
                  <c:v>368.52981554912878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FF-4DFC-B606-A66C40B91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3619472"/>
        <c:axId val="1"/>
      </c:scatterChart>
      <c:valAx>
        <c:axId val="1043619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Naphtha</a:t>
                </a:r>
              </a:p>
            </c:rich>
          </c:tx>
          <c:layout>
            <c:manualLayout>
              <c:xMode val="edge"/>
              <c:yMode val="edge"/>
              <c:x val="0.50489285035168707"/>
              <c:y val="0.91578947368421049"/>
            </c:manualLayout>
          </c:layout>
          <c:overlay val="0"/>
          <c:spPr>
            <a:noFill/>
            <a:ln w="25400">
              <a:noFill/>
            </a:ln>
          </c:spPr>
        </c:title>
        <c:numFmt formatCode="[$$-409]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Benzene</a:t>
                </a:r>
              </a:p>
            </c:rich>
          </c:tx>
          <c:layout>
            <c:manualLayout>
              <c:xMode val="edge"/>
              <c:yMode val="edge"/>
              <c:x val="2.93542354855632E-2"/>
              <c:y val="0.4"/>
            </c:manualLayout>
          </c:layout>
          <c:overlay val="0"/>
          <c:spPr>
            <a:noFill/>
            <a:ln w="25400">
              <a:noFill/>
            </a:ln>
          </c:spPr>
        </c:title>
        <c:numFmt formatCode="[$$-409]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43619472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27397286453192321"/>
          <c:y val="0.22368421052631579"/>
          <c:w val="0.21722134259316769"/>
          <c:h val="0.1236842105263157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1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937389097462368"/>
          <c:y val="7.5324770856294201E-2"/>
          <c:w val="0.81604774649865697"/>
          <c:h val="0.6857151553814369"/>
        </c:manualLayout>
      </c:layout>
      <c:scatterChart>
        <c:scatterStyle val="lineMarker"/>
        <c:varyColors val="0"/>
        <c:ser>
          <c:idx val="0"/>
          <c:order val="0"/>
          <c:tx>
            <c:strRef>
              <c:f>Analysis!$B$33</c:f>
              <c:strCache>
                <c:ptCount val="1"/>
                <c:pt idx="0">
                  <c:v>BENZENE</c:v>
                </c:pt>
              </c:strCache>
            </c:strRef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numRef>
              <c:f>Analysis!$A$34:$A$399</c:f>
              <c:numCache>
                <c:formatCode>d\-mmm\-yy</c:formatCode>
                <c:ptCount val="366"/>
                <c:pt idx="0">
                  <c:v>33977</c:v>
                </c:pt>
                <c:pt idx="1">
                  <c:v>33984</c:v>
                </c:pt>
                <c:pt idx="2">
                  <c:v>33991</c:v>
                </c:pt>
                <c:pt idx="3">
                  <c:v>33998</c:v>
                </c:pt>
                <c:pt idx="4">
                  <c:v>34005</c:v>
                </c:pt>
                <c:pt idx="5">
                  <c:v>34012</c:v>
                </c:pt>
                <c:pt idx="6">
                  <c:v>34019</c:v>
                </c:pt>
                <c:pt idx="7">
                  <c:v>34026</c:v>
                </c:pt>
                <c:pt idx="8">
                  <c:v>34033</c:v>
                </c:pt>
                <c:pt idx="9">
                  <c:v>34040</c:v>
                </c:pt>
                <c:pt idx="10">
                  <c:v>34047</c:v>
                </c:pt>
                <c:pt idx="11">
                  <c:v>34054</c:v>
                </c:pt>
                <c:pt idx="12">
                  <c:v>34061</c:v>
                </c:pt>
                <c:pt idx="13">
                  <c:v>34068</c:v>
                </c:pt>
                <c:pt idx="14">
                  <c:v>34075</c:v>
                </c:pt>
                <c:pt idx="15">
                  <c:v>34082</c:v>
                </c:pt>
                <c:pt idx="16">
                  <c:v>34089</c:v>
                </c:pt>
                <c:pt idx="17">
                  <c:v>34096</c:v>
                </c:pt>
                <c:pt idx="18">
                  <c:v>34103</c:v>
                </c:pt>
                <c:pt idx="19">
                  <c:v>34110</c:v>
                </c:pt>
                <c:pt idx="20">
                  <c:v>34117</c:v>
                </c:pt>
                <c:pt idx="21">
                  <c:v>34124</c:v>
                </c:pt>
                <c:pt idx="22">
                  <c:v>34131</c:v>
                </c:pt>
                <c:pt idx="23">
                  <c:v>34138</c:v>
                </c:pt>
                <c:pt idx="24">
                  <c:v>34145</c:v>
                </c:pt>
                <c:pt idx="25">
                  <c:v>34152</c:v>
                </c:pt>
                <c:pt idx="26">
                  <c:v>34159</c:v>
                </c:pt>
                <c:pt idx="27">
                  <c:v>34166</c:v>
                </c:pt>
                <c:pt idx="28">
                  <c:v>34173</c:v>
                </c:pt>
                <c:pt idx="29">
                  <c:v>34180</c:v>
                </c:pt>
                <c:pt idx="30">
                  <c:v>34187</c:v>
                </c:pt>
                <c:pt idx="31">
                  <c:v>34194</c:v>
                </c:pt>
                <c:pt idx="32">
                  <c:v>34201</c:v>
                </c:pt>
                <c:pt idx="33">
                  <c:v>34208</c:v>
                </c:pt>
                <c:pt idx="34">
                  <c:v>34215</c:v>
                </c:pt>
                <c:pt idx="35">
                  <c:v>34222</c:v>
                </c:pt>
                <c:pt idx="36">
                  <c:v>34229</c:v>
                </c:pt>
                <c:pt idx="37">
                  <c:v>34236</c:v>
                </c:pt>
                <c:pt idx="38">
                  <c:v>34243</c:v>
                </c:pt>
                <c:pt idx="39">
                  <c:v>34250</c:v>
                </c:pt>
                <c:pt idx="40">
                  <c:v>34257</c:v>
                </c:pt>
                <c:pt idx="41">
                  <c:v>34264</c:v>
                </c:pt>
                <c:pt idx="42">
                  <c:v>34271</c:v>
                </c:pt>
                <c:pt idx="43">
                  <c:v>34278</c:v>
                </c:pt>
                <c:pt idx="44">
                  <c:v>34285</c:v>
                </c:pt>
                <c:pt idx="45">
                  <c:v>34292</c:v>
                </c:pt>
                <c:pt idx="46">
                  <c:v>34299</c:v>
                </c:pt>
                <c:pt idx="47">
                  <c:v>34306</c:v>
                </c:pt>
                <c:pt idx="48">
                  <c:v>34313</c:v>
                </c:pt>
                <c:pt idx="49">
                  <c:v>34320</c:v>
                </c:pt>
                <c:pt idx="50">
                  <c:v>34334</c:v>
                </c:pt>
                <c:pt idx="51">
                  <c:v>34341</c:v>
                </c:pt>
                <c:pt idx="52">
                  <c:v>34348</c:v>
                </c:pt>
                <c:pt idx="53">
                  <c:v>34355</c:v>
                </c:pt>
                <c:pt idx="54">
                  <c:v>34362</c:v>
                </c:pt>
                <c:pt idx="55">
                  <c:v>34369</c:v>
                </c:pt>
                <c:pt idx="56">
                  <c:v>34376</c:v>
                </c:pt>
                <c:pt idx="57">
                  <c:v>34383</c:v>
                </c:pt>
                <c:pt idx="58">
                  <c:v>34390</c:v>
                </c:pt>
                <c:pt idx="59">
                  <c:v>34397</c:v>
                </c:pt>
                <c:pt idx="60">
                  <c:v>34404</c:v>
                </c:pt>
                <c:pt idx="61">
                  <c:v>34411</c:v>
                </c:pt>
                <c:pt idx="62">
                  <c:v>34418</c:v>
                </c:pt>
                <c:pt idx="63">
                  <c:v>34425</c:v>
                </c:pt>
                <c:pt idx="64">
                  <c:v>34432</c:v>
                </c:pt>
                <c:pt idx="65">
                  <c:v>34439</c:v>
                </c:pt>
                <c:pt idx="66">
                  <c:v>34446</c:v>
                </c:pt>
                <c:pt idx="67">
                  <c:v>34453</c:v>
                </c:pt>
                <c:pt idx="68">
                  <c:v>34460</c:v>
                </c:pt>
                <c:pt idx="69">
                  <c:v>34467</c:v>
                </c:pt>
                <c:pt idx="70">
                  <c:v>34474</c:v>
                </c:pt>
                <c:pt idx="71">
                  <c:v>34481</c:v>
                </c:pt>
                <c:pt idx="72">
                  <c:v>34488</c:v>
                </c:pt>
                <c:pt idx="73">
                  <c:v>34495</c:v>
                </c:pt>
                <c:pt idx="74">
                  <c:v>34502</c:v>
                </c:pt>
                <c:pt idx="75">
                  <c:v>34509</c:v>
                </c:pt>
                <c:pt idx="76">
                  <c:v>34516</c:v>
                </c:pt>
                <c:pt idx="77">
                  <c:v>34523</c:v>
                </c:pt>
                <c:pt idx="78">
                  <c:v>34530</c:v>
                </c:pt>
                <c:pt idx="79">
                  <c:v>34537</c:v>
                </c:pt>
                <c:pt idx="80">
                  <c:v>34544</c:v>
                </c:pt>
                <c:pt idx="81">
                  <c:v>34551</c:v>
                </c:pt>
                <c:pt idx="82">
                  <c:v>34558</c:v>
                </c:pt>
                <c:pt idx="83">
                  <c:v>34565</c:v>
                </c:pt>
                <c:pt idx="84">
                  <c:v>34572</c:v>
                </c:pt>
                <c:pt idx="85">
                  <c:v>34579</c:v>
                </c:pt>
                <c:pt idx="86">
                  <c:v>34586</c:v>
                </c:pt>
                <c:pt idx="87">
                  <c:v>34593</c:v>
                </c:pt>
                <c:pt idx="88">
                  <c:v>34600</c:v>
                </c:pt>
                <c:pt idx="89">
                  <c:v>34607</c:v>
                </c:pt>
                <c:pt idx="90">
                  <c:v>34614</c:v>
                </c:pt>
                <c:pt idx="91">
                  <c:v>34621</c:v>
                </c:pt>
                <c:pt idx="92">
                  <c:v>34628</c:v>
                </c:pt>
                <c:pt idx="93">
                  <c:v>34635</c:v>
                </c:pt>
                <c:pt idx="94">
                  <c:v>34642</c:v>
                </c:pt>
                <c:pt idx="95">
                  <c:v>34649</c:v>
                </c:pt>
                <c:pt idx="96">
                  <c:v>34656</c:v>
                </c:pt>
                <c:pt idx="97">
                  <c:v>34663</c:v>
                </c:pt>
                <c:pt idx="98">
                  <c:v>34670</c:v>
                </c:pt>
                <c:pt idx="99">
                  <c:v>34677</c:v>
                </c:pt>
                <c:pt idx="100">
                  <c:v>34684</c:v>
                </c:pt>
                <c:pt idx="101">
                  <c:v>34691</c:v>
                </c:pt>
                <c:pt idx="102">
                  <c:v>34705</c:v>
                </c:pt>
                <c:pt idx="103">
                  <c:v>34712</c:v>
                </c:pt>
                <c:pt idx="104">
                  <c:v>34719</c:v>
                </c:pt>
                <c:pt idx="105">
                  <c:v>34726</c:v>
                </c:pt>
                <c:pt idx="106">
                  <c:v>34733</c:v>
                </c:pt>
                <c:pt idx="107">
                  <c:v>34740</c:v>
                </c:pt>
                <c:pt idx="108">
                  <c:v>34747</c:v>
                </c:pt>
                <c:pt idx="109">
                  <c:v>34754</c:v>
                </c:pt>
                <c:pt idx="110">
                  <c:v>34761</c:v>
                </c:pt>
                <c:pt idx="111">
                  <c:v>34768</c:v>
                </c:pt>
                <c:pt idx="112">
                  <c:v>34775</c:v>
                </c:pt>
                <c:pt idx="113">
                  <c:v>34782</c:v>
                </c:pt>
                <c:pt idx="114">
                  <c:v>34789</c:v>
                </c:pt>
                <c:pt idx="115">
                  <c:v>34796</c:v>
                </c:pt>
                <c:pt idx="116">
                  <c:v>34803</c:v>
                </c:pt>
                <c:pt idx="117">
                  <c:v>34810</c:v>
                </c:pt>
                <c:pt idx="118">
                  <c:v>34817</c:v>
                </c:pt>
                <c:pt idx="119">
                  <c:v>34824</c:v>
                </c:pt>
                <c:pt idx="120">
                  <c:v>34831</c:v>
                </c:pt>
                <c:pt idx="121">
                  <c:v>34838</c:v>
                </c:pt>
                <c:pt idx="122">
                  <c:v>34845</c:v>
                </c:pt>
                <c:pt idx="123">
                  <c:v>34852</c:v>
                </c:pt>
                <c:pt idx="124">
                  <c:v>34859</c:v>
                </c:pt>
                <c:pt idx="125">
                  <c:v>34866</c:v>
                </c:pt>
                <c:pt idx="126">
                  <c:v>34873</c:v>
                </c:pt>
                <c:pt idx="127">
                  <c:v>34880</c:v>
                </c:pt>
                <c:pt idx="128">
                  <c:v>34887</c:v>
                </c:pt>
                <c:pt idx="129">
                  <c:v>34894</c:v>
                </c:pt>
                <c:pt idx="130">
                  <c:v>34901</c:v>
                </c:pt>
                <c:pt idx="131">
                  <c:v>34908</c:v>
                </c:pt>
                <c:pt idx="132">
                  <c:v>34915</c:v>
                </c:pt>
                <c:pt idx="133">
                  <c:v>34922</c:v>
                </c:pt>
                <c:pt idx="134">
                  <c:v>34929</c:v>
                </c:pt>
                <c:pt idx="135">
                  <c:v>34936</c:v>
                </c:pt>
                <c:pt idx="136">
                  <c:v>34943</c:v>
                </c:pt>
                <c:pt idx="137">
                  <c:v>34950</c:v>
                </c:pt>
                <c:pt idx="138">
                  <c:v>34957</c:v>
                </c:pt>
                <c:pt idx="139">
                  <c:v>34964</c:v>
                </c:pt>
                <c:pt idx="140">
                  <c:v>34971</c:v>
                </c:pt>
                <c:pt idx="141">
                  <c:v>34978</c:v>
                </c:pt>
                <c:pt idx="142">
                  <c:v>34985</c:v>
                </c:pt>
                <c:pt idx="143">
                  <c:v>34992</c:v>
                </c:pt>
                <c:pt idx="144">
                  <c:v>34999</c:v>
                </c:pt>
                <c:pt idx="145">
                  <c:v>35006</c:v>
                </c:pt>
                <c:pt idx="146">
                  <c:v>35013</c:v>
                </c:pt>
                <c:pt idx="147">
                  <c:v>35020</c:v>
                </c:pt>
                <c:pt idx="148">
                  <c:v>35027</c:v>
                </c:pt>
                <c:pt idx="149">
                  <c:v>35034</c:v>
                </c:pt>
                <c:pt idx="150">
                  <c:v>35041</c:v>
                </c:pt>
                <c:pt idx="151">
                  <c:v>35048</c:v>
                </c:pt>
                <c:pt idx="152">
                  <c:v>35055</c:v>
                </c:pt>
                <c:pt idx="153">
                  <c:v>35069</c:v>
                </c:pt>
                <c:pt idx="154">
                  <c:v>35076</c:v>
                </c:pt>
                <c:pt idx="155">
                  <c:v>35083</c:v>
                </c:pt>
                <c:pt idx="156">
                  <c:v>35090</c:v>
                </c:pt>
                <c:pt idx="157">
                  <c:v>35097</c:v>
                </c:pt>
                <c:pt idx="158">
                  <c:v>35104</c:v>
                </c:pt>
                <c:pt idx="159">
                  <c:v>35111</c:v>
                </c:pt>
                <c:pt idx="160">
                  <c:v>35118</c:v>
                </c:pt>
                <c:pt idx="161">
                  <c:v>35125</c:v>
                </c:pt>
                <c:pt idx="162">
                  <c:v>35132</c:v>
                </c:pt>
                <c:pt idx="163">
                  <c:v>35139</c:v>
                </c:pt>
                <c:pt idx="164">
                  <c:v>35146</c:v>
                </c:pt>
                <c:pt idx="165">
                  <c:v>35153</c:v>
                </c:pt>
                <c:pt idx="166">
                  <c:v>35160</c:v>
                </c:pt>
                <c:pt idx="167">
                  <c:v>35167</c:v>
                </c:pt>
                <c:pt idx="168">
                  <c:v>35174</c:v>
                </c:pt>
                <c:pt idx="169">
                  <c:v>35181</c:v>
                </c:pt>
                <c:pt idx="170">
                  <c:v>35188</c:v>
                </c:pt>
                <c:pt idx="171">
                  <c:v>35195</c:v>
                </c:pt>
                <c:pt idx="172">
                  <c:v>35202</c:v>
                </c:pt>
                <c:pt idx="173">
                  <c:v>35209</c:v>
                </c:pt>
                <c:pt idx="174">
                  <c:v>35216</c:v>
                </c:pt>
                <c:pt idx="175">
                  <c:v>35223</c:v>
                </c:pt>
                <c:pt idx="176">
                  <c:v>35230</c:v>
                </c:pt>
                <c:pt idx="177">
                  <c:v>35237</c:v>
                </c:pt>
                <c:pt idx="178">
                  <c:v>35244</c:v>
                </c:pt>
                <c:pt idx="179">
                  <c:v>35251</c:v>
                </c:pt>
                <c:pt idx="180">
                  <c:v>35258</c:v>
                </c:pt>
                <c:pt idx="181">
                  <c:v>35265</c:v>
                </c:pt>
                <c:pt idx="182">
                  <c:v>35272</c:v>
                </c:pt>
                <c:pt idx="183">
                  <c:v>35279</c:v>
                </c:pt>
                <c:pt idx="184">
                  <c:v>35286</c:v>
                </c:pt>
                <c:pt idx="185">
                  <c:v>35293</c:v>
                </c:pt>
                <c:pt idx="186">
                  <c:v>35300</c:v>
                </c:pt>
                <c:pt idx="187">
                  <c:v>35307</c:v>
                </c:pt>
                <c:pt idx="188">
                  <c:v>35314</c:v>
                </c:pt>
                <c:pt idx="189">
                  <c:v>35321</c:v>
                </c:pt>
                <c:pt idx="190">
                  <c:v>35328</c:v>
                </c:pt>
                <c:pt idx="191">
                  <c:v>35335</c:v>
                </c:pt>
                <c:pt idx="192">
                  <c:v>35342</c:v>
                </c:pt>
                <c:pt idx="193">
                  <c:v>35349</c:v>
                </c:pt>
                <c:pt idx="194">
                  <c:v>35356</c:v>
                </c:pt>
                <c:pt idx="195">
                  <c:v>35363</c:v>
                </c:pt>
                <c:pt idx="196">
                  <c:v>35370</c:v>
                </c:pt>
                <c:pt idx="197">
                  <c:v>35377</c:v>
                </c:pt>
                <c:pt idx="198">
                  <c:v>35384</c:v>
                </c:pt>
                <c:pt idx="199">
                  <c:v>35391</c:v>
                </c:pt>
                <c:pt idx="200">
                  <c:v>35398</c:v>
                </c:pt>
                <c:pt idx="201">
                  <c:v>35405</c:v>
                </c:pt>
                <c:pt idx="202">
                  <c:v>35412</c:v>
                </c:pt>
                <c:pt idx="203">
                  <c:v>35419</c:v>
                </c:pt>
                <c:pt idx="204">
                  <c:v>35433</c:v>
                </c:pt>
                <c:pt idx="205">
                  <c:v>35440</c:v>
                </c:pt>
                <c:pt idx="206">
                  <c:v>35447</c:v>
                </c:pt>
                <c:pt idx="207">
                  <c:v>35454</c:v>
                </c:pt>
                <c:pt idx="208">
                  <c:v>35461</c:v>
                </c:pt>
                <c:pt idx="209">
                  <c:v>35468</c:v>
                </c:pt>
                <c:pt idx="210">
                  <c:v>35475</c:v>
                </c:pt>
                <c:pt idx="211">
                  <c:v>35482</c:v>
                </c:pt>
                <c:pt idx="212">
                  <c:v>35489</c:v>
                </c:pt>
                <c:pt idx="213">
                  <c:v>35496</c:v>
                </c:pt>
                <c:pt idx="214">
                  <c:v>35503</c:v>
                </c:pt>
                <c:pt idx="215">
                  <c:v>35510</c:v>
                </c:pt>
                <c:pt idx="216">
                  <c:v>35517</c:v>
                </c:pt>
                <c:pt idx="217">
                  <c:v>35524</c:v>
                </c:pt>
                <c:pt idx="218">
                  <c:v>35531</c:v>
                </c:pt>
                <c:pt idx="219">
                  <c:v>35538</c:v>
                </c:pt>
                <c:pt idx="220">
                  <c:v>35545</c:v>
                </c:pt>
                <c:pt idx="221">
                  <c:v>35552</c:v>
                </c:pt>
                <c:pt idx="222">
                  <c:v>35559</c:v>
                </c:pt>
                <c:pt idx="223">
                  <c:v>35566</c:v>
                </c:pt>
                <c:pt idx="224">
                  <c:v>35573</c:v>
                </c:pt>
                <c:pt idx="225">
                  <c:v>35580</c:v>
                </c:pt>
                <c:pt idx="226">
                  <c:v>35587</c:v>
                </c:pt>
                <c:pt idx="227">
                  <c:v>35594</c:v>
                </c:pt>
                <c:pt idx="228">
                  <c:v>35601</c:v>
                </c:pt>
                <c:pt idx="229">
                  <c:v>35608</c:v>
                </c:pt>
                <c:pt idx="230">
                  <c:v>35615</c:v>
                </c:pt>
                <c:pt idx="231">
                  <c:v>35622</c:v>
                </c:pt>
                <c:pt idx="232">
                  <c:v>35629</c:v>
                </c:pt>
                <c:pt idx="233">
                  <c:v>35636</c:v>
                </c:pt>
                <c:pt idx="234">
                  <c:v>35643</c:v>
                </c:pt>
                <c:pt idx="235">
                  <c:v>35650</c:v>
                </c:pt>
                <c:pt idx="236">
                  <c:v>35657</c:v>
                </c:pt>
                <c:pt idx="237">
                  <c:v>35664</c:v>
                </c:pt>
                <c:pt idx="238">
                  <c:v>35671</c:v>
                </c:pt>
                <c:pt idx="239">
                  <c:v>35678</c:v>
                </c:pt>
                <c:pt idx="240">
                  <c:v>35685</c:v>
                </c:pt>
                <c:pt idx="241">
                  <c:v>35692</c:v>
                </c:pt>
                <c:pt idx="242">
                  <c:v>35699</c:v>
                </c:pt>
                <c:pt idx="243">
                  <c:v>35706</c:v>
                </c:pt>
                <c:pt idx="244">
                  <c:v>35713</c:v>
                </c:pt>
                <c:pt idx="245">
                  <c:v>35720</c:v>
                </c:pt>
                <c:pt idx="246">
                  <c:v>35727</c:v>
                </c:pt>
                <c:pt idx="247">
                  <c:v>35734</c:v>
                </c:pt>
                <c:pt idx="248">
                  <c:v>35741</c:v>
                </c:pt>
                <c:pt idx="249">
                  <c:v>35748</c:v>
                </c:pt>
                <c:pt idx="250">
                  <c:v>35755</c:v>
                </c:pt>
                <c:pt idx="251">
                  <c:v>35762</c:v>
                </c:pt>
                <c:pt idx="252">
                  <c:v>35769</c:v>
                </c:pt>
                <c:pt idx="253">
                  <c:v>35776</c:v>
                </c:pt>
                <c:pt idx="254">
                  <c:v>35783</c:v>
                </c:pt>
                <c:pt idx="255">
                  <c:v>35797</c:v>
                </c:pt>
                <c:pt idx="256">
                  <c:v>35804</c:v>
                </c:pt>
                <c:pt idx="257">
                  <c:v>35811</c:v>
                </c:pt>
                <c:pt idx="258">
                  <c:v>35818</c:v>
                </c:pt>
                <c:pt idx="259">
                  <c:v>35825</c:v>
                </c:pt>
                <c:pt idx="260">
                  <c:v>35832</c:v>
                </c:pt>
                <c:pt idx="261">
                  <c:v>35839</c:v>
                </c:pt>
                <c:pt idx="262">
                  <c:v>35846</c:v>
                </c:pt>
                <c:pt idx="263">
                  <c:v>35853</c:v>
                </c:pt>
                <c:pt idx="264">
                  <c:v>35860</c:v>
                </c:pt>
                <c:pt idx="265">
                  <c:v>35867</c:v>
                </c:pt>
                <c:pt idx="266">
                  <c:v>35874</c:v>
                </c:pt>
                <c:pt idx="267">
                  <c:v>35881</c:v>
                </c:pt>
                <c:pt idx="268">
                  <c:v>35888</c:v>
                </c:pt>
                <c:pt idx="269">
                  <c:v>35895</c:v>
                </c:pt>
                <c:pt idx="270">
                  <c:v>35902</c:v>
                </c:pt>
                <c:pt idx="271">
                  <c:v>35909</c:v>
                </c:pt>
                <c:pt idx="272">
                  <c:v>35916</c:v>
                </c:pt>
                <c:pt idx="273">
                  <c:v>35923</c:v>
                </c:pt>
                <c:pt idx="274">
                  <c:v>35930</c:v>
                </c:pt>
                <c:pt idx="275">
                  <c:v>35937</c:v>
                </c:pt>
                <c:pt idx="276">
                  <c:v>35944</c:v>
                </c:pt>
                <c:pt idx="277">
                  <c:v>35951</c:v>
                </c:pt>
                <c:pt idx="278">
                  <c:v>35958</c:v>
                </c:pt>
                <c:pt idx="279">
                  <c:v>35965</c:v>
                </c:pt>
                <c:pt idx="280">
                  <c:v>35972</c:v>
                </c:pt>
                <c:pt idx="281">
                  <c:v>35979</c:v>
                </c:pt>
                <c:pt idx="282">
                  <c:v>35986</c:v>
                </c:pt>
                <c:pt idx="283">
                  <c:v>35993</c:v>
                </c:pt>
                <c:pt idx="284">
                  <c:v>36000</c:v>
                </c:pt>
                <c:pt idx="285">
                  <c:v>36007</c:v>
                </c:pt>
                <c:pt idx="286">
                  <c:v>36014</c:v>
                </c:pt>
                <c:pt idx="287">
                  <c:v>36021</c:v>
                </c:pt>
                <c:pt idx="288">
                  <c:v>36028</c:v>
                </c:pt>
                <c:pt idx="289">
                  <c:v>36035</c:v>
                </c:pt>
                <c:pt idx="290">
                  <c:v>36042</c:v>
                </c:pt>
                <c:pt idx="291">
                  <c:v>36049</c:v>
                </c:pt>
                <c:pt idx="292">
                  <c:v>36056</c:v>
                </c:pt>
                <c:pt idx="293">
                  <c:v>36063</c:v>
                </c:pt>
                <c:pt idx="294">
                  <c:v>36070</c:v>
                </c:pt>
                <c:pt idx="295">
                  <c:v>36077</c:v>
                </c:pt>
                <c:pt idx="296">
                  <c:v>36084</c:v>
                </c:pt>
                <c:pt idx="297">
                  <c:v>36091</c:v>
                </c:pt>
                <c:pt idx="298">
                  <c:v>36098</c:v>
                </c:pt>
                <c:pt idx="299">
                  <c:v>36105</c:v>
                </c:pt>
                <c:pt idx="300">
                  <c:v>36112</c:v>
                </c:pt>
                <c:pt idx="301">
                  <c:v>36119</c:v>
                </c:pt>
                <c:pt idx="302">
                  <c:v>36126</c:v>
                </c:pt>
                <c:pt idx="303">
                  <c:v>36133</c:v>
                </c:pt>
                <c:pt idx="304">
                  <c:v>36140</c:v>
                </c:pt>
                <c:pt idx="305">
                  <c:v>36147</c:v>
                </c:pt>
                <c:pt idx="306">
                  <c:v>36154</c:v>
                </c:pt>
                <c:pt idx="307">
                  <c:v>36161</c:v>
                </c:pt>
                <c:pt idx="308">
                  <c:v>36168</c:v>
                </c:pt>
                <c:pt idx="309">
                  <c:v>36175</c:v>
                </c:pt>
                <c:pt idx="310">
                  <c:v>36182</c:v>
                </c:pt>
                <c:pt idx="311">
                  <c:v>36189</c:v>
                </c:pt>
                <c:pt idx="312">
                  <c:v>36196</c:v>
                </c:pt>
                <c:pt idx="313">
                  <c:v>36203</c:v>
                </c:pt>
                <c:pt idx="314">
                  <c:v>36210</c:v>
                </c:pt>
                <c:pt idx="315">
                  <c:v>36217</c:v>
                </c:pt>
                <c:pt idx="316">
                  <c:v>36224</c:v>
                </c:pt>
                <c:pt idx="317">
                  <c:v>36231</c:v>
                </c:pt>
                <c:pt idx="318">
                  <c:v>36238</c:v>
                </c:pt>
                <c:pt idx="319">
                  <c:v>36245</c:v>
                </c:pt>
                <c:pt idx="320">
                  <c:v>36252</c:v>
                </c:pt>
                <c:pt idx="321">
                  <c:v>36259</c:v>
                </c:pt>
                <c:pt idx="322">
                  <c:v>36266</c:v>
                </c:pt>
                <c:pt idx="323">
                  <c:v>36273</c:v>
                </c:pt>
                <c:pt idx="324">
                  <c:v>36280</c:v>
                </c:pt>
                <c:pt idx="325">
                  <c:v>36287</c:v>
                </c:pt>
                <c:pt idx="326">
                  <c:v>36294</c:v>
                </c:pt>
                <c:pt idx="327">
                  <c:v>36301</c:v>
                </c:pt>
                <c:pt idx="328">
                  <c:v>36308</c:v>
                </c:pt>
                <c:pt idx="329">
                  <c:v>36315</c:v>
                </c:pt>
                <c:pt idx="330">
                  <c:v>36322</c:v>
                </c:pt>
                <c:pt idx="331">
                  <c:v>36329</c:v>
                </c:pt>
                <c:pt idx="332">
                  <c:v>36336</c:v>
                </c:pt>
                <c:pt idx="333">
                  <c:v>36343</c:v>
                </c:pt>
                <c:pt idx="334">
                  <c:v>36350</c:v>
                </c:pt>
                <c:pt idx="335">
                  <c:v>36357</c:v>
                </c:pt>
                <c:pt idx="336">
                  <c:v>36364</c:v>
                </c:pt>
                <c:pt idx="337">
                  <c:v>36371</c:v>
                </c:pt>
                <c:pt idx="338">
                  <c:v>36378</c:v>
                </c:pt>
                <c:pt idx="339">
                  <c:v>36385</c:v>
                </c:pt>
                <c:pt idx="340">
                  <c:v>36392</c:v>
                </c:pt>
                <c:pt idx="341">
                  <c:v>36399</c:v>
                </c:pt>
                <c:pt idx="342">
                  <c:v>36406</c:v>
                </c:pt>
                <c:pt idx="343">
                  <c:v>36413</c:v>
                </c:pt>
                <c:pt idx="344">
                  <c:v>36420</c:v>
                </c:pt>
                <c:pt idx="345">
                  <c:v>36427</c:v>
                </c:pt>
                <c:pt idx="346">
                  <c:v>36434</c:v>
                </c:pt>
                <c:pt idx="347">
                  <c:v>36441</c:v>
                </c:pt>
                <c:pt idx="348">
                  <c:v>36448</c:v>
                </c:pt>
                <c:pt idx="349">
                  <c:v>36455</c:v>
                </c:pt>
                <c:pt idx="350">
                  <c:v>36462</c:v>
                </c:pt>
                <c:pt idx="351">
                  <c:v>36469</c:v>
                </c:pt>
                <c:pt idx="352">
                  <c:v>36476</c:v>
                </c:pt>
                <c:pt idx="353">
                  <c:v>36483</c:v>
                </c:pt>
                <c:pt idx="354">
                  <c:v>36490</c:v>
                </c:pt>
                <c:pt idx="355">
                  <c:v>36497</c:v>
                </c:pt>
                <c:pt idx="356">
                  <c:v>36504</c:v>
                </c:pt>
                <c:pt idx="357">
                  <c:v>36511</c:v>
                </c:pt>
                <c:pt idx="358">
                  <c:v>36518</c:v>
                </c:pt>
                <c:pt idx="359">
                  <c:v>36532</c:v>
                </c:pt>
                <c:pt idx="360">
                  <c:v>36539</c:v>
                </c:pt>
                <c:pt idx="361">
                  <c:v>36546</c:v>
                </c:pt>
                <c:pt idx="362">
                  <c:v>36553</c:v>
                </c:pt>
                <c:pt idx="363">
                  <c:v>36560</c:v>
                </c:pt>
                <c:pt idx="364">
                  <c:v>36567</c:v>
                </c:pt>
                <c:pt idx="365">
                  <c:v>36574</c:v>
                </c:pt>
              </c:numCache>
            </c:numRef>
          </c:xVal>
          <c:yVal>
            <c:numRef>
              <c:f>Analysis!$B$34:$B$399</c:f>
              <c:numCache>
                <c:formatCode>0.00</c:formatCode>
                <c:ptCount val="366"/>
                <c:pt idx="0">
                  <c:v>292.25</c:v>
                </c:pt>
                <c:pt idx="1">
                  <c:v>291</c:v>
                </c:pt>
                <c:pt idx="2">
                  <c:v>295.25</c:v>
                </c:pt>
                <c:pt idx="3">
                  <c:v>312</c:v>
                </c:pt>
                <c:pt idx="4">
                  <c:v>327.5</c:v>
                </c:pt>
                <c:pt idx="5">
                  <c:v>324.25</c:v>
                </c:pt>
                <c:pt idx="6">
                  <c:v>326.25</c:v>
                </c:pt>
                <c:pt idx="7">
                  <c:v>327.75</c:v>
                </c:pt>
                <c:pt idx="8">
                  <c:v>329.5</c:v>
                </c:pt>
                <c:pt idx="9">
                  <c:v>332.75</c:v>
                </c:pt>
                <c:pt idx="10">
                  <c:v>329</c:v>
                </c:pt>
                <c:pt idx="11">
                  <c:v>324</c:v>
                </c:pt>
                <c:pt idx="12">
                  <c:v>310.25</c:v>
                </c:pt>
                <c:pt idx="13">
                  <c:v>306.5</c:v>
                </c:pt>
                <c:pt idx="14">
                  <c:v>307.5</c:v>
                </c:pt>
                <c:pt idx="15">
                  <c:v>309.25</c:v>
                </c:pt>
                <c:pt idx="16">
                  <c:v>307.75</c:v>
                </c:pt>
                <c:pt idx="17">
                  <c:v>302</c:v>
                </c:pt>
                <c:pt idx="18">
                  <c:v>304</c:v>
                </c:pt>
                <c:pt idx="19">
                  <c:v>297.75</c:v>
                </c:pt>
                <c:pt idx="20">
                  <c:v>292.25</c:v>
                </c:pt>
                <c:pt idx="21">
                  <c:v>290</c:v>
                </c:pt>
                <c:pt idx="22">
                  <c:v>292</c:v>
                </c:pt>
                <c:pt idx="23">
                  <c:v>290</c:v>
                </c:pt>
                <c:pt idx="24">
                  <c:v>283.75</c:v>
                </c:pt>
                <c:pt idx="25">
                  <c:v>279</c:v>
                </c:pt>
                <c:pt idx="26">
                  <c:v>279</c:v>
                </c:pt>
                <c:pt idx="27">
                  <c:v>277.25</c:v>
                </c:pt>
                <c:pt idx="28">
                  <c:v>278.5</c:v>
                </c:pt>
                <c:pt idx="29">
                  <c:v>279.75</c:v>
                </c:pt>
                <c:pt idx="30">
                  <c:v>282.5</c:v>
                </c:pt>
                <c:pt idx="31">
                  <c:v>282.25</c:v>
                </c:pt>
                <c:pt idx="32">
                  <c:v>284.75</c:v>
                </c:pt>
                <c:pt idx="33">
                  <c:v>283.25</c:v>
                </c:pt>
                <c:pt idx="34">
                  <c:v>282.25</c:v>
                </c:pt>
                <c:pt idx="35">
                  <c:v>280.5</c:v>
                </c:pt>
                <c:pt idx="36">
                  <c:v>277.75</c:v>
                </c:pt>
                <c:pt idx="37">
                  <c:v>266.75</c:v>
                </c:pt>
                <c:pt idx="38">
                  <c:v>274.25</c:v>
                </c:pt>
                <c:pt idx="39">
                  <c:v>272.5</c:v>
                </c:pt>
                <c:pt idx="40">
                  <c:v>272.5</c:v>
                </c:pt>
                <c:pt idx="41">
                  <c:v>272</c:v>
                </c:pt>
                <c:pt idx="42">
                  <c:v>274.75</c:v>
                </c:pt>
                <c:pt idx="43">
                  <c:v>274.25</c:v>
                </c:pt>
                <c:pt idx="44">
                  <c:v>265.75</c:v>
                </c:pt>
                <c:pt idx="45">
                  <c:v>257.25</c:v>
                </c:pt>
                <c:pt idx="46">
                  <c:v>251</c:v>
                </c:pt>
                <c:pt idx="47">
                  <c:v>245.25</c:v>
                </c:pt>
                <c:pt idx="48">
                  <c:v>244</c:v>
                </c:pt>
                <c:pt idx="49">
                  <c:v>242.75</c:v>
                </c:pt>
                <c:pt idx="50">
                  <c:v>247.5</c:v>
                </c:pt>
                <c:pt idx="51">
                  <c:v>252</c:v>
                </c:pt>
                <c:pt idx="52">
                  <c:v>254</c:v>
                </c:pt>
                <c:pt idx="53">
                  <c:v>257</c:v>
                </c:pt>
                <c:pt idx="54">
                  <c:v>260.25</c:v>
                </c:pt>
                <c:pt idx="55">
                  <c:v>271</c:v>
                </c:pt>
                <c:pt idx="56">
                  <c:v>280.25</c:v>
                </c:pt>
                <c:pt idx="57">
                  <c:v>283.75</c:v>
                </c:pt>
                <c:pt idx="58">
                  <c:v>296.5</c:v>
                </c:pt>
                <c:pt idx="59">
                  <c:v>316.75</c:v>
                </c:pt>
                <c:pt idx="60">
                  <c:v>322.5</c:v>
                </c:pt>
                <c:pt idx="61">
                  <c:v>340.75</c:v>
                </c:pt>
                <c:pt idx="62">
                  <c:v>361</c:v>
                </c:pt>
                <c:pt idx="63">
                  <c:v>370</c:v>
                </c:pt>
                <c:pt idx="64">
                  <c:v>372.25</c:v>
                </c:pt>
                <c:pt idx="65">
                  <c:v>363.25</c:v>
                </c:pt>
                <c:pt idx="66">
                  <c:v>353</c:v>
                </c:pt>
                <c:pt idx="67">
                  <c:v>350</c:v>
                </c:pt>
                <c:pt idx="68">
                  <c:v>326.75</c:v>
                </c:pt>
                <c:pt idx="69">
                  <c:v>322.5</c:v>
                </c:pt>
                <c:pt idx="70">
                  <c:v>328</c:v>
                </c:pt>
                <c:pt idx="71">
                  <c:v>317.5</c:v>
                </c:pt>
                <c:pt idx="72">
                  <c:v>308.5</c:v>
                </c:pt>
                <c:pt idx="73">
                  <c:v>301.75</c:v>
                </c:pt>
                <c:pt idx="74">
                  <c:v>308</c:v>
                </c:pt>
                <c:pt idx="75">
                  <c:v>315.5</c:v>
                </c:pt>
                <c:pt idx="76">
                  <c:v>321.75</c:v>
                </c:pt>
                <c:pt idx="77">
                  <c:v>322.75</c:v>
                </c:pt>
                <c:pt idx="78">
                  <c:v>339.25</c:v>
                </c:pt>
                <c:pt idx="79">
                  <c:v>348.25</c:v>
                </c:pt>
                <c:pt idx="80">
                  <c:v>360.5</c:v>
                </c:pt>
                <c:pt idx="81">
                  <c:v>388</c:v>
                </c:pt>
                <c:pt idx="82">
                  <c:v>433.75</c:v>
                </c:pt>
                <c:pt idx="83">
                  <c:v>444.5</c:v>
                </c:pt>
                <c:pt idx="84">
                  <c:v>402.5</c:v>
                </c:pt>
                <c:pt idx="85">
                  <c:v>392.5</c:v>
                </c:pt>
                <c:pt idx="86">
                  <c:v>389</c:v>
                </c:pt>
                <c:pt idx="87">
                  <c:v>374.5</c:v>
                </c:pt>
                <c:pt idx="88">
                  <c:v>365</c:v>
                </c:pt>
                <c:pt idx="89">
                  <c:v>374.25</c:v>
                </c:pt>
                <c:pt idx="90">
                  <c:v>366.25</c:v>
                </c:pt>
                <c:pt idx="91">
                  <c:v>348</c:v>
                </c:pt>
                <c:pt idx="92">
                  <c:v>320.25</c:v>
                </c:pt>
                <c:pt idx="93">
                  <c:v>328.75</c:v>
                </c:pt>
                <c:pt idx="94">
                  <c:v>338</c:v>
                </c:pt>
                <c:pt idx="95">
                  <c:v>347</c:v>
                </c:pt>
                <c:pt idx="96">
                  <c:v>350.75</c:v>
                </c:pt>
                <c:pt idx="97">
                  <c:v>348.25</c:v>
                </c:pt>
                <c:pt idx="98">
                  <c:v>336.5</c:v>
                </c:pt>
                <c:pt idx="99">
                  <c:v>341</c:v>
                </c:pt>
                <c:pt idx="100">
                  <c:v>353.75</c:v>
                </c:pt>
                <c:pt idx="101">
                  <c:v>356</c:v>
                </c:pt>
                <c:pt idx="102">
                  <c:v>373.25</c:v>
                </c:pt>
                <c:pt idx="103">
                  <c:v>375.75</c:v>
                </c:pt>
                <c:pt idx="104">
                  <c:v>372.25</c:v>
                </c:pt>
                <c:pt idx="105">
                  <c:v>363.25</c:v>
                </c:pt>
                <c:pt idx="106">
                  <c:v>352.25</c:v>
                </c:pt>
                <c:pt idx="107">
                  <c:v>357</c:v>
                </c:pt>
                <c:pt idx="108">
                  <c:v>334.25</c:v>
                </c:pt>
                <c:pt idx="109">
                  <c:v>330.5</c:v>
                </c:pt>
                <c:pt idx="110">
                  <c:v>326.25</c:v>
                </c:pt>
                <c:pt idx="111">
                  <c:v>314.5</c:v>
                </c:pt>
                <c:pt idx="112">
                  <c:v>335.25</c:v>
                </c:pt>
                <c:pt idx="113">
                  <c:v>342.5</c:v>
                </c:pt>
                <c:pt idx="114">
                  <c:v>343</c:v>
                </c:pt>
                <c:pt idx="115">
                  <c:v>347.5</c:v>
                </c:pt>
                <c:pt idx="116">
                  <c:v>352</c:v>
                </c:pt>
                <c:pt idx="117">
                  <c:v>333.5</c:v>
                </c:pt>
                <c:pt idx="118">
                  <c:v>323</c:v>
                </c:pt>
                <c:pt idx="119">
                  <c:v>319.5</c:v>
                </c:pt>
                <c:pt idx="120">
                  <c:v>306</c:v>
                </c:pt>
                <c:pt idx="121">
                  <c:v>296.25</c:v>
                </c:pt>
                <c:pt idx="122">
                  <c:v>297</c:v>
                </c:pt>
                <c:pt idx="123">
                  <c:v>293.75</c:v>
                </c:pt>
                <c:pt idx="124">
                  <c:v>297</c:v>
                </c:pt>
                <c:pt idx="125">
                  <c:v>290</c:v>
                </c:pt>
                <c:pt idx="126">
                  <c:v>282.75</c:v>
                </c:pt>
                <c:pt idx="127">
                  <c:v>280</c:v>
                </c:pt>
                <c:pt idx="128">
                  <c:v>281.25</c:v>
                </c:pt>
                <c:pt idx="129">
                  <c:v>289.5</c:v>
                </c:pt>
                <c:pt idx="130">
                  <c:v>287.5</c:v>
                </c:pt>
                <c:pt idx="131">
                  <c:v>284.75</c:v>
                </c:pt>
                <c:pt idx="132">
                  <c:v>285.5</c:v>
                </c:pt>
                <c:pt idx="133">
                  <c:v>292</c:v>
                </c:pt>
                <c:pt idx="134">
                  <c:v>272.5</c:v>
                </c:pt>
                <c:pt idx="135">
                  <c:v>261.25</c:v>
                </c:pt>
                <c:pt idx="136">
                  <c:v>250.5</c:v>
                </c:pt>
                <c:pt idx="137">
                  <c:v>250</c:v>
                </c:pt>
                <c:pt idx="138">
                  <c:v>241</c:v>
                </c:pt>
                <c:pt idx="139">
                  <c:v>234.5</c:v>
                </c:pt>
                <c:pt idx="140">
                  <c:v>229.25</c:v>
                </c:pt>
                <c:pt idx="141">
                  <c:v>212</c:v>
                </c:pt>
                <c:pt idx="142">
                  <c:v>207.5</c:v>
                </c:pt>
                <c:pt idx="143">
                  <c:v>211.75</c:v>
                </c:pt>
                <c:pt idx="144">
                  <c:v>203</c:v>
                </c:pt>
                <c:pt idx="145">
                  <c:v>192.75</c:v>
                </c:pt>
                <c:pt idx="146">
                  <c:v>200.5</c:v>
                </c:pt>
                <c:pt idx="147">
                  <c:v>214.25</c:v>
                </c:pt>
                <c:pt idx="148">
                  <c:v>212.75</c:v>
                </c:pt>
                <c:pt idx="149">
                  <c:v>236.25</c:v>
                </c:pt>
                <c:pt idx="150">
                  <c:v>259.25</c:v>
                </c:pt>
                <c:pt idx="151">
                  <c:v>257.25</c:v>
                </c:pt>
                <c:pt idx="152">
                  <c:v>257.5</c:v>
                </c:pt>
                <c:pt idx="153">
                  <c:v>266.75</c:v>
                </c:pt>
                <c:pt idx="154">
                  <c:v>268.5</c:v>
                </c:pt>
                <c:pt idx="155">
                  <c:v>264.75</c:v>
                </c:pt>
                <c:pt idx="156">
                  <c:v>265.25</c:v>
                </c:pt>
                <c:pt idx="157">
                  <c:v>246.25</c:v>
                </c:pt>
                <c:pt idx="158">
                  <c:v>236.5</c:v>
                </c:pt>
                <c:pt idx="159">
                  <c:v>239.5</c:v>
                </c:pt>
                <c:pt idx="160">
                  <c:v>243.75</c:v>
                </c:pt>
                <c:pt idx="161">
                  <c:v>248</c:v>
                </c:pt>
                <c:pt idx="162">
                  <c:v>248.5</c:v>
                </c:pt>
                <c:pt idx="163">
                  <c:v>251.5</c:v>
                </c:pt>
                <c:pt idx="164">
                  <c:v>255.5</c:v>
                </c:pt>
                <c:pt idx="165">
                  <c:v>259</c:v>
                </c:pt>
                <c:pt idx="166">
                  <c:v>256.75</c:v>
                </c:pt>
                <c:pt idx="167">
                  <c:v>263.25</c:v>
                </c:pt>
                <c:pt idx="168">
                  <c:v>257.75</c:v>
                </c:pt>
                <c:pt idx="169">
                  <c:v>261</c:v>
                </c:pt>
                <c:pt idx="170">
                  <c:v>262.75</c:v>
                </c:pt>
                <c:pt idx="171">
                  <c:v>262</c:v>
                </c:pt>
                <c:pt idx="172">
                  <c:v>260.75</c:v>
                </c:pt>
                <c:pt idx="173">
                  <c:v>259.75</c:v>
                </c:pt>
                <c:pt idx="174">
                  <c:v>267.5</c:v>
                </c:pt>
                <c:pt idx="175">
                  <c:v>262.75</c:v>
                </c:pt>
                <c:pt idx="176">
                  <c:v>269.75</c:v>
                </c:pt>
                <c:pt idx="177">
                  <c:v>273</c:v>
                </c:pt>
                <c:pt idx="178">
                  <c:v>280</c:v>
                </c:pt>
                <c:pt idx="179">
                  <c:v>278.25</c:v>
                </c:pt>
                <c:pt idx="180">
                  <c:v>277.75</c:v>
                </c:pt>
                <c:pt idx="181">
                  <c:v>290</c:v>
                </c:pt>
                <c:pt idx="182">
                  <c:v>295</c:v>
                </c:pt>
                <c:pt idx="183">
                  <c:v>310.75</c:v>
                </c:pt>
                <c:pt idx="184">
                  <c:v>314.5</c:v>
                </c:pt>
                <c:pt idx="185">
                  <c:v>331.75</c:v>
                </c:pt>
                <c:pt idx="186">
                  <c:v>345.75</c:v>
                </c:pt>
                <c:pt idx="187">
                  <c:v>319.75</c:v>
                </c:pt>
                <c:pt idx="188">
                  <c:v>312.75</c:v>
                </c:pt>
                <c:pt idx="189">
                  <c:v>305</c:v>
                </c:pt>
                <c:pt idx="190">
                  <c:v>303.25</c:v>
                </c:pt>
                <c:pt idx="191">
                  <c:v>295.5</c:v>
                </c:pt>
                <c:pt idx="192">
                  <c:v>296.75</c:v>
                </c:pt>
                <c:pt idx="193">
                  <c:v>302.5</c:v>
                </c:pt>
                <c:pt idx="194">
                  <c:v>294.25</c:v>
                </c:pt>
                <c:pt idx="195">
                  <c:v>298.75</c:v>
                </c:pt>
                <c:pt idx="196">
                  <c:v>296.25</c:v>
                </c:pt>
                <c:pt idx="197">
                  <c:v>296.5</c:v>
                </c:pt>
                <c:pt idx="198">
                  <c:v>300.25</c:v>
                </c:pt>
                <c:pt idx="199">
                  <c:v>302</c:v>
                </c:pt>
                <c:pt idx="200">
                  <c:v>310.25</c:v>
                </c:pt>
                <c:pt idx="201">
                  <c:v>310.5</c:v>
                </c:pt>
                <c:pt idx="202">
                  <c:v>309.5</c:v>
                </c:pt>
                <c:pt idx="203">
                  <c:v>324</c:v>
                </c:pt>
                <c:pt idx="204">
                  <c:v>336.5</c:v>
                </c:pt>
                <c:pt idx="205">
                  <c:v>334.25</c:v>
                </c:pt>
                <c:pt idx="206">
                  <c:v>334.25</c:v>
                </c:pt>
                <c:pt idx="207">
                  <c:v>341.75</c:v>
                </c:pt>
                <c:pt idx="208">
                  <c:v>342.75</c:v>
                </c:pt>
                <c:pt idx="209">
                  <c:v>333.25</c:v>
                </c:pt>
                <c:pt idx="210">
                  <c:v>325.75</c:v>
                </c:pt>
                <c:pt idx="211">
                  <c:v>329</c:v>
                </c:pt>
                <c:pt idx="212">
                  <c:v>327.25</c:v>
                </c:pt>
                <c:pt idx="213">
                  <c:v>333</c:v>
                </c:pt>
                <c:pt idx="214">
                  <c:v>348</c:v>
                </c:pt>
                <c:pt idx="215">
                  <c:v>355.5</c:v>
                </c:pt>
                <c:pt idx="216">
                  <c:v>360</c:v>
                </c:pt>
                <c:pt idx="217">
                  <c:v>345</c:v>
                </c:pt>
                <c:pt idx="218">
                  <c:v>326</c:v>
                </c:pt>
                <c:pt idx="219">
                  <c:v>323.5</c:v>
                </c:pt>
                <c:pt idx="220">
                  <c:v>310.5</c:v>
                </c:pt>
                <c:pt idx="221">
                  <c:v>310.25</c:v>
                </c:pt>
                <c:pt idx="222">
                  <c:v>313.25</c:v>
                </c:pt>
                <c:pt idx="223">
                  <c:v>311.75</c:v>
                </c:pt>
                <c:pt idx="224">
                  <c:v>297</c:v>
                </c:pt>
                <c:pt idx="225">
                  <c:v>279.75</c:v>
                </c:pt>
                <c:pt idx="226">
                  <c:v>263.75</c:v>
                </c:pt>
                <c:pt idx="227">
                  <c:v>269.75</c:v>
                </c:pt>
                <c:pt idx="228">
                  <c:v>269.25</c:v>
                </c:pt>
                <c:pt idx="229">
                  <c:v>270.75</c:v>
                </c:pt>
                <c:pt idx="230">
                  <c:v>276.5</c:v>
                </c:pt>
                <c:pt idx="231">
                  <c:v>279</c:v>
                </c:pt>
                <c:pt idx="232">
                  <c:v>280.75</c:v>
                </c:pt>
                <c:pt idx="233">
                  <c:v>280.5</c:v>
                </c:pt>
                <c:pt idx="234">
                  <c:v>284.75</c:v>
                </c:pt>
                <c:pt idx="235">
                  <c:v>301.5</c:v>
                </c:pt>
                <c:pt idx="236">
                  <c:v>323.75</c:v>
                </c:pt>
                <c:pt idx="237">
                  <c:v>322.75</c:v>
                </c:pt>
                <c:pt idx="238">
                  <c:v>320.25</c:v>
                </c:pt>
                <c:pt idx="239">
                  <c:v>321.5</c:v>
                </c:pt>
                <c:pt idx="240">
                  <c:v>319</c:v>
                </c:pt>
                <c:pt idx="241">
                  <c:v>314</c:v>
                </c:pt>
                <c:pt idx="242">
                  <c:v>308.25</c:v>
                </c:pt>
                <c:pt idx="243">
                  <c:v>313.75</c:v>
                </c:pt>
                <c:pt idx="244">
                  <c:v>328.75</c:v>
                </c:pt>
                <c:pt idx="245">
                  <c:v>333.75</c:v>
                </c:pt>
                <c:pt idx="246">
                  <c:v>326</c:v>
                </c:pt>
                <c:pt idx="247">
                  <c:v>313</c:v>
                </c:pt>
                <c:pt idx="248">
                  <c:v>313.75</c:v>
                </c:pt>
                <c:pt idx="249">
                  <c:v>317.25</c:v>
                </c:pt>
                <c:pt idx="250">
                  <c:v>323.75</c:v>
                </c:pt>
                <c:pt idx="251">
                  <c:v>330.875</c:v>
                </c:pt>
                <c:pt idx="252">
                  <c:v>334.75</c:v>
                </c:pt>
                <c:pt idx="253">
                  <c:v>325.25</c:v>
                </c:pt>
                <c:pt idx="254">
                  <c:v>324</c:v>
                </c:pt>
                <c:pt idx="255">
                  <c:v>320.75</c:v>
                </c:pt>
                <c:pt idx="256">
                  <c:v>315.875</c:v>
                </c:pt>
                <c:pt idx="257">
                  <c:v>294.25</c:v>
                </c:pt>
                <c:pt idx="258">
                  <c:v>272.75</c:v>
                </c:pt>
                <c:pt idx="259">
                  <c:v>267</c:v>
                </c:pt>
                <c:pt idx="260">
                  <c:v>256.75</c:v>
                </c:pt>
                <c:pt idx="261">
                  <c:v>251.25</c:v>
                </c:pt>
                <c:pt idx="262">
                  <c:v>252.25</c:v>
                </c:pt>
                <c:pt idx="263">
                  <c:v>247.25</c:v>
                </c:pt>
                <c:pt idx="264">
                  <c:v>243</c:v>
                </c:pt>
                <c:pt idx="265">
                  <c:v>235</c:v>
                </c:pt>
                <c:pt idx="266">
                  <c:v>225.5</c:v>
                </c:pt>
                <c:pt idx="267">
                  <c:v>227.25</c:v>
                </c:pt>
                <c:pt idx="268">
                  <c:v>226.5</c:v>
                </c:pt>
                <c:pt idx="269">
                  <c:v>223.5</c:v>
                </c:pt>
                <c:pt idx="270">
                  <c:v>225.5</c:v>
                </c:pt>
                <c:pt idx="271">
                  <c:v>229.25</c:v>
                </c:pt>
                <c:pt idx="272">
                  <c:v>225.5</c:v>
                </c:pt>
                <c:pt idx="273">
                  <c:v>224.75</c:v>
                </c:pt>
                <c:pt idx="274">
                  <c:v>220.75</c:v>
                </c:pt>
                <c:pt idx="275">
                  <c:v>209.5</c:v>
                </c:pt>
                <c:pt idx="276">
                  <c:v>206.75</c:v>
                </c:pt>
                <c:pt idx="277">
                  <c:v>208</c:v>
                </c:pt>
                <c:pt idx="278">
                  <c:v>211</c:v>
                </c:pt>
                <c:pt idx="279">
                  <c:v>208.25</c:v>
                </c:pt>
                <c:pt idx="280">
                  <c:v>210.25</c:v>
                </c:pt>
                <c:pt idx="281">
                  <c:v>210.75</c:v>
                </c:pt>
                <c:pt idx="282">
                  <c:v>213.25</c:v>
                </c:pt>
                <c:pt idx="283">
                  <c:v>216</c:v>
                </c:pt>
                <c:pt idx="284">
                  <c:v>217.75</c:v>
                </c:pt>
                <c:pt idx="285">
                  <c:v>217.25</c:v>
                </c:pt>
                <c:pt idx="286">
                  <c:v>223</c:v>
                </c:pt>
                <c:pt idx="287">
                  <c:v>222.75</c:v>
                </c:pt>
                <c:pt idx="288">
                  <c:v>219</c:v>
                </c:pt>
                <c:pt idx="289">
                  <c:v>220.25</c:v>
                </c:pt>
                <c:pt idx="290">
                  <c:v>220.5</c:v>
                </c:pt>
                <c:pt idx="291">
                  <c:v>222.375</c:v>
                </c:pt>
                <c:pt idx="292">
                  <c:v>223.25</c:v>
                </c:pt>
                <c:pt idx="293">
                  <c:v>227</c:v>
                </c:pt>
                <c:pt idx="294">
                  <c:v>232.25</c:v>
                </c:pt>
                <c:pt idx="295">
                  <c:v>236.75</c:v>
                </c:pt>
                <c:pt idx="296">
                  <c:v>235.25</c:v>
                </c:pt>
                <c:pt idx="297">
                  <c:v>236.25</c:v>
                </c:pt>
                <c:pt idx="298">
                  <c:v>233.5</c:v>
                </c:pt>
                <c:pt idx="299">
                  <c:v>236.5</c:v>
                </c:pt>
                <c:pt idx="300">
                  <c:v>252.75</c:v>
                </c:pt>
                <c:pt idx="301">
                  <c:v>239</c:v>
                </c:pt>
                <c:pt idx="302">
                  <c:v>236.75</c:v>
                </c:pt>
                <c:pt idx="303">
                  <c:v>226</c:v>
                </c:pt>
                <c:pt idx="304">
                  <c:v>216.5</c:v>
                </c:pt>
                <c:pt idx="305">
                  <c:v>211.5</c:v>
                </c:pt>
                <c:pt idx="306">
                  <c:v>209.5</c:v>
                </c:pt>
                <c:pt idx="307">
                  <c:v>212.5</c:v>
                </c:pt>
                <c:pt idx="308">
                  <c:v>208</c:v>
                </c:pt>
                <c:pt idx="309">
                  <c:v>205.75</c:v>
                </c:pt>
                <c:pt idx="310">
                  <c:v>203.75</c:v>
                </c:pt>
                <c:pt idx="311">
                  <c:v>200.75</c:v>
                </c:pt>
                <c:pt idx="312">
                  <c:v>205.75</c:v>
                </c:pt>
                <c:pt idx="313">
                  <c:v>209.5</c:v>
                </c:pt>
                <c:pt idx="314">
                  <c:v>208.75</c:v>
                </c:pt>
                <c:pt idx="315">
                  <c:v>206.25</c:v>
                </c:pt>
                <c:pt idx="316">
                  <c:v>209</c:v>
                </c:pt>
                <c:pt idx="317">
                  <c:v>212.5</c:v>
                </c:pt>
                <c:pt idx="318">
                  <c:v>221</c:v>
                </c:pt>
                <c:pt idx="319">
                  <c:v>241</c:v>
                </c:pt>
                <c:pt idx="320">
                  <c:v>248.75</c:v>
                </c:pt>
                <c:pt idx="321">
                  <c:v>257.75</c:v>
                </c:pt>
                <c:pt idx="322">
                  <c:v>252</c:v>
                </c:pt>
                <c:pt idx="323">
                  <c:v>252.25</c:v>
                </c:pt>
                <c:pt idx="324">
                  <c:v>250.5</c:v>
                </c:pt>
                <c:pt idx="325">
                  <c:v>247.5</c:v>
                </c:pt>
                <c:pt idx="326">
                  <c:v>247.75</c:v>
                </c:pt>
                <c:pt idx="327">
                  <c:v>241.25</c:v>
                </c:pt>
                <c:pt idx="328">
                  <c:v>241</c:v>
                </c:pt>
                <c:pt idx="329">
                  <c:v>242</c:v>
                </c:pt>
                <c:pt idx="330">
                  <c:v>242.75</c:v>
                </c:pt>
                <c:pt idx="331">
                  <c:v>244.5</c:v>
                </c:pt>
                <c:pt idx="332">
                  <c:v>249.75</c:v>
                </c:pt>
                <c:pt idx="333">
                  <c:v>252.5</c:v>
                </c:pt>
                <c:pt idx="334">
                  <c:v>258</c:v>
                </c:pt>
                <c:pt idx="335">
                  <c:v>258.5</c:v>
                </c:pt>
                <c:pt idx="336">
                  <c:v>272.5</c:v>
                </c:pt>
                <c:pt idx="337">
                  <c:v>280</c:v>
                </c:pt>
                <c:pt idx="338">
                  <c:v>285.75</c:v>
                </c:pt>
                <c:pt idx="339">
                  <c:v>285.5</c:v>
                </c:pt>
                <c:pt idx="340">
                  <c:v>287.25</c:v>
                </c:pt>
                <c:pt idx="341">
                  <c:v>285.5</c:v>
                </c:pt>
                <c:pt idx="342">
                  <c:v>287.5</c:v>
                </c:pt>
                <c:pt idx="343">
                  <c:v>285.5</c:v>
                </c:pt>
                <c:pt idx="344">
                  <c:v>299.25</c:v>
                </c:pt>
                <c:pt idx="345">
                  <c:v>309.75</c:v>
                </c:pt>
                <c:pt idx="346">
                  <c:v>305.75</c:v>
                </c:pt>
                <c:pt idx="347">
                  <c:v>310</c:v>
                </c:pt>
                <c:pt idx="348">
                  <c:v>304.25</c:v>
                </c:pt>
                <c:pt idx="349">
                  <c:v>312.25</c:v>
                </c:pt>
                <c:pt idx="350">
                  <c:v>309.75</c:v>
                </c:pt>
                <c:pt idx="351">
                  <c:v>309.25</c:v>
                </c:pt>
                <c:pt idx="352">
                  <c:v>310.25</c:v>
                </c:pt>
                <c:pt idx="353">
                  <c:v>309.5</c:v>
                </c:pt>
                <c:pt idx="354">
                  <c:v>315.5</c:v>
                </c:pt>
                <c:pt idx="355">
                  <c:v>312</c:v>
                </c:pt>
                <c:pt idx="356">
                  <c:v>325</c:v>
                </c:pt>
                <c:pt idx="357">
                  <c:v>332.5</c:v>
                </c:pt>
                <c:pt idx="358">
                  <c:v>335.5</c:v>
                </c:pt>
                <c:pt idx="359">
                  <c:v>335</c:v>
                </c:pt>
                <c:pt idx="360">
                  <c:v>344</c:v>
                </c:pt>
                <c:pt idx="361">
                  <c:v>370</c:v>
                </c:pt>
                <c:pt idx="362">
                  <c:v>382</c:v>
                </c:pt>
                <c:pt idx="363">
                  <c:v>380.75</c:v>
                </c:pt>
                <c:pt idx="364">
                  <c:v>391.5</c:v>
                </c:pt>
                <c:pt idx="365">
                  <c:v>405.5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9E-41BC-B174-7C77761A370F}"/>
            </c:ext>
          </c:extLst>
        </c:ser>
        <c:ser>
          <c:idx val="1"/>
          <c:order val="1"/>
          <c:tx>
            <c:strRef>
              <c:f>Analysis!$C$33</c:f>
              <c:strCache>
                <c:ptCount val="1"/>
                <c:pt idx="0">
                  <c:v>NAPHTHA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Analysis!$A$34:$A$399</c:f>
              <c:numCache>
                <c:formatCode>d\-mmm\-yy</c:formatCode>
                <c:ptCount val="366"/>
                <c:pt idx="0">
                  <c:v>33977</c:v>
                </c:pt>
                <c:pt idx="1">
                  <c:v>33984</c:v>
                </c:pt>
                <c:pt idx="2">
                  <c:v>33991</c:v>
                </c:pt>
                <c:pt idx="3">
                  <c:v>33998</c:v>
                </c:pt>
                <c:pt idx="4">
                  <c:v>34005</c:v>
                </c:pt>
                <c:pt idx="5">
                  <c:v>34012</c:v>
                </c:pt>
                <c:pt idx="6">
                  <c:v>34019</c:v>
                </c:pt>
                <c:pt idx="7">
                  <c:v>34026</c:v>
                </c:pt>
                <c:pt idx="8">
                  <c:v>34033</c:v>
                </c:pt>
                <c:pt idx="9">
                  <c:v>34040</c:v>
                </c:pt>
                <c:pt idx="10">
                  <c:v>34047</c:v>
                </c:pt>
                <c:pt idx="11">
                  <c:v>34054</c:v>
                </c:pt>
                <c:pt idx="12">
                  <c:v>34061</c:v>
                </c:pt>
                <c:pt idx="13">
                  <c:v>34068</c:v>
                </c:pt>
                <c:pt idx="14">
                  <c:v>34075</c:v>
                </c:pt>
                <c:pt idx="15">
                  <c:v>34082</c:v>
                </c:pt>
                <c:pt idx="16">
                  <c:v>34089</c:v>
                </c:pt>
                <c:pt idx="17">
                  <c:v>34096</c:v>
                </c:pt>
                <c:pt idx="18">
                  <c:v>34103</c:v>
                </c:pt>
                <c:pt idx="19">
                  <c:v>34110</c:v>
                </c:pt>
                <c:pt idx="20">
                  <c:v>34117</c:v>
                </c:pt>
                <c:pt idx="21">
                  <c:v>34124</c:v>
                </c:pt>
                <c:pt idx="22">
                  <c:v>34131</c:v>
                </c:pt>
                <c:pt idx="23">
                  <c:v>34138</c:v>
                </c:pt>
                <c:pt idx="24">
                  <c:v>34145</c:v>
                </c:pt>
                <c:pt idx="25">
                  <c:v>34152</c:v>
                </c:pt>
                <c:pt idx="26">
                  <c:v>34159</c:v>
                </c:pt>
                <c:pt idx="27">
                  <c:v>34166</c:v>
                </c:pt>
                <c:pt idx="28">
                  <c:v>34173</c:v>
                </c:pt>
                <c:pt idx="29">
                  <c:v>34180</c:v>
                </c:pt>
                <c:pt idx="30">
                  <c:v>34187</c:v>
                </c:pt>
                <c:pt idx="31">
                  <c:v>34194</c:v>
                </c:pt>
                <c:pt idx="32">
                  <c:v>34201</c:v>
                </c:pt>
                <c:pt idx="33">
                  <c:v>34208</c:v>
                </c:pt>
                <c:pt idx="34">
                  <c:v>34215</c:v>
                </c:pt>
                <c:pt idx="35">
                  <c:v>34222</c:v>
                </c:pt>
                <c:pt idx="36">
                  <c:v>34229</c:v>
                </c:pt>
                <c:pt idx="37">
                  <c:v>34236</c:v>
                </c:pt>
                <c:pt idx="38">
                  <c:v>34243</c:v>
                </c:pt>
                <c:pt idx="39">
                  <c:v>34250</c:v>
                </c:pt>
                <c:pt idx="40">
                  <c:v>34257</c:v>
                </c:pt>
                <c:pt idx="41">
                  <c:v>34264</c:v>
                </c:pt>
                <c:pt idx="42">
                  <c:v>34271</c:v>
                </c:pt>
                <c:pt idx="43">
                  <c:v>34278</c:v>
                </c:pt>
                <c:pt idx="44">
                  <c:v>34285</c:v>
                </c:pt>
                <c:pt idx="45">
                  <c:v>34292</c:v>
                </c:pt>
                <c:pt idx="46">
                  <c:v>34299</c:v>
                </c:pt>
                <c:pt idx="47">
                  <c:v>34306</c:v>
                </c:pt>
                <c:pt idx="48">
                  <c:v>34313</c:v>
                </c:pt>
                <c:pt idx="49">
                  <c:v>34320</c:v>
                </c:pt>
                <c:pt idx="50">
                  <c:v>34334</c:v>
                </c:pt>
                <c:pt idx="51">
                  <c:v>34341</c:v>
                </c:pt>
                <c:pt idx="52">
                  <c:v>34348</c:v>
                </c:pt>
                <c:pt idx="53">
                  <c:v>34355</c:v>
                </c:pt>
                <c:pt idx="54">
                  <c:v>34362</c:v>
                </c:pt>
                <c:pt idx="55">
                  <c:v>34369</c:v>
                </c:pt>
                <c:pt idx="56">
                  <c:v>34376</c:v>
                </c:pt>
                <c:pt idx="57">
                  <c:v>34383</c:v>
                </c:pt>
                <c:pt idx="58">
                  <c:v>34390</c:v>
                </c:pt>
                <c:pt idx="59">
                  <c:v>34397</c:v>
                </c:pt>
                <c:pt idx="60">
                  <c:v>34404</c:v>
                </c:pt>
                <c:pt idx="61">
                  <c:v>34411</c:v>
                </c:pt>
                <c:pt idx="62">
                  <c:v>34418</c:v>
                </c:pt>
                <c:pt idx="63">
                  <c:v>34425</c:v>
                </c:pt>
                <c:pt idx="64">
                  <c:v>34432</c:v>
                </c:pt>
                <c:pt idx="65">
                  <c:v>34439</c:v>
                </c:pt>
                <c:pt idx="66">
                  <c:v>34446</c:v>
                </c:pt>
                <c:pt idx="67">
                  <c:v>34453</c:v>
                </c:pt>
                <c:pt idx="68">
                  <c:v>34460</c:v>
                </c:pt>
                <c:pt idx="69">
                  <c:v>34467</c:v>
                </c:pt>
                <c:pt idx="70">
                  <c:v>34474</c:v>
                </c:pt>
                <c:pt idx="71">
                  <c:v>34481</c:v>
                </c:pt>
                <c:pt idx="72">
                  <c:v>34488</c:v>
                </c:pt>
                <c:pt idx="73">
                  <c:v>34495</c:v>
                </c:pt>
                <c:pt idx="74">
                  <c:v>34502</c:v>
                </c:pt>
                <c:pt idx="75">
                  <c:v>34509</c:v>
                </c:pt>
                <c:pt idx="76">
                  <c:v>34516</c:v>
                </c:pt>
                <c:pt idx="77">
                  <c:v>34523</c:v>
                </c:pt>
                <c:pt idx="78">
                  <c:v>34530</c:v>
                </c:pt>
                <c:pt idx="79">
                  <c:v>34537</c:v>
                </c:pt>
                <c:pt idx="80">
                  <c:v>34544</c:v>
                </c:pt>
                <c:pt idx="81">
                  <c:v>34551</c:v>
                </c:pt>
                <c:pt idx="82">
                  <c:v>34558</c:v>
                </c:pt>
                <c:pt idx="83">
                  <c:v>34565</c:v>
                </c:pt>
                <c:pt idx="84">
                  <c:v>34572</c:v>
                </c:pt>
                <c:pt idx="85">
                  <c:v>34579</c:v>
                </c:pt>
                <c:pt idx="86">
                  <c:v>34586</c:v>
                </c:pt>
                <c:pt idx="87">
                  <c:v>34593</c:v>
                </c:pt>
                <c:pt idx="88">
                  <c:v>34600</c:v>
                </c:pt>
                <c:pt idx="89">
                  <c:v>34607</c:v>
                </c:pt>
                <c:pt idx="90">
                  <c:v>34614</c:v>
                </c:pt>
                <c:pt idx="91">
                  <c:v>34621</c:v>
                </c:pt>
                <c:pt idx="92">
                  <c:v>34628</c:v>
                </c:pt>
                <c:pt idx="93">
                  <c:v>34635</c:v>
                </c:pt>
                <c:pt idx="94">
                  <c:v>34642</c:v>
                </c:pt>
                <c:pt idx="95">
                  <c:v>34649</c:v>
                </c:pt>
                <c:pt idx="96">
                  <c:v>34656</c:v>
                </c:pt>
                <c:pt idx="97">
                  <c:v>34663</c:v>
                </c:pt>
                <c:pt idx="98">
                  <c:v>34670</c:v>
                </c:pt>
                <c:pt idx="99">
                  <c:v>34677</c:v>
                </c:pt>
                <c:pt idx="100">
                  <c:v>34684</c:v>
                </c:pt>
                <c:pt idx="101">
                  <c:v>34691</c:v>
                </c:pt>
                <c:pt idx="102">
                  <c:v>34705</c:v>
                </c:pt>
                <c:pt idx="103">
                  <c:v>34712</c:v>
                </c:pt>
                <c:pt idx="104">
                  <c:v>34719</c:v>
                </c:pt>
                <c:pt idx="105">
                  <c:v>34726</c:v>
                </c:pt>
                <c:pt idx="106">
                  <c:v>34733</c:v>
                </c:pt>
                <c:pt idx="107">
                  <c:v>34740</c:v>
                </c:pt>
                <c:pt idx="108">
                  <c:v>34747</c:v>
                </c:pt>
                <c:pt idx="109">
                  <c:v>34754</c:v>
                </c:pt>
                <c:pt idx="110">
                  <c:v>34761</c:v>
                </c:pt>
                <c:pt idx="111">
                  <c:v>34768</c:v>
                </c:pt>
                <c:pt idx="112">
                  <c:v>34775</c:v>
                </c:pt>
                <c:pt idx="113">
                  <c:v>34782</c:v>
                </c:pt>
                <c:pt idx="114">
                  <c:v>34789</c:v>
                </c:pt>
                <c:pt idx="115">
                  <c:v>34796</c:v>
                </c:pt>
                <c:pt idx="116">
                  <c:v>34803</c:v>
                </c:pt>
                <c:pt idx="117">
                  <c:v>34810</c:v>
                </c:pt>
                <c:pt idx="118">
                  <c:v>34817</c:v>
                </c:pt>
                <c:pt idx="119">
                  <c:v>34824</c:v>
                </c:pt>
                <c:pt idx="120">
                  <c:v>34831</c:v>
                </c:pt>
                <c:pt idx="121">
                  <c:v>34838</c:v>
                </c:pt>
                <c:pt idx="122">
                  <c:v>34845</c:v>
                </c:pt>
                <c:pt idx="123">
                  <c:v>34852</c:v>
                </c:pt>
                <c:pt idx="124">
                  <c:v>34859</c:v>
                </c:pt>
                <c:pt idx="125">
                  <c:v>34866</c:v>
                </c:pt>
                <c:pt idx="126">
                  <c:v>34873</c:v>
                </c:pt>
                <c:pt idx="127">
                  <c:v>34880</c:v>
                </c:pt>
                <c:pt idx="128">
                  <c:v>34887</c:v>
                </c:pt>
                <c:pt idx="129">
                  <c:v>34894</c:v>
                </c:pt>
                <c:pt idx="130">
                  <c:v>34901</c:v>
                </c:pt>
                <c:pt idx="131">
                  <c:v>34908</c:v>
                </c:pt>
                <c:pt idx="132">
                  <c:v>34915</c:v>
                </c:pt>
                <c:pt idx="133">
                  <c:v>34922</c:v>
                </c:pt>
                <c:pt idx="134">
                  <c:v>34929</c:v>
                </c:pt>
                <c:pt idx="135">
                  <c:v>34936</c:v>
                </c:pt>
                <c:pt idx="136">
                  <c:v>34943</c:v>
                </c:pt>
                <c:pt idx="137">
                  <c:v>34950</c:v>
                </c:pt>
                <c:pt idx="138">
                  <c:v>34957</c:v>
                </c:pt>
                <c:pt idx="139">
                  <c:v>34964</c:v>
                </c:pt>
                <c:pt idx="140">
                  <c:v>34971</c:v>
                </c:pt>
                <c:pt idx="141">
                  <c:v>34978</c:v>
                </c:pt>
                <c:pt idx="142">
                  <c:v>34985</c:v>
                </c:pt>
                <c:pt idx="143">
                  <c:v>34992</c:v>
                </c:pt>
                <c:pt idx="144">
                  <c:v>34999</c:v>
                </c:pt>
                <c:pt idx="145">
                  <c:v>35006</c:v>
                </c:pt>
                <c:pt idx="146">
                  <c:v>35013</c:v>
                </c:pt>
                <c:pt idx="147">
                  <c:v>35020</c:v>
                </c:pt>
                <c:pt idx="148">
                  <c:v>35027</c:v>
                </c:pt>
                <c:pt idx="149">
                  <c:v>35034</c:v>
                </c:pt>
                <c:pt idx="150">
                  <c:v>35041</c:v>
                </c:pt>
                <c:pt idx="151">
                  <c:v>35048</c:v>
                </c:pt>
                <c:pt idx="152">
                  <c:v>35055</c:v>
                </c:pt>
                <c:pt idx="153">
                  <c:v>35069</c:v>
                </c:pt>
                <c:pt idx="154">
                  <c:v>35076</c:v>
                </c:pt>
                <c:pt idx="155">
                  <c:v>35083</c:v>
                </c:pt>
                <c:pt idx="156">
                  <c:v>35090</c:v>
                </c:pt>
                <c:pt idx="157">
                  <c:v>35097</c:v>
                </c:pt>
                <c:pt idx="158">
                  <c:v>35104</c:v>
                </c:pt>
                <c:pt idx="159">
                  <c:v>35111</c:v>
                </c:pt>
                <c:pt idx="160">
                  <c:v>35118</c:v>
                </c:pt>
                <c:pt idx="161">
                  <c:v>35125</c:v>
                </c:pt>
                <c:pt idx="162">
                  <c:v>35132</c:v>
                </c:pt>
                <c:pt idx="163">
                  <c:v>35139</c:v>
                </c:pt>
                <c:pt idx="164">
                  <c:v>35146</c:v>
                </c:pt>
                <c:pt idx="165">
                  <c:v>35153</c:v>
                </c:pt>
                <c:pt idx="166">
                  <c:v>35160</c:v>
                </c:pt>
                <c:pt idx="167">
                  <c:v>35167</c:v>
                </c:pt>
                <c:pt idx="168">
                  <c:v>35174</c:v>
                </c:pt>
                <c:pt idx="169">
                  <c:v>35181</c:v>
                </c:pt>
                <c:pt idx="170">
                  <c:v>35188</c:v>
                </c:pt>
                <c:pt idx="171">
                  <c:v>35195</c:v>
                </c:pt>
                <c:pt idx="172">
                  <c:v>35202</c:v>
                </c:pt>
                <c:pt idx="173">
                  <c:v>35209</c:v>
                </c:pt>
                <c:pt idx="174">
                  <c:v>35216</c:v>
                </c:pt>
                <c:pt idx="175">
                  <c:v>35223</c:v>
                </c:pt>
                <c:pt idx="176">
                  <c:v>35230</c:v>
                </c:pt>
                <c:pt idx="177">
                  <c:v>35237</c:v>
                </c:pt>
                <c:pt idx="178">
                  <c:v>35244</c:v>
                </c:pt>
                <c:pt idx="179">
                  <c:v>35251</c:v>
                </c:pt>
                <c:pt idx="180">
                  <c:v>35258</c:v>
                </c:pt>
                <c:pt idx="181">
                  <c:v>35265</c:v>
                </c:pt>
                <c:pt idx="182">
                  <c:v>35272</c:v>
                </c:pt>
                <c:pt idx="183">
                  <c:v>35279</c:v>
                </c:pt>
                <c:pt idx="184">
                  <c:v>35286</c:v>
                </c:pt>
                <c:pt idx="185">
                  <c:v>35293</c:v>
                </c:pt>
                <c:pt idx="186">
                  <c:v>35300</c:v>
                </c:pt>
                <c:pt idx="187">
                  <c:v>35307</c:v>
                </c:pt>
                <c:pt idx="188">
                  <c:v>35314</c:v>
                </c:pt>
                <c:pt idx="189">
                  <c:v>35321</c:v>
                </c:pt>
                <c:pt idx="190">
                  <c:v>35328</c:v>
                </c:pt>
                <c:pt idx="191">
                  <c:v>35335</c:v>
                </c:pt>
                <c:pt idx="192">
                  <c:v>35342</c:v>
                </c:pt>
                <c:pt idx="193">
                  <c:v>35349</c:v>
                </c:pt>
                <c:pt idx="194">
                  <c:v>35356</c:v>
                </c:pt>
                <c:pt idx="195">
                  <c:v>35363</c:v>
                </c:pt>
                <c:pt idx="196">
                  <c:v>35370</c:v>
                </c:pt>
                <c:pt idx="197">
                  <c:v>35377</c:v>
                </c:pt>
                <c:pt idx="198">
                  <c:v>35384</c:v>
                </c:pt>
                <c:pt idx="199">
                  <c:v>35391</c:v>
                </c:pt>
                <c:pt idx="200">
                  <c:v>35398</c:v>
                </c:pt>
                <c:pt idx="201">
                  <c:v>35405</c:v>
                </c:pt>
                <c:pt idx="202">
                  <c:v>35412</c:v>
                </c:pt>
                <c:pt idx="203">
                  <c:v>35419</c:v>
                </c:pt>
                <c:pt idx="204">
                  <c:v>35433</c:v>
                </c:pt>
                <c:pt idx="205">
                  <c:v>35440</c:v>
                </c:pt>
                <c:pt idx="206">
                  <c:v>35447</c:v>
                </c:pt>
                <c:pt idx="207">
                  <c:v>35454</c:v>
                </c:pt>
                <c:pt idx="208">
                  <c:v>35461</c:v>
                </c:pt>
                <c:pt idx="209">
                  <c:v>35468</c:v>
                </c:pt>
                <c:pt idx="210">
                  <c:v>35475</c:v>
                </c:pt>
                <c:pt idx="211">
                  <c:v>35482</c:v>
                </c:pt>
                <c:pt idx="212">
                  <c:v>35489</c:v>
                </c:pt>
                <c:pt idx="213">
                  <c:v>35496</c:v>
                </c:pt>
                <c:pt idx="214">
                  <c:v>35503</c:v>
                </c:pt>
                <c:pt idx="215">
                  <c:v>35510</c:v>
                </c:pt>
                <c:pt idx="216">
                  <c:v>35517</c:v>
                </c:pt>
                <c:pt idx="217">
                  <c:v>35524</c:v>
                </c:pt>
                <c:pt idx="218">
                  <c:v>35531</c:v>
                </c:pt>
                <c:pt idx="219">
                  <c:v>35538</c:v>
                </c:pt>
                <c:pt idx="220">
                  <c:v>35545</c:v>
                </c:pt>
                <c:pt idx="221">
                  <c:v>35552</c:v>
                </c:pt>
                <c:pt idx="222">
                  <c:v>35559</c:v>
                </c:pt>
                <c:pt idx="223">
                  <c:v>35566</c:v>
                </c:pt>
                <c:pt idx="224">
                  <c:v>35573</c:v>
                </c:pt>
                <c:pt idx="225">
                  <c:v>35580</c:v>
                </c:pt>
                <c:pt idx="226">
                  <c:v>35587</c:v>
                </c:pt>
                <c:pt idx="227">
                  <c:v>35594</c:v>
                </c:pt>
                <c:pt idx="228">
                  <c:v>35601</c:v>
                </c:pt>
                <c:pt idx="229">
                  <c:v>35608</c:v>
                </c:pt>
                <c:pt idx="230">
                  <c:v>35615</c:v>
                </c:pt>
                <c:pt idx="231">
                  <c:v>35622</c:v>
                </c:pt>
                <c:pt idx="232">
                  <c:v>35629</c:v>
                </c:pt>
                <c:pt idx="233">
                  <c:v>35636</c:v>
                </c:pt>
                <c:pt idx="234">
                  <c:v>35643</c:v>
                </c:pt>
                <c:pt idx="235">
                  <c:v>35650</c:v>
                </c:pt>
                <c:pt idx="236">
                  <c:v>35657</c:v>
                </c:pt>
                <c:pt idx="237">
                  <c:v>35664</c:v>
                </c:pt>
                <c:pt idx="238">
                  <c:v>35671</c:v>
                </c:pt>
                <c:pt idx="239">
                  <c:v>35678</c:v>
                </c:pt>
                <c:pt idx="240">
                  <c:v>35685</c:v>
                </c:pt>
                <c:pt idx="241">
                  <c:v>35692</c:v>
                </c:pt>
                <c:pt idx="242">
                  <c:v>35699</c:v>
                </c:pt>
                <c:pt idx="243">
                  <c:v>35706</c:v>
                </c:pt>
                <c:pt idx="244">
                  <c:v>35713</c:v>
                </c:pt>
                <c:pt idx="245">
                  <c:v>35720</c:v>
                </c:pt>
                <c:pt idx="246">
                  <c:v>35727</c:v>
                </c:pt>
                <c:pt idx="247">
                  <c:v>35734</c:v>
                </c:pt>
                <c:pt idx="248">
                  <c:v>35741</c:v>
                </c:pt>
                <c:pt idx="249">
                  <c:v>35748</c:v>
                </c:pt>
                <c:pt idx="250">
                  <c:v>35755</c:v>
                </c:pt>
                <c:pt idx="251">
                  <c:v>35762</c:v>
                </c:pt>
                <c:pt idx="252">
                  <c:v>35769</c:v>
                </c:pt>
                <c:pt idx="253">
                  <c:v>35776</c:v>
                </c:pt>
                <c:pt idx="254">
                  <c:v>35783</c:v>
                </c:pt>
                <c:pt idx="255">
                  <c:v>35797</c:v>
                </c:pt>
                <c:pt idx="256">
                  <c:v>35804</c:v>
                </c:pt>
                <c:pt idx="257">
                  <c:v>35811</c:v>
                </c:pt>
                <c:pt idx="258">
                  <c:v>35818</c:v>
                </c:pt>
                <c:pt idx="259">
                  <c:v>35825</c:v>
                </c:pt>
                <c:pt idx="260">
                  <c:v>35832</c:v>
                </c:pt>
                <c:pt idx="261">
                  <c:v>35839</c:v>
                </c:pt>
                <c:pt idx="262">
                  <c:v>35846</c:v>
                </c:pt>
                <c:pt idx="263">
                  <c:v>35853</c:v>
                </c:pt>
                <c:pt idx="264">
                  <c:v>35860</c:v>
                </c:pt>
                <c:pt idx="265">
                  <c:v>35867</c:v>
                </c:pt>
                <c:pt idx="266">
                  <c:v>35874</c:v>
                </c:pt>
                <c:pt idx="267">
                  <c:v>35881</c:v>
                </c:pt>
                <c:pt idx="268">
                  <c:v>35888</c:v>
                </c:pt>
                <c:pt idx="269">
                  <c:v>35895</c:v>
                </c:pt>
                <c:pt idx="270">
                  <c:v>35902</c:v>
                </c:pt>
                <c:pt idx="271">
                  <c:v>35909</c:v>
                </c:pt>
                <c:pt idx="272">
                  <c:v>35916</c:v>
                </c:pt>
                <c:pt idx="273">
                  <c:v>35923</c:v>
                </c:pt>
                <c:pt idx="274">
                  <c:v>35930</c:v>
                </c:pt>
                <c:pt idx="275">
                  <c:v>35937</c:v>
                </c:pt>
                <c:pt idx="276">
                  <c:v>35944</c:v>
                </c:pt>
                <c:pt idx="277">
                  <c:v>35951</c:v>
                </c:pt>
                <c:pt idx="278">
                  <c:v>35958</c:v>
                </c:pt>
                <c:pt idx="279">
                  <c:v>35965</c:v>
                </c:pt>
                <c:pt idx="280">
                  <c:v>35972</c:v>
                </c:pt>
                <c:pt idx="281">
                  <c:v>35979</c:v>
                </c:pt>
                <c:pt idx="282">
                  <c:v>35986</c:v>
                </c:pt>
                <c:pt idx="283">
                  <c:v>35993</c:v>
                </c:pt>
                <c:pt idx="284">
                  <c:v>36000</c:v>
                </c:pt>
                <c:pt idx="285">
                  <c:v>36007</c:v>
                </c:pt>
                <c:pt idx="286">
                  <c:v>36014</c:v>
                </c:pt>
                <c:pt idx="287">
                  <c:v>36021</c:v>
                </c:pt>
                <c:pt idx="288">
                  <c:v>36028</c:v>
                </c:pt>
                <c:pt idx="289">
                  <c:v>36035</c:v>
                </c:pt>
                <c:pt idx="290">
                  <c:v>36042</c:v>
                </c:pt>
                <c:pt idx="291">
                  <c:v>36049</c:v>
                </c:pt>
                <c:pt idx="292">
                  <c:v>36056</c:v>
                </c:pt>
                <c:pt idx="293">
                  <c:v>36063</c:v>
                </c:pt>
                <c:pt idx="294">
                  <c:v>36070</c:v>
                </c:pt>
                <c:pt idx="295">
                  <c:v>36077</c:v>
                </c:pt>
                <c:pt idx="296">
                  <c:v>36084</c:v>
                </c:pt>
                <c:pt idx="297">
                  <c:v>36091</c:v>
                </c:pt>
                <c:pt idx="298">
                  <c:v>36098</c:v>
                </c:pt>
                <c:pt idx="299">
                  <c:v>36105</c:v>
                </c:pt>
                <c:pt idx="300">
                  <c:v>36112</c:v>
                </c:pt>
                <c:pt idx="301">
                  <c:v>36119</c:v>
                </c:pt>
                <c:pt idx="302">
                  <c:v>36126</c:v>
                </c:pt>
                <c:pt idx="303">
                  <c:v>36133</c:v>
                </c:pt>
                <c:pt idx="304">
                  <c:v>36140</c:v>
                </c:pt>
                <c:pt idx="305">
                  <c:v>36147</c:v>
                </c:pt>
                <c:pt idx="306">
                  <c:v>36154</c:v>
                </c:pt>
                <c:pt idx="307">
                  <c:v>36161</c:v>
                </c:pt>
                <c:pt idx="308">
                  <c:v>36168</c:v>
                </c:pt>
                <c:pt idx="309">
                  <c:v>36175</c:v>
                </c:pt>
                <c:pt idx="310">
                  <c:v>36182</c:v>
                </c:pt>
                <c:pt idx="311">
                  <c:v>36189</c:v>
                </c:pt>
                <c:pt idx="312">
                  <c:v>36196</c:v>
                </c:pt>
                <c:pt idx="313">
                  <c:v>36203</c:v>
                </c:pt>
                <c:pt idx="314">
                  <c:v>36210</c:v>
                </c:pt>
                <c:pt idx="315">
                  <c:v>36217</c:v>
                </c:pt>
                <c:pt idx="316">
                  <c:v>36224</c:v>
                </c:pt>
                <c:pt idx="317">
                  <c:v>36231</c:v>
                </c:pt>
                <c:pt idx="318">
                  <c:v>36238</c:v>
                </c:pt>
                <c:pt idx="319">
                  <c:v>36245</c:v>
                </c:pt>
                <c:pt idx="320">
                  <c:v>36252</c:v>
                </c:pt>
                <c:pt idx="321">
                  <c:v>36259</c:v>
                </c:pt>
                <c:pt idx="322">
                  <c:v>36266</c:v>
                </c:pt>
                <c:pt idx="323">
                  <c:v>36273</c:v>
                </c:pt>
                <c:pt idx="324">
                  <c:v>36280</c:v>
                </c:pt>
                <c:pt idx="325">
                  <c:v>36287</c:v>
                </c:pt>
                <c:pt idx="326">
                  <c:v>36294</c:v>
                </c:pt>
                <c:pt idx="327">
                  <c:v>36301</c:v>
                </c:pt>
                <c:pt idx="328">
                  <c:v>36308</c:v>
                </c:pt>
                <c:pt idx="329">
                  <c:v>36315</c:v>
                </c:pt>
                <c:pt idx="330">
                  <c:v>36322</c:v>
                </c:pt>
                <c:pt idx="331">
                  <c:v>36329</c:v>
                </c:pt>
                <c:pt idx="332">
                  <c:v>36336</c:v>
                </c:pt>
                <c:pt idx="333">
                  <c:v>36343</c:v>
                </c:pt>
                <c:pt idx="334">
                  <c:v>36350</c:v>
                </c:pt>
                <c:pt idx="335">
                  <c:v>36357</c:v>
                </c:pt>
                <c:pt idx="336">
                  <c:v>36364</c:v>
                </c:pt>
                <c:pt idx="337">
                  <c:v>36371</c:v>
                </c:pt>
                <c:pt idx="338">
                  <c:v>36378</c:v>
                </c:pt>
                <c:pt idx="339">
                  <c:v>36385</c:v>
                </c:pt>
                <c:pt idx="340">
                  <c:v>36392</c:v>
                </c:pt>
                <c:pt idx="341">
                  <c:v>36399</c:v>
                </c:pt>
                <c:pt idx="342">
                  <c:v>36406</c:v>
                </c:pt>
                <c:pt idx="343">
                  <c:v>36413</c:v>
                </c:pt>
                <c:pt idx="344">
                  <c:v>36420</c:v>
                </c:pt>
                <c:pt idx="345">
                  <c:v>36427</c:v>
                </c:pt>
                <c:pt idx="346">
                  <c:v>36434</c:v>
                </c:pt>
                <c:pt idx="347">
                  <c:v>36441</c:v>
                </c:pt>
                <c:pt idx="348">
                  <c:v>36448</c:v>
                </c:pt>
                <c:pt idx="349">
                  <c:v>36455</c:v>
                </c:pt>
                <c:pt idx="350">
                  <c:v>36462</c:v>
                </c:pt>
                <c:pt idx="351">
                  <c:v>36469</c:v>
                </c:pt>
                <c:pt idx="352">
                  <c:v>36476</c:v>
                </c:pt>
                <c:pt idx="353">
                  <c:v>36483</c:v>
                </c:pt>
                <c:pt idx="354">
                  <c:v>36490</c:v>
                </c:pt>
                <c:pt idx="355">
                  <c:v>36497</c:v>
                </c:pt>
                <c:pt idx="356">
                  <c:v>36504</c:v>
                </c:pt>
                <c:pt idx="357">
                  <c:v>36511</c:v>
                </c:pt>
                <c:pt idx="358">
                  <c:v>36518</c:v>
                </c:pt>
                <c:pt idx="359">
                  <c:v>36532</c:v>
                </c:pt>
                <c:pt idx="360">
                  <c:v>36539</c:v>
                </c:pt>
                <c:pt idx="361">
                  <c:v>36546</c:v>
                </c:pt>
                <c:pt idx="362">
                  <c:v>36553</c:v>
                </c:pt>
                <c:pt idx="363">
                  <c:v>36560</c:v>
                </c:pt>
                <c:pt idx="364">
                  <c:v>36567</c:v>
                </c:pt>
                <c:pt idx="365">
                  <c:v>36574</c:v>
                </c:pt>
              </c:numCache>
            </c:numRef>
          </c:xVal>
          <c:yVal>
            <c:numRef>
              <c:f>Analysis!$C$34:$C$399</c:f>
              <c:numCache>
                <c:formatCode>0.00</c:formatCode>
                <c:ptCount val="366"/>
                <c:pt idx="0">
                  <c:v>177</c:v>
                </c:pt>
                <c:pt idx="1">
                  <c:v>177.5</c:v>
                </c:pt>
                <c:pt idx="2">
                  <c:v>174.5</c:v>
                </c:pt>
                <c:pt idx="3">
                  <c:v>176</c:v>
                </c:pt>
                <c:pt idx="4">
                  <c:v>179</c:v>
                </c:pt>
                <c:pt idx="5">
                  <c:v>178</c:v>
                </c:pt>
                <c:pt idx="6">
                  <c:v>171</c:v>
                </c:pt>
                <c:pt idx="7">
                  <c:v>173.5</c:v>
                </c:pt>
                <c:pt idx="8">
                  <c:v>174</c:v>
                </c:pt>
                <c:pt idx="9">
                  <c:v>172</c:v>
                </c:pt>
                <c:pt idx="10">
                  <c:v>171</c:v>
                </c:pt>
                <c:pt idx="11">
                  <c:v>169.5</c:v>
                </c:pt>
                <c:pt idx="12">
                  <c:v>173</c:v>
                </c:pt>
                <c:pt idx="13">
                  <c:v>173.5</c:v>
                </c:pt>
                <c:pt idx="14">
                  <c:v>175.5</c:v>
                </c:pt>
                <c:pt idx="15">
                  <c:v>177.5</c:v>
                </c:pt>
                <c:pt idx="16">
                  <c:v>180</c:v>
                </c:pt>
                <c:pt idx="17">
                  <c:v>182.5</c:v>
                </c:pt>
                <c:pt idx="18">
                  <c:v>183.5</c:v>
                </c:pt>
                <c:pt idx="19">
                  <c:v>182.5</c:v>
                </c:pt>
                <c:pt idx="20">
                  <c:v>182.5</c:v>
                </c:pt>
                <c:pt idx="21">
                  <c:v>180</c:v>
                </c:pt>
                <c:pt idx="22">
                  <c:v>175.5</c:v>
                </c:pt>
                <c:pt idx="23">
                  <c:v>171.75</c:v>
                </c:pt>
                <c:pt idx="24">
                  <c:v>170.75</c:v>
                </c:pt>
                <c:pt idx="25">
                  <c:v>168.5</c:v>
                </c:pt>
                <c:pt idx="26">
                  <c:v>168</c:v>
                </c:pt>
                <c:pt idx="27">
                  <c:v>162</c:v>
                </c:pt>
                <c:pt idx="28">
                  <c:v>157</c:v>
                </c:pt>
                <c:pt idx="29">
                  <c:v>159.5</c:v>
                </c:pt>
                <c:pt idx="30">
                  <c:v>159.25</c:v>
                </c:pt>
                <c:pt idx="31">
                  <c:v>155</c:v>
                </c:pt>
                <c:pt idx="32">
                  <c:v>157</c:v>
                </c:pt>
                <c:pt idx="33">
                  <c:v>156.5</c:v>
                </c:pt>
                <c:pt idx="34">
                  <c:v>154.5</c:v>
                </c:pt>
                <c:pt idx="35">
                  <c:v>149.5</c:v>
                </c:pt>
                <c:pt idx="36">
                  <c:v>144.5</c:v>
                </c:pt>
                <c:pt idx="37">
                  <c:v>148</c:v>
                </c:pt>
                <c:pt idx="38">
                  <c:v>152.5</c:v>
                </c:pt>
                <c:pt idx="39">
                  <c:v>156</c:v>
                </c:pt>
                <c:pt idx="40">
                  <c:v>158.5</c:v>
                </c:pt>
                <c:pt idx="41">
                  <c:v>158.5</c:v>
                </c:pt>
                <c:pt idx="42">
                  <c:v>151</c:v>
                </c:pt>
                <c:pt idx="43">
                  <c:v>149</c:v>
                </c:pt>
                <c:pt idx="44">
                  <c:v>147</c:v>
                </c:pt>
                <c:pt idx="45">
                  <c:v>147</c:v>
                </c:pt>
                <c:pt idx="46">
                  <c:v>145.5</c:v>
                </c:pt>
                <c:pt idx="47">
                  <c:v>137</c:v>
                </c:pt>
                <c:pt idx="48">
                  <c:v>129.5</c:v>
                </c:pt>
                <c:pt idx="49">
                  <c:v>126.5</c:v>
                </c:pt>
                <c:pt idx="50">
                  <c:v>126.5</c:v>
                </c:pt>
                <c:pt idx="51">
                  <c:v>128</c:v>
                </c:pt>
                <c:pt idx="52">
                  <c:v>127</c:v>
                </c:pt>
                <c:pt idx="53">
                  <c:v>128</c:v>
                </c:pt>
                <c:pt idx="54">
                  <c:v>129.5</c:v>
                </c:pt>
                <c:pt idx="55">
                  <c:v>136</c:v>
                </c:pt>
                <c:pt idx="56">
                  <c:v>139</c:v>
                </c:pt>
                <c:pt idx="57">
                  <c:v>133.5</c:v>
                </c:pt>
                <c:pt idx="58">
                  <c:v>133</c:v>
                </c:pt>
                <c:pt idx="59">
                  <c:v>136</c:v>
                </c:pt>
                <c:pt idx="60">
                  <c:v>131.75</c:v>
                </c:pt>
                <c:pt idx="61">
                  <c:v>132</c:v>
                </c:pt>
                <c:pt idx="62">
                  <c:v>132.5</c:v>
                </c:pt>
                <c:pt idx="63">
                  <c:v>130.5</c:v>
                </c:pt>
                <c:pt idx="64">
                  <c:v>133</c:v>
                </c:pt>
                <c:pt idx="65">
                  <c:v>138.75</c:v>
                </c:pt>
                <c:pt idx="66">
                  <c:v>142.5</c:v>
                </c:pt>
                <c:pt idx="67">
                  <c:v>146.5</c:v>
                </c:pt>
                <c:pt idx="68">
                  <c:v>148</c:v>
                </c:pt>
                <c:pt idx="69">
                  <c:v>152.75</c:v>
                </c:pt>
                <c:pt idx="70">
                  <c:v>153.75</c:v>
                </c:pt>
                <c:pt idx="71">
                  <c:v>155</c:v>
                </c:pt>
                <c:pt idx="72">
                  <c:v>155.5</c:v>
                </c:pt>
                <c:pt idx="73">
                  <c:v>152.5</c:v>
                </c:pt>
                <c:pt idx="74">
                  <c:v>156.25</c:v>
                </c:pt>
                <c:pt idx="75">
                  <c:v>163.5</c:v>
                </c:pt>
                <c:pt idx="76">
                  <c:v>162</c:v>
                </c:pt>
                <c:pt idx="77">
                  <c:v>161.5</c:v>
                </c:pt>
                <c:pt idx="78">
                  <c:v>162.5</c:v>
                </c:pt>
                <c:pt idx="79">
                  <c:v>162.25</c:v>
                </c:pt>
                <c:pt idx="80">
                  <c:v>162.5</c:v>
                </c:pt>
                <c:pt idx="81">
                  <c:v>166</c:v>
                </c:pt>
                <c:pt idx="82">
                  <c:v>162.5</c:v>
                </c:pt>
                <c:pt idx="83">
                  <c:v>159</c:v>
                </c:pt>
                <c:pt idx="84">
                  <c:v>152</c:v>
                </c:pt>
                <c:pt idx="85">
                  <c:v>157</c:v>
                </c:pt>
                <c:pt idx="86">
                  <c:v>157.25</c:v>
                </c:pt>
                <c:pt idx="87">
                  <c:v>154.25</c:v>
                </c:pt>
                <c:pt idx="88">
                  <c:v>155</c:v>
                </c:pt>
                <c:pt idx="89">
                  <c:v>157.5</c:v>
                </c:pt>
                <c:pt idx="90">
                  <c:v>166</c:v>
                </c:pt>
                <c:pt idx="91">
                  <c:v>167.5</c:v>
                </c:pt>
                <c:pt idx="92">
                  <c:v>167.5</c:v>
                </c:pt>
                <c:pt idx="93">
                  <c:v>168.5</c:v>
                </c:pt>
                <c:pt idx="94">
                  <c:v>168</c:v>
                </c:pt>
                <c:pt idx="95">
                  <c:v>169.5</c:v>
                </c:pt>
                <c:pt idx="96">
                  <c:v>173.5</c:v>
                </c:pt>
                <c:pt idx="97">
                  <c:v>178.5</c:v>
                </c:pt>
                <c:pt idx="98">
                  <c:v>176.5</c:v>
                </c:pt>
                <c:pt idx="99">
                  <c:v>173</c:v>
                </c:pt>
                <c:pt idx="100">
                  <c:v>164.5</c:v>
                </c:pt>
                <c:pt idx="101">
                  <c:v>159</c:v>
                </c:pt>
                <c:pt idx="102">
                  <c:v>156.5</c:v>
                </c:pt>
                <c:pt idx="103">
                  <c:v>156</c:v>
                </c:pt>
                <c:pt idx="104">
                  <c:v>158.5</c:v>
                </c:pt>
                <c:pt idx="105">
                  <c:v>159</c:v>
                </c:pt>
                <c:pt idx="106">
                  <c:v>158.5</c:v>
                </c:pt>
                <c:pt idx="107">
                  <c:v>159.5</c:v>
                </c:pt>
                <c:pt idx="108">
                  <c:v>161</c:v>
                </c:pt>
                <c:pt idx="109">
                  <c:v>165.5</c:v>
                </c:pt>
                <c:pt idx="110">
                  <c:v>166.5</c:v>
                </c:pt>
                <c:pt idx="111">
                  <c:v>170</c:v>
                </c:pt>
                <c:pt idx="112">
                  <c:v>169</c:v>
                </c:pt>
                <c:pt idx="113">
                  <c:v>168</c:v>
                </c:pt>
                <c:pt idx="114">
                  <c:v>166</c:v>
                </c:pt>
                <c:pt idx="115">
                  <c:v>163.5</c:v>
                </c:pt>
                <c:pt idx="116">
                  <c:v>162.5</c:v>
                </c:pt>
                <c:pt idx="117">
                  <c:v>166</c:v>
                </c:pt>
                <c:pt idx="118">
                  <c:v>168</c:v>
                </c:pt>
                <c:pt idx="119">
                  <c:v>172</c:v>
                </c:pt>
                <c:pt idx="120">
                  <c:v>179</c:v>
                </c:pt>
                <c:pt idx="121">
                  <c:v>181</c:v>
                </c:pt>
                <c:pt idx="122">
                  <c:v>182.5</c:v>
                </c:pt>
                <c:pt idx="123">
                  <c:v>183.5</c:v>
                </c:pt>
                <c:pt idx="124">
                  <c:v>183.75</c:v>
                </c:pt>
                <c:pt idx="125">
                  <c:v>180</c:v>
                </c:pt>
                <c:pt idx="126">
                  <c:v>169</c:v>
                </c:pt>
                <c:pt idx="127">
                  <c:v>164.5</c:v>
                </c:pt>
                <c:pt idx="128">
                  <c:v>157.5</c:v>
                </c:pt>
                <c:pt idx="129">
                  <c:v>148.5</c:v>
                </c:pt>
                <c:pt idx="130">
                  <c:v>145.5</c:v>
                </c:pt>
                <c:pt idx="131">
                  <c:v>145.5</c:v>
                </c:pt>
                <c:pt idx="132">
                  <c:v>147</c:v>
                </c:pt>
                <c:pt idx="133">
                  <c:v>153.5</c:v>
                </c:pt>
                <c:pt idx="134">
                  <c:v>154</c:v>
                </c:pt>
                <c:pt idx="135">
                  <c:v>155.5</c:v>
                </c:pt>
                <c:pt idx="136">
                  <c:v>156</c:v>
                </c:pt>
                <c:pt idx="137">
                  <c:v>161.5</c:v>
                </c:pt>
                <c:pt idx="138">
                  <c:v>166</c:v>
                </c:pt>
                <c:pt idx="139">
                  <c:v>159</c:v>
                </c:pt>
                <c:pt idx="140">
                  <c:v>152</c:v>
                </c:pt>
                <c:pt idx="141">
                  <c:v>148.5</c:v>
                </c:pt>
                <c:pt idx="142">
                  <c:v>148</c:v>
                </c:pt>
                <c:pt idx="143">
                  <c:v>149</c:v>
                </c:pt>
                <c:pt idx="144">
                  <c:v>151.5</c:v>
                </c:pt>
                <c:pt idx="145">
                  <c:v>152</c:v>
                </c:pt>
                <c:pt idx="146">
                  <c:v>150</c:v>
                </c:pt>
                <c:pt idx="147">
                  <c:v>147</c:v>
                </c:pt>
                <c:pt idx="148">
                  <c:v>148</c:v>
                </c:pt>
                <c:pt idx="149">
                  <c:v>150.5</c:v>
                </c:pt>
                <c:pt idx="150">
                  <c:v>155</c:v>
                </c:pt>
                <c:pt idx="151">
                  <c:v>156</c:v>
                </c:pt>
                <c:pt idx="152">
                  <c:v>156.5</c:v>
                </c:pt>
                <c:pt idx="153">
                  <c:v>165.5</c:v>
                </c:pt>
                <c:pt idx="154">
                  <c:v>170</c:v>
                </c:pt>
                <c:pt idx="155">
                  <c:v>164.5</c:v>
                </c:pt>
                <c:pt idx="156">
                  <c:v>164.5</c:v>
                </c:pt>
                <c:pt idx="157">
                  <c:v>166</c:v>
                </c:pt>
                <c:pt idx="158">
                  <c:v>162</c:v>
                </c:pt>
                <c:pt idx="159">
                  <c:v>164.5</c:v>
                </c:pt>
                <c:pt idx="160">
                  <c:v>169</c:v>
                </c:pt>
                <c:pt idx="161">
                  <c:v>168</c:v>
                </c:pt>
                <c:pt idx="162">
                  <c:v>167.5</c:v>
                </c:pt>
                <c:pt idx="163">
                  <c:v>169.5</c:v>
                </c:pt>
                <c:pt idx="164">
                  <c:v>170.5</c:v>
                </c:pt>
                <c:pt idx="165">
                  <c:v>179.5</c:v>
                </c:pt>
                <c:pt idx="166">
                  <c:v>189</c:v>
                </c:pt>
                <c:pt idx="167">
                  <c:v>201.5</c:v>
                </c:pt>
                <c:pt idx="168">
                  <c:v>196.5</c:v>
                </c:pt>
                <c:pt idx="169">
                  <c:v>192.5</c:v>
                </c:pt>
                <c:pt idx="170">
                  <c:v>189.5</c:v>
                </c:pt>
                <c:pt idx="171">
                  <c:v>186</c:v>
                </c:pt>
                <c:pt idx="172">
                  <c:v>186</c:v>
                </c:pt>
                <c:pt idx="173">
                  <c:v>186.5</c:v>
                </c:pt>
                <c:pt idx="174">
                  <c:v>183</c:v>
                </c:pt>
                <c:pt idx="175">
                  <c:v>173</c:v>
                </c:pt>
                <c:pt idx="176">
                  <c:v>170</c:v>
                </c:pt>
                <c:pt idx="177">
                  <c:v>169.25</c:v>
                </c:pt>
                <c:pt idx="178">
                  <c:v>171</c:v>
                </c:pt>
                <c:pt idx="179">
                  <c:v>179.25</c:v>
                </c:pt>
                <c:pt idx="180">
                  <c:v>183.5</c:v>
                </c:pt>
                <c:pt idx="181">
                  <c:v>186.5</c:v>
                </c:pt>
                <c:pt idx="182">
                  <c:v>188.5</c:v>
                </c:pt>
                <c:pt idx="183">
                  <c:v>186.5</c:v>
                </c:pt>
                <c:pt idx="184">
                  <c:v>187.5</c:v>
                </c:pt>
                <c:pt idx="185">
                  <c:v>187.5</c:v>
                </c:pt>
                <c:pt idx="186">
                  <c:v>190.5</c:v>
                </c:pt>
                <c:pt idx="187">
                  <c:v>192</c:v>
                </c:pt>
                <c:pt idx="188">
                  <c:v>199</c:v>
                </c:pt>
                <c:pt idx="189">
                  <c:v>202</c:v>
                </c:pt>
                <c:pt idx="190">
                  <c:v>205</c:v>
                </c:pt>
                <c:pt idx="191">
                  <c:v>212</c:v>
                </c:pt>
                <c:pt idx="192">
                  <c:v>217.5</c:v>
                </c:pt>
                <c:pt idx="193">
                  <c:v>223.5</c:v>
                </c:pt>
                <c:pt idx="194">
                  <c:v>226</c:v>
                </c:pt>
                <c:pt idx="195">
                  <c:v>221.5</c:v>
                </c:pt>
                <c:pt idx="196">
                  <c:v>220</c:v>
                </c:pt>
                <c:pt idx="197">
                  <c:v>216</c:v>
                </c:pt>
                <c:pt idx="198">
                  <c:v>222</c:v>
                </c:pt>
                <c:pt idx="199">
                  <c:v>222</c:v>
                </c:pt>
                <c:pt idx="200">
                  <c:v>221.5</c:v>
                </c:pt>
                <c:pt idx="201">
                  <c:v>225.5</c:v>
                </c:pt>
                <c:pt idx="202">
                  <c:v>220.5</c:v>
                </c:pt>
                <c:pt idx="203">
                  <c:v>216.5</c:v>
                </c:pt>
                <c:pt idx="204">
                  <c:v>214.5</c:v>
                </c:pt>
                <c:pt idx="205">
                  <c:v>224.5</c:v>
                </c:pt>
                <c:pt idx="206">
                  <c:v>221.5</c:v>
                </c:pt>
                <c:pt idx="207">
                  <c:v>217.5</c:v>
                </c:pt>
                <c:pt idx="208">
                  <c:v>219.5</c:v>
                </c:pt>
                <c:pt idx="209">
                  <c:v>222.5</c:v>
                </c:pt>
                <c:pt idx="210">
                  <c:v>218.5</c:v>
                </c:pt>
                <c:pt idx="211">
                  <c:v>212</c:v>
                </c:pt>
                <c:pt idx="212">
                  <c:v>197.5</c:v>
                </c:pt>
                <c:pt idx="213">
                  <c:v>186.25</c:v>
                </c:pt>
                <c:pt idx="214">
                  <c:v>193.5</c:v>
                </c:pt>
                <c:pt idx="215">
                  <c:v>194.5</c:v>
                </c:pt>
                <c:pt idx="216">
                  <c:v>189</c:v>
                </c:pt>
                <c:pt idx="217">
                  <c:v>183.5</c:v>
                </c:pt>
                <c:pt idx="218">
                  <c:v>181</c:v>
                </c:pt>
                <c:pt idx="219">
                  <c:v>171.5</c:v>
                </c:pt>
                <c:pt idx="220">
                  <c:v>169</c:v>
                </c:pt>
                <c:pt idx="221">
                  <c:v>170</c:v>
                </c:pt>
                <c:pt idx="222">
                  <c:v>169</c:v>
                </c:pt>
                <c:pt idx="223">
                  <c:v>174</c:v>
                </c:pt>
                <c:pt idx="224">
                  <c:v>184</c:v>
                </c:pt>
                <c:pt idx="225">
                  <c:v>182</c:v>
                </c:pt>
                <c:pt idx="226">
                  <c:v>180</c:v>
                </c:pt>
                <c:pt idx="227">
                  <c:v>178.5</c:v>
                </c:pt>
                <c:pt idx="228">
                  <c:v>177</c:v>
                </c:pt>
                <c:pt idx="229">
                  <c:v>171</c:v>
                </c:pt>
                <c:pt idx="230">
                  <c:v>170.5</c:v>
                </c:pt>
                <c:pt idx="231">
                  <c:v>171</c:v>
                </c:pt>
                <c:pt idx="232">
                  <c:v>179</c:v>
                </c:pt>
                <c:pt idx="233">
                  <c:v>184</c:v>
                </c:pt>
                <c:pt idx="234">
                  <c:v>187.5</c:v>
                </c:pt>
                <c:pt idx="235">
                  <c:v>190</c:v>
                </c:pt>
                <c:pt idx="236">
                  <c:v>190.5</c:v>
                </c:pt>
                <c:pt idx="237">
                  <c:v>186</c:v>
                </c:pt>
                <c:pt idx="238">
                  <c:v>182.5</c:v>
                </c:pt>
                <c:pt idx="239">
                  <c:v>182.5</c:v>
                </c:pt>
                <c:pt idx="240">
                  <c:v>183.5</c:v>
                </c:pt>
                <c:pt idx="241">
                  <c:v>188</c:v>
                </c:pt>
                <c:pt idx="242">
                  <c:v>194</c:v>
                </c:pt>
                <c:pt idx="243">
                  <c:v>202</c:v>
                </c:pt>
                <c:pt idx="244">
                  <c:v>206.5</c:v>
                </c:pt>
                <c:pt idx="245">
                  <c:v>198</c:v>
                </c:pt>
                <c:pt idx="246">
                  <c:v>190.75</c:v>
                </c:pt>
                <c:pt idx="247">
                  <c:v>192.5</c:v>
                </c:pt>
                <c:pt idx="248">
                  <c:v>195.5</c:v>
                </c:pt>
                <c:pt idx="249">
                  <c:v>196.75</c:v>
                </c:pt>
                <c:pt idx="250">
                  <c:v>191.25</c:v>
                </c:pt>
                <c:pt idx="251">
                  <c:v>184</c:v>
                </c:pt>
                <c:pt idx="252">
                  <c:v>177.5</c:v>
                </c:pt>
                <c:pt idx="253">
                  <c:v>174</c:v>
                </c:pt>
                <c:pt idx="254">
                  <c:v>168.75</c:v>
                </c:pt>
                <c:pt idx="255">
                  <c:v>160.5</c:v>
                </c:pt>
                <c:pt idx="256">
                  <c:v>157</c:v>
                </c:pt>
                <c:pt idx="257">
                  <c:v>153.5</c:v>
                </c:pt>
                <c:pt idx="258">
                  <c:v>152.5</c:v>
                </c:pt>
                <c:pt idx="259">
                  <c:v>153</c:v>
                </c:pt>
                <c:pt idx="260">
                  <c:v>150.5</c:v>
                </c:pt>
                <c:pt idx="261">
                  <c:v>151.5</c:v>
                </c:pt>
                <c:pt idx="262">
                  <c:v>150.5</c:v>
                </c:pt>
                <c:pt idx="263">
                  <c:v>147</c:v>
                </c:pt>
                <c:pt idx="264">
                  <c:v>144.5</c:v>
                </c:pt>
                <c:pt idx="265">
                  <c:v>132</c:v>
                </c:pt>
                <c:pt idx="266">
                  <c:v>128.5</c:v>
                </c:pt>
                <c:pt idx="267">
                  <c:v>140</c:v>
                </c:pt>
                <c:pt idx="268">
                  <c:v>135.5</c:v>
                </c:pt>
                <c:pt idx="269">
                  <c:v>125.5</c:v>
                </c:pt>
                <c:pt idx="270">
                  <c:v>124</c:v>
                </c:pt>
                <c:pt idx="271">
                  <c:v>124.5</c:v>
                </c:pt>
                <c:pt idx="272">
                  <c:v>129</c:v>
                </c:pt>
                <c:pt idx="273">
                  <c:v>142</c:v>
                </c:pt>
                <c:pt idx="274">
                  <c:v>143.5</c:v>
                </c:pt>
                <c:pt idx="275">
                  <c:v>132</c:v>
                </c:pt>
                <c:pt idx="276">
                  <c:v>122</c:v>
                </c:pt>
                <c:pt idx="277">
                  <c:v>121.25</c:v>
                </c:pt>
                <c:pt idx="278">
                  <c:v>118.5</c:v>
                </c:pt>
                <c:pt idx="279">
                  <c:v>111.5</c:v>
                </c:pt>
                <c:pt idx="280">
                  <c:v>112</c:v>
                </c:pt>
                <c:pt idx="281">
                  <c:v>118.25</c:v>
                </c:pt>
                <c:pt idx="282">
                  <c:v>128.25</c:v>
                </c:pt>
                <c:pt idx="283">
                  <c:v>130.5</c:v>
                </c:pt>
                <c:pt idx="284">
                  <c:v>124.5</c:v>
                </c:pt>
                <c:pt idx="285">
                  <c:v>121.25</c:v>
                </c:pt>
                <c:pt idx="286">
                  <c:v>120</c:v>
                </c:pt>
                <c:pt idx="287">
                  <c:v>121.25</c:v>
                </c:pt>
                <c:pt idx="288">
                  <c:v>120.25</c:v>
                </c:pt>
                <c:pt idx="289">
                  <c:v>114.25</c:v>
                </c:pt>
                <c:pt idx="290">
                  <c:v>110.5</c:v>
                </c:pt>
                <c:pt idx="291">
                  <c:v>118.25</c:v>
                </c:pt>
                <c:pt idx="292">
                  <c:v>125</c:v>
                </c:pt>
                <c:pt idx="293">
                  <c:v>133</c:v>
                </c:pt>
                <c:pt idx="294">
                  <c:v>139.75</c:v>
                </c:pt>
                <c:pt idx="295">
                  <c:v>137.5</c:v>
                </c:pt>
                <c:pt idx="296">
                  <c:v>134.5</c:v>
                </c:pt>
                <c:pt idx="297">
                  <c:v>133</c:v>
                </c:pt>
                <c:pt idx="298">
                  <c:v>132.25</c:v>
                </c:pt>
                <c:pt idx="299">
                  <c:v>128</c:v>
                </c:pt>
                <c:pt idx="300">
                  <c:v>125.5</c:v>
                </c:pt>
                <c:pt idx="301">
                  <c:v>124.5</c:v>
                </c:pt>
                <c:pt idx="302">
                  <c:v>121.5</c:v>
                </c:pt>
                <c:pt idx="303">
                  <c:v>112</c:v>
                </c:pt>
                <c:pt idx="304">
                  <c:v>104</c:v>
                </c:pt>
                <c:pt idx="305">
                  <c:v>107.25</c:v>
                </c:pt>
                <c:pt idx="306">
                  <c:v>101</c:v>
                </c:pt>
                <c:pt idx="307">
                  <c:v>101</c:v>
                </c:pt>
                <c:pt idx="308">
                  <c:v>102.5</c:v>
                </c:pt>
                <c:pt idx="309">
                  <c:v>99.5</c:v>
                </c:pt>
                <c:pt idx="310">
                  <c:v>94.5</c:v>
                </c:pt>
                <c:pt idx="311">
                  <c:v>92</c:v>
                </c:pt>
                <c:pt idx="312">
                  <c:v>93.5</c:v>
                </c:pt>
                <c:pt idx="313">
                  <c:v>91.75</c:v>
                </c:pt>
                <c:pt idx="314">
                  <c:v>89</c:v>
                </c:pt>
                <c:pt idx="315">
                  <c:v>91.5</c:v>
                </c:pt>
                <c:pt idx="316">
                  <c:v>99.75</c:v>
                </c:pt>
                <c:pt idx="317">
                  <c:v>109</c:v>
                </c:pt>
                <c:pt idx="318">
                  <c:v>116</c:v>
                </c:pt>
                <c:pt idx="319">
                  <c:v>122.75</c:v>
                </c:pt>
                <c:pt idx="320">
                  <c:v>132.75</c:v>
                </c:pt>
                <c:pt idx="321">
                  <c:v>134.25</c:v>
                </c:pt>
                <c:pt idx="322">
                  <c:v>134.5</c:v>
                </c:pt>
                <c:pt idx="323">
                  <c:v>137</c:v>
                </c:pt>
                <c:pt idx="324">
                  <c:v>142.25</c:v>
                </c:pt>
                <c:pt idx="325">
                  <c:v>158.5</c:v>
                </c:pt>
                <c:pt idx="326">
                  <c:v>161.5</c:v>
                </c:pt>
                <c:pt idx="327">
                  <c:v>152.5</c:v>
                </c:pt>
                <c:pt idx="328">
                  <c:v>142.5</c:v>
                </c:pt>
                <c:pt idx="329">
                  <c:v>138</c:v>
                </c:pt>
                <c:pt idx="330">
                  <c:v>144.75</c:v>
                </c:pt>
                <c:pt idx="331">
                  <c:v>156</c:v>
                </c:pt>
                <c:pt idx="332">
                  <c:v>158</c:v>
                </c:pt>
                <c:pt idx="333">
                  <c:v>165.5</c:v>
                </c:pt>
                <c:pt idx="334">
                  <c:v>172</c:v>
                </c:pt>
                <c:pt idx="335">
                  <c:v>176</c:v>
                </c:pt>
                <c:pt idx="336">
                  <c:v>181.5</c:v>
                </c:pt>
                <c:pt idx="337">
                  <c:v>187</c:v>
                </c:pt>
                <c:pt idx="338">
                  <c:v>189.5</c:v>
                </c:pt>
                <c:pt idx="339">
                  <c:v>195</c:v>
                </c:pt>
                <c:pt idx="340">
                  <c:v>200</c:v>
                </c:pt>
                <c:pt idx="341">
                  <c:v>196</c:v>
                </c:pt>
                <c:pt idx="342">
                  <c:v>195.5</c:v>
                </c:pt>
                <c:pt idx="343">
                  <c:v>196.75</c:v>
                </c:pt>
                <c:pt idx="344">
                  <c:v>201.75</c:v>
                </c:pt>
                <c:pt idx="345">
                  <c:v>205.5</c:v>
                </c:pt>
                <c:pt idx="346">
                  <c:v>217.5</c:v>
                </c:pt>
                <c:pt idx="347">
                  <c:v>211.5</c:v>
                </c:pt>
                <c:pt idx="348">
                  <c:v>214</c:v>
                </c:pt>
                <c:pt idx="349">
                  <c:v>218</c:v>
                </c:pt>
                <c:pt idx="350">
                  <c:v>213.5</c:v>
                </c:pt>
                <c:pt idx="351">
                  <c:v>215</c:v>
                </c:pt>
                <c:pt idx="352">
                  <c:v>212.5</c:v>
                </c:pt>
                <c:pt idx="353">
                  <c:v>224.5</c:v>
                </c:pt>
                <c:pt idx="354">
                  <c:v>239</c:v>
                </c:pt>
                <c:pt idx="355">
                  <c:v>220.5</c:v>
                </c:pt>
                <c:pt idx="356">
                  <c:v>217</c:v>
                </c:pt>
                <c:pt idx="357">
                  <c:v>214.5</c:v>
                </c:pt>
                <c:pt idx="358">
                  <c:v>216</c:v>
                </c:pt>
                <c:pt idx="359">
                  <c:v>221</c:v>
                </c:pt>
                <c:pt idx="360">
                  <c:v>232</c:v>
                </c:pt>
                <c:pt idx="361">
                  <c:v>254.5</c:v>
                </c:pt>
                <c:pt idx="362">
                  <c:v>246.5</c:v>
                </c:pt>
                <c:pt idx="363">
                  <c:v>252.5</c:v>
                </c:pt>
                <c:pt idx="364">
                  <c:v>262.25</c:v>
                </c:pt>
                <c:pt idx="365">
                  <c:v>261.5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29E-41BC-B174-7C77761A370F}"/>
            </c:ext>
          </c:extLst>
        </c:ser>
        <c:ser>
          <c:idx val="2"/>
          <c:order val="2"/>
          <c:tx>
            <c:strRef>
              <c:f>Analysis!$D$33</c:f>
              <c:strCache>
                <c:ptCount val="1"/>
                <c:pt idx="0">
                  <c:v>TOLUENE</c:v>
                </c:pt>
              </c:strCache>
            </c:strRef>
          </c:tx>
          <c:spPr>
            <a:ln w="25400">
              <a:solidFill>
                <a:srgbClr val="FF6600"/>
              </a:solidFill>
              <a:prstDash val="solid"/>
            </a:ln>
          </c:spPr>
          <c:marker>
            <c:symbol val="none"/>
          </c:marker>
          <c:xVal>
            <c:numRef>
              <c:f>Analysis!$A$34:$A$399</c:f>
              <c:numCache>
                <c:formatCode>d\-mmm\-yy</c:formatCode>
                <c:ptCount val="366"/>
                <c:pt idx="0">
                  <c:v>33977</c:v>
                </c:pt>
                <c:pt idx="1">
                  <c:v>33984</c:v>
                </c:pt>
                <c:pt idx="2">
                  <c:v>33991</c:v>
                </c:pt>
                <c:pt idx="3">
                  <c:v>33998</c:v>
                </c:pt>
                <c:pt idx="4">
                  <c:v>34005</c:v>
                </c:pt>
                <c:pt idx="5">
                  <c:v>34012</c:v>
                </c:pt>
                <c:pt idx="6">
                  <c:v>34019</c:v>
                </c:pt>
                <c:pt idx="7">
                  <c:v>34026</c:v>
                </c:pt>
                <c:pt idx="8">
                  <c:v>34033</c:v>
                </c:pt>
                <c:pt idx="9">
                  <c:v>34040</c:v>
                </c:pt>
                <c:pt idx="10">
                  <c:v>34047</c:v>
                </c:pt>
                <c:pt idx="11">
                  <c:v>34054</c:v>
                </c:pt>
                <c:pt idx="12">
                  <c:v>34061</c:v>
                </c:pt>
                <c:pt idx="13">
                  <c:v>34068</c:v>
                </c:pt>
                <c:pt idx="14">
                  <c:v>34075</c:v>
                </c:pt>
                <c:pt idx="15">
                  <c:v>34082</c:v>
                </c:pt>
                <c:pt idx="16">
                  <c:v>34089</c:v>
                </c:pt>
                <c:pt idx="17">
                  <c:v>34096</c:v>
                </c:pt>
                <c:pt idx="18">
                  <c:v>34103</c:v>
                </c:pt>
                <c:pt idx="19">
                  <c:v>34110</c:v>
                </c:pt>
                <c:pt idx="20">
                  <c:v>34117</c:v>
                </c:pt>
                <c:pt idx="21">
                  <c:v>34124</c:v>
                </c:pt>
                <c:pt idx="22">
                  <c:v>34131</c:v>
                </c:pt>
                <c:pt idx="23">
                  <c:v>34138</c:v>
                </c:pt>
                <c:pt idx="24">
                  <c:v>34145</c:v>
                </c:pt>
                <c:pt idx="25">
                  <c:v>34152</c:v>
                </c:pt>
                <c:pt idx="26">
                  <c:v>34159</c:v>
                </c:pt>
                <c:pt idx="27">
                  <c:v>34166</c:v>
                </c:pt>
                <c:pt idx="28">
                  <c:v>34173</c:v>
                </c:pt>
                <c:pt idx="29">
                  <c:v>34180</c:v>
                </c:pt>
                <c:pt idx="30">
                  <c:v>34187</c:v>
                </c:pt>
                <c:pt idx="31">
                  <c:v>34194</c:v>
                </c:pt>
                <c:pt idx="32">
                  <c:v>34201</c:v>
                </c:pt>
                <c:pt idx="33">
                  <c:v>34208</c:v>
                </c:pt>
                <c:pt idx="34">
                  <c:v>34215</c:v>
                </c:pt>
                <c:pt idx="35">
                  <c:v>34222</c:v>
                </c:pt>
                <c:pt idx="36">
                  <c:v>34229</c:v>
                </c:pt>
                <c:pt idx="37">
                  <c:v>34236</c:v>
                </c:pt>
                <c:pt idx="38">
                  <c:v>34243</c:v>
                </c:pt>
                <c:pt idx="39">
                  <c:v>34250</c:v>
                </c:pt>
                <c:pt idx="40">
                  <c:v>34257</c:v>
                </c:pt>
                <c:pt idx="41">
                  <c:v>34264</c:v>
                </c:pt>
                <c:pt idx="42">
                  <c:v>34271</c:v>
                </c:pt>
                <c:pt idx="43">
                  <c:v>34278</c:v>
                </c:pt>
                <c:pt idx="44">
                  <c:v>34285</c:v>
                </c:pt>
                <c:pt idx="45">
                  <c:v>34292</c:v>
                </c:pt>
                <c:pt idx="46">
                  <c:v>34299</c:v>
                </c:pt>
                <c:pt idx="47">
                  <c:v>34306</c:v>
                </c:pt>
                <c:pt idx="48">
                  <c:v>34313</c:v>
                </c:pt>
                <c:pt idx="49">
                  <c:v>34320</c:v>
                </c:pt>
                <c:pt idx="50">
                  <c:v>34334</c:v>
                </c:pt>
                <c:pt idx="51">
                  <c:v>34341</c:v>
                </c:pt>
                <c:pt idx="52">
                  <c:v>34348</c:v>
                </c:pt>
                <c:pt idx="53">
                  <c:v>34355</c:v>
                </c:pt>
                <c:pt idx="54">
                  <c:v>34362</c:v>
                </c:pt>
                <c:pt idx="55">
                  <c:v>34369</c:v>
                </c:pt>
                <c:pt idx="56">
                  <c:v>34376</c:v>
                </c:pt>
                <c:pt idx="57">
                  <c:v>34383</c:v>
                </c:pt>
                <c:pt idx="58">
                  <c:v>34390</c:v>
                </c:pt>
                <c:pt idx="59">
                  <c:v>34397</c:v>
                </c:pt>
                <c:pt idx="60">
                  <c:v>34404</c:v>
                </c:pt>
                <c:pt idx="61">
                  <c:v>34411</c:v>
                </c:pt>
                <c:pt idx="62">
                  <c:v>34418</c:v>
                </c:pt>
                <c:pt idx="63">
                  <c:v>34425</c:v>
                </c:pt>
                <c:pt idx="64">
                  <c:v>34432</c:v>
                </c:pt>
                <c:pt idx="65">
                  <c:v>34439</c:v>
                </c:pt>
                <c:pt idx="66">
                  <c:v>34446</c:v>
                </c:pt>
                <c:pt idx="67">
                  <c:v>34453</c:v>
                </c:pt>
                <c:pt idx="68">
                  <c:v>34460</c:v>
                </c:pt>
                <c:pt idx="69">
                  <c:v>34467</c:v>
                </c:pt>
                <c:pt idx="70">
                  <c:v>34474</c:v>
                </c:pt>
                <c:pt idx="71">
                  <c:v>34481</c:v>
                </c:pt>
                <c:pt idx="72">
                  <c:v>34488</c:v>
                </c:pt>
                <c:pt idx="73">
                  <c:v>34495</c:v>
                </c:pt>
                <c:pt idx="74">
                  <c:v>34502</c:v>
                </c:pt>
                <c:pt idx="75">
                  <c:v>34509</c:v>
                </c:pt>
                <c:pt idx="76">
                  <c:v>34516</c:v>
                </c:pt>
                <c:pt idx="77">
                  <c:v>34523</c:v>
                </c:pt>
                <c:pt idx="78">
                  <c:v>34530</c:v>
                </c:pt>
                <c:pt idx="79">
                  <c:v>34537</c:v>
                </c:pt>
                <c:pt idx="80">
                  <c:v>34544</c:v>
                </c:pt>
                <c:pt idx="81">
                  <c:v>34551</c:v>
                </c:pt>
                <c:pt idx="82">
                  <c:v>34558</c:v>
                </c:pt>
                <c:pt idx="83">
                  <c:v>34565</c:v>
                </c:pt>
                <c:pt idx="84">
                  <c:v>34572</c:v>
                </c:pt>
                <c:pt idx="85">
                  <c:v>34579</c:v>
                </c:pt>
                <c:pt idx="86">
                  <c:v>34586</c:v>
                </c:pt>
                <c:pt idx="87">
                  <c:v>34593</c:v>
                </c:pt>
                <c:pt idx="88">
                  <c:v>34600</c:v>
                </c:pt>
                <c:pt idx="89">
                  <c:v>34607</c:v>
                </c:pt>
                <c:pt idx="90">
                  <c:v>34614</c:v>
                </c:pt>
                <c:pt idx="91">
                  <c:v>34621</c:v>
                </c:pt>
                <c:pt idx="92">
                  <c:v>34628</c:v>
                </c:pt>
                <c:pt idx="93">
                  <c:v>34635</c:v>
                </c:pt>
                <c:pt idx="94">
                  <c:v>34642</c:v>
                </c:pt>
                <c:pt idx="95">
                  <c:v>34649</c:v>
                </c:pt>
                <c:pt idx="96">
                  <c:v>34656</c:v>
                </c:pt>
                <c:pt idx="97">
                  <c:v>34663</c:v>
                </c:pt>
                <c:pt idx="98">
                  <c:v>34670</c:v>
                </c:pt>
                <c:pt idx="99">
                  <c:v>34677</c:v>
                </c:pt>
                <c:pt idx="100">
                  <c:v>34684</c:v>
                </c:pt>
                <c:pt idx="101">
                  <c:v>34691</c:v>
                </c:pt>
                <c:pt idx="102">
                  <c:v>34705</c:v>
                </c:pt>
                <c:pt idx="103">
                  <c:v>34712</c:v>
                </c:pt>
                <c:pt idx="104">
                  <c:v>34719</c:v>
                </c:pt>
                <c:pt idx="105">
                  <c:v>34726</c:v>
                </c:pt>
                <c:pt idx="106">
                  <c:v>34733</c:v>
                </c:pt>
                <c:pt idx="107">
                  <c:v>34740</c:v>
                </c:pt>
                <c:pt idx="108">
                  <c:v>34747</c:v>
                </c:pt>
                <c:pt idx="109">
                  <c:v>34754</c:v>
                </c:pt>
                <c:pt idx="110">
                  <c:v>34761</c:v>
                </c:pt>
                <c:pt idx="111">
                  <c:v>34768</c:v>
                </c:pt>
                <c:pt idx="112">
                  <c:v>34775</c:v>
                </c:pt>
                <c:pt idx="113">
                  <c:v>34782</c:v>
                </c:pt>
                <c:pt idx="114">
                  <c:v>34789</c:v>
                </c:pt>
                <c:pt idx="115">
                  <c:v>34796</c:v>
                </c:pt>
                <c:pt idx="116">
                  <c:v>34803</c:v>
                </c:pt>
                <c:pt idx="117">
                  <c:v>34810</c:v>
                </c:pt>
                <c:pt idx="118">
                  <c:v>34817</c:v>
                </c:pt>
                <c:pt idx="119">
                  <c:v>34824</c:v>
                </c:pt>
                <c:pt idx="120">
                  <c:v>34831</c:v>
                </c:pt>
                <c:pt idx="121">
                  <c:v>34838</c:v>
                </c:pt>
                <c:pt idx="122">
                  <c:v>34845</c:v>
                </c:pt>
                <c:pt idx="123">
                  <c:v>34852</c:v>
                </c:pt>
                <c:pt idx="124">
                  <c:v>34859</c:v>
                </c:pt>
                <c:pt idx="125">
                  <c:v>34866</c:v>
                </c:pt>
                <c:pt idx="126">
                  <c:v>34873</c:v>
                </c:pt>
                <c:pt idx="127">
                  <c:v>34880</c:v>
                </c:pt>
                <c:pt idx="128">
                  <c:v>34887</c:v>
                </c:pt>
                <c:pt idx="129">
                  <c:v>34894</c:v>
                </c:pt>
                <c:pt idx="130">
                  <c:v>34901</c:v>
                </c:pt>
                <c:pt idx="131">
                  <c:v>34908</c:v>
                </c:pt>
                <c:pt idx="132">
                  <c:v>34915</c:v>
                </c:pt>
                <c:pt idx="133">
                  <c:v>34922</c:v>
                </c:pt>
                <c:pt idx="134">
                  <c:v>34929</c:v>
                </c:pt>
                <c:pt idx="135">
                  <c:v>34936</c:v>
                </c:pt>
                <c:pt idx="136">
                  <c:v>34943</c:v>
                </c:pt>
                <c:pt idx="137">
                  <c:v>34950</c:v>
                </c:pt>
                <c:pt idx="138">
                  <c:v>34957</c:v>
                </c:pt>
                <c:pt idx="139">
                  <c:v>34964</c:v>
                </c:pt>
                <c:pt idx="140">
                  <c:v>34971</c:v>
                </c:pt>
                <c:pt idx="141">
                  <c:v>34978</c:v>
                </c:pt>
                <c:pt idx="142">
                  <c:v>34985</c:v>
                </c:pt>
                <c:pt idx="143">
                  <c:v>34992</c:v>
                </c:pt>
                <c:pt idx="144">
                  <c:v>34999</c:v>
                </c:pt>
                <c:pt idx="145">
                  <c:v>35006</c:v>
                </c:pt>
                <c:pt idx="146">
                  <c:v>35013</c:v>
                </c:pt>
                <c:pt idx="147">
                  <c:v>35020</c:v>
                </c:pt>
                <c:pt idx="148">
                  <c:v>35027</c:v>
                </c:pt>
                <c:pt idx="149">
                  <c:v>35034</c:v>
                </c:pt>
                <c:pt idx="150">
                  <c:v>35041</c:v>
                </c:pt>
                <c:pt idx="151">
                  <c:v>35048</c:v>
                </c:pt>
                <c:pt idx="152">
                  <c:v>35055</c:v>
                </c:pt>
                <c:pt idx="153">
                  <c:v>35069</c:v>
                </c:pt>
                <c:pt idx="154">
                  <c:v>35076</c:v>
                </c:pt>
                <c:pt idx="155">
                  <c:v>35083</c:v>
                </c:pt>
                <c:pt idx="156">
                  <c:v>35090</c:v>
                </c:pt>
                <c:pt idx="157">
                  <c:v>35097</c:v>
                </c:pt>
                <c:pt idx="158">
                  <c:v>35104</c:v>
                </c:pt>
                <c:pt idx="159">
                  <c:v>35111</c:v>
                </c:pt>
                <c:pt idx="160">
                  <c:v>35118</c:v>
                </c:pt>
                <c:pt idx="161">
                  <c:v>35125</c:v>
                </c:pt>
                <c:pt idx="162">
                  <c:v>35132</c:v>
                </c:pt>
                <c:pt idx="163">
                  <c:v>35139</c:v>
                </c:pt>
                <c:pt idx="164">
                  <c:v>35146</c:v>
                </c:pt>
                <c:pt idx="165">
                  <c:v>35153</c:v>
                </c:pt>
                <c:pt idx="166">
                  <c:v>35160</c:v>
                </c:pt>
                <c:pt idx="167">
                  <c:v>35167</c:v>
                </c:pt>
                <c:pt idx="168">
                  <c:v>35174</c:v>
                </c:pt>
                <c:pt idx="169">
                  <c:v>35181</c:v>
                </c:pt>
                <c:pt idx="170">
                  <c:v>35188</c:v>
                </c:pt>
                <c:pt idx="171">
                  <c:v>35195</c:v>
                </c:pt>
                <c:pt idx="172">
                  <c:v>35202</c:v>
                </c:pt>
                <c:pt idx="173">
                  <c:v>35209</c:v>
                </c:pt>
                <c:pt idx="174">
                  <c:v>35216</c:v>
                </c:pt>
                <c:pt idx="175">
                  <c:v>35223</c:v>
                </c:pt>
                <c:pt idx="176">
                  <c:v>35230</c:v>
                </c:pt>
                <c:pt idx="177">
                  <c:v>35237</c:v>
                </c:pt>
                <c:pt idx="178">
                  <c:v>35244</c:v>
                </c:pt>
                <c:pt idx="179">
                  <c:v>35251</c:v>
                </c:pt>
                <c:pt idx="180">
                  <c:v>35258</c:v>
                </c:pt>
                <c:pt idx="181">
                  <c:v>35265</c:v>
                </c:pt>
                <c:pt idx="182">
                  <c:v>35272</c:v>
                </c:pt>
                <c:pt idx="183">
                  <c:v>35279</c:v>
                </c:pt>
                <c:pt idx="184">
                  <c:v>35286</c:v>
                </c:pt>
                <c:pt idx="185">
                  <c:v>35293</c:v>
                </c:pt>
                <c:pt idx="186">
                  <c:v>35300</c:v>
                </c:pt>
                <c:pt idx="187">
                  <c:v>35307</c:v>
                </c:pt>
                <c:pt idx="188">
                  <c:v>35314</c:v>
                </c:pt>
                <c:pt idx="189">
                  <c:v>35321</c:v>
                </c:pt>
                <c:pt idx="190">
                  <c:v>35328</c:v>
                </c:pt>
                <c:pt idx="191">
                  <c:v>35335</c:v>
                </c:pt>
                <c:pt idx="192">
                  <c:v>35342</c:v>
                </c:pt>
                <c:pt idx="193">
                  <c:v>35349</c:v>
                </c:pt>
                <c:pt idx="194">
                  <c:v>35356</c:v>
                </c:pt>
                <c:pt idx="195">
                  <c:v>35363</c:v>
                </c:pt>
                <c:pt idx="196">
                  <c:v>35370</c:v>
                </c:pt>
                <c:pt idx="197">
                  <c:v>35377</c:v>
                </c:pt>
                <c:pt idx="198">
                  <c:v>35384</c:v>
                </c:pt>
                <c:pt idx="199">
                  <c:v>35391</c:v>
                </c:pt>
                <c:pt idx="200">
                  <c:v>35398</c:v>
                </c:pt>
                <c:pt idx="201">
                  <c:v>35405</c:v>
                </c:pt>
                <c:pt idx="202">
                  <c:v>35412</c:v>
                </c:pt>
                <c:pt idx="203">
                  <c:v>35419</c:v>
                </c:pt>
                <c:pt idx="204">
                  <c:v>35433</c:v>
                </c:pt>
                <c:pt idx="205">
                  <c:v>35440</c:v>
                </c:pt>
                <c:pt idx="206">
                  <c:v>35447</c:v>
                </c:pt>
                <c:pt idx="207">
                  <c:v>35454</c:v>
                </c:pt>
                <c:pt idx="208">
                  <c:v>35461</c:v>
                </c:pt>
                <c:pt idx="209">
                  <c:v>35468</c:v>
                </c:pt>
                <c:pt idx="210">
                  <c:v>35475</c:v>
                </c:pt>
                <c:pt idx="211">
                  <c:v>35482</c:v>
                </c:pt>
                <c:pt idx="212">
                  <c:v>35489</c:v>
                </c:pt>
                <c:pt idx="213">
                  <c:v>35496</c:v>
                </c:pt>
                <c:pt idx="214">
                  <c:v>35503</c:v>
                </c:pt>
                <c:pt idx="215">
                  <c:v>35510</c:v>
                </c:pt>
                <c:pt idx="216">
                  <c:v>35517</c:v>
                </c:pt>
                <c:pt idx="217">
                  <c:v>35524</c:v>
                </c:pt>
                <c:pt idx="218">
                  <c:v>35531</c:v>
                </c:pt>
                <c:pt idx="219">
                  <c:v>35538</c:v>
                </c:pt>
                <c:pt idx="220">
                  <c:v>35545</c:v>
                </c:pt>
                <c:pt idx="221">
                  <c:v>35552</c:v>
                </c:pt>
                <c:pt idx="222">
                  <c:v>35559</c:v>
                </c:pt>
                <c:pt idx="223">
                  <c:v>35566</c:v>
                </c:pt>
                <c:pt idx="224">
                  <c:v>35573</c:v>
                </c:pt>
                <c:pt idx="225">
                  <c:v>35580</c:v>
                </c:pt>
                <c:pt idx="226">
                  <c:v>35587</c:v>
                </c:pt>
                <c:pt idx="227">
                  <c:v>35594</c:v>
                </c:pt>
                <c:pt idx="228">
                  <c:v>35601</c:v>
                </c:pt>
                <c:pt idx="229">
                  <c:v>35608</c:v>
                </c:pt>
                <c:pt idx="230">
                  <c:v>35615</c:v>
                </c:pt>
                <c:pt idx="231">
                  <c:v>35622</c:v>
                </c:pt>
                <c:pt idx="232">
                  <c:v>35629</c:v>
                </c:pt>
                <c:pt idx="233">
                  <c:v>35636</c:v>
                </c:pt>
                <c:pt idx="234">
                  <c:v>35643</c:v>
                </c:pt>
                <c:pt idx="235">
                  <c:v>35650</c:v>
                </c:pt>
                <c:pt idx="236">
                  <c:v>35657</c:v>
                </c:pt>
                <c:pt idx="237">
                  <c:v>35664</c:v>
                </c:pt>
                <c:pt idx="238">
                  <c:v>35671</c:v>
                </c:pt>
                <c:pt idx="239">
                  <c:v>35678</c:v>
                </c:pt>
                <c:pt idx="240">
                  <c:v>35685</c:v>
                </c:pt>
                <c:pt idx="241">
                  <c:v>35692</c:v>
                </c:pt>
                <c:pt idx="242">
                  <c:v>35699</c:v>
                </c:pt>
                <c:pt idx="243">
                  <c:v>35706</c:v>
                </c:pt>
                <c:pt idx="244">
                  <c:v>35713</c:v>
                </c:pt>
                <c:pt idx="245">
                  <c:v>35720</c:v>
                </c:pt>
                <c:pt idx="246">
                  <c:v>35727</c:v>
                </c:pt>
                <c:pt idx="247">
                  <c:v>35734</c:v>
                </c:pt>
                <c:pt idx="248">
                  <c:v>35741</c:v>
                </c:pt>
                <c:pt idx="249">
                  <c:v>35748</c:v>
                </c:pt>
                <c:pt idx="250">
                  <c:v>35755</c:v>
                </c:pt>
                <c:pt idx="251">
                  <c:v>35762</c:v>
                </c:pt>
                <c:pt idx="252">
                  <c:v>35769</c:v>
                </c:pt>
                <c:pt idx="253">
                  <c:v>35776</c:v>
                </c:pt>
                <c:pt idx="254">
                  <c:v>35783</c:v>
                </c:pt>
                <c:pt idx="255">
                  <c:v>35797</c:v>
                </c:pt>
                <c:pt idx="256">
                  <c:v>35804</c:v>
                </c:pt>
                <c:pt idx="257">
                  <c:v>35811</c:v>
                </c:pt>
                <c:pt idx="258">
                  <c:v>35818</c:v>
                </c:pt>
                <c:pt idx="259">
                  <c:v>35825</c:v>
                </c:pt>
                <c:pt idx="260">
                  <c:v>35832</c:v>
                </c:pt>
                <c:pt idx="261">
                  <c:v>35839</c:v>
                </c:pt>
                <c:pt idx="262">
                  <c:v>35846</c:v>
                </c:pt>
                <c:pt idx="263">
                  <c:v>35853</c:v>
                </c:pt>
                <c:pt idx="264">
                  <c:v>35860</c:v>
                </c:pt>
                <c:pt idx="265">
                  <c:v>35867</c:v>
                </c:pt>
                <c:pt idx="266">
                  <c:v>35874</c:v>
                </c:pt>
                <c:pt idx="267">
                  <c:v>35881</c:v>
                </c:pt>
                <c:pt idx="268">
                  <c:v>35888</c:v>
                </c:pt>
                <c:pt idx="269">
                  <c:v>35895</c:v>
                </c:pt>
                <c:pt idx="270">
                  <c:v>35902</c:v>
                </c:pt>
                <c:pt idx="271">
                  <c:v>35909</c:v>
                </c:pt>
                <c:pt idx="272">
                  <c:v>35916</c:v>
                </c:pt>
                <c:pt idx="273">
                  <c:v>35923</c:v>
                </c:pt>
                <c:pt idx="274">
                  <c:v>35930</c:v>
                </c:pt>
                <c:pt idx="275">
                  <c:v>35937</c:v>
                </c:pt>
                <c:pt idx="276">
                  <c:v>35944</c:v>
                </c:pt>
                <c:pt idx="277">
                  <c:v>35951</c:v>
                </c:pt>
                <c:pt idx="278">
                  <c:v>35958</c:v>
                </c:pt>
                <c:pt idx="279">
                  <c:v>35965</c:v>
                </c:pt>
                <c:pt idx="280">
                  <c:v>35972</c:v>
                </c:pt>
                <c:pt idx="281">
                  <c:v>35979</c:v>
                </c:pt>
                <c:pt idx="282">
                  <c:v>35986</c:v>
                </c:pt>
                <c:pt idx="283">
                  <c:v>35993</c:v>
                </c:pt>
                <c:pt idx="284">
                  <c:v>36000</c:v>
                </c:pt>
                <c:pt idx="285">
                  <c:v>36007</c:v>
                </c:pt>
                <c:pt idx="286">
                  <c:v>36014</c:v>
                </c:pt>
                <c:pt idx="287">
                  <c:v>36021</c:v>
                </c:pt>
                <c:pt idx="288">
                  <c:v>36028</c:v>
                </c:pt>
                <c:pt idx="289">
                  <c:v>36035</c:v>
                </c:pt>
                <c:pt idx="290">
                  <c:v>36042</c:v>
                </c:pt>
                <c:pt idx="291">
                  <c:v>36049</c:v>
                </c:pt>
                <c:pt idx="292">
                  <c:v>36056</c:v>
                </c:pt>
                <c:pt idx="293">
                  <c:v>36063</c:v>
                </c:pt>
                <c:pt idx="294">
                  <c:v>36070</c:v>
                </c:pt>
                <c:pt idx="295">
                  <c:v>36077</c:v>
                </c:pt>
                <c:pt idx="296">
                  <c:v>36084</c:v>
                </c:pt>
                <c:pt idx="297">
                  <c:v>36091</c:v>
                </c:pt>
                <c:pt idx="298">
                  <c:v>36098</c:v>
                </c:pt>
                <c:pt idx="299">
                  <c:v>36105</c:v>
                </c:pt>
                <c:pt idx="300">
                  <c:v>36112</c:v>
                </c:pt>
                <c:pt idx="301">
                  <c:v>36119</c:v>
                </c:pt>
                <c:pt idx="302">
                  <c:v>36126</c:v>
                </c:pt>
                <c:pt idx="303">
                  <c:v>36133</c:v>
                </c:pt>
                <c:pt idx="304">
                  <c:v>36140</c:v>
                </c:pt>
                <c:pt idx="305">
                  <c:v>36147</c:v>
                </c:pt>
                <c:pt idx="306">
                  <c:v>36154</c:v>
                </c:pt>
                <c:pt idx="307">
                  <c:v>36161</c:v>
                </c:pt>
                <c:pt idx="308">
                  <c:v>36168</c:v>
                </c:pt>
                <c:pt idx="309">
                  <c:v>36175</c:v>
                </c:pt>
                <c:pt idx="310">
                  <c:v>36182</c:v>
                </c:pt>
                <c:pt idx="311">
                  <c:v>36189</c:v>
                </c:pt>
                <c:pt idx="312">
                  <c:v>36196</c:v>
                </c:pt>
                <c:pt idx="313">
                  <c:v>36203</c:v>
                </c:pt>
                <c:pt idx="314">
                  <c:v>36210</c:v>
                </c:pt>
                <c:pt idx="315">
                  <c:v>36217</c:v>
                </c:pt>
                <c:pt idx="316">
                  <c:v>36224</c:v>
                </c:pt>
                <c:pt idx="317">
                  <c:v>36231</c:v>
                </c:pt>
                <c:pt idx="318">
                  <c:v>36238</c:v>
                </c:pt>
                <c:pt idx="319">
                  <c:v>36245</c:v>
                </c:pt>
                <c:pt idx="320">
                  <c:v>36252</c:v>
                </c:pt>
                <c:pt idx="321">
                  <c:v>36259</c:v>
                </c:pt>
                <c:pt idx="322">
                  <c:v>36266</c:v>
                </c:pt>
                <c:pt idx="323">
                  <c:v>36273</c:v>
                </c:pt>
                <c:pt idx="324">
                  <c:v>36280</c:v>
                </c:pt>
                <c:pt idx="325">
                  <c:v>36287</c:v>
                </c:pt>
                <c:pt idx="326">
                  <c:v>36294</c:v>
                </c:pt>
                <c:pt idx="327">
                  <c:v>36301</c:v>
                </c:pt>
                <c:pt idx="328">
                  <c:v>36308</c:v>
                </c:pt>
                <c:pt idx="329">
                  <c:v>36315</c:v>
                </c:pt>
                <c:pt idx="330">
                  <c:v>36322</c:v>
                </c:pt>
                <c:pt idx="331">
                  <c:v>36329</c:v>
                </c:pt>
                <c:pt idx="332">
                  <c:v>36336</c:v>
                </c:pt>
                <c:pt idx="333">
                  <c:v>36343</c:v>
                </c:pt>
                <c:pt idx="334">
                  <c:v>36350</c:v>
                </c:pt>
                <c:pt idx="335">
                  <c:v>36357</c:v>
                </c:pt>
                <c:pt idx="336">
                  <c:v>36364</c:v>
                </c:pt>
                <c:pt idx="337">
                  <c:v>36371</c:v>
                </c:pt>
                <c:pt idx="338">
                  <c:v>36378</c:v>
                </c:pt>
                <c:pt idx="339">
                  <c:v>36385</c:v>
                </c:pt>
                <c:pt idx="340">
                  <c:v>36392</c:v>
                </c:pt>
                <c:pt idx="341">
                  <c:v>36399</c:v>
                </c:pt>
                <c:pt idx="342">
                  <c:v>36406</c:v>
                </c:pt>
                <c:pt idx="343">
                  <c:v>36413</c:v>
                </c:pt>
                <c:pt idx="344">
                  <c:v>36420</c:v>
                </c:pt>
                <c:pt idx="345">
                  <c:v>36427</c:v>
                </c:pt>
                <c:pt idx="346">
                  <c:v>36434</c:v>
                </c:pt>
                <c:pt idx="347">
                  <c:v>36441</c:v>
                </c:pt>
                <c:pt idx="348">
                  <c:v>36448</c:v>
                </c:pt>
                <c:pt idx="349">
                  <c:v>36455</c:v>
                </c:pt>
                <c:pt idx="350">
                  <c:v>36462</c:v>
                </c:pt>
                <c:pt idx="351">
                  <c:v>36469</c:v>
                </c:pt>
                <c:pt idx="352">
                  <c:v>36476</c:v>
                </c:pt>
                <c:pt idx="353">
                  <c:v>36483</c:v>
                </c:pt>
                <c:pt idx="354">
                  <c:v>36490</c:v>
                </c:pt>
                <c:pt idx="355">
                  <c:v>36497</c:v>
                </c:pt>
                <c:pt idx="356">
                  <c:v>36504</c:v>
                </c:pt>
                <c:pt idx="357">
                  <c:v>36511</c:v>
                </c:pt>
                <c:pt idx="358">
                  <c:v>36518</c:v>
                </c:pt>
                <c:pt idx="359">
                  <c:v>36532</c:v>
                </c:pt>
                <c:pt idx="360">
                  <c:v>36539</c:v>
                </c:pt>
                <c:pt idx="361">
                  <c:v>36546</c:v>
                </c:pt>
                <c:pt idx="362">
                  <c:v>36553</c:v>
                </c:pt>
                <c:pt idx="363">
                  <c:v>36560</c:v>
                </c:pt>
                <c:pt idx="364">
                  <c:v>36567</c:v>
                </c:pt>
                <c:pt idx="365">
                  <c:v>36574</c:v>
                </c:pt>
              </c:numCache>
            </c:numRef>
          </c:xVal>
          <c:yVal>
            <c:numRef>
              <c:f>Analysis!$D$34:$D$399</c:f>
              <c:numCache>
                <c:formatCode>0.00</c:formatCode>
                <c:ptCount val="366"/>
                <c:pt idx="0">
                  <c:v>242</c:v>
                </c:pt>
                <c:pt idx="1">
                  <c:v>242</c:v>
                </c:pt>
                <c:pt idx="2">
                  <c:v>244</c:v>
                </c:pt>
                <c:pt idx="3">
                  <c:v>247</c:v>
                </c:pt>
                <c:pt idx="4">
                  <c:v>261</c:v>
                </c:pt>
                <c:pt idx="5">
                  <c:v>261</c:v>
                </c:pt>
                <c:pt idx="6">
                  <c:v>258</c:v>
                </c:pt>
                <c:pt idx="7">
                  <c:v>258</c:v>
                </c:pt>
                <c:pt idx="8">
                  <c:v>253</c:v>
                </c:pt>
                <c:pt idx="9">
                  <c:v>253</c:v>
                </c:pt>
                <c:pt idx="10">
                  <c:v>243</c:v>
                </c:pt>
                <c:pt idx="11">
                  <c:v>241</c:v>
                </c:pt>
                <c:pt idx="12">
                  <c:v>241</c:v>
                </c:pt>
                <c:pt idx="13">
                  <c:v>248</c:v>
                </c:pt>
                <c:pt idx="14">
                  <c:v>248</c:v>
                </c:pt>
                <c:pt idx="15">
                  <c:v>243</c:v>
                </c:pt>
                <c:pt idx="16">
                  <c:v>243</c:v>
                </c:pt>
                <c:pt idx="17">
                  <c:v>243</c:v>
                </c:pt>
                <c:pt idx="18">
                  <c:v>248</c:v>
                </c:pt>
                <c:pt idx="19">
                  <c:v>253</c:v>
                </c:pt>
                <c:pt idx="20">
                  <c:v>253</c:v>
                </c:pt>
                <c:pt idx="21">
                  <c:v>243</c:v>
                </c:pt>
                <c:pt idx="22">
                  <c:v>245</c:v>
                </c:pt>
                <c:pt idx="23">
                  <c:v>241</c:v>
                </c:pt>
                <c:pt idx="24">
                  <c:v>236</c:v>
                </c:pt>
                <c:pt idx="25">
                  <c:v>238</c:v>
                </c:pt>
                <c:pt idx="26">
                  <c:v>238</c:v>
                </c:pt>
                <c:pt idx="27">
                  <c:v>238</c:v>
                </c:pt>
                <c:pt idx="28">
                  <c:v>238</c:v>
                </c:pt>
                <c:pt idx="29">
                  <c:v>236</c:v>
                </c:pt>
                <c:pt idx="30">
                  <c:v>236</c:v>
                </c:pt>
                <c:pt idx="31">
                  <c:v>236</c:v>
                </c:pt>
                <c:pt idx="32">
                  <c:v>239</c:v>
                </c:pt>
                <c:pt idx="33">
                  <c:v>235</c:v>
                </c:pt>
                <c:pt idx="34">
                  <c:v>235</c:v>
                </c:pt>
                <c:pt idx="35">
                  <c:v>236</c:v>
                </c:pt>
                <c:pt idx="36">
                  <c:v>232</c:v>
                </c:pt>
                <c:pt idx="37">
                  <c:v>231</c:v>
                </c:pt>
                <c:pt idx="38">
                  <c:v>237</c:v>
                </c:pt>
                <c:pt idx="39">
                  <c:v>244</c:v>
                </c:pt>
                <c:pt idx="40">
                  <c:v>246</c:v>
                </c:pt>
                <c:pt idx="41">
                  <c:v>246</c:v>
                </c:pt>
                <c:pt idx="42">
                  <c:v>240</c:v>
                </c:pt>
                <c:pt idx="43">
                  <c:v>243</c:v>
                </c:pt>
                <c:pt idx="44">
                  <c:v>239</c:v>
                </c:pt>
                <c:pt idx="45">
                  <c:v>233</c:v>
                </c:pt>
                <c:pt idx="46">
                  <c:v>223</c:v>
                </c:pt>
                <c:pt idx="47">
                  <c:v>214</c:v>
                </c:pt>
                <c:pt idx="48">
                  <c:v>206</c:v>
                </c:pt>
                <c:pt idx="49">
                  <c:v>187</c:v>
                </c:pt>
                <c:pt idx="50">
                  <c:v>183</c:v>
                </c:pt>
                <c:pt idx="51">
                  <c:v>182</c:v>
                </c:pt>
                <c:pt idx="52">
                  <c:v>185</c:v>
                </c:pt>
                <c:pt idx="53">
                  <c:v>188</c:v>
                </c:pt>
                <c:pt idx="54">
                  <c:v>193</c:v>
                </c:pt>
                <c:pt idx="55">
                  <c:v>199</c:v>
                </c:pt>
                <c:pt idx="56">
                  <c:v>206</c:v>
                </c:pt>
                <c:pt idx="57">
                  <c:v>207</c:v>
                </c:pt>
                <c:pt idx="58">
                  <c:v>212</c:v>
                </c:pt>
                <c:pt idx="59">
                  <c:v>224</c:v>
                </c:pt>
                <c:pt idx="60">
                  <c:v>237</c:v>
                </c:pt>
                <c:pt idx="61">
                  <c:v>243</c:v>
                </c:pt>
                <c:pt idx="62">
                  <c:v>252</c:v>
                </c:pt>
                <c:pt idx="63">
                  <c:v>262</c:v>
                </c:pt>
                <c:pt idx="64">
                  <c:v>273</c:v>
                </c:pt>
                <c:pt idx="65">
                  <c:v>273</c:v>
                </c:pt>
                <c:pt idx="66">
                  <c:v>268</c:v>
                </c:pt>
                <c:pt idx="67">
                  <c:v>253</c:v>
                </c:pt>
                <c:pt idx="68">
                  <c:v>250</c:v>
                </c:pt>
                <c:pt idx="69">
                  <c:v>243</c:v>
                </c:pt>
                <c:pt idx="70">
                  <c:v>240</c:v>
                </c:pt>
                <c:pt idx="71">
                  <c:v>238</c:v>
                </c:pt>
                <c:pt idx="72">
                  <c:v>235</c:v>
                </c:pt>
                <c:pt idx="73">
                  <c:v>233</c:v>
                </c:pt>
                <c:pt idx="74">
                  <c:v>233</c:v>
                </c:pt>
                <c:pt idx="75">
                  <c:v>238</c:v>
                </c:pt>
                <c:pt idx="76">
                  <c:v>247</c:v>
                </c:pt>
                <c:pt idx="77">
                  <c:v>252</c:v>
                </c:pt>
                <c:pt idx="78">
                  <c:v>266</c:v>
                </c:pt>
                <c:pt idx="79">
                  <c:v>267</c:v>
                </c:pt>
                <c:pt idx="80">
                  <c:v>272</c:v>
                </c:pt>
                <c:pt idx="81">
                  <c:v>280</c:v>
                </c:pt>
                <c:pt idx="82">
                  <c:v>298</c:v>
                </c:pt>
                <c:pt idx="83">
                  <c:v>318</c:v>
                </c:pt>
                <c:pt idx="84">
                  <c:v>313</c:v>
                </c:pt>
                <c:pt idx="85">
                  <c:v>303</c:v>
                </c:pt>
                <c:pt idx="86">
                  <c:v>285</c:v>
                </c:pt>
                <c:pt idx="87">
                  <c:v>253</c:v>
                </c:pt>
                <c:pt idx="88">
                  <c:v>255</c:v>
                </c:pt>
                <c:pt idx="89">
                  <c:v>250</c:v>
                </c:pt>
                <c:pt idx="90">
                  <c:v>258</c:v>
                </c:pt>
                <c:pt idx="91">
                  <c:v>248</c:v>
                </c:pt>
                <c:pt idx="92">
                  <c:v>243</c:v>
                </c:pt>
                <c:pt idx="93">
                  <c:v>253</c:v>
                </c:pt>
                <c:pt idx="94">
                  <c:v>269</c:v>
                </c:pt>
                <c:pt idx="95">
                  <c:v>270</c:v>
                </c:pt>
                <c:pt idx="96">
                  <c:v>273</c:v>
                </c:pt>
                <c:pt idx="97">
                  <c:v>279</c:v>
                </c:pt>
                <c:pt idx="98">
                  <c:v>273</c:v>
                </c:pt>
                <c:pt idx="99">
                  <c:v>268</c:v>
                </c:pt>
                <c:pt idx="100">
                  <c:v>270</c:v>
                </c:pt>
                <c:pt idx="101">
                  <c:v>270</c:v>
                </c:pt>
                <c:pt idx="102">
                  <c:v>283</c:v>
                </c:pt>
                <c:pt idx="103">
                  <c:v>283</c:v>
                </c:pt>
                <c:pt idx="104">
                  <c:v>273</c:v>
                </c:pt>
                <c:pt idx="105">
                  <c:v>268</c:v>
                </c:pt>
                <c:pt idx="106">
                  <c:v>268</c:v>
                </c:pt>
                <c:pt idx="107">
                  <c:v>263</c:v>
                </c:pt>
                <c:pt idx="108">
                  <c:v>240</c:v>
                </c:pt>
                <c:pt idx="109">
                  <c:v>233</c:v>
                </c:pt>
                <c:pt idx="110">
                  <c:v>233</c:v>
                </c:pt>
                <c:pt idx="111">
                  <c:v>233</c:v>
                </c:pt>
                <c:pt idx="112">
                  <c:v>238</c:v>
                </c:pt>
                <c:pt idx="113">
                  <c:v>263</c:v>
                </c:pt>
                <c:pt idx="114">
                  <c:v>273</c:v>
                </c:pt>
                <c:pt idx="115">
                  <c:v>275</c:v>
                </c:pt>
                <c:pt idx="116">
                  <c:v>275</c:v>
                </c:pt>
                <c:pt idx="117">
                  <c:v>278</c:v>
                </c:pt>
                <c:pt idx="118">
                  <c:v>268</c:v>
                </c:pt>
                <c:pt idx="119">
                  <c:v>270</c:v>
                </c:pt>
                <c:pt idx="120">
                  <c:v>273</c:v>
                </c:pt>
                <c:pt idx="121">
                  <c:v>273</c:v>
                </c:pt>
                <c:pt idx="122">
                  <c:v>273</c:v>
                </c:pt>
                <c:pt idx="123">
                  <c:v>263</c:v>
                </c:pt>
                <c:pt idx="124">
                  <c:v>260</c:v>
                </c:pt>
                <c:pt idx="125">
                  <c:v>250</c:v>
                </c:pt>
                <c:pt idx="126">
                  <c:v>248</c:v>
                </c:pt>
                <c:pt idx="127">
                  <c:v>248</c:v>
                </c:pt>
                <c:pt idx="128">
                  <c:v>237</c:v>
                </c:pt>
                <c:pt idx="129">
                  <c:v>230</c:v>
                </c:pt>
                <c:pt idx="130">
                  <c:v>238</c:v>
                </c:pt>
                <c:pt idx="131">
                  <c:v>239</c:v>
                </c:pt>
                <c:pt idx="132">
                  <c:v>238</c:v>
                </c:pt>
                <c:pt idx="133">
                  <c:v>243</c:v>
                </c:pt>
                <c:pt idx="134">
                  <c:v>238</c:v>
                </c:pt>
                <c:pt idx="135">
                  <c:v>230</c:v>
                </c:pt>
                <c:pt idx="136">
                  <c:v>220</c:v>
                </c:pt>
                <c:pt idx="137">
                  <c:v>220</c:v>
                </c:pt>
                <c:pt idx="138">
                  <c:v>223</c:v>
                </c:pt>
                <c:pt idx="139">
                  <c:v>224</c:v>
                </c:pt>
                <c:pt idx="140">
                  <c:v>221</c:v>
                </c:pt>
                <c:pt idx="141">
                  <c:v>213</c:v>
                </c:pt>
                <c:pt idx="142">
                  <c:v>203</c:v>
                </c:pt>
                <c:pt idx="143">
                  <c:v>208</c:v>
                </c:pt>
                <c:pt idx="144">
                  <c:v>203</c:v>
                </c:pt>
                <c:pt idx="145">
                  <c:v>196</c:v>
                </c:pt>
                <c:pt idx="146">
                  <c:v>198</c:v>
                </c:pt>
                <c:pt idx="147">
                  <c:v>208</c:v>
                </c:pt>
                <c:pt idx="148">
                  <c:v>213</c:v>
                </c:pt>
                <c:pt idx="149">
                  <c:v>218</c:v>
                </c:pt>
                <c:pt idx="150">
                  <c:v>229</c:v>
                </c:pt>
                <c:pt idx="151">
                  <c:v>250</c:v>
                </c:pt>
                <c:pt idx="152">
                  <c:v>238</c:v>
                </c:pt>
                <c:pt idx="153">
                  <c:v>240</c:v>
                </c:pt>
                <c:pt idx="154">
                  <c:v>233</c:v>
                </c:pt>
                <c:pt idx="155">
                  <c:v>233</c:v>
                </c:pt>
                <c:pt idx="156">
                  <c:v>224</c:v>
                </c:pt>
                <c:pt idx="157">
                  <c:v>219</c:v>
                </c:pt>
                <c:pt idx="158">
                  <c:v>213</c:v>
                </c:pt>
                <c:pt idx="159">
                  <c:v>203</c:v>
                </c:pt>
                <c:pt idx="160">
                  <c:v>211</c:v>
                </c:pt>
                <c:pt idx="161">
                  <c:v>221</c:v>
                </c:pt>
                <c:pt idx="162">
                  <c:v>216</c:v>
                </c:pt>
                <c:pt idx="163">
                  <c:v>213</c:v>
                </c:pt>
                <c:pt idx="164">
                  <c:v>229</c:v>
                </c:pt>
                <c:pt idx="165">
                  <c:v>233</c:v>
                </c:pt>
                <c:pt idx="166">
                  <c:v>233</c:v>
                </c:pt>
                <c:pt idx="167">
                  <c:v>243</c:v>
                </c:pt>
                <c:pt idx="168">
                  <c:v>248</c:v>
                </c:pt>
                <c:pt idx="169">
                  <c:v>249</c:v>
                </c:pt>
                <c:pt idx="170">
                  <c:v>249</c:v>
                </c:pt>
                <c:pt idx="171">
                  <c:v>251</c:v>
                </c:pt>
                <c:pt idx="172">
                  <c:v>248</c:v>
                </c:pt>
                <c:pt idx="173">
                  <c:v>243</c:v>
                </c:pt>
                <c:pt idx="174">
                  <c:v>240</c:v>
                </c:pt>
                <c:pt idx="175">
                  <c:v>233</c:v>
                </c:pt>
                <c:pt idx="176">
                  <c:v>233</c:v>
                </c:pt>
                <c:pt idx="177">
                  <c:v>235</c:v>
                </c:pt>
                <c:pt idx="178">
                  <c:v>231</c:v>
                </c:pt>
                <c:pt idx="179">
                  <c:v>233</c:v>
                </c:pt>
                <c:pt idx="180">
                  <c:v>235</c:v>
                </c:pt>
                <c:pt idx="181">
                  <c:v>244</c:v>
                </c:pt>
                <c:pt idx="182">
                  <c:v>243</c:v>
                </c:pt>
                <c:pt idx="183">
                  <c:v>243</c:v>
                </c:pt>
                <c:pt idx="184">
                  <c:v>243</c:v>
                </c:pt>
                <c:pt idx="185">
                  <c:v>248</c:v>
                </c:pt>
                <c:pt idx="186">
                  <c:v>263</c:v>
                </c:pt>
                <c:pt idx="187">
                  <c:v>263</c:v>
                </c:pt>
                <c:pt idx="188">
                  <c:v>263</c:v>
                </c:pt>
                <c:pt idx="189">
                  <c:v>250</c:v>
                </c:pt>
                <c:pt idx="190">
                  <c:v>253</c:v>
                </c:pt>
                <c:pt idx="191">
                  <c:v>253</c:v>
                </c:pt>
                <c:pt idx="192">
                  <c:v>253</c:v>
                </c:pt>
                <c:pt idx="193">
                  <c:v>252</c:v>
                </c:pt>
                <c:pt idx="194">
                  <c:v>253</c:v>
                </c:pt>
                <c:pt idx="195">
                  <c:v>253</c:v>
                </c:pt>
                <c:pt idx="196">
                  <c:v>253</c:v>
                </c:pt>
                <c:pt idx="197">
                  <c:v>252.5</c:v>
                </c:pt>
                <c:pt idx="198">
                  <c:v>252.5</c:v>
                </c:pt>
                <c:pt idx="199">
                  <c:v>257.5</c:v>
                </c:pt>
                <c:pt idx="200">
                  <c:v>262.5</c:v>
                </c:pt>
                <c:pt idx="201">
                  <c:v>271.5</c:v>
                </c:pt>
                <c:pt idx="202">
                  <c:v>267.5</c:v>
                </c:pt>
                <c:pt idx="203">
                  <c:v>277.5</c:v>
                </c:pt>
                <c:pt idx="204">
                  <c:v>295</c:v>
                </c:pt>
                <c:pt idx="205">
                  <c:v>297.5</c:v>
                </c:pt>
                <c:pt idx="206">
                  <c:v>281.5</c:v>
                </c:pt>
                <c:pt idx="207">
                  <c:v>282.5</c:v>
                </c:pt>
                <c:pt idx="208">
                  <c:v>282.5</c:v>
                </c:pt>
                <c:pt idx="209">
                  <c:v>279</c:v>
                </c:pt>
                <c:pt idx="210">
                  <c:v>267.5</c:v>
                </c:pt>
                <c:pt idx="211">
                  <c:v>262.5</c:v>
                </c:pt>
                <c:pt idx="212">
                  <c:v>254</c:v>
                </c:pt>
                <c:pt idx="213">
                  <c:v>252.5</c:v>
                </c:pt>
                <c:pt idx="214">
                  <c:v>257.5</c:v>
                </c:pt>
                <c:pt idx="215">
                  <c:v>257.5</c:v>
                </c:pt>
                <c:pt idx="216">
                  <c:v>257.5</c:v>
                </c:pt>
                <c:pt idx="217">
                  <c:v>258</c:v>
                </c:pt>
                <c:pt idx="218">
                  <c:v>250</c:v>
                </c:pt>
                <c:pt idx="219">
                  <c:v>252</c:v>
                </c:pt>
                <c:pt idx="220">
                  <c:v>257</c:v>
                </c:pt>
                <c:pt idx="221">
                  <c:v>258</c:v>
                </c:pt>
                <c:pt idx="222">
                  <c:v>262.5</c:v>
                </c:pt>
                <c:pt idx="223">
                  <c:v>267.5</c:v>
                </c:pt>
                <c:pt idx="224">
                  <c:v>276</c:v>
                </c:pt>
                <c:pt idx="225">
                  <c:v>290</c:v>
                </c:pt>
                <c:pt idx="226">
                  <c:v>285</c:v>
                </c:pt>
                <c:pt idx="227">
                  <c:v>267.5</c:v>
                </c:pt>
                <c:pt idx="228">
                  <c:v>276</c:v>
                </c:pt>
                <c:pt idx="229">
                  <c:v>290</c:v>
                </c:pt>
                <c:pt idx="230">
                  <c:v>315</c:v>
                </c:pt>
                <c:pt idx="231">
                  <c:v>315</c:v>
                </c:pt>
                <c:pt idx="232">
                  <c:v>315</c:v>
                </c:pt>
                <c:pt idx="233">
                  <c:v>310</c:v>
                </c:pt>
                <c:pt idx="234">
                  <c:v>307.5</c:v>
                </c:pt>
                <c:pt idx="235">
                  <c:v>312.5</c:v>
                </c:pt>
                <c:pt idx="236">
                  <c:v>307.5</c:v>
                </c:pt>
                <c:pt idx="237">
                  <c:v>305</c:v>
                </c:pt>
                <c:pt idx="238">
                  <c:v>297.5</c:v>
                </c:pt>
                <c:pt idx="239">
                  <c:v>292.5</c:v>
                </c:pt>
                <c:pt idx="240">
                  <c:v>277.5</c:v>
                </c:pt>
                <c:pt idx="241">
                  <c:v>267.5</c:v>
                </c:pt>
                <c:pt idx="242">
                  <c:v>267.5</c:v>
                </c:pt>
                <c:pt idx="243">
                  <c:v>262.5</c:v>
                </c:pt>
                <c:pt idx="244">
                  <c:v>267.5</c:v>
                </c:pt>
                <c:pt idx="245">
                  <c:v>275</c:v>
                </c:pt>
                <c:pt idx="246">
                  <c:v>275</c:v>
                </c:pt>
                <c:pt idx="247">
                  <c:v>277.5</c:v>
                </c:pt>
                <c:pt idx="248">
                  <c:v>287.5</c:v>
                </c:pt>
                <c:pt idx="249">
                  <c:v>282.5</c:v>
                </c:pt>
                <c:pt idx="250">
                  <c:v>282.5</c:v>
                </c:pt>
                <c:pt idx="251">
                  <c:v>267.5</c:v>
                </c:pt>
                <c:pt idx="252">
                  <c:v>267.5</c:v>
                </c:pt>
                <c:pt idx="253">
                  <c:v>257.5</c:v>
                </c:pt>
                <c:pt idx="254">
                  <c:v>252.5</c:v>
                </c:pt>
                <c:pt idx="255">
                  <c:v>247.5</c:v>
                </c:pt>
                <c:pt idx="256">
                  <c:v>247.5</c:v>
                </c:pt>
                <c:pt idx="257">
                  <c:v>202.5</c:v>
                </c:pt>
                <c:pt idx="258">
                  <c:v>202.5</c:v>
                </c:pt>
                <c:pt idx="259">
                  <c:v>202.5</c:v>
                </c:pt>
                <c:pt idx="260">
                  <c:v>202.5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187</c:v>
                </c:pt>
                <c:pt idx="267">
                  <c:v>187</c:v>
                </c:pt>
                <c:pt idx="268">
                  <c:v>204</c:v>
                </c:pt>
                <c:pt idx="269">
                  <c:v>200</c:v>
                </c:pt>
                <c:pt idx="270">
                  <c:v>200</c:v>
                </c:pt>
                <c:pt idx="271">
                  <c:v>207.5</c:v>
                </c:pt>
                <c:pt idx="272">
                  <c:v>227.5</c:v>
                </c:pt>
                <c:pt idx="273">
                  <c:v>232.5</c:v>
                </c:pt>
                <c:pt idx="274">
                  <c:v>237.5</c:v>
                </c:pt>
                <c:pt idx="275">
                  <c:v>237.5</c:v>
                </c:pt>
                <c:pt idx="276">
                  <c:v>237.5</c:v>
                </c:pt>
                <c:pt idx="277">
                  <c:v>238</c:v>
                </c:pt>
                <c:pt idx="278">
                  <c:v>238</c:v>
                </c:pt>
                <c:pt idx="279">
                  <c:v>233</c:v>
                </c:pt>
                <c:pt idx="280">
                  <c:v>230</c:v>
                </c:pt>
                <c:pt idx="281">
                  <c:v>211</c:v>
                </c:pt>
                <c:pt idx="282">
                  <c:v>212.5</c:v>
                </c:pt>
                <c:pt idx="283">
                  <c:v>217.5</c:v>
                </c:pt>
                <c:pt idx="284">
                  <c:v>217.5</c:v>
                </c:pt>
                <c:pt idx="285">
                  <c:v>219</c:v>
                </c:pt>
                <c:pt idx="286">
                  <c:v>219</c:v>
                </c:pt>
                <c:pt idx="287">
                  <c:v>212.5</c:v>
                </c:pt>
                <c:pt idx="288">
                  <c:v>212.5</c:v>
                </c:pt>
                <c:pt idx="289">
                  <c:v>212.5</c:v>
                </c:pt>
                <c:pt idx="290">
                  <c:v>212.5</c:v>
                </c:pt>
                <c:pt idx="291">
                  <c:v>207.5</c:v>
                </c:pt>
                <c:pt idx="292">
                  <c:v>205</c:v>
                </c:pt>
                <c:pt idx="293">
                  <c:v>202.5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192.5</c:v>
                </c:pt>
                <c:pt idx="300">
                  <c:v>195</c:v>
                </c:pt>
                <c:pt idx="301">
                  <c:v>192.5</c:v>
                </c:pt>
                <c:pt idx="302">
                  <c:v>192.5</c:v>
                </c:pt>
                <c:pt idx="303">
                  <c:v>187.5</c:v>
                </c:pt>
                <c:pt idx="304">
                  <c:v>187.5</c:v>
                </c:pt>
                <c:pt idx="305">
                  <c:v>187.5</c:v>
                </c:pt>
                <c:pt idx="306">
                  <c:v>187.5</c:v>
                </c:pt>
                <c:pt idx="307">
                  <c:v>187.5</c:v>
                </c:pt>
                <c:pt idx="308">
                  <c:v>172.5</c:v>
                </c:pt>
                <c:pt idx="309">
                  <c:v>172.5</c:v>
                </c:pt>
                <c:pt idx="310">
                  <c:v>172.5</c:v>
                </c:pt>
                <c:pt idx="311">
                  <c:v>172.5</c:v>
                </c:pt>
                <c:pt idx="312">
                  <c:v>172.5</c:v>
                </c:pt>
                <c:pt idx="313">
                  <c:v>172.5</c:v>
                </c:pt>
                <c:pt idx="314">
                  <c:v>172.5</c:v>
                </c:pt>
                <c:pt idx="315">
                  <c:v>172.5</c:v>
                </c:pt>
                <c:pt idx="316">
                  <c:v>172.5</c:v>
                </c:pt>
                <c:pt idx="317">
                  <c:v>172.5</c:v>
                </c:pt>
                <c:pt idx="318">
                  <c:v>172.5</c:v>
                </c:pt>
                <c:pt idx="319">
                  <c:v>182.5</c:v>
                </c:pt>
                <c:pt idx="320">
                  <c:v>197.5</c:v>
                </c:pt>
                <c:pt idx="321">
                  <c:v>212.5</c:v>
                </c:pt>
                <c:pt idx="322">
                  <c:v>217.5</c:v>
                </c:pt>
                <c:pt idx="323">
                  <c:v>217.5</c:v>
                </c:pt>
                <c:pt idx="324">
                  <c:v>222.5</c:v>
                </c:pt>
                <c:pt idx="325">
                  <c:v>222.5</c:v>
                </c:pt>
                <c:pt idx="326">
                  <c:v>257.5</c:v>
                </c:pt>
                <c:pt idx="327">
                  <c:v>252.5</c:v>
                </c:pt>
                <c:pt idx="328">
                  <c:v>222.5</c:v>
                </c:pt>
                <c:pt idx="329">
                  <c:v>230</c:v>
                </c:pt>
                <c:pt idx="330">
                  <c:v>230</c:v>
                </c:pt>
                <c:pt idx="331">
                  <c:v>230</c:v>
                </c:pt>
                <c:pt idx="332">
                  <c:v>232.5</c:v>
                </c:pt>
                <c:pt idx="333">
                  <c:v>247.5</c:v>
                </c:pt>
                <c:pt idx="334">
                  <c:v>252.5</c:v>
                </c:pt>
                <c:pt idx="335">
                  <c:v>252.5</c:v>
                </c:pt>
                <c:pt idx="336">
                  <c:v>255</c:v>
                </c:pt>
                <c:pt idx="337">
                  <c:v>252.5</c:v>
                </c:pt>
                <c:pt idx="338">
                  <c:v>252.5</c:v>
                </c:pt>
                <c:pt idx="339">
                  <c:v>265.5</c:v>
                </c:pt>
                <c:pt idx="340">
                  <c:v>270</c:v>
                </c:pt>
                <c:pt idx="341">
                  <c:v>285</c:v>
                </c:pt>
                <c:pt idx="342">
                  <c:v>287.5</c:v>
                </c:pt>
                <c:pt idx="343">
                  <c:v>287.5</c:v>
                </c:pt>
                <c:pt idx="344">
                  <c:v>302.5</c:v>
                </c:pt>
                <c:pt idx="345">
                  <c:v>315</c:v>
                </c:pt>
                <c:pt idx="346">
                  <c:v>315</c:v>
                </c:pt>
                <c:pt idx="347">
                  <c:v>332.5</c:v>
                </c:pt>
                <c:pt idx="348">
                  <c:v>317.5</c:v>
                </c:pt>
                <c:pt idx="349">
                  <c:v>317.5</c:v>
                </c:pt>
                <c:pt idx="350">
                  <c:v>317.5</c:v>
                </c:pt>
                <c:pt idx="351">
                  <c:v>332.5</c:v>
                </c:pt>
                <c:pt idx="352">
                  <c:v>327.5</c:v>
                </c:pt>
                <c:pt idx="353">
                  <c:v>322.5</c:v>
                </c:pt>
                <c:pt idx="354">
                  <c:v>312.5</c:v>
                </c:pt>
                <c:pt idx="355">
                  <c:v>312.5</c:v>
                </c:pt>
                <c:pt idx="356">
                  <c:v>312.5</c:v>
                </c:pt>
                <c:pt idx="357">
                  <c:v>312.5</c:v>
                </c:pt>
                <c:pt idx="358">
                  <c:v>307.5</c:v>
                </c:pt>
                <c:pt idx="359">
                  <c:v>307.5</c:v>
                </c:pt>
                <c:pt idx="360">
                  <c:v>307.5</c:v>
                </c:pt>
                <c:pt idx="361">
                  <c:v>307.5</c:v>
                </c:pt>
                <c:pt idx="362">
                  <c:v>292.5</c:v>
                </c:pt>
                <c:pt idx="363">
                  <c:v>292.5</c:v>
                </c:pt>
                <c:pt idx="364">
                  <c:v>292.5</c:v>
                </c:pt>
                <c:pt idx="365">
                  <c:v>307.5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29E-41BC-B174-7C77761A37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3836304"/>
        <c:axId val="1"/>
      </c:scatterChart>
      <c:valAx>
        <c:axId val="903836304"/>
        <c:scaling>
          <c:orientation val="minMax"/>
          <c:min val="3396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d\-mmm\-yy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365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[$$-409]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03836304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55381657616095903"/>
          <c:y val="9.0909206205872325E-2"/>
          <c:w val="0.2250491387226512"/>
          <c:h val="0.1818184124117446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1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59055118110236227" l="0.35433070866141736" r="0.35433070866141736" t="0.59055118110236227" header="0.51181102362204722" footer="0.51181102362204722"/>
    <c:pageSetup paperSize="9" orientation="landscape" horizontalDpi="-4" verticalDpi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3487394957983194"/>
          <c:y val="3.53697749196141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87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1428571428571425E-2"/>
          <c:y val="0.10932475884244373"/>
          <c:w val="0.8970588235294118"/>
          <c:h val="0.6077170418006431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Analysis!$I$33</c:f>
              <c:strCache>
                <c:ptCount val="1"/>
                <c:pt idx="0">
                  <c:v>Crossover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Analysis!$A$34:$A$399</c:f>
              <c:numCache>
                <c:formatCode>d\-mmm\-yy</c:formatCode>
                <c:ptCount val="366"/>
                <c:pt idx="0">
                  <c:v>33977</c:v>
                </c:pt>
                <c:pt idx="1">
                  <c:v>33984</c:v>
                </c:pt>
                <c:pt idx="2">
                  <c:v>33991</c:v>
                </c:pt>
                <c:pt idx="3">
                  <c:v>33998</c:v>
                </c:pt>
                <c:pt idx="4">
                  <c:v>34005</c:v>
                </c:pt>
                <c:pt idx="5">
                  <c:v>34012</c:v>
                </c:pt>
                <c:pt idx="6">
                  <c:v>34019</c:v>
                </c:pt>
                <c:pt idx="7">
                  <c:v>34026</c:v>
                </c:pt>
                <c:pt idx="8">
                  <c:v>34033</c:v>
                </c:pt>
                <c:pt idx="9">
                  <c:v>34040</c:v>
                </c:pt>
                <c:pt idx="10">
                  <c:v>34047</c:v>
                </c:pt>
                <c:pt idx="11">
                  <c:v>34054</c:v>
                </c:pt>
                <c:pt idx="12">
                  <c:v>34061</c:v>
                </c:pt>
                <c:pt idx="13">
                  <c:v>34068</c:v>
                </c:pt>
                <c:pt idx="14">
                  <c:v>34075</c:v>
                </c:pt>
                <c:pt idx="15">
                  <c:v>34082</c:v>
                </c:pt>
                <c:pt idx="16">
                  <c:v>34089</c:v>
                </c:pt>
                <c:pt idx="17">
                  <c:v>34096</c:v>
                </c:pt>
                <c:pt idx="18">
                  <c:v>34103</c:v>
                </c:pt>
                <c:pt idx="19">
                  <c:v>34110</c:v>
                </c:pt>
                <c:pt idx="20">
                  <c:v>34117</c:v>
                </c:pt>
                <c:pt idx="21">
                  <c:v>34124</c:v>
                </c:pt>
                <c:pt idx="22">
                  <c:v>34131</c:v>
                </c:pt>
                <c:pt idx="23">
                  <c:v>34138</c:v>
                </c:pt>
                <c:pt idx="24">
                  <c:v>34145</c:v>
                </c:pt>
                <c:pt idx="25">
                  <c:v>34152</c:v>
                </c:pt>
                <c:pt idx="26">
                  <c:v>34159</c:v>
                </c:pt>
                <c:pt idx="27">
                  <c:v>34166</c:v>
                </c:pt>
                <c:pt idx="28">
                  <c:v>34173</c:v>
                </c:pt>
                <c:pt idx="29">
                  <c:v>34180</c:v>
                </c:pt>
                <c:pt idx="30">
                  <c:v>34187</c:v>
                </c:pt>
                <c:pt idx="31">
                  <c:v>34194</c:v>
                </c:pt>
                <c:pt idx="32">
                  <c:v>34201</c:v>
                </c:pt>
                <c:pt idx="33">
                  <c:v>34208</c:v>
                </c:pt>
                <c:pt idx="34">
                  <c:v>34215</c:v>
                </c:pt>
                <c:pt idx="35">
                  <c:v>34222</c:v>
                </c:pt>
                <c:pt idx="36">
                  <c:v>34229</c:v>
                </c:pt>
                <c:pt idx="37">
                  <c:v>34236</c:v>
                </c:pt>
                <c:pt idx="38">
                  <c:v>34243</c:v>
                </c:pt>
                <c:pt idx="39">
                  <c:v>34250</c:v>
                </c:pt>
                <c:pt idx="40">
                  <c:v>34257</c:v>
                </c:pt>
                <c:pt idx="41">
                  <c:v>34264</c:v>
                </c:pt>
                <c:pt idx="42">
                  <c:v>34271</c:v>
                </c:pt>
                <c:pt idx="43">
                  <c:v>34278</c:v>
                </c:pt>
                <c:pt idx="44">
                  <c:v>34285</c:v>
                </c:pt>
                <c:pt idx="45">
                  <c:v>34292</c:v>
                </c:pt>
                <c:pt idx="46">
                  <c:v>34299</c:v>
                </c:pt>
                <c:pt idx="47">
                  <c:v>34306</c:v>
                </c:pt>
                <c:pt idx="48">
                  <c:v>34313</c:v>
                </c:pt>
                <c:pt idx="49">
                  <c:v>34320</c:v>
                </c:pt>
                <c:pt idx="50">
                  <c:v>34334</c:v>
                </c:pt>
                <c:pt idx="51">
                  <c:v>34341</c:v>
                </c:pt>
                <c:pt idx="52">
                  <c:v>34348</c:v>
                </c:pt>
                <c:pt idx="53">
                  <c:v>34355</c:v>
                </c:pt>
                <c:pt idx="54">
                  <c:v>34362</c:v>
                </c:pt>
                <c:pt idx="55">
                  <c:v>34369</c:v>
                </c:pt>
                <c:pt idx="56">
                  <c:v>34376</c:v>
                </c:pt>
                <c:pt idx="57">
                  <c:v>34383</c:v>
                </c:pt>
                <c:pt idx="58">
                  <c:v>34390</c:v>
                </c:pt>
                <c:pt idx="59">
                  <c:v>34397</c:v>
                </c:pt>
                <c:pt idx="60">
                  <c:v>34404</c:v>
                </c:pt>
                <c:pt idx="61">
                  <c:v>34411</c:v>
                </c:pt>
                <c:pt idx="62">
                  <c:v>34418</c:v>
                </c:pt>
                <c:pt idx="63">
                  <c:v>34425</c:v>
                </c:pt>
                <c:pt idx="64">
                  <c:v>34432</c:v>
                </c:pt>
                <c:pt idx="65">
                  <c:v>34439</c:v>
                </c:pt>
                <c:pt idx="66">
                  <c:v>34446</c:v>
                </c:pt>
                <c:pt idx="67">
                  <c:v>34453</c:v>
                </c:pt>
                <c:pt idx="68">
                  <c:v>34460</c:v>
                </c:pt>
                <c:pt idx="69">
                  <c:v>34467</c:v>
                </c:pt>
                <c:pt idx="70">
                  <c:v>34474</c:v>
                </c:pt>
                <c:pt idx="71">
                  <c:v>34481</c:v>
                </c:pt>
                <c:pt idx="72">
                  <c:v>34488</c:v>
                </c:pt>
                <c:pt idx="73">
                  <c:v>34495</c:v>
                </c:pt>
                <c:pt idx="74">
                  <c:v>34502</c:v>
                </c:pt>
                <c:pt idx="75">
                  <c:v>34509</c:v>
                </c:pt>
                <c:pt idx="76">
                  <c:v>34516</c:v>
                </c:pt>
                <c:pt idx="77">
                  <c:v>34523</c:v>
                </c:pt>
                <c:pt idx="78">
                  <c:v>34530</c:v>
                </c:pt>
                <c:pt idx="79">
                  <c:v>34537</c:v>
                </c:pt>
                <c:pt idx="80">
                  <c:v>34544</c:v>
                </c:pt>
                <c:pt idx="81">
                  <c:v>34551</c:v>
                </c:pt>
                <c:pt idx="82">
                  <c:v>34558</c:v>
                </c:pt>
                <c:pt idx="83">
                  <c:v>34565</c:v>
                </c:pt>
                <c:pt idx="84">
                  <c:v>34572</c:v>
                </c:pt>
                <c:pt idx="85">
                  <c:v>34579</c:v>
                </c:pt>
                <c:pt idx="86">
                  <c:v>34586</c:v>
                </c:pt>
                <c:pt idx="87">
                  <c:v>34593</c:v>
                </c:pt>
                <c:pt idx="88">
                  <c:v>34600</c:v>
                </c:pt>
                <c:pt idx="89">
                  <c:v>34607</c:v>
                </c:pt>
                <c:pt idx="90">
                  <c:v>34614</c:v>
                </c:pt>
                <c:pt idx="91">
                  <c:v>34621</c:v>
                </c:pt>
                <c:pt idx="92">
                  <c:v>34628</c:v>
                </c:pt>
                <c:pt idx="93">
                  <c:v>34635</c:v>
                </c:pt>
                <c:pt idx="94">
                  <c:v>34642</c:v>
                </c:pt>
                <c:pt idx="95">
                  <c:v>34649</c:v>
                </c:pt>
                <c:pt idx="96">
                  <c:v>34656</c:v>
                </c:pt>
                <c:pt idx="97">
                  <c:v>34663</c:v>
                </c:pt>
                <c:pt idx="98">
                  <c:v>34670</c:v>
                </c:pt>
                <c:pt idx="99">
                  <c:v>34677</c:v>
                </c:pt>
                <c:pt idx="100">
                  <c:v>34684</c:v>
                </c:pt>
                <c:pt idx="101">
                  <c:v>34691</c:v>
                </c:pt>
                <c:pt idx="102">
                  <c:v>34705</c:v>
                </c:pt>
                <c:pt idx="103">
                  <c:v>34712</c:v>
                </c:pt>
                <c:pt idx="104">
                  <c:v>34719</c:v>
                </c:pt>
                <c:pt idx="105">
                  <c:v>34726</c:v>
                </c:pt>
                <c:pt idx="106">
                  <c:v>34733</c:v>
                </c:pt>
                <c:pt idx="107">
                  <c:v>34740</c:v>
                </c:pt>
                <c:pt idx="108">
                  <c:v>34747</c:v>
                </c:pt>
                <c:pt idx="109">
                  <c:v>34754</c:v>
                </c:pt>
                <c:pt idx="110">
                  <c:v>34761</c:v>
                </c:pt>
                <c:pt idx="111">
                  <c:v>34768</c:v>
                </c:pt>
                <c:pt idx="112">
                  <c:v>34775</c:v>
                </c:pt>
                <c:pt idx="113">
                  <c:v>34782</c:v>
                </c:pt>
                <c:pt idx="114">
                  <c:v>34789</c:v>
                </c:pt>
                <c:pt idx="115">
                  <c:v>34796</c:v>
                </c:pt>
                <c:pt idx="116">
                  <c:v>34803</c:v>
                </c:pt>
                <c:pt idx="117">
                  <c:v>34810</c:v>
                </c:pt>
                <c:pt idx="118">
                  <c:v>34817</c:v>
                </c:pt>
                <c:pt idx="119">
                  <c:v>34824</c:v>
                </c:pt>
                <c:pt idx="120">
                  <c:v>34831</c:v>
                </c:pt>
                <c:pt idx="121">
                  <c:v>34838</c:v>
                </c:pt>
                <c:pt idx="122">
                  <c:v>34845</c:v>
                </c:pt>
                <c:pt idx="123">
                  <c:v>34852</c:v>
                </c:pt>
                <c:pt idx="124">
                  <c:v>34859</c:v>
                </c:pt>
                <c:pt idx="125">
                  <c:v>34866</c:v>
                </c:pt>
                <c:pt idx="126">
                  <c:v>34873</c:v>
                </c:pt>
                <c:pt idx="127">
                  <c:v>34880</c:v>
                </c:pt>
                <c:pt idx="128">
                  <c:v>34887</c:v>
                </c:pt>
                <c:pt idx="129">
                  <c:v>34894</c:v>
                </c:pt>
                <c:pt idx="130">
                  <c:v>34901</c:v>
                </c:pt>
                <c:pt idx="131">
                  <c:v>34908</c:v>
                </c:pt>
                <c:pt idx="132">
                  <c:v>34915</c:v>
                </c:pt>
                <c:pt idx="133">
                  <c:v>34922</c:v>
                </c:pt>
                <c:pt idx="134">
                  <c:v>34929</c:v>
                </c:pt>
                <c:pt idx="135">
                  <c:v>34936</c:v>
                </c:pt>
                <c:pt idx="136">
                  <c:v>34943</c:v>
                </c:pt>
                <c:pt idx="137">
                  <c:v>34950</c:v>
                </c:pt>
                <c:pt idx="138">
                  <c:v>34957</c:v>
                </c:pt>
                <c:pt idx="139">
                  <c:v>34964</c:v>
                </c:pt>
                <c:pt idx="140">
                  <c:v>34971</c:v>
                </c:pt>
                <c:pt idx="141">
                  <c:v>34978</c:v>
                </c:pt>
                <c:pt idx="142">
                  <c:v>34985</c:v>
                </c:pt>
                <c:pt idx="143">
                  <c:v>34992</c:v>
                </c:pt>
                <c:pt idx="144">
                  <c:v>34999</c:v>
                </c:pt>
                <c:pt idx="145">
                  <c:v>35006</c:v>
                </c:pt>
                <c:pt idx="146">
                  <c:v>35013</c:v>
                </c:pt>
                <c:pt idx="147">
                  <c:v>35020</c:v>
                </c:pt>
                <c:pt idx="148">
                  <c:v>35027</c:v>
                </c:pt>
                <c:pt idx="149">
                  <c:v>35034</c:v>
                </c:pt>
                <c:pt idx="150">
                  <c:v>35041</c:v>
                </c:pt>
                <c:pt idx="151">
                  <c:v>35048</c:v>
                </c:pt>
                <c:pt idx="152">
                  <c:v>35055</c:v>
                </c:pt>
                <c:pt idx="153">
                  <c:v>35069</c:v>
                </c:pt>
                <c:pt idx="154">
                  <c:v>35076</c:v>
                </c:pt>
                <c:pt idx="155">
                  <c:v>35083</c:v>
                </c:pt>
                <c:pt idx="156">
                  <c:v>35090</c:v>
                </c:pt>
                <c:pt idx="157">
                  <c:v>35097</c:v>
                </c:pt>
                <c:pt idx="158">
                  <c:v>35104</c:v>
                </c:pt>
                <c:pt idx="159">
                  <c:v>35111</c:v>
                </c:pt>
                <c:pt idx="160">
                  <c:v>35118</c:v>
                </c:pt>
                <c:pt idx="161">
                  <c:v>35125</c:v>
                </c:pt>
                <c:pt idx="162">
                  <c:v>35132</c:v>
                </c:pt>
                <c:pt idx="163">
                  <c:v>35139</c:v>
                </c:pt>
                <c:pt idx="164">
                  <c:v>35146</c:v>
                </c:pt>
                <c:pt idx="165">
                  <c:v>35153</c:v>
                </c:pt>
                <c:pt idx="166">
                  <c:v>35160</c:v>
                </c:pt>
                <c:pt idx="167">
                  <c:v>35167</c:v>
                </c:pt>
                <c:pt idx="168">
                  <c:v>35174</c:v>
                </c:pt>
                <c:pt idx="169">
                  <c:v>35181</c:v>
                </c:pt>
                <c:pt idx="170">
                  <c:v>35188</c:v>
                </c:pt>
                <c:pt idx="171">
                  <c:v>35195</c:v>
                </c:pt>
                <c:pt idx="172">
                  <c:v>35202</c:v>
                </c:pt>
                <c:pt idx="173">
                  <c:v>35209</c:v>
                </c:pt>
                <c:pt idx="174">
                  <c:v>35216</c:v>
                </c:pt>
                <c:pt idx="175">
                  <c:v>35223</c:v>
                </c:pt>
                <c:pt idx="176">
                  <c:v>35230</c:v>
                </c:pt>
                <c:pt idx="177">
                  <c:v>35237</c:v>
                </c:pt>
                <c:pt idx="178">
                  <c:v>35244</c:v>
                </c:pt>
                <c:pt idx="179">
                  <c:v>35251</c:v>
                </c:pt>
                <c:pt idx="180">
                  <c:v>35258</c:v>
                </c:pt>
                <c:pt idx="181">
                  <c:v>35265</c:v>
                </c:pt>
                <c:pt idx="182">
                  <c:v>35272</c:v>
                </c:pt>
                <c:pt idx="183">
                  <c:v>35279</c:v>
                </c:pt>
                <c:pt idx="184">
                  <c:v>35286</c:v>
                </c:pt>
                <c:pt idx="185">
                  <c:v>35293</c:v>
                </c:pt>
                <c:pt idx="186">
                  <c:v>35300</c:v>
                </c:pt>
                <c:pt idx="187">
                  <c:v>35307</c:v>
                </c:pt>
                <c:pt idx="188">
                  <c:v>35314</c:v>
                </c:pt>
                <c:pt idx="189">
                  <c:v>35321</c:v>
                </c:pt>
                <c:pt idx="190">
                  <c:v>35328</c:v>
                </c:pt>
                <c:pt idx="191">
                  <c:v>35335</c:v>
                </c:pt>
                <c:pt idx="192">
                  <c:v>35342</c:v>
                </c:pt>
                <c:pt idx="193">
                  <c:v>35349</c:v>
                </c:pt>
                <c:pt idx="194">
                  <c:v>35356</c:v>
                </c:pt>
                <c:pt idx="195">
                  <c:v>35363</c:v>
                </c:pt>
                <c:pt idx="196">
                  <c:v>35370</c:v>
                </c:pt>
                <c:pt idx="197">
                  <c:v>35377</c:v>
                </c:pt>
                <c:pt idx="198">
                  <c:v>35384</c:v>
                </c:pt>
                <c:pt idx="199">
                  <c:v>35391</c:v>
                </c:pt>
                <c:pt idx="200">
                  <c:v>35398</c:v>
                </c:pt>
                <c:pt idx="201">
                  <c:v>35405</c:v>
                </c:pt>
                <c:pt idx="202">
                  <c:v>35412</c:v>
                </c:pt>
                <c:pt idx="203">
                  <c:v>35419</c:v>
                </c:pt>
                <c:pt idx="204">
                  <c:v>35433</c:v>
                </c:pt>
                <c:pt idx="205">
                  <c:v>35440</c:v>
                </c:pt>
                <c:pt idx="206">
                  <c:v>35447</c:v>
                </c:pt>
                <c:pt idx="207">
                  <c:v>35454</c:v>
                </c:pt>
                <c:pt idx="208">
                  <c:v>35461</c:v>
                </c:pt>
                <c:pt idx="209">
                  <c:v>35468</c:v>
                </c:pt>
                <c:pt idx="210">
                  <c:v>35475</c:v>
                </c:pt>
                <c:pt idx="211">
                  <c:v>35482</c:v>
                </c:pt>
                <c:pt idx="212">
                  <c:v>35489</c:v>
                </c:pt>
                <c:pt idx="213">
                  <c:v>35496</c:v>
                </c:pt>
                <c:pt idx="214">
                  <c:v>35503</c:v>
                </c:pt>
                <c:pt idx="215">
                  <c:v>35510</c:v>
                </c:pt>
                <c:pt idx="216">
                  <c:v>35517</c:v>
                </c:pt>
                <c:pt idx="217">
                  <c:v>35524</c:v>
                </c:pt>
                <c:pt idx="218">
                  <c:v>35531</c:v>
                </c:pt>
                <c:pt idx="219">
                  <c:v>35538</c:v>
                </c:pt>
                <c:pt idx="220">
                  <c:v>35545</c:v>
                </c:pt>
                <c:pt idx="221">
                  <c:v>35552</c:v>
                </c:pt>
                <c:pt idx="222">
                  <c:v>35559</c:v>
                </c:pt>
                <c:pt idx="223">
                  <c:v>35566</c:v>
                </c:pt>
                <c:pt idx="224">
                  <c:v>35573</c:v>
                </c:pt>
                <c:pt idx="225">
                  <c:v>35580</c:v>
                </c:pt>
                <c:pt idx="226">
                  <c:v>35587</c:v>
                </c:pt>
                <c:pt idx="227">
                  <c:v>35594</c:v>
                </c:pt>
                <c:pt idx="228">
                  <c:v>35601</c:v>
                </c:pt>
                <c:pt idx="229">
                  <c:v>35608</c:v>
                </c:pt>
                <c:pt idx="230">
                  <c:v>35615</c:v>
                </c:pt>
                <c:pt idx="231">
                  <c:v>35622</c:v>
                </c:pt>
                <c:pt idx="232">
                  <c:v>35629</c:v>
                </c:pt>
                <c:pt idx="233">
                  <c:v>35636</c:v>
                </c:pt>
                <c:pt idx="234">
                  <c:v>35643</c:v>
                </c:pt>
                <c:pt idx="235">
                  <c:v>35650</c:v>
                </c:pt>
                <c:pt idx="236">
                  <c:v>35657</c:v>
                </c:pt>
                <c:pt idx="237">
                  <c:v>35664</c:v>
                </c:pt>
                <c:pt idx="238">
                  <c:v>35671</c:v>
                </c:pt>
                <c:pt idx="239">
                  <c:v>35678</c:v>
                </c:pt>
                <c:pt idx="240">
                  <c:v>35685</c:v>
                </c:pt>
                <c:pt idx="241">
                  <c:v>35692</c:v>
                </c:pt>
                <c:pt idx="242">
                  <c:v>35699</c:v>
                </c:pt>
                <c:pt idx="243">
                  <c:v>35706</c:v>
                </c:pt>
                <c:pt idx="244">
                  <c:v>35713</c:v>
                </c:pt>
                <c:pt idx="245">
                  <c:v>35720</c:v>
                </c:pt>
                <c:pt idx="246">
                  <c:v>35727</c:v>
                </c:pt>
                <c:pt idx="247">
                  <c:v>35734</c:v>
                </c:pt>
                <c:pt idx="248">
                  <c:v>35741</c:v>
                </c:pt>
                <c:pt idx="249">
                  <c:v>35748</c:v>
                </c:pt>
                <c:pt idx="250">
                  <c:v>35755</c:v>
                </c:pt>
                <c:pt idx="251">
                  <c:v>35762</c:v>
                </c:pt>
                <c:pt idx="252">
                  <c:v>35769</c:v>
                </c:pt>
                <c:pt idx="253">
                  <c:v>35776</c:v>
                </c:pt>
                <c:pt idx="254">
                  <c:v>35783</c:v>
                </c:pt>
                <c:pt idx="255">
                  <c:v>35797</c:v>
                </c:pt>
                <c:pt idx="256">
                  <c:v>35804</c:v>
                </c:pt>
                <c:pt idx="257">
                  <c:v>35811</c:v>
                </c:pt>
                <c:pt idx="258">
                  <c:v>35818</c:v>
                </c:pt>
                <c:pt idx="259">
                  <c:v>35825</c:v>
                </c:pt>
                <c:pt idx="260">
                  <c:v>35832</c:v>
                </c:pt>
                <c:pt idx="261">
                  <c:v>35839</c:v>
                </c:pt>
                <c:pt idx="262">
                  <c:v>35846</c:v>
                </c:pt>
                <c:pt idx="263">
                  <c:v>35853</c:v>
                </c:pt>
                <c:pt idx="264">
                  <c:v>35860</c:v>
                </c:pt>
                <c:pt idx="265">
                  <c:v>35867</c:v>
                </c:pt>
                <c:pt idx="266">
                  <c:v>35874</c:v>
                </c:pt>
                <c:pt idx="267">
                  <c:v>35881</c:v>
                </c:pt>
                <c:pt idx="268">
                  <c:v>35888</c:v>
                </c:pt>
                <c:pt idx="269">
                  <c:v>35895</c:v>
                </c:pt>
                <c:pt idx="270">
                  <c:v>35902</c:v>
                </c:pt>
                <c:pt idx="271">
                  <c:v>35909</c:v>
                </c:pt>
                <c:pt idx="272">
                  <c:v>35916</c:v>
                </c:pt>
                <c:pt idx="273">
                  <c:v>35923</c:v>
                </c:pt>
                <c:pt idx="274">
                  <c:v>35930</c:v>
                </c:pt>
                <c:pt idx="275">
                  <c:v>35937</c:v>
                </c:pt>
                <c:pt idx="276">
                  <c:v>35944</c:v>
                </c:pt>
                <c:pt idx="277">
                  <c:v>35951</c:v>
                </c:pt>
                <c:pt idx="278">
                  <c:v>35958</c:v>
                </c:pt>
                <c:pt idx="279">
                  <c:v>35965</c:v>
                </c:pt>
                <c:pt idx="280">
                  <c:v>35972</c:v>
                </c:pt>
                <c:pt idx="281">
                  <c:v>35979</c:v>
                </c:pt>
                <c:pt idx="282">
                  <c:v>35986</c:v>
                </c:pt>
                <c:pt idx="283">
                  <c:v>35993</c:v>
                </c:pt>
                <c:pt idx="284">
                  <c:v>36000</c:v>
                </c:pt>
                <c:pt idx="285">
                  <c:v>36007</c:v>
                </c:pt>
                <c:pt idx="286">
                  <c:v>36014</c:v>
                </c:pt>
                <c:pt idx="287">
                  <c:v>36021</c:v>
                </c:pt>
                <c:pt idx="288">
                  <c:v>36028</c:v>
                </c:pt>
                <c:pt idx="289">
                  <c:v>36035</c:v>
                </c:pt>
                <c:pt idx="290">
                  <c:v>36042</c:v>
                </c:pt>
                <c:pt idx="291">
                  <c:v>36049</c:v>
                </c:pt>
                <c:pt idx="292">
                  <c:v>36056</c:v>
                </c:pt>
                <c:pt idx="293">
                  <c:v>36063</c:v>
                </c:pt>
                <c:pt idx="294">
                  <c:v>36070</c:v>
                </c:pt>
                <c:pt idx="295">
                  <c:v>36077</c:v>
                </c:pt>
                <c:pt idx="296">
                  <c:v>36084</c:v>
                </c:pt>
                <c:pt idx="297">
                  <c:v>36091</c:v>
                </c:pt>
                <c:pt idx="298">
                  <c:v>36098</c:v>
                </c:pt>
                <c:pt idx="299">
                  <c:v>36105</c:v>
                </c:pt>
                <c:pt idx="300">
                  <c:v>36112</c:v>
                </c:pt>
                <c:pt idx="301">
                  <c:v>36119</c:v>
                </c:pt>
                <c:pt idx="302">
                  <c:v>36126</c:v>
                </c:pt>
                <c:pt idx="303">
                  <c:v>36133</c:v>
                </c:pt>
                <c:pt idx="304">
                  <c:v>36140</c:v>
                </c:pt>
                <c:pt idx="305">
                  <c:v>36147</c:v>
                </c:pt>
                <c:pt idx="306">
                  <c:v>36154</c:v>
                </c:pt>
                <c:pt idx="307">
                  <c:v>36161</c:v>
                </c:pt>
                <c:pt idx="308">
                  <c:v>36168</c:v>
                </c:pt>
                <c:pt idx="309">
                  <c:v>36175</c:v>
                </c:pt>
                <c:pt idx="310">
                  <c:v>36182</c:v>
                </c:pt>
                <c:pt idx="311">
                  <c:v>36189</c:v>
                </c:pt>
                <c:pt idx="312">
                  <c:v>36196</c:v>
                </c:pt>
                <c:pt idx="313">
                  <c:v>36203</c:v>
                </c:pt>
                <c:pt idx="314">
                  <c:v>36210</c:v>
                </c:pt>
                <c:pt idx="315">
                  <c:v>36217</c:v>
                </c:pt>
                <c:pt idx="316">
                  <c:v>36224</c:v>
                </c:pt>
                <c:pt idx="317">
                  <c:v>36231</c:v>
                </c:pt>
                <c:pt idx="318">
                  <c:v>36238</c:v>
                </c:pt>
                <c:pt idx="319">
                  <c:v>36245</c:v>
                </c:pt>
                <c:pt idx="320">
                  <c:v>36252</c:v>
                </c:pt>
                <c:pt idx="321">
                  <c:v>36259</c:v>
                </c:pt>
                <c:pt idx="322">
                  <c:v>36266</c:v>
                </c:pt>
                <c:pt idx="323">
                  <c:v>36273</c:v>
                </c:pt>
                <c:pt idx="324">
                  <c:v>36280</c:v>
                </c:pt>
                <c:pt idx="325">
                  <c:v>36287</c:v>
                </c:pt>
                <c:pt idx="326">
                  <c:v>36294</c:v>
                </c:pt>
                <c:pt idx="327">
                  <c:v>36301</c:v>
                </c:pt>
                <c:pt idx="328">
                  <c:v>36308</c:v>
                </c:pt>
                <c:pt idx="329">
                  <c:v>36315</c:v>
                </c:pt>
                <c:pt idx="330">
                  <c:v>36322</c:v>
                </c:pt>
                <c:pt idx="331">
                  <c:v>36329</c:v>
                </c:pt>
                <c:pt idx="332">
                  <c:v>36336</c:v>
                </c:pt>
                <c:pt idx="333">
                  <c:v>36343</c:v>
                </c:pt>
                <c:pt idx="334">
                  <c:v>36350</c:v>
                </c:pt>
                <c:pt idx="335">
                  <c:v>36357</c:v>
                </c:pt>
                <c:pt idx="336">
                  <c:v>36364</c:v>
                </c:pt>
                <c:pt idx="337">
                  <c:v>36371</c:v>
                </c:pt>
                <c:pt idx="338">
                  <c:v>36378</c:v>
                </c:pt>
                <c:pt idx="339">
                  <c:v>36385</c:v>
                </c:pt>
                <c:pt idx="340">
                  <c:v>36392</c:v>
                </c:pt>
                <c:pt idx="341">
                  <c:v>36399</c:v>
                </c:pt>
                <c:pt idx="342">
                  <c:v>36406</c:v>
                </c:pt>
                <c:pt idx="343">
                  <c:v>36413</c:v>
                </c:pt>
                <c:pt idx="344">
                  <c:v>36420</c:v>
                </c:pt>
                <c:pt idx="345">
                  <c:v>36427</c:v>
                </c:pt>
                <c:pt idx="346">
                  <c:v>36434</c:v>
                </c:pt>
                <c:pt idx="347">
                  <c:v>36441</c:v>
                </c:pt>
                <c:pt idx="348">
                  <c:v>36448</c:v>
                </c:pt>
                <c:pt idx="349">
                  <c:v>36455</c:v>
                </c:pt>
                <c:pt idx="350">
                  <c:v>36462</c:v>
                </c:pt>
                <c:pt idx="351">
                  <c:v>36469</c:v>
                </c:pt>
                <c:pt idx="352">
                  <c:v>36476</c:v>
                </c:pt>
                <c:pt idx="353">
                  <c:v>36483</c:v>
                </c:pt>
                <c:pt idx="354">
                  <c:v>36490</c:v>
                </c:pt>
                <c:pt idx="355">
                  <c:v>36497</c:v>
                </c:pt>
                <c:pt idx="356">
                  <c:v>36504</c:v>
                </c:pt>
                <c:pt idx="357">
                  <c:v>36511</c:v>
                </c:pt>
                <c:pt idx="358">
                  <c:v>36518</c:v>
                </c:pt>
                <c:pt idx="359">
                  <c:v>36532</c:v>
                </c:pt>
                <c:pt idx="360">
                  <c:v>36539</c:v>
                </c:pt>
                <c:pt idx="361">
                  <c:v>36546</c:v>
                </c:pt>
                <c:pt idx="362">
                  <c:v>36553</c:v>
                </c:pt>
                <c:pt idx="363">
                  <c:v>36560</c:v>
                </c:pt>
                <c:pt idx="364">
                  <c:v>36567</c:v>
                </c:pt>
                <c:pt idx="365">
                  <c:v>36574</c:v>
                </c:pt>
              </c:numCache>
            </c:numRef>
          </c:cat>
          <c:val>
            <c:numRef>
              <c:f>Analysis!$I$34:$I$399</c:f>
              <c:numCache>
                <c:formatCode>0</c:formatCode>
                <c:ptCount val="36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1</c:v>
                </c:pt>
                <c:pt idx="165">
                  <c:v>0</c:v>
                </c:pt>
                <c:pt idx="166">
                  <c:v>1</c:v>
                </c:pt>
                <c:pt idx="167">
                  <c:v>1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0</c:v>
                </c:pt>
                <c:pt idx="203">
                  <c:v>1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1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1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1</c:v>
                </c:pt>
                <c:pt idx="237">
                  <c:v>0</c:v>
                </c:pt>
                <c:pt idx="238">
                  <c:v>1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1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1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1</c:v>
                </c:pt>
                <c:pt idx="291">
                  <c:v>1</c:v>
                </c:pt>
                <c:pt idx="292">
                  <c:v>0</c:v>
                </c:pt>
                <c:pt idx="293">
                  <c:v>1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1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1</c:v>
                </c:pt>
                <c:pt idx="353">
                  <c:v>1</c:v>
                </c:pt>
                <c:pt idx="354">
                  <c:v>0</c:v>
                </c:pt>
                <c:pt idx="355">
                  <c:v>0</c:v>
                </c:pt>
                <c:pt idx="356">
                  <c:v>1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0B-4E1E-B5EA-BB28AFBDBE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6424128"/>
        <c:axId val="1"/>
      </c:barChart>
      <c:dateAx>
        <c:axId val="996424128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6"/>
        <c:majorTimeUnit val="months"/>
        <c:minorUnit val="3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96424128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0588235294117652"/>
          <c:y val="1.607717041800643E-2"/>
          <c:w val="0.16596638655462184"/>
          <c:h val="6.752411575562701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0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75" b="1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6438811040457845"/>
          <c:y val="3.6101146669722105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1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4102653276705612E-2"/>
          <c:y val="0.14079447201191619"/>
          <c:w val="0.8960126424677296"/>
          <c:h val="0.49819582404216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Analysis!$O$33:$O$54</c:f>
              <c:strCache>
                <c:ptCount val="22"/>
                <c:pt idx="0">
                  <c:v>Weeks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Analysis!$A$55:$A$399</c:f>
              <c:numCache>
                <c:formatCode>d\-mmm\-yy</c:formatCode>
                <c:ptCount val="345"/>
                <c:pt idx="0">
                  <c:v>34124</c:v>
                </c:pt>
                <c:pt idx="1">
                  <c:v>34131</c:v>
                </c:pt>
                <c:pt idx="2">
                  <c:v>34138</c:v>
                </c:pt>
                <c:pt idx="3">
                  <c:v>34145</c:v>
                </c:pt>
                <c:pt idx="4">
                  <c:v>34152</c:v>
                </c:pt>
                <c:pt idx="5">
                  <c:v>34159</c:v>
                </c:pt>
                <c:pt idx="6">
                  <c:v>34166</c:v>
                </c:pt>
                <c:pt idx="7">
                  <c:v>34173</c:v>
                </c:pt>
                <c:pt idx="8">
                  <c:v>34180</c:v>
                </c:pt>
                <c:pt idx="9">
                  <c:v>34187</c:v>
                </c:pt>
                <c:pt idx="10">
                  <c:v>34194</c:v>
                </c:pt>
                <c:pt idx="11">
                  <c:v>34201</c:v>
                </c:pt>
                <c:pt idx="12">
                  <c:v>34208</c:v>
                </c:pt>
                <c:pt idx="13">
                  <c:v>34215</c:v>
                </c:pt>
                <c:pt idx="14">
                  <c:v>34222</c:v>
                </c:pt>
                <c:pt idx="15">
                  <c:v>34229</c:v>
                </c:pt>
                <c:pt idx="16">
                  <c:v>34236</c:v>
                </c:pt>
                <c:pt idx="17">
                  <c:v>34243</c:v>
                </c:pt>
                <c:pt idx="18">
                  <c:v>34250</c:v>
                </c:pt>
                <c:pt idx="19">
                  <c:v>34257</c:v>
                </c:pt>
                <c:pt idx="20">
                  <c:v>34264</c:v>
                </c:pt>
                <c:pt idx="21">
                  <c:v>34271</c:v>
                </c:pt>
                <c:pt idx="22">
                  <c:v>34278</c:v>
                </c:pt>
                <c:pt idx="23">
                  <c:v>34285</c:v>
                </c:pt>
                <c:pt idx="24">
                  <c:v>34292</c:v>
                </c:pt>
                <c:pt idx="25">
                  <c:v>34299</c:v>
                </c:pt>
                <c:pt idx="26">
                  <c:v>34306</c:v>
                </c:pt>
                <c:pt idx="27">
                  <c:v>34313</c:v>
                </c:pt>
                <c:pt idx="28">
                  <c:v>34320</c:v>
                </c:pt>
                <c:pt idx="29">
                  <c:v>34334</c:v>
                </c:pt>
                <c:pt idx="30">
                  <c:v>34341</c:v>
                </c:pt>
                <c:pt idx="31">
                  <c:v>34348</c:v>
                </c:pt>
                <c:pt idx="32">
                  <c:v>34355</c:v>
                </c:pt>
                <c:pt idx="33">
                  <c:v>34362</c:v>
                </c:pt>
                <c:pt idx="34">
                  <c:v>34369</c:v>
                </c:pt>
                <c:pt idx="35">
                  <c:v>34376</c:v>
                </c:pt>
                <c:pt idx="36">
                  <c:v>34383</c:v>
                </c:pt>
                <c:pt idx="37">
                  <c:v>34390</c:v>
                </c:pt>
                <c:pt idx="38">
                  <c:v>34397</c:v>
                </c:pt>
                <c:pt idx="39">
                  <c:v>34404</c:v>
                </c:pt>
                <c:pt idx="40">
                  <c:v>34411</c:v>
                </c:pt>
                <c:pt idx="41">
                  <c:v>34418</c:v>
                </c:pt>
                <c:pt idx="42">
                  <c:v>34425</c:v>
                </c:pt>
                <c:pt idx="43">
                  <c:v>34432</c:v>
                </c:pt>
                <c:pt idx="44">
                  <c:v>34439</c:v>
                </c:pt>
                <c:pt idx="45">
                  <c:v>34446</c:v>
                </c:pt>
                <c:pt idx="46">
                  <c:v>34453</c:v>
                </c:pt>
                <c:pt idx="47">
                  <c:v>34460</c:v>
                </c:pt>
                <c:pt idx="48">
                  <c:v>34467</c:v>
                </c:pt>
                <c:pt idx="49">
                  <c:v>34474</c:v>
                </c:pt>
                <c:pt idx="50">
                  <c:v>34481</c:v>
                </c:pt>
                <c:pt idx="51">
                  <c:v>34488</c:v>
                </c:pt>
                <c:pt idx="52">
                  <c:v>34495</c:v>
                </c:pt>
                <c:pt idx="53">
                  <c:v>34502</c:v>
                </c:pt>
                <c:pt idx="54">
                  <c:v>34509</c:v>
                </c:pt>
                <c:pt idx="55">
                  <c:v>34516</c:v>
                </c:pt>
                <c:pt idx="56">
                  <c:v>34523</c:v>
                </c:pt>
                <c:pt idx="57">
                  <c:v>34530</c:v>
                </c:pt>
                <c:pt idx="58">
                  <c:v>34537</c:v>
                </c:pt>
                <c:pt idx="59">
                  <c:v>34544</c:v>
                </c:pt>
                <c:pt idx="60">
                  <c:v>34551</c:v>
                </c:pt>
                <c:pt idx="61">
                  <c:v>34558</c:v>
                </c:pt>
                <c:pt idx="62">
                  <c:v>34565</c:v>
                </c:pt>
                <c:pt idx="63">
                  <c:v>34572</c:v>
                </c:pt>
                <c:pt idx="64">
                  <c:v>34579</c:v>
                </c:pt>
                <c:pt idx="65">
                  <c:v>34586</c:v>
                </c:pt>
                <c:pt idx="66">
                  <c:v>34593</c:v>
                </c:pt>
                <c:pt idx="67">
                  <c:v>34600</c:v>
                </c:pt>
                <c:pt idx="68">
                  <c:v>34607</c:v>
                </c:pt>
                <c:pt idx="69">
                  <c:v>34614</c:v>
                </c:pt>
                <c:pt idx="70">
                  <c:v>34621</c:v>
                </c:pt>
                <c:pt idx="71">
                  <c:v>34628</c:v>
                </c:pt>
                <c:pt idx="72">
                  <c:v>34635</c:v>
                </c:pt>
                <c:pt idx="73">
                  <c:v>34642</c:v>
                </c:pt>
                <c:pt idx="74">
                  <c:v>34649</c:v>
                </c:pt>
                <c:pt idx="75">
                  <c:v>34656</c:v>
                </c:pt>
                <c:pt idx="76">
                  <c:v>34663</c:v>
                </c:pt>
                <c:pt idx="77">
                  <c:v>34670</c:v>
                </c:pt>
                <c:pt idx="78">
                  <c:v>34677</c:v>
                </c:pt>
                <c:pt idx="79">
                  <c:v>34684</c:v>
                </c:pt>
                <c:pt idx="80">
                  <c:v>34691</c:v>
                </c:pt>
                <c:pt idx="81">
                  <c:v>34705</c:v>
                </c:pt>
                <c:pt idx="82">
                  <c:v>34712</c:v>
                </c:pt>
                <c:pt idx="83">
                  <c:v>34719</c:v>
                </c:pt>
                <c:pt idx="84">
                  <c:v>34726</c:v>
                </c:pt>
                <c:pt idx="85">
                  <c:v>34733</c:v>
                </c:pt>
                <c:pt idx="86">
                  <c:v>34740</c:v>
                </c:pt>
                <c:pt idx="87">
                  <c:v>34747</c:v>
                </c:pt>
                <c:pt idx="88">
                  <c:v>34754</c:v>
                </c:pt>
                <c:pt idx="89">
                  <c:v>34761</c:v>
                </c:pt>
                <c:pt idx="90">
                  <c:v>34768</c:v>
                </c:pt>
                <c:pt idx="91">
                  <c:v>34775</c:v>
                </c:pt>
                <c:pt idx="92">
                  <c:v>34782</c:v>
                </c:pt>
                <c:pt idx="93">
                  <c:v>34789</c:v>
                </c:pt>
                <c:pt idx="94">
                  <c:v>34796</c:v>
                </c:pt>
                <c:pt idx="95">
                  <c:v>34803</c:v>
                </c:pt>
                <c:pt idx="96">
                  <c:v>34810</c:v>
                </c:pt>
                <c:pt idx="97">
                  <c:v>34817</c:v>
                </c:pt>
                <c:pt idx="98">
                  <c:v>34824</c:v>
                </c:pt>
                <c:pt idx="99">
                  <c:v>34831</c:v>
                </c:pt>
                <c:pt idx="100">
                  <c:v>34838</c:v>
                </c:pt>
                <c:pt idx="101">
                  <c:v>34845</c:v>
                </c:pt>
                <c:pt idx="102">
                  <c:v>34852</c:v>
                </c:pt>
                <c:pt idx="103">
                  <c:v>34859</c:v>
                </c:pt>
                <c:pt idx="104">
                  <c:v>34866</c:v>
                </c:pt>
                <c:pt idx="105">
                  <c:v>34873</c:v>
                </c:pt>
                <c:pt idx="106">
                  <c:v>34880</c:v>
                </c:pt>
                <c:pt idx="107">
                  <c:v>34887</c:v>
                </c:pt>
                <c:pt idx="108">
                  <c:v>34894</c:v>
                </c:pt>
                <c:pt idx="109">
                  <c:v>34901</c:v>
                </c:pt>
                <c:pt idx="110">
                  <c:v>34908</c:v>
                </c:pt>
                <c:pt idx="111">
                  <c:v>34915</c:v>
                </c:pt>
                <c:pt idx="112">
                  <c:v>34922</c:v>
                </c:pt>
                <c:pt idx="113">
                  <c:v>34929</c:v>
                </c:pt>
                <c:pt idx="114">
                  <c:v>34936</c:v>
                </c:pt>
                <c:pt idx="115">
                  <c:v>34943</c:v>
                </c:pt>
                <c:pt idx="116">
                  <c:v>34950</c:v>
                </c:pt>
                <c:pt idx="117">
                  <c:v>34957</c:v>
                </c:pt>
                <c:pt idx="118">
                  <c:v>34964</c:v>
                </c:pt>
                <c:pt idx="119">
                  <c:v>34971</c:v>
                </c:pt>
                <c:pt idx="120">
                  <c:v>34978</c:v>
                </c:pt>
                <c:pt idx="121">
                  <c:v>34985</c:v>
                </c:pt>
                <c:pt idx="122">
                  <c:v>34992</c:v>
                </c:pt>
                <c:pt idx="123">
                  <c:v>34999</c:v>
                </c:pt>
                <c:pt idx="124">
                  <c:v>35006</c:v>
                </c:pt>
                <c:pt idx="125">
                  <c:v>35013</c:v>
                </c:pt>
                <c:pt idx="126">
                  <c:v>35020</c:v>
                </c:pt>
                <c:pt idx="127">
                  <c:v>35027</c:v>
                </c:pt>
                <c:pt idx="128">
                  <c:v>35034</c:v>
                </c:pt>
                <c:pt idx="129">
                  <c:v>35041</c:v>
                </c:pt>
                <c:pt idx="130">
                  <c:v>35048</c:v>
                </c:pt>
                <c:pt idx="131">
                  <c:v>35055</c:v>
                </c:pt>
                <c:pt idx="132">
                  <c:v>35069</c:v>
                </c:pt>
                <c:pt idx="133">
                  <c:v>35076</c:v>
                </c:pt>
                <c:pt idx="134">
                  <c:v>35083</c:v>
                </c:pt>
                <c:pt idx="135">
                  <c:v>35090</c:v>
                </c:pt>
                <c:pt idx="136">
                  <c:v>35097</c:v>
                </c:pt>
                <c:pt idx="137">
                  <c:v>35104</c:v>
                </c:pt>
                <c:pt idx="138">
                  <c:v>35111</c:v>
                </c:pt>
                <c:pt idx="139">
                  <c:v>35118</c:v>
                </c:pt>
                <c:pt idx="140">
                  <c:v>35125</c:v>
                </c:pt>
                <c:pt idx="141">
                  <c:v>35132</c:v>
                </c:pt>
                <c:pt idx="142">
                  <c:v>35139</c:v>
                </c:pt>
                <c:pt idx="143">
                  <c:v>35146</c:v>
                </c:pt>
                <c:pt idx="144">
                  <c:v>35153</c:v>
                </c:pt>
                <c:pt idx="145">
                  <c:v>35160</c:v>
                </c:pt>
                <c:pt idx="146">
                  <c:v>35167</c:v>
                </c:pt>
                <c:pt idx="147">
                  <c:v>35174</c:v>
                </c:pt>
                <c:pt idx="148">
                  <c:v>35181</c:v>
                </c:pt>
                <c:pt idx="149">
                  <c:v>35188</c:v>
                </c:pt>
                <c:pt idx="150">
                  <c:v>35195</c:v>
                </c:pt>
                <c:pt idx="151">
                  <c:v>35202</c:v>
                </c:pt>
                <c:pt idx="152">
                  <c:v>35209</c:v>
                </c:pt>
                <c:pt idx="153">
                  <c:v>35216</c:v>
                </c:pt>
                <c:pt idx="154">
                  <c:v>35223</c:v>
                </c:pt>
                <c:pt idx="155">
                  <c:v>35230</c:v>
                </c:pt>
                <c:pt idx="156">
                  <c:v>35237</c:v>
                </c:pt>
                <c:pt idx="157">
                  <c:v>35244</c:v>
                </c:pt>
                <c:pt idx="158">
                  <c:v>35251</c:v>
                </c:pt>
                <c:pt idx="159">
                  <c:v>35258</c:v>
                </c:pt>
                <c:pt idx="160">
                  <c:v>35265</c:v>
                </c:pt>
                <c:pt idx="161">
                  <c:v>35272</c:v>
                </c:pt>
                <c:pt idx="162">
                  <c:v>35279</c:v>
                </c:pt>
                <c:pt idx="163">
                  <c:v>35286</c:v>
                </c:pt>
                <c:pt idx="164">
                  <c:v>35293</c:v>
                </c:pt>
                <c:pt idx="165">
                  <c:v>35300</c:v>
                </c:pt>
                <c:pt idx="166">
                  <c:v>35307</c:v>
                </c:pt>
                <c:pt idx="167">
                  <c:v>35314</c:v>
                </c:pt>
                <c:pt idx="168">
                  <c:v>35321</c:v>
                </c:pt>
                <c:pt idx="169">
                  <c:v>35328</c:v>
                </c:pt>
                <c:pt idx="170">
                  <c:v>35335</c:v>
                </c:pt>
                <c:pt idx="171">
                  <c:v>35342</c:v>
                </c:pt>
                <c:pt idx="172">
                  <c:v>35349</c:v>
                </c:pt>
                <c:pt idx="173">
                  <c:v>35356</c:v>
                </c:pt>
                <c:pt idx="174">
                  <c:v>35363</c:v>
                </c:pt>
                <c:pt idx="175">
                  <c:v>35370</c:v>
                </c:pt>
                <c:pt idx="176">
                  <c:v>35377</c:v>
                </c:pt>
                <c:pt idx="177">
                  <c:v>35384</c:v>
                </c:pt>
                <c:pt idx="178">
                  <c:v>35391</c:v>
                </c:pt>
                <c:pt idx="179">
                  <c:v>35398</c:v>
                </c:pt>
                <c:pt idx="180">
                  <c:v>35405</c:v>
                </c:pt>
                <c:pt idx="181">
                  <c:v>35412</c:v>
                </c:pt>
                <c:pt idx="182">
                  <c:v>35419</c:v>
                </c:pt>
                <c:pt idx="183">
                  <c:v>35433</c:v>
                </c:pt>
                <c:pt idx="184">
                  <c:v>35440</c:v>
                </c:pt>
                <c:pt idx="185">
                  <c:v>35447</c:v>
                </c:pt>
                <c:pt idx="186">
                  <c:v>35454</c:v>
                </c:pt>
                <c:pt idx="187">
                  <c:v>35461</c:v>
                </c:pt>
                <c:pt idx="188">
                  <c:v>35468</c:v>
                </c:pt>
                <c:pt idx="189">
                  <c:v>35475</c:v>
                </c:pt>
                <c:pt idx="190">
                  <c:v>35482</c:v>
                </c:pt>
                <c:pt idx="191">
                  <c:v>35489</c:v>
                </c:pt>
                <c:pt idx="192">
                  <c:v>35496</c:v>
                </c:pt>
                <c:pt idx="193">
                  <c:v>35503</c:v>
                </c:pt>
                <c:pt idx="194">
                  <c:v>35510</c:v>
                </c:pt>
                <c:pt idx="195">
                  <c:v>35517</c:v>
                </c:pt>
                <c:pt idx="196">
                  <c:v>35524</c:v>
                </c:pt>
                <c:pt idx="197">
                  <c:v>35531</c:v>
                </c:pt>
                <c:pt idx="198">
                  <c:v>35538</c:v>
                </c:pt>
                <c:pt idx="199">
                  <c:v>35545</c:v>
                </c:pt>
                <c:pt idx="200">
                  <c:v>35552</c:v>
                </c:pt>
                <c:pt idx="201">
                  <c:v>35559</c:v>
                </c:pt>
                <c:pt idx="202">
                  <c:v>35566</c:v>
                </c:pt>
                <c:pt idx="203">
                  <c:v>35573</c:v>
                </c:pt>
                <c:pt idx="204">
                  <c:v>35580</c:v>
                </c:pt>
                <c:pt idx="205">
                  <c:v>35587</c:v>
                </c:pt>
                <c:pt idx="206">
                  <c:v>35594</c:v>
                </c:pt>
                <c:pt idx="207">
                  <c:v>35601</c:v>
                </c:pt>
                <c:pt idx="208">
                  <c:v>35608</c:v>
                </c:pt>
                <c:pt idx="209">
                  <c:v>35615</c:v>
                </c:pt>
                <c:pt idx="210">
                  <c:v>35622</c:v>
                </c:pt>
                <c:pt idx="211">
                  <c:v>35629</c:v>
                </c:pt>
                <c:pt idx="212">
                  <c:v>35636</c:v>
                </c:pt>
                <c:pt idx="213">
                  <c:v>35643</c:v>
                </c:pt>
                <c:pt idx="214">
                  <c:v>35650</c:v>
                </c:pt>
                <c:pt idx="215">
                  <c:v>35657</c:v>
                </c:pt>
                <c:pt idx="216">
                  <c:v>35664</c:v>
                </c:pt>
                <c:pt idx="217">
                  <c:v>35671</c:v>
                </c:pt>
                <c:pt idx="218">
                  <c:v>35678</c:v>
                </c:pt>
                <c:pt idx="219">
                  <c:v>35685</c:v>
                </c:pt>
                <c:pt idx="220">
                  <c:v>35692</c:v>
                </c:pt>
                <c:pt idx="221">
                  <c:v>35699</c:v>
                </c:pt>
                <c:pt idx="222">
                  <c:v>35706</c:v>
                </c:pt>
                <c:pt idx="223">
                  <c:v>35713</c:v>
                </c:pt>
                <c:pt idx="224">
                  <c:v>35720</c:v>
                </c:pt>
                <c:pt idx="225">
                  <c:v>35727</c:v>
                </c:pt>
                <c:pt idx="226">
                  <c:v>35734</c:v>
                </c:pt>
                <c:pt idx="227">
                  <c:v>35741</c:v>
                </c:pt>
                <c:pt idx="228">
                  <c:v>35748</c:v>
                </c:pt>
                <c:pt idx="229">
                  <c:v>35755</c:v>
                </c:pt>
                <c:pt idx="230">
                  <c:v>35762</c:v>
                </c:pt>
                <c:pt idx="231">
                  <c:v>35769</c:v>
                </c:pt>
                <c:pt idx="232">
                  <c:v>35776</c:v>
                </c:pt>
                <c:pt idx="233">
                  <c:v>35783</c:v>
                </c:pt>
                <c:pt idx="234">
                  <c:v>35797</c:v>
                </c:pt>
                <c:pt idx="235">
                  <c:v>35804</c:v>
                </c:pt>
                <c:pt idx="236">
                  <c:v>35811</c:v>
                </c:pt>
                <c:pt idx="237">
                  <c:v>35818</c:v>
                </c:pt>
                <c:pt idx="238">
                  <c:v>35825</c:v>
                </c:pt>
                <c:pt idx="239">
                  <c:v>35832</c:v>
                </c:pt>
                <c:pt idx="240">
                  <c:v>35839</c:v>
                </c:pt>
                <c:pt idx="241">
                  <c:v>35846</c:v>
                </c:pt>
                <c:pt idx="242">
                  <c:v>35853</c:v>
                </c:pt>
                <c:pt idx="243">
                  <c:v>35860</c:v>
                </c:pt>
                <c:pt idx="244">
                  <c:v>35867</c:v>
                </c:pt>
                <c:pt idx="245">
                  <c:v>35874</c:v>
                </c:pt>
                <c:pt idx="246">
                  <c:v>35881</c:v>
                </c:pt>
                <c:pt idx="247">
                  <c:v>35888</c:v>
                </c:pt>
                <c:pt idx="248">
                  <c:v>35895</c:v>
                </c:pt>
                <c:pt idx="249">
                  <c:v>35902</c:v>
                </c:pt>
                <c:pt idx="250">
                  <c:v>35909</c:v>
                </c:pt>
                <c:pt idx="251">
                  <c:v>35916</c:v>
                </c:pt>
                <c:pt idx="252">
                  <c:v>35923</c:v>
                </c:pt>
                <c:pt idx="253">
                  <c:v>35930</c:v>
                </c:pt>
                <c:pt idx="254">
                  <c:v>35937</c:v>
                </c:pt>
                <c:pt idx="255">
                  <c:v>35944</c:v>
                </c:pt>
                <c:pt idx="256">
                  <c:v>35951</c:v>
                </c:pt>
                <c:pt idx="257">
                  <c:v>35958</c:v>
                </c:pt>
                <c:pt idx="258">
                  <c:v>35965</c:v>
                </c:pt>
                <c:pt idx="259">
                  <c:v>35972</c:v>
                </c:pt>
                <c:pt idx="260">
                  <c:v>35979</c:v>
                </c:pt>
                <c:pt idx="261">
                  <c:v>35986</c:v>
                </c:pt>
                <c:pt idx="262">
                  <c:v>35993</c:v>
                </c:pt>
                <c:pt idx="263">
                  <c:v>36000</c:v>
                </c:pt>
                <c:pt idx="264">
                  <c:v>36007</c:v>
                </c:pt>
                <c:pt idx="265">
                  <c:v>36014</c:v>
                </c:pt>
                <c:pt idx="266">
                  <c:v>36021</c:v>
                </c:pt>
                <c:pt idx="267">
                  <c:v>36028</c:v>
                </c:pt>
                <c:pt idx="268">
                  <c:v>36035</c:v>
                </c:pt>
                <c:pt idx="269">
                  <c:v>36042</c:v>
                </c:pt>
                <c:pt idx="270">
                  <c:v>36049</c:v>
                </c:pt>
                <c:pt idx="271">
                  <c:v>36056</c:v>
                </c:pt>
                <c:pt idx="272">
                  <c:v>36063</c:v>
                </c:pt>
                <c:pt idx="273">
                  <c:v>36070</c:v>
                </c:pt>
                <c:pt idx="274">
                  <c:v>36077</c:v>
                </c:pt>
                <c:pt idx="275">
                  <c:v>36084</c:v>
                </c:pt>
                <c:pt idx="276">
                  <c:v>36091</c:v>
                </c:pt>
                <c:pt idx="277">
                  <c:v>36098</c:v>
                </c:pt>
                <c:pt idx="278">
                  <c:v>36105</c:v>
                </c:pt>
                <c:pt idx="279">
                  <c:v>36112</c:v>
                </c:pt>
                <c:pt idx="280">
                  <c:v>36119</c:v>
                </c:pt>
                <c:pt idx="281">
                  <c:v>36126</c:v>
                </c:pt>
                <c:pt idx="282">
                  <c:v>36133</c:v>
                </c:pt>
                <c:pt idx="283">
                  <c:v>36140</c:v>
                </c:pt>
                <c:pt idx="284">
                  <c:v>36147</c:v>
                </c:pt>
                <c:pt idx="285">
                  <c:v>36154</c:v>
                </c:pt>
                <c:pt idx="286">
                  <c:v>36161</c:v>
                </c:pt>
                <c:pt idx="287">
                  <c:v>36168</c:v>
                </c:pt>
                <c:pt idx="288">
                  <c:v>36175</c:v>
                </c:pt>
                <c:pt idx="289">
                  <c:v>36182</c:v>
                </c:pt>
                <c:pt idx="290">
                  <c:v>36189</c:v>
                </c:pt>
                <c:pt idx="291">
                  <c:v>36196</c:v>
                </c:pt>
                <c:pt idx="292">
                  <c:v>36203</c:v>
                </c:pt>
                <c:pt idx="293">
                  <c:v>36210</c:v>
                </c:pt>
                <c:pt idx="294">
                  <c:v>36217</c:v>
                </c:pt>
                <c:pt idx="295">
                  <c:v>36224</c:v>
                </c:pt>
                <c:pt idx="296">
                  <c:v>36231</c:v>
                </c:pt>
                <c:pt idx="297">
                  <c:v>36238</c:v>
                </c:pt>
                <c:pt idx="298">
                  <c:v>36245</c:v>
                </c:pt>
                <c:pt idx="299">
                  <c:v>36252</c:v>
                </c:pt>
                <c:pt idx="300">
                  <c:v>36259</c:v>
                </c:pt>
                <c:pt idx="301">
                  <c:v>36266</c:v>
                </c:pt>
                <c:pt idx="302">
                  <c:v>36273</c:v>
                </c:pt>
                <c:pt idx="303">
                  <c:v>36280</c:v>
                </c:pt>
                <c:pt idx="304">
                  <c:v>36287</c:v>
                </c:pt>
                <c:pt idx="305">
                  <c:v>36294</c:v>
                </c:pt>
                <c:pt idx="306">
                  <c:v>36301</c:v>
                </c:pt>
                <c:pt idx="307">
                  <c:v>36308</c:v>
                </c:pt>
                <c:pt idx="308">
                  <c:v>36315</c:v>
                </c:pt>
                <c:pt idx="309">
                  <c:v>36322</c:v>
                </c:pt>
                <c:pt idx="310">
                  <c:v>36329</c:v>
                </c:pt>
                <c:pt idx="311">
                  <c:v>36336</c:v>
                </c:pt>
                <c:pt idx="312">
                  <c:v>36343</c:v>
                </c:pt>
                <c:pt idx="313">
                  <c:v>36350</c:v>
                </c:pt>
                <c:pt idx="314">
                  <c:v>36357</c:v>
                </c:pt>
                <c:pt idx="315">
                  <c:v>36364</c:v>
                </c:pt>
                <c:pt idx="316">
                  <c:v>36371</c:v>
                </c:pt>
                <c:pt idx="317">
                  <c:v>36378</c:v>
                </c:pt>
                <c:pt idx="318">
                  <c:v>36385</c:v>
                </c:pt>
                <c:pt idx="319">
                  <c:v>36392</c:v>
                </c:pt>
                <c:pt idx="320">
                  <c:v>36399</c:v>
                </c:pt>
                <c:pt idx="321">
                  <c:v>36406</c:v>
                </c:pt>
                <c:pt idx="322">
                  <c:v>36413</c:v>
                </c:pt>
                <c:pt idx="323">
                  <c:v>36420</c:v>
                </c:pt>
                <c:pt idx="324">
                  <c:v>36427</c:v>
                </c:pt>
                <c:pt idx="325">
                  <c:v>36434</c:v>
                </c:pt>
                <c:pt idx="326">
                  <c:v>36441</c:v>
                </c:pt>
                <c:pt idx="327">
                  <c:v>36448</c:v>
                </c:pt>
                <c:pt idx="328">
                  <c:v>36455</c:v>
                </c:pt>
                <c:pt idx="329">
                  <c:v>36462</c:v>
                </c:pt>
                <c:pt idx="330">
                  <c:v>36469</c:v>
                </c:pt>
                <c:pt idx="331">
                  <c:v>36476</c:v>
                </c:pt>
                <c:pt idx="332">
                  <c:v>36483</c:v>
                </c:pt>
                <c:pt idx="333">
                  <c:v>36490</c:v>
                </c:pt>
                <c:pt idx="334">
                  <c:v>36497</c:v>
                </c:pt>
                <c:pt idx="335">
                  <c:v>36504</c:v>
                </c:pt>
                <c:pt idx="336">
                  <c:v>36511</c:v>
                </c:pt>
                <c:pt idx="337">
                  <c:v>36518</c:v>
                </c:pt>
                <c:pt idx="338">
                  <c:v>36532</c:v>
                </c:pt>
                <c:pt idx="339">
                  <c:v>36539</c:v>
                </c:pt>
                <c:pt idx="340">
                  <c:v>36546</c:v>
                </c:pt>
                <c:pt idx="341">
                  <c:v>36553</c:v>
                </c:pt>
                <c:pt idx="342">
                  <c:v>36560</c:v>
                </c:pt>
                <c:pt idx="343">
                  <c:v>36567</c:v>
                </c:pt>
                <c:pt idx="344">
                  <c:v>36574</c:v>
                </c:pt>
              </c:numCache>
            </c:numRef>
          </c:cat>
          <c:val>
            <c:numRef>
              <c:f>Analysis!$O$55:$O$399</c:f>
              <c:numCache>
                <c:formatCode>#,##0</c:formatCode>
                <c:ptCount val="34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15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5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40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7</c:v>
                </c:pt>
                <c:pt idx="75">
                  <c:v>1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59</c:v>
                </c:pt>
                <c:pt idx="144">
                  <c:v>0</c:v>
                </c:pt>
                <c:pt idx="145">
                  <c:v>2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9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3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20</c:v>
                </c:pt>
                <c:pt idx="181">
                  <c:v>0</c:v>
                </c:pt>
                <c:pt idx="182">
                  <c:v>2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7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4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13</c:v>
                </c:pt>
                <c:pt idx="206">
                  <c:v>1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8</c:v>
                </c:pt>
                <c:pt idx="216">
                  <c:v>0</c:v>
                </c:pt>
                <c:pt idx="217">
                  <c:v>2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12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13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28</c:v>
                </c:pt>
                <c:pt idx="270">
                  <c:v>1</c:v>
                </c:pt>
                <c:pt idx="271">
                  <c:v>0</c:v>
                </c:pt>
                <c:pt idx="272">
                  <c:v>2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32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27</c:v>
                </c:pt>
                <c:pt idx="332">
                  <c:v>1</c:v>
                </c:pt>
                <c:pt idx="333">
                  <c:v>0</c:v>
                </c:pt>
                <c:pt idx="334">
                  <c:v>0</c:v>
                </c:pt>
                <c:pt idx="335">
                  <c:v>3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98-4B1A-89A1-07F2E3D863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6425568"/>
        <c:axId val="1"/>
      </c:barChart>
      <c:dateAx>
        <c:axId val="996425568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4"/>
        <c:majorTimeUnit val="months"/>
        <c:minorUnit val="2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96425568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57692387949035051"/>
          <c:y val="0.32852043469447112"/>
          <c:w val="9.9715238430430952E-2"/>
          <c:h val="8.66427520073330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1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3686976421876039"/>
          <c:y val="2.7181726101079249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8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121242013006069"/>
          <c:y val="5.2932835038943804E-2"/>
          <c:w val="0.83838590589958639"/>
          <c:h val="0.88269078970346826"/>
        </c:manualLayout>
      </c:layout>
      <c:scatterChart>
        <c:scatterStyle val="lineMarker"/>
        <c:varyColors val="0"/>
        <c:ser>
          <c:idx val="1"/>
          <c:order val="0"/>
          <c:tx>
            <c:strRef>
              <c:f>Analysis!$D$33</c:f>
              <c:strCache>
                <c:ptCount val="1"/>
                <c:pt idx="0">
                  <c:v>TOLUENE</c:v>
                </c:pt>
              </c:strCache>
            </c:strRef>
          </c:tx>
          <c:spPr>
            <a:ln w="19050">
              <a:noFill/>
            </a:ln>
          </c:spPr>
          <c:marker>
            <c:symbol val="dot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Analysis!$B$34:$B$399</c:f>
              <c:numCache>
                <c:formatCode>0.00</c:formatCode>
                <c:ptCount val="366"/>
                <c:pt idx="0">
                  <c:v>292.25</c:v>
                </c:pt>
                <c:pt idx="1">
                  <c:v>291</c:v>
                </c:pt>
                <c:pt idx="2">
                  <c:v>295.25</c:v>
                </c:pt>
                <c:pt idx="3">
                  <c:v>312</c:v>
                </c:pt>
                <c:pt idx="4">
                  <c:v>327.5</c:v>
                </c:pt>
                <c:pt idx="5">
                  <c:v>324.25</c:v>
                </c:pt>
                <c:pt idx="6">
                  <c:v>326.25</c:v>
                </c:pt>
                <c:pt idx="7">
                  <c:v>327.75</c:v>
                </c:pt>
                <c:pt idx="8">
                  <c:v>329.5</c:v>
                </c:pt>
                <c:pt idx="9">
                  <c:v>332.75</c:v>
                </c:pt>
                <c:pt idx="10">
                  <c:v>329</c:v>
                </c:pt>
                <c:pt idx="11">
                  <c:v>324</c:v>
                </c:pt>
                <c:pt idx="12">
                  <c:v>310.25</c:v>
                </c:pt>
                <c:pt idx="13">
                  <c:v>306.5</c:v>
                </c:pt>
                <c:pt idx="14">
                  <c:v>307.5</c:v>
                </c:pt>
                <c:pt idx="15">
                  <c:v>309.25</c:v>
                </c:pt>
                <c:pt idx="16">
                  <c:v>307.75</c:v>
                </c:pt>
                <c:pt idx="17">
                  <c:v>302</c:v>
                </c:pt>
                <c:pt idx="18">
                  <c:v>304</c:v>
                </c:pt>
                <c:pt idx="19">
                  <c:v>297.75</c:v>
                </c:pt>
                <c:pt idx="20">
                  <c:v>292.25</c:v>
                </c:pt>
                <c:pt idx="21">
                  <c:v>290</c:v>
                </c:pt>
                <c:pt idx="22">
                  <c:v>292</c:v>
                </c:pt>
                <c:pt idx="23">
                  <c:v>290</c:v>
                </c:pt>
                <c:pt idx="24">
                  <c:v>283.75</c:v>
                </c:pt>
                <c:pt idx="25">
                  <c:v>279</c:v>
                </c:pt>
                <c:pt idx="26">
                  <c:v>279</c:v>
                </c:pt>
                <c:pt idx="27">
                  <c:v>277.25</c:v>
                </c:pt>
                <c:pt idx="28">
                  <c:v>278.5</c:v>
                </c:pt>
                <c:pt idx="29">
                  <c:v>279.75</c:v>
                </c:pt>
                <c:pt idx="30">
                  <c:v>282.5</c:v>
                </c:pt>
                <c:pt idx="31">
                  <c:v>282.25</c:v>
                </c:pt>
                <c:pt idx="32">
                  <c:v>284.75</c:v>
                </c:pt>
                <c:pt idx="33">
                  <c:v>283.25</c:v>
                </c:pt>
                <c:pt idx="34">
                  <c:v>282.25</c:v>
                </c:pt>
                <c:pt idx="35">
                  <c:v>280.5</c:v>
                </c:pt>
                <c:pt idx="36">
                  <c:v>277.75</c:v>
                </c:pt>
                <c:pt idx="37">
                  <c:v>266.75</c:v>
                </c:pt>
                <c:pt idx="38">
                  <c:v>274.25</c:v>
                </c:pt>
                <c:pt idx="39">
                  <c:v>272.5</c:v>
                </c:pt>
                <c:pt idx="40">
                  <c:v>272.5</c:v>
                </c:pt>
                <c:pt idx="41">
                  <c:v>272</c:v>
                </c:pt>
                <c:pt idx="42">
                  <c:v>274.75</c:v>
                </c:pt>
                <c:pt idx="43">
                  <c:v>274.25</c:v>
                </c:pt>
                <c:pt idx="44">
                  <c:v>265.75</c:v>
                </c:pt>
                <c:pt idx="45">
                  <c:v>257.25</c:v>
                </c:pt>
                <c:pt idx="46">
                  <c:v>251</c:v>
                </c:pt>
                <c:pt idx="47">
                  <c:v>245.25</c:v>
                </c:pt>
                <c:pt idx="48">
                  <c:v>244</c:v>
                </c:pt>
                <c:pt idx="49">
                  <c:v>242.75</c:v>
                </c:pt>
                <c:pt idx="50">
                  <c:v>247.5</c:v>
                </c:pt>
                <c:pt idx="51">
                  <c:v>252</c:v>
                </c:pt>
                <c:pt idx="52">
                  <c:v>254</c:v>
                </c:pt>
                <c:pt idx="53">
                  <c:v>257</c:v>
                </c:pt>
                <c:pt idx="54">
                  <c:v>260.25</c:v>
                </c:pt>
                <c:pt idx="55">
                  <c:v>271</c:v>
                </c:pt>
                <c:pt idx="56">
                  <c:v>280.25</c:v>
                </c:pt>
                <c:pt idx="57">
                  <c:v>283.75</c:v>
                </c:pt>
                <c:pt idx="58">
                  <c:v>296.5</c:v>
                </c:pt>
                <c:pt idx="59">
                  <c:v>316.75</c:v>
                </c:pt>
                <c:pt idx="60">
                  <c:v>322.5</c:v>
                </c:pt>
                <c:pt idx="61">
                  <c:v>340.75</c:v>
                </c:pt>
                <c:pt idx="62">
                  <c:v>361</c:v>
                </c:pt>
                <c:pt idx="63">
                  <c:v>370</c:v>
                </c:pt>
                <c:pt idx="64">
                  <c:v>372.25</c:v>
                </c:pt>
                <c:pt idx="65">
                  <c:v>363.25</c:v>
                </c:pt>
                <c:pt idx="66">
                  <c:v>353</c:v>
                </c:pt>
                <c:pt idx="67">
                  <c:v>350</c:v>
                </c:pt>
                <c:pt idx="68">
                  <c:v>326.75</c:v>
                </c:pt>
                <c:pt idx="69">
                  <c:v>322.5</c:v>
                </c:pt>
                <c:pt idx="70">
                  <c:v>328</c:v>
                </c:pt>
                <c:pt idx="71">
                  <c:v>317.5</c:v>
                </c:pt>
                <c:pt idx="72">
                  <c:v>308.5</c:v>
                </c:pt>
                <c:pt idx="73">
                  <c:v>301.75</c:v>
                </c:pt>
                <c:pt idx="74">
                  <c:v>308</c:v>
                </c:pt>
                <c:pt idx="75">
                  <c:v>315.5</c:v>
                </c:pt>
                <c:pt idx="76">
                  <c:v>321.75</c:v>
                </c:pt>
                <c:pt idx="77">
                  <c:v>322.75</c:v>
                </c:pt>
                <c:pt idx="78">
                  <c:v>339.25</c:v>
                </c:pt>
                <c:pt idx="79">
                  <c:v>348.25</c:v>
                </c:pt>
                <c:pt idx="80">
                  <c:v>360.5</c:v>
                </c:pt>
                <c:pt idx="81">
                  <c:v>388</c:v>
                </c:pt>
                <c:pt idx="82">
                  <c:v>433.75</c:v>
                </c:pt>
                <c:pt idx="83">
                  <c:v>444.5</c:v>
                </c:pt>
                <c:pt idx="84">
                  <c:v>402.5</c:v>
                </c:pt>
                <c:pt idx="85">
                  <c:v>392.5</c:v>
                </c:pt>
                <c:pt idx="86">
                  <c:v>389</c:v>
                </c:pt>
                <c:pt idx="87">
                  <c:v>374.5</c:v>
                </c:pt>
                <c:pt idx="88">
                  <c:v>365</c:v>
                </c:pt>
                <c:pt idx="89">
                  <c:v>374.25</c:v>
                </c:pt>
                <c:pt idx="90">
                  <c:v>366.25</c:v>
                </c:pt>
                <c:pt idx="91">
                  <c:v>348</c:v>
                </c:pt>
                <c:pt idx="92">
                  <c:v>320.25</c:v>
                </c:pt>
                <c:pt idx="93">
                  <c:v>328.75</c:v>
                </c:pt>
                <c:pt idx="94">
                  <c:v>338</c:v>
                </c:pt>
                <c:pt idx="95">
                  <c:v>347</c:v>
                </c:pt>
                <c:pt idx="96">
                  <c:v>350.75</c:v>
                </c:pt>
                <c:pt idx="97">
                  <c:v>348.25</c:v>
                </c:pt>
                <c:pt idx="98">
                  <c:v>336.5</c:v>
                </c:pt>
                <c:pt idx="99">
                  <c:v>341</c:v>
                </c:pt>
                <c:pt idx="100">
                  <c:v>353.75</c:v>
                </c:pt>
                <c:pt idx="101">
                  <c:v>356</c:v>
                </c:pt>
                <c:pt idx="102">
                  <c:v>373.25</c:v>
                </c:pt>
                <c:pt idx="103">
                  <c:v>375.75</c:v>
                </c:pt>
                <c:pt idx="104">
                  <c:v>372.25</c:v>
                </c:pt>
                <c:pt idx="105">
                  <c:v>363.25</c:v>
                </c:pt>
                <c:pt idx="106">
                  <c:v>352.25</c:v>
                </c:pt>
                <c:pt idx="107">
                  <c:v>357</c:v>
                </c:pt>
                <c:pt idx="108">
                  <c:v>334.25</c:v>
                </c:pt>
                <c:pt idx="109">
                  <c:v>330.5</c:v>
                </c:pt>
                <c:pt idx="110">
                  <c:v>326.25</c:v>
                </c:pt>
                <c:pt idx="111">
                  <c:v>314.5</c:v>
                </c:pt>
                <c:pt idx="112">
                  <c:v>335.25</c:v>
                </c:pt>
                <c:pt idx="113">
                  <c:v>342.5</c:v>
                </c:pt>
                <c:pt idx="114">
                  <c:v>343</c:v>
                </c:pt>
                <c:pt idx="115">
                  <c:v>347.5</c:v>
                </c:pt>
                <c:pt idx="116">
                  <c:v>352</c:v>
                </c:pt>
                <c:pt idx="117">
                  <c:v>333.5</c:v>
                </c:pt>
                <c:pt idx="118">
                  <c:v>323</c:v>
                </c:pt>
                <c:pt idx="119">
                  <c:v>319.5</c:v>
                </c:pt>
                <c:pt idx="120">
                  <c:v>306</c:v>
                </c:pt>
                <c:pt idx="121">
                  <c:v>296.25</c:v>
                </c:pt>
                <c:pt idx="122">
                  <c:v>297</c:v>
                </c:pt>
                <c:pt idx="123">
                  <c:v>293.75</c:v>
                </c:pt>
                <c:pt idx="124">
                  <c:v>297</c:v>
                </c:pt>
                <c:pt idx="125">
                  <c:v>290</c:v>
                </c:pt>
                <c:pt idx="126">
                  <c:v>282.75</c:v>
                </c:pt>
                <c:pt idx="127">
                  <c:v>280</c:v>
                </c:pt>
                <c:pt idx="128">
                  <c:v>281.25</c:v>
                </c:pt>
                <c:pt idx="129">
                  <c:v>289.5</c:v>
                </c:pt>
                <c:pt idx="130">
                  <c:v>287.5</c:v>
                </c:pt>
                <c:pt idx="131">
                  <c:v>284.75</c:v>
                </c:pt>
                <c:pt idx="132">
                  <c:v>285.5</c:v>
                </c:pt>
                <c:pt idx="133">
                  <c:v>292</c:v>
                </c:pt>
                <c:pt idx="134">
                  <c:v>272.5</c:v>
                </c:pt>
                <c:pt idx="135">
                  <c:v>261.25</c:v>
                </c:pt>
                <c:pt idx="136">
                  <c:v>250.5</c:v>
                </c:pt>
                <c:pt idx="137">
                  <c:v>250</c:v>
                </c:pt>
                <c:pt idx="138">
                  <c:v>241</c:v>
                </c:pt>
                <c:pt idx="139">
                  <c:v>234.5</c:v>
                </c:pt>
                <c:pt idx="140">
                  <c:v>229.25</c:v>
                </c:pt>
                <c:pt idx="141">
                  <c:v>212</c:v>
                </c:pt>
                <c:pt idx="142">
                  <c:v>207.5</c:v>
                </c:pt>
                <c:pt idx="143">
                  <c:v>211.75</c:v>
                </c:pt>
                <c:pt idx="144">
                  <c:v>203</c:v>
                </c:pt>
                <c:pt idx="145">
                  <c:v>192.75</c:v>
                </c:pt>
                <c:pt idx="146">
                  <c:v>200.5</c:v>
                </c:pt>
                <c:pt idx="147">
                  <c:v>214.25</c:v>
                </c:pt>
                <c:pt idx="148">
                  <c:v>212.75</c:v>
                </c:pt>
                <c:pt idx="149">
                  <c:v>236.25</c:v>
                </c:pt>
                <c:pt idx="150">
                  <c:v>259.25</c:v>
                </c:pt>
                <c:pt idx="151">
                  <c:v>257.25</c:v>
                </c:pt>
                <c:pt idx="152">
                  <c:v>257.5</c:v>
                </c:pt>
                <c:pt idx="153">
                  <c:v>266.75</c:v>
                </c:pt>
                <c:pt idx="154">
                  <c:v>268.5</c:v>
                </c:pt>
                <c:pt idx="155">
                  <c:v>264.75</c:v>
                </c:pt>
                <c:pt idx="156">
                  <c:v>265.25</c:v>
                </c:pt>
                <c:pt idx="157">
                  <c:v>246.25</c:v>
                </c:pt>
                <c:pt idx="158">
                  <c:v>236.5</c:v>
                </c:pt>
                <c:pt idx="159">
                  <c:v>239.5</c:v>
                </c:pt>
                <c:pt idx="160">
                  <c:v>243.75</c:v>
                </c:pt>
                <c:pt idx="161">
                  <c:v>248</c:v>
                </c:pt>
                <c:pt idx="162">
                  <c:v>248.5</c:v>
                </c:pt>
                <c:pt idx="163">
                  <c:v>251.5</c:v>
                </c:pt>
                <c:pt idx="164">
                  <c:v>255.5</c:v>
                </c:pt>
                <c:pt idx="165">
                  <c:v>259</c:v>
                </c:pt>
                <c:pt idx="166">
                  <c:v>256.75</c:v>
                </c:pt>
                <c:pt idx="167">
                  <c:v>263.25</c:v>
                </c:pt>
                <c:pt idx="168">
                  <c:v>257.75</c:v>
                </c:pt>
                <c:pt idx="169">
                  <c:v>261</c:v>
                </c:pt>
                <c:pt idx="170">
                  <c:v>262.75</c:v>
                </c:pt>
                <c:pt idx="171">
                  <c:v>262</c:v>
                </c:pt>
                <c:pt idx="172">
                  <c:v>260.75</c:v>
                </c:pt>
                <c:pt idx="173">
                  <c:v>259.75</c:v>
                </c:pt>
                <c:pt idx="174">
                  <c:v>267.5</c:v>
                </c:pt>
                <c:pt idx="175">
                  <c:v>262.75</c:v>
                </c:pt>
                <c:pt idx="176">
                  <c:v>269.75</c:v>
                </c:pt>
                <c:pt idx="177">
                  <c:v>273</c:v>
                </c:pt>
                <c:pt idx="178">
                  <c:v>280</c:v>
                </c:pt>
                <c:pt idx="179">
                  <c:v>278.25</c:v>
                </c:pt>
                <c:pt idx="180">
                  <c:v>277.75</c:v>
                </c:pt>
                <c:pt idx="181">
                  <c:v>290</c:v>
                </c:pt>
                <c:pt idx="182">
                  <c:v>295</c:v>
                </c:pt>
                <c:pt idx="183">
                  <c:v>310.75</c:v>
                </c:pt>
                <c:pt idx="184">
                  <c:v>314.5</c:v>
                </c:pt>
                <c:pt idx="185">
                  <c:v>331.75</c:v>
                </c:pt>
                <c:pt idx="186">
                  <c:v>345.75</c:v>
                </c:pt>
                <c:pt idx="187">
                  <c:v>319.75</c:v>
                </c:pt>
                <c:pt idx="188">
                  <c:v>312.75</c:v>
                </c:pt>
                <c:pt idx="189">
                  <c:v>305</c:v>
                </c:pt>
                <c:pt idx="190">
                  <c:v>303.25</c:v>
                </c:pt>
                <c:pt idx="191">
                  <c:v>295.5</c:v>
                </c:pt>
                <c:pt idx="192">
                  <c:v>296.75</c:v>
                </c:pt>
                <c:pt idx="193">
                  <c:v>302.5</c:v>
                </c:pt>
                <c:pt idx="194">
                  <c:v>294.25</c:v>
                </c:pt>
                <c:pt idx="195">
                  <c:v>298.75</c:v>
                </c:pt>
                <c:pt idx="196">
                  <c:v>296.25</c:v>
                </c:pt>
                <c:pt idx="197">
                  <c:v>296.5</c:v>
                </c:pt>
                <c:pt idx="198">
                  <c:v>300.25</c:v>
                </c:pt>
                <c:pt idx="199">
                  <c:v>302</c:v>
                </c:pt>
                <c:pt idx="200">
                  <c:v>310.25</c:v>
                </c:pt>
                <c:pt idx="201">
                  <c:v>310.5</c:v>
                </c:pt>
                <c:pt idx="202">
                  <c:v>309.5</c:v>
                </c:pt>
                <c:pt idx="203">
                  <c:v>324</c:v>
                </c:pt>
                <c:pt idx="204">
                  <c:v>336.5</c:v>
                </c:pt>
                <c:pt idx="205">
                  <c:v>334.25</c:v>
                </c:pt>
                <c:pt idx="206">
                  <c:v>334.25</c:v>
                </c:pt>
                <c:pt idx="207">
                  <c:v>341.75</c:v>
                </c:pt>
                <c:pt idx="208">
                  <c:v>342.75</c:v>
                </c:pt>
                <c:pt idx="209">
                  <c:v>333.25</c:v>
                </c:pt>
                <c:pt idx="210">
                  <c:v>325.75</c:v>
                </c:pt>
                <c:pt idx="211">
                  <c:v>329</c:v>
                </c:pt>
                <c:pt idx="212">
                  <c:v>327.25</c:v>
                </c:pt>
                <c:pt idx="213">
                  <c:v>333</c:v>
                </c:pt>
                <c:pt idx="214">
                  <c:v>348</c:v>
                </c:pt>
                <c:pt idx="215">
                  <c:v>355.5</c:v>
                </c:pt>
                <c:pt idx="216">
                  <c:v>360</c:v>
                </c:pt>
                <c:pt idx="217">
                  <c:v>345</c:v>
                </c:pt>
                <c:pt idx="218">
                  <c:v>326</c:v>
                </c:pt>
                <c:pt idx="219">
                  <c:v>323.5</c:v>
                </c:pt>
                <c:pt idx="220">
                  <c:v>310.5</c:v>
                </c:pt>
                <c:pt idx="221">
                  <c:v>310.25</c:v>
                </c:pt>
                <c:pt idx="222">
                  <c:v>313.25</c:v>
                </c:pt>
                <c:pt idx="223">
                  <c:v>311.75</c:v>
                </c:pt>
                <c:pt idx="224">
                  <c:v>297</c:v>
                </c:pt>
                <c:pt idx="225">
                  <c:v>279.75</c:v>
                </c:pt>
                <c:pt idx="226">
                  <c:v>263.75</c:v>
                </c:pt>
                <c:pt idx="227">
                  <c:v>269.75</c:v>
                </c:pt>
                <c:pt idx="228">
                  <c:v>269.25</c:v>
                </c:pt>
                <c:pt idx="229">
                  <c:v>270.75</c:v>
                </c:pt>
                <c:pt idx="230">
                  <c:v>276.5</c:v>
                </c:pt>
                <c:pt idx="231">
                  <c:v>279</c:v>
                </c:pt>
                <c:pt idx="232">
                  <c:v>280.75</c:v>
                </c:pt>
                <c:pt idx="233">
                  <c:v>280.5</c:v>
                </c:pt>
                <c:pt idx="234">
                  <c:v>284.75</c:v>
                </c:pt>
                <c:pt idx="235">
                  <c:v>301.5</c:v>
                </c:pt>
                <c:pt idx="236">
                  <c:v>323.75</c:v>
                </c:pt>
                <c:pt idx="237">
                  <c:v>322.75</c:v>
                </c:pt>
                <c:pt idx="238">
                  <c:v>320.25</c:v>
                </c:pt>
                <c:pt idx="239">
                  <c:v>321.5</c:v>
                </c:pt>
                <c:pt idx="240">
                  <c:v>319</c:v>
                </c:pt>
                <c:pt idx="241">
                  <c:v>314</c:v>
                </c:pt>
                <c:pt idx="242">
                  <c:v>308.25</c:v>
                </c:pt>
                <c:pt idx="243">
                  <c:v>313.75</c:v>
                </c:pt>
                <c:pt idx="244">
                  <c:v>328.75</c:v>
                </c:pt>
                <c:pt idx="245">
                  <c:v>333.75</c:v>
                </c:pt>
                <c:pt idx="246">
                  <c:v>326</c:v>
                </c:pt>
                <c:pt idx="247">
                  <c:v>313</c:v>
                </c:pt>
                <c:pt idx="248">
                  <c:v>313.75</c:v>
                </c:pt>
                <c:pt idx="249">
                  <c:v>317.25</c:v>
                </c:pt>
                <c:pt idx="250">
                  <c:v>323.75</c:v>
                </c:pt>
                <c:pt idx="251">
                  <c:v>330.875</c:v>
                </c:pt>
                <c:pt idx="252">
                  <c:v>334.75</c:v>
                </c:pt>
                <c:pt idx="253">
                  <c:v>325.25</c:v>
                </c:pt>
                <c:pt idx="254">
                  <c:v>324</c:v>
                </c:pt>
                <c:pt idx="255">
                  <c:v>320.75</c:v>
                </c:pt>
                <c:pt idx="256">
                  <c:v>315.875</c:v>
                </c:pt>
                <c:pt idx="257">
                  <c:v>294.25</c:v>
                </c:pt>
                <c:pt idx="258">
                  <c:v>272.75</c:v>
                </c:pt>
                <c:pt idx="259">
                  <c:v>267</c:v>
                </c:pt>
                <c:pt idx="260">
                  <c:v>256.75</c:v>
                </c:pt>
                <c:pt idx="261">
                  <c:v>251.25</c:v>
                </c:pt>
                <c:pt idx="262">
                  <c:v>252.25</c:v>
                </c:pt>
                <c:pt idx="263">
                  <c:v>247.25</c:v>
                </c:pt>
                <c:pt idx="264">
                  <c:v>243</c:v>
                </c:pt>
                <c:pt idx="265">
                  <c:v>235</c:v>
                </c:pt>
                <c:pt idx="266">
                  <c:v>225.5</c:v>
                </c:pt>
                <c:pt idx="267">
                  <c:v>227.25</c:v>
                </c:pt>
                <c:pt idx="268">
                  <c:v>226.5</c:v>
                </c:pt>
                <c:pt idx="269">
                  <c:v>223.5</c:v>
                </c:pt>
                <c:pt idx="270">
                  <c:v>225.5</c:v>
                </c:pt>
                <c:pt idx="271">
                  <c:v>229.25</c:v>
                </c:pt>
                <c:pt idx="272">
                  <c:v>225.5</c:v>
                </c:pt>
                <c:pt idx="273">
                  <c:v>224.75</c:v>
                </c:pt>
                <c:pt idx="274">
                  <c:v>220.75</c:v>
                </c:pt>
                <c:pt idx="275">
                  <c:v>209.5</c:v>
                </c:pt>
                <c:pt idx="276">
                  <c:v>206.75</c:v>
                </c:pt>
                <c:pt idx="277">
                  <c:v>208</c:v>
                </c:pt>
                <c:pt idx="278">
                  <c:v>211</c:v>
                </c:pt>
                <c:pt idx="279">
                  <c:v>208.25</c:v>
                </c:pt>
                <c:pt idx="280">
                  <c:v>210.25</c:v>
                </c:pt>
                <c:pt idx="281">
                  <c:v>210.75</c:v>
                </c:pt>
                <c:pt idx="282">
                  <c:v>213.25</c:v>
                </c:pt>
                <c:pt idx="283">
                  <c:v>216</c:v>
                </c:pt>
                <c:pt idx="284">
                  <c:v>217.75</c:v>
                </c:pt>
                <c:pt idx="285">
                  <c:v>217.25</c:v>
                </c:pt>
                <c:pt idx="286">
                  <c:v>223</c:v>
                </c:pt>
                <c:pt idx="287">
                  <c:v>222.75</c:v>
                </c:pt>
                <c:pt idx="288">
                  <c:v>219</c:v>
                </c:pt>
                <c:pt idx="289">
                  <c:v>220.25</c:v>
                </c:pt>
                <c:pt idx="290">
                  <c:v>220.5</c:v>
                </c:pt>
                <c:pt idx="291">
                  <c:v>222.375</c:v>
                </c:pt>
                <c:pt idx="292">
                  <c:v>223.25</c:v>
                </c:pt>
                <c:pt idx="293">
                  <c:v>227</c:v>
                </c:pt>
                <c:pt idx="294">
                  <c:v>232.25</c:v>
                </c:pt>
                <c:pt idx="295">
                  <c:v>236.75</c:v>
                </c:pt>
                <c:pt idx="296">
                  <c:v>235.25</c:v>
                </c:pt>
                <c:pt idx="297">
                  <c:v>236.25</c:v>
                </c:pt>
                <c:pt idx="298">
                  <c:v>233.5</c:v>
                </c:pt>
                <c:pt idx="299">
                  <c:v>236.5</c:v>
                </c:pt>
                <c:pt idx="300">
                  <c:v>252.75</c:v>
                </c:pt>
                <c:pt idx="301">
                  <c:v>239</c:v>
                </c:pt>
                <c:pt idx="302">
                  <c:v>236.75</c:v>
                </c:pt>
                <c:pt idx="303">
                  <c:v>226</c:v>
                </c:pt>
                <c:pt idx="304">
                  <c:v>216.5</c:v>
                </c:pt>
                <c:pt idx="305">
                  <c:v>211.5</c:v>
                </c:pt>
                <c:pt idx="306">
                  <c:v>209.5</c:v>
                </c:pt>
                <c:pt idx="307">
                  <c:v>212.5</c:v>
                </c:pt>
                <c:pt idx="308">
                  <c:v>208</c:v>
                </c:pt>
                <c:pt idx="309">
                  <c:v>205.75</c:v>
                </c:pt>
                <c:pt idx="310">
                  <c:v>203.75</c:v>
                </c:pt>
                <c:pt idx="311">
                  <c:v>200.75</c:v>
                </c:pt>
                <c:pt idx="312">
                  <c:v>205.75</c:v>
                </c:pt>
                <c:pt idx="313">
                  <c:v>209.5</c:v>
                </c:pt>
                <c:pt idx="314">
                  <c:v>208.75</c:v>
                </c:pt>
                <c:pt idx="315">
                  <c:v>206.25</c:v>
                </c:pt>
                <c:pt idx="316">
                  <c:v>209</c:v>
                </c:pt>
                <c:pt idx="317">
                  <c:v>212.5</c:v>
                </c:pt>
                <c:pt idx="318">
                  <c:v>221</c:v>
                </c:pt>
                <c:pt idx="319">
                  <c:v>241</c:v>
                </c:pt>
                <c:pt idx="320">
                  <c:v>248.75</c:v>
                </c:pt>
                <c:pt idx="321">
                  <c:v>257.75</c:v>
                </c:pt>
                <c:pt idx="322">
                  <c:v>252</c:v>
                </c:pt>
                <c:pt idx="323">
                  <c:v>252.25</c:v>
                </c:pt>
                <c:pt idx="324">
                  <c:v>250.5</c:v>
                </c:pt>
                <c:pt idx="325">
                  <c:v>247.5</c:v>
                </c:pt>
                <c:pt idx="326">
                  <c:v>247.75</c:v>
                </c:pt>
                <c:pt idx="327">
                  <c:v>241.25</c:v>
                </c:pt>
                <c:pt idx="328">
                  <c:v>241</c:v>
                </c:pt>
                <c:pt idx="329">
                  <c:v>242</c:v>
                </c:pt>
                <c:pt idx="330">
                  <c:v>242.75</c:v>
                </c:pt>
                <c:pt idx="331">
                  <c:v>244.5</c:v>
                </c:pt>
                <c:pt idx="332">
                  <c:v>249.75</c:v>
                </c:pt>
                <c:pt idx="333">
                  <c:v>252.5</c:v>
                </c:pt>
                <c:pt idx="334">
                  <c:v>258</c:v>
                </c:pt>
                <c:pt idx="335">
                  <c:v>258.5</c:v>
                </c:pt>
                <c:pt idx="336">
                  <c:v>272.5</c:v>
                </c:pt>
                <c:pt idx="337">
                  <c:v>280</c:v>
                </c:pt>
                <c:pt idx="338">
                  <c:v>285.75</c:v>
                </c:pt>
                <c:pt idx="339">
                  <c:v>285.5</c:v>
                </c:pt>
                <c:pt idx="340">
                  <c:v>287.25</c:v>
                </c:pt>
                <c:pt idx="341">
                  <c:v>285.5</c:v>
                </c:pt>
                <c:pt idx="342">
                  <c:v>287.5</c:v>
                </c:pt>
                <c:pt idx="343">
                  <c:v>285.5</c:v>
                </c:pt>
                <c:pt idx="344">
                  <c:v>299.25</c:v>
                </c:pt>
                <c:pt idx="345">
                  <c:v>309.75</c:v>
                </c:pt>
                <c:pt idx="346">
                  <c:v>305.75</c:v>
                </c:pt>
                <c:pt idx="347">
                  <c:v>310</c:v>
                </c:pt>
                <c:pt idx="348">
                  <c:v>304.25</c:v>
                </c:pt>
                <c:pt idx="349">
                  <c:v>312.25</c:v>
                </c:pt>
                <c:pt idx="350">
                  <c:v>309.75</c:v>
                </c:pt>
                <c:pt idx="351">
                  <c:v>309.25</c:v>
                </c:pt>
                <c:pt idx="352">
                  <c:v>310.25</c:v>
                </c:pt>
                <c:pt idx="353">
                  <c:v>309.5</c:v>
                </c:pt>
                <c:pt idx="354">
                  <c:v>315.5</c:v>
                </c:pt>
                <c:pt idx="355">
                  <c:v>312</c:v>
                </c:pt>
                <c:pt idx="356">
                  <c:v>325</c:v>
                </c:pt>
                <c:pt idx="357">
                  <c:v>332.5</c:v>
                </c:pt>
                <c:pt idx="358">
                  <c:v>335.5</c:v>
                </c:pt>
                <c:pt idx="359">
                  <c:v>335</c:v>
                </c:pt>
                <c:pt idx="360">
                  <c:v>344</c:v>
                </c:pt>
                <c:pt idx="361">
                  <c:v>370</c:v>
                </c:pt>
                <c:pt idx="362">
                  <c:v>382</c:v>
                </c:pt>
                <c:pt idx="363">
                  <c:v>380.75</c:v>
                </c:pt>
                <c:pt idx="364">
                  <c:v>391.5</c:v>
                </c:pt>
                <c:pt idx="365">
                  <c:v>405.5</c:v>
                </c:pt>
              </c:numCache>
            </c:numRef>
          </c:xVal>
          <c:yVal>
            <c:numRef>
              <c:f>Analysis!$D$34:$D$399</c:f>
              <c:numCache>
                <c:formatCode>0.00</c:formatCode>
                <c:ptCount val="366"/>
                <c:pt idx="0">
                  <c:v>242</c:v>
                </c:pt>
                <c:pt idx="1">
                  <c:v>242</c:v>
                </c:pt>
                <c:pt idx="2">
                  <c:v>244</c:v>
                </c:pt>
                <c:pt idx="3">
                  <c:v>247</c:v>
                </c:pt>
                <c:pt idx="4">
                  <c:v>261</c:v>
                </c:pt>
                <c:pt idx="5">
                  <c:v>261</c:v>
                </c:pt>
                <c:pt idx="6">
                  <c:v>258</c:v>
                </c:pt>
                <c:pt idx="7">
                  <c:v>258</c:v>
                </c:pt>
                <c:pt idx="8">
                  <c:v>253</c:v>
                </c:pt>
                <c:pt idx="9">
                  <c:v>253</c:v>
                </c:pt>
                <c:pt idx="10">
                  <c:v>243</c:v>
                </c:pt>
                <c:pt idx="11">
                  <c:v>241</c:v>
                </c:pt>
                <c:pt idx="12">
                  <c:v>241</c:v>
                </c:pt>
                <c:pt idx="13">
                  <c:v>248</c:v>
                </c:pt>
                <c:pt idx="14">
                  <c:v>248</c:v>
                </c:pt>
                <c:pt idx="15">
                  <c:v>243</c:v>
                </c:pt>
                <c:pt idx="16">
                  <c:v>243</c:v>
                </c:pt>
                <c:pt idx="17">
                  <c:v>243</c:v>
                </c:pt>
                <c:pt idx="18">
                  <c:v>248</c:v>
                </c:pt>
                <c:pt idx="19">
                  <c:v>253</c:v>
                </c:pt>
                <c:pt idx="20">
                  <c:v>253</c:v>
                </c:pt>
                <c:pt idx="21">
                  <c:v>243</c:v>
                </c:pt>
                <c:pt idx="22">
                  <c:v>245</c:v>
                </c:pt>
                <c:pt idx="23">
                  <c:v>241</c:v>
                </c:pt>
                <c:pt idx="24">
                  <c:v>236</c:v>
                </c:pt>
                <c:pt idx="25">
                  <c:v>238</c:v>
                </c:pt>
                <c:pt idx="26">
                  <c:v>238</c:v>
                </c:pt>
                <c:pt idx="27">
                  <c:v>238</c:v>
                </c:pt>
                <c:pt idx="28">
                  <c:v>238</c:v>
                </c:pt>
                <c:pt idx="29">
                  <c:v>236</c:v>
                </c:pt>
                <c:pt idx="30">
                  <c:v>236</c:v>
                </c:pt>
                <c:pt idx="31">
                  <c:v>236</c:v>
                </c:pt>
                <c:pt idx="32">
                  <c:v>239</c:v>
                </c:pt>
                <c:pt idx="33">
                  <c:v>235</c:v>
                </c:pt>
                <c:pt idx="34">
                  <c:v>235</c:v>
                </c:pt>
                <c:pt idx="35">
                  <c:v>236</c:v>
                </c:pt>
                <c:pt idx="36">
                  <c:v>232</c:v>
                </c:pt>
                <c:pt idx="37">
                  <c:v>231</c:v>
                </c:pt>
                <c:pt idx="38">
                  <c:v>237</c:v>
                </c:pt>
                <c:pt idx="39">
                  <c:v>244</c:v>
                </c:pt>
                <c:pt idx="40">
                  <c:v>246</c:v>
                </c:pt>
                <c:pt idx="41">
                  <c:v>246</c:v>
                </c:pt>
                <c:pt idx="42">
                  <c:v>240</c:v>
                </c:pt>
                <c:pt idx="43">
                  <c:v>243</c:v>
                </c:pt>
                <c:pt idx="44">
                  <c:v>239</c:v>
                </c:pt>
                <c:pt idx="45">
                  <c:v>233</c:v>
                </c:pt>
                <c:pt idx="46">
                  <c:v>223</c:v>
                </c:pt>
                <c:pt idx="47">
                  <c:v>214</c:v>
                </c:pt>
                <c:pt idx="48">
                  <c:v>206</c:v>
                </c:pt>
                <c:pt idx="49">
                  <c:v>187</c:v>
                </c:pt>
                <c:pt idx="50">
                  <c:v>183</c:v>
                </c:pt>
                <c:pt idx="51">
                  <c:v>182</c:v>
                </c:pt>
                <c:pt idx="52">
                  <c:v>185</c:v>
                </c:pt>
                <c:pt idx="53">
                  <c:v>188</c:v>
                </c:pt>
                <c:pt idx="54">
                  <c:v>193</c:v>
                </c:pt>
                <c:pt idx="55">
                  <c:v>199</c:v>
                </c:pt>
                <c:pt idx="56">
                  <c:v>206</c:v>
                </c:pt>
                <c:pt idx="57">
                  <c:v>207</c:v>
                </c:pt>
                <c:pt idx="58">
                  <c:v>212</c:v>
                </c:pt>
                <c:pt idx="59">
                  <c:v>224</c:v>
                </c:pt>
                <c:pt idx="60">
                  <c:v>237</c:v>
                </c:pt>
                <c:pt idx="61">
                  <c:v>243</c:v>
                </c:pt>
                <c:pt idx="62">
                  <c:v>252</c:v>
                </c:pt>
                <c:pt idx="63">
                  <c:v>262</c:v>
                </c:pt>
                <c:pt idx="64">
                  <c:v>273</c:v>
                </c:pt>
                <c:pt idx="65">
                  <c:v>273</c:v>
                </c:pt>
                <c:pt idx="66">
                  <c:v>268</c:v>
                </c:pt>
                <c:pt idx="67">
                  <c:v>253</c:v>
                </c:pt>
                <c:pt idx="68">
                  <c:v>250</c:v>
                </c:pt>
                <c:pt idx="69">
                  <c:v>243</c:v>
                </c:pt>
                <c:pt idx="70">
                  <c:v>240</c:v>
                </c:pt>
                <c:pt idx="71">
                  <c:v>238</c:v>
                </c:pt>
                <c:pt idx="72">
                  <c:v>235</c:v>
                </c:pt>
                <c:pt idx="73">
                  <c:v>233</c:v>
                </c:pt>
                <c:pt idx="74">
                  <c:v>233</c:v>
                </c:pt>
                <c:pt idx="75">
                  <c:v>238</c:v>
                </c:pt>
                <c:pt idx="76">
                  <c:v>247</c:v>
                </c:pt>
                <c:pt idx="77">
                  <c:v>252</c:v>
                </c:pt>
                <c:pt idx="78">
                  <c:v>266</c:v>
                </c:pt>
                <c:pt idx="79">
                  <c:v>267</c:v>
                </c:pt>
                <c:pt idx="80">
                  <c:v>272</c:v>
                </c:pt>
                <c:pt idx="81">
                  <c:v>280</c:v>
                </c:pt>
                <c:pt idx="82">
                  <c:v>298</c:v>
                </c:pt>
                <c:pt idx="83">
                  <c:v>318</c:v>
                </c:pt>
                <c:pt idx="84">
                  <c:v>313</c:v>
                </c:pt>
                <c:pt idx="85">
                  <c:v>303</c:v>
                </c:pt>
                <c:pt idx="86">
                  <c:v>285</c:v>
                </c:pt>
                <c:pt idx="87">
                  <c:v>253</c:v>
                </c:pt>
                <c:pt idx="88">
                  <c:v>255</c:v>
                </c:pt>
                <c:pt idx="89">
                  <c:v>250</c:v>
                </c:pt>
                <c:pt idx="90">
                  <c:v>258</c:v>
                </c:pt>
                <c:pt idx="91">
                  <c:v>248</c:v>
                </c:pt>
                <c:pt idx="92">
                  <c:v>243</c:v>
                </c:pt>
                <c:pt idx="93">
                  <c:v>253</c:v>
                </c:pt>
                <c:pt idx="94">
                  <c:v>269</c:v>
                </c:pt>
                <c:pt idx="95">
                  <c:v>270</c:v>
                </c:pt>
                <c:pt idx="96">
                  <c:v>273</c:v>
                </c:pt>
                <c:pt idx="97">
                  <c:v>279</c:v>
                </c:pt>
                <c:pt idx="98">
                  <c:v>273</c:v>
                </c:pt>
                <c:pt idx="99">
                  <c:v>268</c:v>
                </c:pt>
                <c:pt idx="100">
                  <c:v>270</c:v>
                </c:pt>
                <c:pt idx="101">
                  <c:v>270</c:v>
                </c:pt>
                <c:pt idx="102">
                  <c:v>283</c:v>
                </c:pt>
                <c:pt idx="103">
                  <c:v>283</c:v>
                </c:pt>
                <c:pt idx="104">
                  <c:v>273</c:v>
                </c:pt>
                <c:pt idx="105">
                  <c:v>268</c:v>
                </c:pt>
                <c:pt idx="106">
                  <c:v>268</c:v>
                </c:pt>
                <c:pt idx="107">
                  <c:v>263</c:v>
                </c:pt>
                <c:pt idx="108">
                  <c:v>240</c:v>
                </c:pt>
                <c:pt idx="109">
                  <c:v>233</c:v>
                </c:pt>
                <c:pt idx="110">
                  <c:v>233</c:v>
                </c:pt>
                <c:pt idx="111">
                  <c:v>233</c:v>
                </c:pt>
                <c:pt idx="112">
                  <c:v>238</c:v>
                </c:pt>
                <c:pt idx="113">
                  <c:v>263</c:v>
                </c:pt>
                <c:pt idx="114">
                  <c:v>273</c:v>
                </c:pt>
                <c:pt idx="115">
                  <c:v>275</c:v>
                </c:pt>
                <c:pt idx="116">
                  <c:v>275</c:v>
                </c:pt>
                <c:pt idx="117">
                  <c:v>278</c:v>
                </c:pt>
                <c:pt idx="118">
                  <c:v>268</c:v>
                </c:pt>
                <c:pt idx="119">
                  <c:v>270</c:v>
                </c:pt>
                <c:pt idx="120">
                  <c:v>273</c:v>
                </c:pt>
                <c:pt idx="121">
                  <c:v>273</c:v>
                </c:pt>
                <c:pt idx="122">
                  <c:v>273</c:v>
                </c:pt>
                <c:pt idx="123">
                  <c:v>263</c:v>
                </c:pt>
                <c:pt idx="124">
                  <c:v>260</c:v>
                </c:pt>
                <c:pt idx="125">
                  <c:v>250</c:v>
                </c:pt>
                <c:pt idx="126">
                  <c:v>248</c:v>
                </c:pt>
                <c:pt idx="127">
                  <c:v>248</c:v>
                </c:pt>
                <c:pt idx="128">
                  <c:v>237</c:v>
                </c:pt>
                <c:pt idx="129">
                  <c:v>230</c:v>
                </c:pt>
                <c:pt idx="130">
                  <c:v>238</c:v>
                </c:pt>
                <c:pt idx="131">
                  <c:v>239</c:v>
                </c:pt>
                <c:pt idx="132">
                  <c:v>238</c:v>
                </c:pt>
                <c:pt idx="133">
                  <c:v>243</c:v>
                </c:pt>
                <c:pt idx="134">
                  <c:v>238</c:v>
                </c:pt>
                <c:pt idx="135">
                  <c:v>230</c:v>
                </c:pt>
                <c:pt idx="136">
                  <c:v>220</c:v>
                </c:pt>
                <c:pt idx="137">
                  <c:v>220</c:v>
                </c:pt>
                <c:pt idx="138">
                  <c:v>223</c:v>
                </c:pt>
                <c:pt idx="139">
                  <c:v>224</c:v>
                </c:pt>
                <c:pt idx="140">
                  <c:v>221</c:v>
                </c:pt>
                <c:pt idx="141">
                  <c:v>213</c:v>
                </c:pt>
                <c:pt idx="142">
                  <c:v>203</c:v>
                </c:pt>
                <c:pt idx="143">
                  <c:v>208</c:v>
                </c:pt>
                <c:pt idx="144">
                  <c:v>203</c:v>
                </c:pt>
                <c:pt idx="145">
                  <c:v>196</c:v>
                </c:pt>
                <c:pt idx="146">
                  <c:v>198</c:v>
                </c:pt>
                <c:pt idx="147">
                  <c:v>208</c:v>
                </c:pt>
                <c:pt idx="148">
                  <c:v>213</c:v>
                </c:pt>
                <c:pt idx="149">
                  <c:v>218</c:v>
                </c:pt>
                <c:pt idx="150">
                  <c:v>229</c:v>
                </c:pt>
                <c:pt idx="151">
                  <c:v>250</c:v>
                </c:pt>
                <c:pt idx="152">
                  <c:v>238</c:v>
                </c:pt>
                <c:pt idx="153">
                  <c:v>240</c:v>
                </c:pt>
                <c:pt idx="154">
                  <c:v>233</c:v>
                </c:pt>
                <c:pt idx="155">
                  <c:v>233</c:v>
                </c:pt>
                <c:pt idx="156">
                  <c:v>224</c:v>
                </c:pt>
                <c:pt idx="157">
                  <c:v>219</c:v>
                </c:pt>
                <c:pt idx="158">
                  <c:v>213</c:v>
                </c:pt>
                <c:pt idx="159">
                  <c:v>203</c:v>
                </c:pt>
                <c:pt idx="160">
                  <c:v>211</c:v>
                </c:pt>
                <c:pt idx="161">
                  <c:v>221</c:v>
                </c:pt>
                <c:pt idx="162">
                  <c:v>216</c:v>
                </c:pt>
                <c:pt idx="163">
                  <c:v>213</c:v>
                </c:pt>
                <c:pt idx="164">
                  <c:v>229</c:v>
                </c:pt>
                <c:pt idx="165">
                  <c:v>233</c:v>
                </c:pt>
                <c:pt idx="166">
                  <c:v>233</c:v>
                </c:pt>
                <c:pt idx="167">
                  <c:v>243</c:v>
                </c:pt>
                <c:pt idx="168">
                  <c:v>248</c:v>
                </c:pt>
                <c:pt idx="169">
                  <c:v>249</c:v>
                </c:pt>
                <c:pt idx="170">
                  <c:v>249</c:v>
                </c:pt>
                <c:pt idx="171">
                  <c:v>251</c:v>
                </c:pt>
                <c:pt idx="172">
                  <c:v>248</c:v>
                </c:pt>
                <c:pt idx="173">
                  <c:v>243</c:v>
                </c:pt>
                <c:pt idx="174">
                  <c:v>240</c:v>
                </c:pt>
                <c:pt idx="175">
                  <c:v>233</c:v>
                </c:pt>
                <c:pt idx="176">
                  <c:v>233</c:v>
                </c:pt>
                <c:pt idx="177">
                  <c:v>235</c:v>
                </c:pt>
                <c:pt idx="178">
                  <c:v>231</c:v>
                </c:pt>
                <c:pt idx="179">
                  <c:v>233</c:v>
                </c:pt>
                <c:pt idx="180">
                  <c:v>235</c:v>
                </c:pt>
                <c:pt idx="181">
                  <c:v>244</c:v>
                </c:pt>
                <c:pt idx="182">
                  <c:v>243</c:v>
                </c:pt>
                <c:pt idx="183">
                  <c:v>243</c:v>
                </c:pt>
                <c:pt idx="184">
                  <c:v>243</c:v>
                </c:pt>
                <c:pt idx="185">
                  <c:v>248</c:v>
                </c:pt>
                <c:pt idx="186">
                  <c:v>263</c:v>
                </c:pt>
                <c:pt idx="187">
                  <c:v>263</c:v>
                </c:pt>
                <c:pt idx="188">
                  <c:v>263</c:v>
                </c:pt>
                <c:pt idx="189">
                  <c:v>250</c:v>
                </c:pt>
                <c:pt idx="190">
                  <c:v>253</c:v>
                </c:pt>
                <c:pt idx="191">
                  <c:v>253</c:v>
                </c:pt>
                <c:pt idx="192">
                  <c:v>253</c:v>
                </c:pt>
                <c:pt idx="193">
                  <c:v>252</c:v>
                </c:pt>
                <c:pt idx="194">
                  <c:v>253</c:v>
                </c:pt>
                <c:pt idx="195">
                  <c:v>253</c:v>
                </c:pt>
                <c:pt idx="196">
                  <c:v>253</c:v>
                </c:pt>
                <c:pt idx="197">
                  <c:v>252.5</c:v>
                </c:pt>
                <c:pt idx="198">
                  <c:v>252.5</c:v>
                </c:pt>
                <c:pt idx="199">
                  <c:v>257.5</c:v>
                </c:pt>
                <c:pt idx="200">
                  <c:v>262.5</c:v>
                </c:pt>
                <c:pt idx="201">
                  <c:v>271.5</c:v>
                </c:pt>
                <c:pt idx="202">
                  <c:v>267.5</c:v>
                </c:pt>
                <c:pt idx="203">
                  <c:v>277.5</c:v>
                </c:pt>
                <c:pt idx="204">
                  <c:v>295</c:v>
                </c:pt>
                <c:pt idx="205">
                  <c:v>297.5</c:v>
                </c:pt>
                <c:pt idx="206">
                  <c:v>281.5</c:v>
                </c:pt>
                <c:pt idx="207">
                  <c:v>282.5</c:v>
                </c:pt>
                <c:pt idx="208">
                  <c:v>282.5</c:v>
                </c:pt>
                <c:pt idx="209">
                  <c:v>279</c:v>
                </c:pt>
                <c:pt idx="210">
                  <c:v>267.5</c:v>
                </c:pt>
                <c:pt idx="211">
                  <c:v>262.5</c:v>
                </c:pt>
                <c:pt idx="212">
                  <c:v>254</c:v>
                </c:pt>
                <c:pt idx="213">
                  <c:v>252.5</c:v>
                </c:pt>
                <c:pt idx="214">
                  <c:v>257.5</c:v>
                </c:pt>
                <c:pt idx="215">
                  <c:v>257.5</c:v>
                </c:pt>
                <c:pt idx="216">
                  <c:v>257.5</c:v>
                </c:pt>
                <c:pt idx="217">
                  <c:v>258</c:v>
                </c:pt>
                <c:pt idx="218">
                  <c:v>250</c:v>
                </c:pt>
                <c:pt idx="219">
                  <c:v>252</c:v>
                </c:pt>
                <c:pt idx="220">
                  <c:v>257</c:v>
                </c:pt>
                <c:pt idx="221">
                  <c:v>258</c:v>
                </c:pt>
                <c:pt idx="222">
                  <c:v>262.5</c:v>
                </c:pt>
                <c:pt idx="223">
                  <c:v>267.5</c:v>
                </c:pt>
                <c:pt idx="224">
                  <c:v>276</c:v>
                </c:pt>
                <c:pt idx="225">
                  <c:v>290</c:v>
                </c:pt>
                <c:pt idx="226">
                  <c:v>285</c:v>
                </c:pt>
                <c:pt idx="227">
                  <c:v>267.5</c:v>
                </c:pt>
                <c:pt idx="228">
                  <c:v>276</c:v>
                </c:pt>
                <c:pt idx="229">
                  <c:v>290</c:v>
                </c:pt>
                <c:pt idx="230">
                  <c:v>315</c:v>
                </c:pt>
                <c:pt idx="231">
                  <c:v>315</c:v>
                </c:pt>
                <c:pt idx="232">
                  <c:v>315</c:v>
                </c:pt>
                <c:pt idx="233">
                  <c:v>310</c:v>
                </c:pt>
                <c:pt idx="234">
                  <c:v>307.5</c:v>
                </c:pt>
                <c:pt idx="235">
                  <c:v>312.5</c:v>
                </c:pt>
                <c:pt idx="236">
                  <c:v>307.5</c:v>
                </c:pt>
                <c:pt idx="237">
                  <c:v>305</c:v>
                </c:pt>
                <c:pt idx="238">
                  <c:v>297.5</c:v>
                </c:pt>
                <c:pt idx="239">
                  <c:v>292.5</c:v>
                </c:pt>
                <c:pt idx="240">
                  <c:v>277.5</c:v>
                </c:pt>
                <c:pt idx="241">
                  <c:v>267.5</c:v>
                </c:pt>
                <c:pt idx="242">
                  <c:v>267.5</c:v>
                </c:pt>
                <c:pt idx="243">
                  <c:v>262.5</c:v>
                </c:pt>
                <c:pt idx="244">
                  <c:v>267.5</c:v>
                </c:pt>
                <c:pt idx="245">
                  <c:v>275</c:v>
                </c:pt>
                <c:pt idx="246">
                  <c:v>275</c:v>
                </c:pt>
                <c:pt idx="247">
                  <c:v>277.5</c:v>
                </c:pt>
                <c:pt idx="248">
                  <c:v>287.5</c:v>
                </c:pt>
                <c:pt idx="249">
                  <c:v>282.5</c:v>
                </c:pt>
                <c:pt idx="250">
                  <c:v>282.5</c:v>
                </c:pt>
                <c:pt idx="251">
                  <c:v>267.5</c:v>
                </c:pt>
                <c:pt idx="252">
                  <c:v>267.5</c:v>
                </c:pt>
                <c:pt idx="253">
                  <c:v>257.5</c:v>
                </c:pt>
                <c:pt idx="254">
                  <c:v>252.5</c:v>
                </c:pt>
                <c:pt idx="255">
                  <c:v>247.5</c:v>
                </c:pt>
                <c:pt idx="256">
                  <c:v>247.5</c:v>
                </c:pt>
                <c:pt idx="257">
                  <c:v>202.5</c:v>
                </c:pt>
                <c:pt idx="258">
                  <c:v>202.5</c:v>
                </c:pt>
                <c:pt idx="259">
                  <c:v>202.5</c:v>
                </c:pt>
                <c:pt idx="260">
                  <c:v>202.5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187</c:v>
                </c:pt>
                <c:pt idx="267">
                  <c:v>187</c:v>
                </c:pt>
                <c:pt idx="268">
                  <c:v>204</c:v>
                </c:pt>
                <c:pt idx="269">
                  <c:v>200</c:v>
                </c:pt>
                <c:pt idx="270">
                  <c:v>200</c:v>
                </c:pt>
                <c:pt idx="271">
                  <c:v>207.5</c:v>
                </c:pt>
                <c:pt idx="272">
                  <c:v>227.5</c:v>
                </c:pt>
                <c:pt idx="273">
                  <c:v>232.5</c:v>
                </c:pt>
                <c:pt idx="274">
                  <c:v>237.5</c:v>
                </c:pt>
                <c:pt idx="275">
                  <c:v>237.5</c:v>
                </c:pt>
                <c:pt idx="276">
                  <c:v>237.5</c:v>
                </c:pt>
                <c:pt idx="277">
                  <c:v>238</c:v>
                </c:pt>
                <c:pt idx="278">
                  <c:v>238</c:v>
                </c:pt>
                <c:pt idx="279">
                  <c:v>233</c:v>
                </c:pt>
                <c:pt idx="280">
                  <c:v>230</c:v>
                </c:pt>
                <c:pt idx="281">
                  <c:v>211</c:v>
                </c:pt>
                <c:pt idx="282">
                  <c:v>212.5</c:v>
                </c:pt>
                <c:pt idx="283">
                  <c:v>217.5</c:v>
                </c:pt>
                <c:pt idx="284">
                  <c:v>217.5</c:v>
                </c:pt>
                <c:pt idx="285">
                  <c:v>219</c:v>
                </c:pt>
                <c:pt idx="286">
                  <c:v>219</c:v>
                </c:pt>
                <c:pt idx="287">
                  <c:v>212.5</c:v>
                </c:pt>
                <c:pt idx="288">
                  <c:v>212.5</c:v>
                </c:pt>
                <c:pt idx="289">
                  <c:v>212.5</c:v>
                </c:pt>
                <c:pt idx="290">
                  <c:v>212.5</c:v>
                </c:pt>
                <c:pt idx="291">
                  <c:v>207.5</c:v>
                </c:pt>
                <c:pt idx="292">
                  <c:v>205</c:v>
                </c:pt>
                <c:pt idx="293">
                  <c:v>202.5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192.5</c:v>
                </c:pt>
                <c:pt idx="300">
                  <c:v>195</c:v>
                </c:pt>
                <c:pt idx="301">
                  <c:v>192.5</c:v>
                </c:pt>
                <c:pt idx="302">
                  <c:v>192.5</c:v>
                </c:pt>
                <c:pt idx="303">
                  <c:v>187.5</c:v>
                </c:pt>
                <c:pt idx="304">
                  <c:v>187.5</c:v>
                </c:pt>
                <c:pt idx="305">
                  <c:v>187.5</c:v>
                </c:pt>
                <c:pt idx="306">
                  <c:v>187.5</c:v>
                </c:pt>
                <c:pt idx="307">
                  <c:v>187.5</c:v>
                </c:pt>
                <c:pt idx="308">
                  <c:v>172.5</c:v>
                </c:pt>
                <c:pt idx="309">
                  <c:v>172.5</c:v>
                </c:pt>
                <c:pt idx="310">
                  <c:v>172.5</c:v>
                </c:pt>
                <c:pt idx="311">
                  <c:v>172.5</c:v>
                </c:pt>
                <c:pt idx="312">
                  <c:v>172.5</c:v>
                </c:pt>
                <c:pt idx="313">
                  <c:v>172.5</c:v>
                </c:pt>
                <c:pt idx="314">
                  <c:v>172.5</c:v>
                </c:pt>
                <c:pt idx="315">
                  <c:v>172.5</c:v>
                </c:pt>
                <c:pt idx="316">
                  <c:v>172.5</c:v>
                </c:pt>
                <c:pt idx="317">
                  <c:v>172.5</c:v>
                </c:pt>
                <c:pt idx="318">
                  <c:v>172.5</c:v>
                </c:pt>
                <c:pt idx="319">
                  <c:v>182.5</c:v>
                </c:pt>
                <c:pt idx="320">
                  <c:v>197.5</c:v>
                </c:pt>
                <c:pt idx="321">
                  <c:v>212.5</c:v>
                </c:pt>
                <c:pt idx="322">
                  <c:v>217.5</c:v>
                </c:pt>
                <c:pt idx="323">
                  <c:v>217.5</c:v>
                </c:pt>
                <c:pt idx="324">
                  <c:v>222.5</c:v>
                </c:pt>
                <c:pt idx="325">
                  <c:v>222.5</c:v>
                </c:pt>
                <c:pt idx="326">
                  <c:v>257.5</c:v>
                </c:pt>
                <c:pt idx="327">
                  <c:v>252.5</c:v>
                </c:pt>
                <c:pt idx="328">
                  <c:v>222.5</c:v>
                </c:pt>
                <c:pt idx="329">
                  <c:v>230</c:v>
                </c:pt>
                <c:pt idx="330">
                  <c:v>230</c:v>
                </c:pt>
                <c:pt idx="331">
                  <c:v>230</c:v>
                </c:pt>
                <c:pt idx="332">
                  <c:v>232.5</c:v>
                </c:pt>
                <c:pt idx="333">
                  <c:v>247.5</c:v>
                </c:pt>
                <c:pt idx="334">
                  <c:v>252.5</c:v>
                </c:pt>
                <c:pt idx="335">
                  <c:v>252.5</c:v>
                </c:pt>
                <c:pt idx="336">
                  <c:v>255</c:v>
                </c:pt>
                <c:pt idx="337">
                  <c:v>252.5</c:v>
                </c:pt>
                <c:pt idx="338">
                  <c:v>252.5</c:v>
                </c:pt>
                <c:pt idx="339">
                  <c:v>265.5</c:v>
                </c:pt>
                <c:pt idx="340">
                  <c:v>270</c:v>
                </c:pt>
                <c:pt idx="341">
                  <c:v>285</c:v>
                </c:pt>
                <c:pt idx="342">
                  <c:v>287.5</c:v>
                </c:pt>
                <c:pt idx="343">
                  <c:v>287.5</c:v>
                </c:pt>
                <c:pt idx="344">
                  <c:v>302.5</c:v>
                </c:pt>
                <c:pt idx="345">
                  <c:v>315</c:v>
                </c:pt>
                <c:pt idx="346">
                  <c:v>315</c:v>
                </c:pt>
                <c:pt idx="347">
                  <c:v>332.5</c:v>
                </c:pt>
                <c:pt idx="348">
                  <c:v>317.5</c:v>
                </c:pt>
                <c:pt idx="349">
                  <c:v>317.5</c:v>
                </c:pt>
                <c:pt idx="350">
                  <c:v>317.5</c:v>
                </c:pt>
                <c:pt idx="351">
                  <c:v>332.5</c:v>
                </c:pt>
                <c:pt idx="352">
                  <c:v>327.5</c:v>
                </c:pt>
                <c:pt idx="353">
                  <c:v>322.5</c:v>
                </c:pt>
                <c:pt idx="354">
                  <c:v>312.5</c:v>
                </c:pt>
                <c:pt idx="355">
                  <c:v>312.5</c:v>
                </c:pt>
                <c:pt idx="356">
                  <c:v>312.5</c:v>
                </c:pt>
                <c:pt idx="357">
                  <c:v>312.5</c:v>
                </c:pt>
                <c:pt idx="358">
                  <c:v>307.5</c:v>
                </c:pt>
                <c:pt idx="359">
                  <c:v>307.5</c:v>
                </c:pt>
                <c:pt idx="360">
                  <c:v>307.5</c:v>
                </c:pt>
                <c:pt idx="361">
                  <c:v>307.5</c:v>
                </c:pt>
                <c:pt idx="362">
                  <c:v>292.5</c:v>
                </c:pt>
                <c:pt idx="363">
                  <c:v>292.5</c:v>
                </c:pt>
                <c:pt idx="364">
                  <c:v>292.5</c:v>
                </c:pt>
                <c:pt idx="365">
                  <c:v>307.5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60-4A36-9C9A-8E2822D9F1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3835312"/>
        <c:axId val="1"/>
      </c:scatterChart>
      <c:valAx>
        <c:axId val="903835312"/>
        <c:scaling>
          <c:orientation val="minMax"/>
        </c:scaling>
        <c:delete val="0"/>
        <c:axPos val="b"/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03835312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5479811493379827"/>
          <c:y val="0.71673919877056336"/>
          <c:w val="0.16161656017341425"/>
          <c:h val="2.861234326429394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893217978726556"/>
          <c:y val="4.1343773578240012E-2"/>
          <c:w val="0.7985446357144973"/>
          <c:h val="0.88889113193216029"/>
        </c:manualLayout>
      </c:layout>
      <c:scatterChart>
        <c:scatterStyle val="lineMarker"/>
        <c:varyColors val="0"/>
        <c:ser>
          <c:idx val="0"/>
          <c:order val="0"/>
          <c:tx>
            <c:strRef>
              <c:f>Analysis!$F$33</c:f>
              <c:strCache>
                <c:ptCount val="1"/>
                <c:pt idx="0">
                  <c:v>Hedge P&amp;L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Analysis!$E$34:$E$399</c:f>
              <c:numCache>
                <c:formatCode>d\-mmm\-yy</c:formatCode>
                <c:ptCount val="366"/>
                <c:pt idx="26">
                  <c:v>33977</c:v>
                </c:pt>
                <c:pt idx="27">
                  <c:v>33984</c:v>
                </c:pt>
                <c:pt idx="28">
                  <c:v>33991</c:v>
                </c:pt>
                <c:pt idx="29">
                  <c:v>33998</c:v>
                </c:pt>
                <c:pt idx="30">
                  <c:v>34005</c:v>
                </c:pt>
                <c:pt idx="31">
                  <c:v>34012</c:v>
                </c:pt>
                <c:pt idx="32">
                  <c:v>34019</c:v>
                </c:pt>
                <c:pt idx="33">
                  <c:v>34026</c:v>
                </c:pt>
                <c:pt idx="34">
                  <c:v>34033</c:v>
                </c:pt>
                <c:pt idx="35">
                  <c:v>34040</c:v>
                </c:pt>
                <c:pt idx="36">
                  <c:v>34047</c:v>
                </c:pt>
                <c:pt idx="37">
                  <c:v>34054</c:v>
                </c:pt>
                <c:pt idx="38">
                  <c:v>34061</c:v>
                </c:pt>
                <c:pt idx="39">
                  <c:v>34068</c:v>
                </c:pt>
                <c:pt idx="40">
                  <c:v>34075</c:v>
                </c:pt>
                <c:pt idx="41">
                  <c:v>34082</c:v>
                </c:pt>
                <c:pt idx="42">
                  <c:v>34089</c:v>
                </c:pt>
                <c:pt idx="43">
                  <c:v>34096</c:v>
                </c:pt>
                <c:pt idx="44">
                  <c:v>34103</c:v>
                </c:pt>
                <c:pt idx="45">
                  <c:v>34110</c:v>
                </c:pt>
                <c:pt idx="46">
                  <c:v>34117</c:v>
                </c:pt>
                <c:pt idx="47">
                  <c:v>34124</c:v>
                </c:pt>
                <c:pt idx="48">
                  <c:v>34131</c:v>
                </c:pt>
                <c:pt idx="49">
                  <c:v>34138</c:v>
                </c:pt>
                <c:pt idx="50">
                  <c:v>34145</c:v>
                </c:pt>
                <c:pt idx="51">
                  <c:v>34152</c:v>
                </c:pt>
                <c:pt idx="52">
                  <c:v>34159</c:v>
                </c:pt>
                <c:pt idx="53">
                  <c:v>34166</c:v>
                </c:pt>
                <c:pt idx="54">
                  <c:v>34173</c:v>
                </c:pt>
                <c:pt idx="55">
                  <c:v>34180</c:v>
                </c:pt>
                <c:pt idx="56">
                  <c:v>34187</c:v>
                </c:pt>
                <c:pt idx="57">
                  <c:v>34194</c:v>
                </c:pt>
                <c:pt idx="58">
                  <c:v>34201</c:v>
                </c:pt>
                <c:pt idx="59">
                  <c:v>34208</c:v>
                </c:pt>
                <c:pt idx="60">
                  <c:v>34215</c:v>
                </c:pt>
                <c:pt idx="61">
                  <c:v>34222</c:v>
                </c:pt>
                <c:pt idx="62">
                  <c:v>34229</c:v>
                </c:pt>
                <c:pt idx="63">
                  <c:v>34236</c:v>
                </c:pt>
                <c:pt idx="64">
                  <c:v>34243</c:v>
                </c:pt>
                <c:pt idx="65">
                  <c:v>34250</c:v>
                </c:pt>
                <c:pt idx="66">
                  <c:v>34257</c:v>
                </c:pt>
                <c:pt idx="67">
                  <c:v>34264</c:v>
                </c:pt>
                <c:pt idx="68">
                  <c:v>34271</c:v>
                </c:pt>
                <c:pt idx="69">
                  <c:v>34278</c:v>
                </c:pt>
                <c:pt idx="70">
                  <c:v>34285</c:v>
                </c:pt>
                <c:pt idx="71">
                  <c:v>34292</c:v>
                </c:pt>
                <c:pt idx="72">
                  <c:v>34299</c:v>
                </c:pt>
                <c:pt idx="73">
                  <c:v>34306</c:v>
                </c:pt>
                <c:pt idx="74">
                  <c:v>34313</c:v>
                </c:pt>
                <c:pt idx="75">
                  <c:v>34320</c:v>
                </c:pt>
                <c:pt idx="76">
                  <c:v>34334</c:v>
                </c:pt>
                <c:pt idx="77">
                  <c:v>34341</c:v>
                </c:pt>
                <c:pt idx="78">
                  <c:v>34348</c:v>
                </c:pt>
                <c:pt idx="79">
                  <c:v>34355</c:v>
                </c:pt>
                <c:pt idx="80">
                  <c:v>34362</c:v>
                </c:pt>
                <c:pt idx="81">
                  <c:v>34369</c:v>
                </c:pt>
                <c:pt idx="82">
                  <c:v>34376</c:v>
                </c:pt>
                <c:pt idx="83">
                  <c:v>34383</c:v>
                </c:pt>
                <c:pt idx="84">
                  <c:v>34390</c:v>
                </c:pt>
                <c:pt idx="85">
                  <c:v>34397</c:v>
                </c:pt>
                <c:pt idx="86">
                  <c:v>34404</c:v>
                </c:pt>
                <c:pt idx="87">
                  <c:v>34411</c:v>
                </c:pt>
                <c:pt idx="88">
                  <c:v>34418</c:v>
                </c:pt>
                <c:pt idx="89">
                  <c:v>34425</c:v>
                </c:pt>
                <c:pt idx="90">
                  <c:v>34432</c:v>
                </c:pt>
                <c:pt idx="91">
                  <c:v>34439</c:v>
                </c:pt>
                <c:pt idx="92">
                  <c:v>34446</c:v>
                </c:pt>
                <c:pt idx="93">
                  <c:v>34453</c:v>
                </c:pt>
                <c:pt idx="94">
                  <c:v>34460</c:v>
                </c:pt>
                <c:pt idx="95">
                  <c:v>34467</c:v>
                </c:pt>
                <c:pt idx="96">
                  <c:v>34474</c:v>
                </c:pt>
                <c:pt idx="97">
                  <c:v>34481</c:v>
                </c:pt>
                <c:pt idx="98">
                  <c:v>34488</c:v>
                </c:pt>
                <c:pt idx="99">
                  <c:v>34495</c:v>
                </c:pt>
                <c:pt idx="100">
                  <c:v>34502</c:v>
                </c:pt>
                <c:pt idx="101">
                  <c:v>34509</c:v>
                </c:pt>
                <c:pt idx="102">
                  <c:v>34516</c:v>
                </c:pt>
                <c:pt idx="103">
                  <c:v>34523</c:v>
                </c:pt>
                <c:pt idx="104">
                  <c:v>34530</c:v>
                </c:pt>
                <c:pt idx="105">
                  <c:v>34537</c:v>
                </c:pt>
                <c:pt idx="106">
                  <c:v>34544</c:v>
                </c:pt>
                <c:pt idx="107">
                  <c:v>34551</c:v>
                </c:pt>
                <c:pt idx="108">
                  <c:v>34558</c:v>
                </c:pt>
                <c:pt idx="109">
                  <c:v>34565</c:v>
                </c:pt>
                <c:pt idx="110">
                  <c:v>34572</c:v>
                </c:pt>
                <c:pt idx="111">
                  <c:v>34579</c:v>
                </c:pt>
                <c:pt idx="112">
                  <c:v>34586</c:v>
                </c:pt>
                <c:pt idx="113">
                  <c:v>34593</c:v>
                </c:pt>
                <c:pt idx="114">
                  <c:v>34600</c:v>
                </c:pt>
                <c:pt idx="115">
                  <c:v>34607</c:v>
                </c:pt>
                <c:pt idx="116">
                  <c:v>34614</c:v>
                </c:pt>
                <c:pt idx="117">
                  <c:v>34621</c:v>
                </c:pt>
                <c:pt idx="118">
                  <c:v>34628</c:v>
                </c:pt>
                <c:pt idx="119">
                  <c:v>34635</c:v>
                </c:pt>
                <c:pt idx="120">
                  <c:v>34642</c:v>
                </c:pt>
                <c:pt idx="121">
                  <c:v>34649</c:v>
                </c:pt>
                <c:pt idx="122">
                  <c:v>34656</c:v>
                </c:pt>
                <c:pt idx="123">
                  <c:v>34663</c:v>
                </c:pt>
                <c:pt idx="124">
                  <c:v>34670</c:v>
                </c:pt>
                <c:pt idx="125">
                  <c:v>34677</c:v>
                </c:pt>
                <c:pt idx="126">
                  <c:v>34684</c:v>
                </c:pt>
                <c:pt idx="127">
                  <c:v>34691</c:v>
                </c:pt>
                <c:pt idx="128">
                  <c:v>34705</c:v>
                </c:pt>
                <c:pt idx="129">
                  <c:v>34712</c:v>
                </c:pt>
                <c:pt idx="130">
                  <c:v>34719</c:v>
                </c:pt>
                <c:pt idx="131">
                  <c:v>34726</c:v>
                </c:pt>
                <c:pt idx="132">
                  <c:v>34733</c:v>
                </c:pt>
                <c:pt idx="133">
                  <c:v>34740</c:v>
                </c:pt>
                <c:pt idx="134">
                  <c:v>34747</c:v>
                </c:pt>
                <c:pt idx="135">
                  <c:v>34754</c:v>
                </c:pt>
                <c:pt idx="136">
                  <c:v>34761</c:v>
                </c:pt>
                <c:pt idx="137">
                  <c:v>34768</c:v>
                </c:pt>
                <c:pt idx="138">
                  <c:v>34775</c:v>
                </c:pt>
                <c:pt idx="139">
                  <c:v>34782</c:v>
                </c:pt>
                <c:pt idx="140">
                  <c:v>34789</c:v>
                </c:pt>
                <c:pt idx="141">
                  <c:v>34796</c:v>
                </c:pt>
                <c:pt idx="142">
                  <c:v>34803</c:v>
                </c:pt>
                <c:pt idx="143">
                  <c:v>34810</c:v>
                </c:pt>
                <c:pt idx="144">
                  <c:v>34817</c:v>
                </c:pt>
                <c:pt idx="145">
                  <c:v>34824</c:v>
                </c:pt>
                <c:pt idx="146">
                  <c:v>34831</c:v>
                </c:pt>
                <c:pt idx="147">
                  <c:v>34838</c:v>
                </c:pt>
                <c:pt idx="148">
                  <c:v>34845</c:v>
                </c:pt>
                <c:pt idx="149">
                  <c:v>34852</c:v>
                </c:pt>
                <c:pt idx="150">
                  <c:v>34859</c:v>
                </c:pt>
                <c:pt idx="151">
                  <c:v>34866</c:v>
                </c:pt>
                <c:pt idx="152">
                  <c:v>34873</c:v>
                </c:pt>
                <c:pt idx="153">
                  <c:v>34880</c:v>
                </c:pt>
                <c:pt idx="154">
                  <c:v>34887</c:v>
                </c:pt>
                <c:pt idx="155">
                  <c:v>34894</c:v>
                </c:pt>
                <c:pt idx="156">
                  <c:v>34901</c:v>
                </c:pt>
                <c:pt idx="157">
                  <c:v>34908</c:v>
                </c:pt>
                <c:pt idx="158">
                  <c:v>34915</c:v>
                </c:pt>
                <c:pt idx="159">
                  <c:v>34922</c:v>
                </c:pt>
                <c:pt idx="160">
                  <c:v>34929</c:v>
                </c:pt>
                <c:pt idx="161">
                  <c:v>34936</c:v>
                </c:pt>
                <c:pt idx="162">
                  <c:v>34943</c:v>
                </c:pt>
                <c:pt idx="163">
                  <c:v>34950</c:v>
                </c:pt>
                <c:pt idx="164">
                  <c:v>34957</c:v>
                </c:pt>
                <c:pt idx="165">
                  <c:v>34964</c:v>
                </c:pt>
                <c:pt idx="166">
                  <c:v>34971</c:v>
                </c:pt>
                <c:pt idx="167">
                  <c:v>34978</c:v>
                </c:pt>
                <c:pt idx="168">
                  <c:v>34985</c:v>
                </c:pt>
                <c:pt idx="169">
                  <c:v>34992</c:v>
                </c:pt>
                <c:pt idx="170">
                  <c:v>34999</c:v>
                </c:pt>
                <c:pt idx="171">
                  <c:v>35006</c:v>
                </c:pt>
                <c:pt idx="172">
                  <c:v>35013</c:v>
                </c:pt>
                <c:pt idx="173">
                  <c:v>35020</c:v>
                </c:pt>
                <c:pt idx="174">
                  <c:v>35027</c:v>
                </c:pt>
                <c:pt idx="175">
                  <c:v>35034</c:v>
                </c:pt>
                <c:pt idx="176">
                  <c:v>35041</c:v>
                </c:pt>
                <c:pt idx="177">
                  <c:v>35048</c:v>
                </c:pt>
                <c:pt idx="178">
                  <c:v>35055</c:v>
                </c:pt>
                <c:pt idx="179">
                  <c:v>35069</c:v>
                </c:pt>
                <c:pt idx="180">
                  <c:v>35076</c:v>
                </c:pt>
                <c:pt idx="181">
                  <c:v>35083</c:v>
                </c:pt>
                <c:pt idx="182">
                  <c:v>35090</c:v>
                </c:pt>
                <c:pt idx="183">
                  <c:v>35097</c:v>
                </c:pt>
                <c:pt idx="184">
                  <c:v>35104</c:v>
                </c:pt>
                <c:pt idx="185">
                  <c:v>35111</c:v>
                </c:pt>
                <c:pt idx="186">
                  <c:v>35118</c:v>
                </c:pt>
                <c:pt idx="187">
                  <c:v>35125</c:v>
                </c:pt>
                <c:pt idx="188">
                  <c:v>35132</c:v>
                </c:pt>
                <c:pt idx="189">
                  <c:v>35139</c:v>
                </c:pt>
                <c:pt idx="190">
                  <c:v>35146</c:v>
                </c:pt>
                <c:pt idx="191">
                  <c:v>35153</c:v>
                </c:pt>
                <c:pt idx="192">
                  <c:v>35160</c:v>
                </c:pt>
                <c:pt idx="193">
                  <c:v>35167</c:v>
                </c:pt>
                <c:pt idx="194">
                  <c:v>35174</c:v>
                </c:pt>
                <c:pt idx="195">
                  <c:v>35181</c:v>
                </c:pt>
                <c:pt idx="196">
                  <c:v>35188</c:v>
                </c:pt>
                <c:pt idx="197">
                  <c:v>35195</c:v>
                </c:pt>
                <c:pt idx="198">
                  <c:v>35202</c:v>
                </c:pt>
                <c:pt idx="199">
                  <c:v>35209</c:v>
                </c:pt>
                <c:pt idx="200">
                  <c:v>35216</c:v>
                </c:pt>
                <c:pt idx="201">
                  <c:v>35223</c:v>
                </c:pt>
                <c:pt idx="202">
                  <c:v>35230</c:v>
                </c:pt>
                <c:pt idx="203">
                  <c:v>35237</c:v>
                </c:pt>
                <c:pt idx="204">
                  <c:v>35244</c:v>
                </c:pt>
                <c:pt idx="205">
                  <c:v>35251</c:v>
                </c:pt>
                <c:pt idx="206">
                  <c:v>35258</c:v>
                </c:pt>
                <c:pt idx="207">
                  <c:v>35265</c:v>
                </c:pt>
                <c:pt idx="208">
                  <c:v>35272</c:v>
                </c:pt>
                <c:pt idx="209">
                  <c:v>35279</c:v>
                </c:pt>
                <c:pt idx="210">
                  <c:v>35286</c:v>
                </c:pt>
                <c:pt idx="211">
                  <c:v>35293</c:v>
                </c:pt>
                <c:pt idx="212">
                  <c:v>35300</c:v>
                </c:pt>
                <c:pt idx="213">
                  <c:v>35307</c:v>
                </c:pt>
                <c:pt idx="214">
                  <c:v>35314</c:v>
                </c:pt>
                <c:pt idx="215">
                  <c:v>35321</c:v>
                </c:pt>
                <c:pt idx="216">
                  <c:v>35328</c:v>
                </c:pt>
                <c:pt idx="217">
                  <c:v>35335</c:v>
                </c:pt>
                <c:pt idx="218">
                  <c:v>35342</c:v>
                </c:pt>
                <c:pt idx="219">
                  <c:v>35349</c:v>
                </c:pt>
                <c:pt idx="220">
                  <c:v>35356</c:v>
                </c:pt>
                <c:pt idx="221">
                  <c:v>35363</c:v>
                </c:pt>
                <c:pt idx="222">
                  <c:v>35370</c:v>
                </c:pt>
                <c:pt idx="223">
                  <c:v>35377</c:v>
                </c:pt>
                <c:pt idx="224">
                  <c:v>35384</c:v>
                </c:pt>
                <c:pt idx="225">
                  <c:v>35391</c:v>
                </c:pt>
                <c:pt idx="226">
                  <c:v>35398</c:v>
                </c:pt>
                <c:pt idx="227">
                  <c:v>35405</c:v>
                </c:pt>
                <c:pt idx="228">
                  <c:v>35412</c:v>
                </c:pt>
                <c:pt idx="229">
                  <c:v>35419</c:v>
                </c:pt>
                <c:pt idx="230">
                  <c:v>35433</c:v>
                </c:pt>
                <c:pt idx="231">
                  <c:v>35440</c:v>
                </c:pt>
                <c:pt idx="232">
                  <c:v>35447</c:v>
                </c:pt>
                <c:pt idx="233">
                  <c:v>35454</c:v>
                </c:pt>
                <c:pt idx="234">
                  <c:v>35461</c:v>
                </c:pt>
                <c:pt idx="235">
                  <c:v>35468</c:v>
                </c:pt>
                <c:pt idx="236">
                  <c:v>35475</c:v>
                </c:pt>
                <c:pt idx="237">
                  <c:v>35482</c:v>
                </c:pt>
                <c:pt idx="238">
                  <c:v>35489</c:v>
                </c:pt>
                <c:pt idx="239">
                  <c:v>35496</c:v>
                </c:pt>
                <c:pt idx="240">
                  <c:v>35503</c:v>
                </c:pt>
                <c:pt idx="241">
                  <c:v>35510</c:v>
                </c:pt>
                <c:pt idx="242">
                  <c:v>35517</c:v>
                </c:pt>
                <c:pt idx="243">
                  <c:v>35524</c:v>
                </c:pt>
                <c:pt idx="244">
                  <c:v>35531</c:v>
                </c:pt>
                <c:pt idx="245">
                  <c:v>35538</c:v>
                </c:pt>
                <c:pt idx="246">
                  <c:v>35545</c:v>
                </c:pt>
                <c:pt idx="247">
                  <c:v>35552</c:v>
                </c:pt>
                <c:pt idx="248">
                  <c:v>35559</c:v>
                </c:pt>
                <c:pt idx="249">
                  <c:v>35566</c:v>
                </c:pt>
                <c:pt idx="250">
                  <c:v>35573</c:v>
                </c:pt>
                <c:pt idx="251">
                  <c:v>35580</c:v>
                </c:pt>
                <c:pt idx="252">
                  <c:v>35587</c:v>
                </c:pt>
                <c:pt idx="253">
                  <c:v>35594</c:v>
                </c:pt>
                <c:pt idx="254">
                  <c:v>35601</c:v>
                </c:pt>
                <c:pt idx="255">
                  <c:v>35608</c:v>
                </c:pt>
                <c:pt idx="256">
                  <c:v>35615</c:v>
                </c:pt>
                <c:pt idx="257">
                  <c:v>35622</c:v>
                </c:pt>
                <c:pt idx="258">
                  <c:v>35629</c:v>
                </c:pt>
                <c:pt idx="259">
                  <c:v>35636</c:v>
                </c:pt>
                <c:pt idx="260">
                  <c:v>35643</c:v>
                </c:pt>
                <c:pt idx="261">
                  <c:v>35650</c:v>
                </c:pt>
                <c:pt idx="262">
                  <c:v>35657</c:v>
                </c:pt>
                <c:pt idx="263">
                  <c:v>35664</c:v>
                </c:pt>
                <c:pt idx="264">
                  <c:v>35671</c:v>
                </c:pt>
                <c:pt idx="265">
                  <c:v>35678</c:v>
                </c:pt>
                <c:pt idx="266">
                  <c:v>35685</c:v>
                </c:pt>
                <c:pt idx="267">
                  <c:v>35692</c:v>
                </c:pt>
                <c:pt idx="268">
                  <c:v>35699</c:v>
                </c:pt>
                <c:pt idx="269">
                  <c:v>35706</c:v>
                </c:pt>
                <c:pt idx="270">
                  <c:v>35713</c:v>
                </c:pt>
                <c:pt idx="271">
                  <c:v>35720</c:v>
                </c:pt>
                <c:pt idx="272">
                  <c:v>35727</c:v>
                </c:pt>
                <c:pt idx="273">
                  <c:v>35734</c:v>
                </c:pt>
                <c:pt idx="274">
                  <c:v>35741</c:v>
                </c:pt>
                <c:pt idx="275">
                  <c:v>35748</c:v>
                </c:pt>
                <c:pt idx="276">
                  <c:v>35755</c:v>
                </c:pt>
                <c:pt idx="277">
                  <c:v>35762</c:v>
                </c:pt>
                <c:pt idx="278">
                  <c:v>35769</c:v>
                </c:pt>
                <c:pt idx="279">
                  <c:v>35776</c:v>
                </c:pt>
                <c:pt idx="280">
                  <c:v>35783</c:v>
                </c:pt>
                <c:pt idx="281">
                  <c:v>35797</c:v>
                </c:pt>
                <c:pt idx="282">
                  <c:v>35804</c:v>
                </c:pt>
                <c:pt idx="283">
                  <c:v>35811</c:v>
                </c:pt>
                <c:pt idx="284">
                  <c:v>35818</c:v>
                </c:pt>
                <c:pt idx="285">
                  <c:v>35825</c:v>
                </c:pt>
                <c:pt idx="286">
                  <c:v>35832</c:v>
                </c:pt>
                <c:pt idx="287">
                  <c:v>35839</c:v>
                </c:pt>
                <c:pt idx="288">
                  <c:v>35846</c:v>
                </c:pt>
                <c:pt idx="289">
                  <c:v>35853</c:v>
                </c:pt>
                <c:pt idx="290">
                  <c:v>35860</c:v>
                </c:pt>
                <c:pt idx="291">
                  <c:v>35867</c:v>
                </c:pt>
                <c:pt idx="292">
                  <c:v>35874</c:v>
                </c:pt>
                <c:pt idx="293">
                  <c:v>35881</c:v>
                </c:pt>
                <c:pt idx="294">
                  <c:v>35888</c:v>
                </c:pt>
                <c:pt idx="295">
                  <c:v>35895</c:v>
                </c:pt>
                <c:pt idx="296">
                  <c:v>35902</c:v>
                </c:pt>
                <c:pt idx="297">
                  <c:v>35909</c:v>
                </c:pt>
                <c:pt idx="298">
                  <c:v>35916</c:v>
                </c:pt>
                <c:pt idx="299">
                  <c:v>35923</c:v>
                </c:pt>
                <c:pt idx="300">
                  <c:v>35930</c:v>
                </c:pt>
                <c:pt idx="301">
                  <c:v>35937</c:v>
                </c:pt>
                <c:pt idx="302">
                  <c:v>35944</c:v>
                </c:pt>
                <c:pt idx="303">
                  <c:v>35951</c:v>
                </c:pt>
                <c:pt idx="304">
                  <c:v>35958</c:v>
                </c:pt>
                <c:pt idx="305">
                  <c:v>35965</c:v>
                </c:pt>
                <c:pt idx="306">
                  <c:v>35972</c:v>
                </c:pt>
                <c:pt idx="307">
                  <c:v>35979</c:v>
                </c:pt>
                <c:pt idx="308">
                  <c:v>35986</c:v>
                </c:pt>
                <c:pt idx="309">
                  <c:v>35993</c:v>
                </c:pt>
                <c:pt idx="310">
                  <c:v>36000</c:v>
                </c:pt>
                <c:pt idx="311">
                  <c:v>36007</c:v>
                </c:pt>
                <c:pt idx="312">
                  <c:v>36014</c:v>
                </c:pt>
                <c:pt idx="313">
                  <c:v>36021</c:v>
                </c:pt>
                <c:pt idx="314">
                  <c:v>36028</c:v>
                </c:pt>
                <c:pt idx="315">
                  <c:v>36035</c:v>
                </c:pt>
                <c:pt idx="316">
                  <c:v>36042</c:v>
                </c:pt>
                <c:pt idx="317">
                  <c:v>36049</c:v>
                </c:pt>
                <c:pt idx="318">
                  <c:v>36056</c:v>
                </c:pt>
                <c:pt idx="319">
                  <c:v>36063</c:v>
                </c:pt>
                <c:pt idx="320">
                  <c:v>36070</c:v>
                </c:pt>
                <c:pt idx="321">
                  <c:v>36077</c:v>
                </c:pt>
                <c:pt idx="322">
                  <c:v>36084</c:v>
                </c:pt>
                <c:pt idx="323">
                  <c:v>36091</c:v>
                </c:pt>
                <c:pt idx="324">
                  <c:v>36098</c:v>
                </c:pt>
                <c:pt idx="325">
                  <c:v>36105</c:v>
                </c:pt>
                <c:pt idx="326">
                  <c:v>36112</c:v>
                </c:pt>
                <c:pt idx="327">
                  <c:v>36119</c:v>
                </c:pt>
                <c:pt idx="328">
                  <c:v>36126</c:v>
                </c:pt>
                <c:pt idx="329">
                  <c:v>36133</c:v>
                </c:pt>
                <c:pt idx="330">
                  <c:v>36140</c:v>
                </c:pt>
                <c:pt idx="331">
                  <c:v>36147</c:v>
                </c:pt>
                <c:pt idx="332">
                  <c:v>36154</c:v>
                </c:pt>
                <c:pt idx="333">
                  <c:v>36161</c:v>
                </c:pt>
                <c:pt idx="334">
                  <c:v>36168</c:v>
                </c:pt>
                <c:pt idx="335">
                  <c:v>36175</c:v>
                </c:pt>
                <c:pt idx="336">
                  <c:v>36182</c:v>
                </c:pt>
                <c:pt idx="337">
                  <c:v>36189</c:v>
                </c:pt>
                <c:pt idx="338">
                  <c:v>36196</c:v>
                </c:pt>
                <c:pt idx="339">
                  <c:v>36203</c:v>
                </c:pt>
                <c:pt idx="340">
                  <c:v>36210</c:v>
                </c:pt>
                <c:pt idx="341">
                  <c:v>36217</c:v>
                </c:pt>
                <c:pt idx="342">
                  <c:v>36224</c:v>
                </c:pt>
                <c:pt idx="343">
                  <c:v>36231</c:v>
                </c:pt>
                <c:pt idx="344">
                  <c:v>36238</c:v>
                </c:pt>
                <c:pt idx="345">
                  <c:v>36245</c:v>
                </c:pt>
                <c:pt idx="346">
                  <c:v>36252</c:v>
                </c:pt>
                <c:pt idx="347">
                  <c:v>36259</c:v>
                </c:pt>
                <c:pt idx="348">
                  <c:v>36266</c:v>
                </c:pt>
                <c:pt idx="349">
                  <c:v>36273</c:v>
                </c:pt>
                <c:pt idx="350">
                  <c:v>36280</c:v>
                </c:pt>
                <c:pt idx="351">
                  <c:v>36287</c:v>
                </c:pt>
                <c:pt idx="352">
                  <c:v>36294</c:v>
                </c:pt>
                <c:pt idx="353">
                  <c:v>36301</c:v>
                </c:pt>
                <c:pt idx="354">
                  <c:v>36308</c:v>
                </c:pt>
                <c:pt idx="355">
                  <c:v>36315</c:v>
                </c:pt>
                <c:pt idx="356">
                  <c:v>36322</c:v>
                </c:pt>
                <c:pt idx="357">
                  <c:v>36329</c:v>
                </c:pt>
                <c:pt idx="358">
                  <c:v>36336</c:v>
                </c:pt>
                <c:pt idx="359">
                  <c:v>36343</c:v>
                </c:pt>
                <c:pt idx="360">
                  <c:v>36350</c:v>
                </c:pt>
                <c:pt idx="361">
                  <c:v>36357</c:v>
                </c:pt>
                <c:pt idx="362">
                  <c:v>36364</c:v>
                </c:pt>
                <c:pt idx="363">
                  <c:v>36371</c:v>
                </c:pt>
                <c:pt idx="364">
                  <c:v>36378</c:v>
                </c:pt>
                <c:pt idx="365">
                  <c:v>36385</c:v>
                </c:pt>
              </c:numCache>
            </c:numRef>
          </c:xVal>
          <c:yVal>
            <c:numRef>
              <c:f>Analysis!$F$34:$F$399</c:f>
              <c:numCache>
                <c:formatCode>0.00</c:formatCode>
                <c:ptCount val="366"/>
                <c:pt idx="26">
                  <c:v>4.7822581772686039</c:v>
                </c:pt>
                <c:pt idx="27">
                  <c:v>-0.30968967253026136</c:v>
                </c:pt>
                <c:pt idx="28">
                  <c:v>0.60718858910360396</c:v>
                </c:pt>
                <c:pt idx="29">
                  <c:v>16.06118225838722</c:v>
                </c:pt>
                <c:pt idx="30">
                  <c:v>23.477551533722409</c:v>
                </c:pt>
                <c:pt idx="31">
                  <c:v>17.681577608822973</c:v>
                </c:pt>
                <c:pt idx="32">
                  <c:v>26.011841831520851</c:v>
                </c:pt>
                <c:pt idx="33">
                  <c:v>25.705898023988407</c:v>
                </c:pt>
                <c:pt idx="34">
                  <c:v>27.211454850905049</c:v>
                </c:pt>
                <c:pt idx="35">
                  <c:v>29.811817043288819</c:v>
                </c:pt>
                <c:pt idx="36">
                  <c:v>26.458185566388966</c:v>
                </c:pt>
                <c:pt idx="37">
                  <c:v>36.940945112371331</c:v>
                </c:pt>
                <c:pt idx="38">
                  <c:v>17.63881198147061</c:v>
                </c:pt>
                <c:pt idx="39">
                  <c:v>18.219710989070087</c:v>
                </c:pt>
                <c:pt idx="40">
                  <c:v>20.01238322363648</c:v>
                </c:pt>
                <c:pt idx="41">
                  <c:v>21.448089885153042</c:v>
                </c:pt>
                <c:pt idx="42">
                  <c:v>7.5075259932553351</c:v>
                </c:pt>
                <c:pt idx="43">
                  <c:v>-1.0700389181941539</c:v>
                </c:pt>
                <c:pt idx="44">
                  <c:v>5.2177112743571961</c:v>
                </c:pt>
                <c:pt idx="45">
                  <c:v>6.334137743741362</c:v>
                </c:pt>
                <c:pt idx="46">
                  <c:v>3.9810762401092035</c:v>
                </c:pt>
                <c:pt idx="47">
                  <c:v>2.5005394248934891</c:v>
                </c:pt>
                <c:pt idx="48">
                  <c:v>1.3570284174615992</c:v>
                </c:pt>
                <c:pt idx="49">
                  <c:v>-1.4666648303871526</c:v>
                </c:pt>
                <c:pt idx="50">
                  <c:v>-11.425103961204087</c:v>
                </c:pt>
                <c:pt idx="51">
                  <c:v>-17.992763801654469</c:v>
                </c:pt>
                <c:pt idx="52">
                  <c:v>-19.879130036304659</c:v>
                </c:pt>
                <c:pt idx="53">
                  <c:v>-18.063248751956152</c:v>
                </c:pt>
                <c:pt idx="54">
                  <c:v>-13.564994902241077</c:v>
                </c:pt>
                <c:pt idx="55">
                  <c:v>-18.173706625575843</c:v>
                </c:pt>
                <c:pt idx="56">
                  <c:v>-20.608904300793718</c:v>
                </c:pt>
                <c:pt idx="57">
                  <c:v>-25.253017687310258</c:v>
                </c:pt>
                <c:pt idx="58">
                  <c:v>-37.291244460343336</c:v>
                </c:pt>
                <c:pt idx="59">
                  <c:v>-53.130016418412083</c:v>
                </c:pt>
                <c:pt idx="60">
                  <c:v>-59.459295074329546</c:v>
                </c:pt>
                <c:pt idx="61">
                  <c:v>-74.036415811114253</c:v>
                </c:pt>
                <c:pt idx="62">
                  <c:v>-89.948372030733069</c:v>
                </c:pt>
                <c:pt idx="63">
                  <c:v>-112.68614701151645</c:v>
                </c:pt>
                <c:pt idx="64">
                  <c:v>-108.25044034999989</c:v>
                </c:pt>
                <c:pt idx="65">
                  <c:v>-100.33359449418298</c:v>
                </c:pt>
                <c:pt idx="66">
                  <c:v>-90.277048307565892</c:v>
                </c:pt>
                <c:pt idx="67">
                  <c:v>-87.054767630515215</c:v>
                </c:pt>
                <c:pt idx="68">
                  <c:v>-52.768287007767057</c:v>
                </c:pt>
                <c:pt idx="69">
                  <c:v>-45.023876240500655</c:v>
                </c:pt>
                <c:pt idx="70">
                  <c:v>-56.261716032917938</c:v>
                </c:pt>
                <c:pt idx="71">
                  <c:v>-52.461296646485188</c:v>
                </c:pt>
                <c:pt idx="72">
                  <c:v>-46.721868908202843</c:v>
                </c:pt>
                <c:pt idx="73">
                  <c:v>-39.721392327721112</c:v>
                </c:pt>
                <c:pt idx="74">
                  <c:v>-36.092931449357138</c:v>
                </c:pt>
                <c:pt idx="75">
                  <c:v>-31.674591040461131</c:v>
                </c:pt>
                <c:pt idx="76">
                  <c:v>-32.108644944478726</c:v>
                </c:pt>
                <c:pt idx="77">
                  <c:v>-29.241677082978928</c:v>
                </c:pt>
                <c:pt idx="78">
                  <c:v>-40.027204544763606</c:v>
                </c:pt>
                <c:pt idx="79">
                  <c:v>-47.465101531229891</c:v>
                </c:pt>
                <c:pt idx="80">
                  <c:v>-57.540476117729668</c:v>
                </c:pt>
                <c:pt idx="81">
                  <c:v>-76.508852725362658</c:v>
                </c:pt>
                <c:pt idx="82">
                  <c:v>-116.60692737534586</c:v>
                </c:pt>
                <c:pt idx="83">
                  <c:v>-118.69236523726461</c:v>
                </c:pt>
                <c:pt idx="84">
                  <c:v>-71.346925086895908</c:v>
                </c:pt>
                <c:pt idx="85">
                  <c:v>-43.364072148127562</c:v>
                </c:pt>
                <c:pt idx="86">
                  <c:v>-35.86182083620885</c:v>
                </c:pt>
                <c:pt idx="87">
                  <c:v>-12.795720360471467</c:v>
                </c:pt>
                <c:pt idx="88">
                  <c:v>15.9005261569458</c:v>
                </c:pt>
                <c:pt idx="89">
                  <c:v>16.802956668596387</c:v>
                </c:pt>
                <c:pt idx="90">
                  <c:v>31.670971083845615</c:v>
                </c:pt>
                <c:pt idx="91">
                  <c:v>35.452085489913941</c:v>
                </c:pt>
                <c:pt idx="92">
                  <c:v>49.725961730414596</c:v>
                </c:pt>
                <c:pt idx="93">
                  <c:v>40.176592722396165</c:v>
                </c:pt>
                <c:pt idx="94">
                  <c:v>9.3999561836781034</c:v>
                </c:pt>
                <c:pt idx="95">
                  <c:v>-5.195928141355397</c:v>
                </c:pt>
                <c:pt idx="96">
                  <c:v>0.22253806614352811</c:v>
                </c:pt>
                <c:pt idx="97">
                  <c:v>-3.1012485744911871</c:v>
                </c:pt>
                <c:pt idx="98">
                  <c:v>-3.045781347440478</c:v>
                </c:pt>
                <c:pt idx="99">
                  <c:v>-15.269714781990118</c:v>
                </c:pt>
                <c:pt idx="100">
                  <c:v>-31.945863329721494</c:v>
                </c:pt>
                <c:pt idx="101">
                  <c:v>-38.57099011193548</c:v>
                </c:pt>
                <c:pt idx="102">
                  <c:v>-49.706244981202339</c:v>
                </c:pt>
                <c:pt idx="103">
                  <c:v>-52.112550981118545</c:v>
                </c:pt>
                <c:pt idx="104">
                  <c:v>-35.17237027691661</c:v>
                </c:pt>
                <c:pt idx="105">
                  <c:v>-17.614712724916192</c:v>
                </c:pt>
                <c:pt idx="106">
                  <c:v>4.0837565232677315</c:v>
                </c:pt>
                <c:pt idx="107">
                  <c:v>22.326611750486023</c:v>
                </c:pt>
                <c:pt idx="108">
                  <c:v>87.696400897172239</c:v>
                </c:pt>
                <c:pt idx="109">
                  <c:v>104.18474585122333</c:v>
                </c:pt>
                <c:pt idx="110">
                  <c:v>74.223449204738131</c:v>
                </c:pt>
                <c:pt idx="111">
                  <c:v>76.495611700770809</c:v>
                </c:pt>
                <c:pt idx="112">
                  <c:v>55.339244713885591</c:v>
                </c:pt>
                <c:pt idx="113">
                  <c:v>45.641732451330022</c:v>
                </c:pt>
                <c:pt idx="114">
                  <c:v>34.725997960896429</c:v>
                </c:pt>
                <c:pt idx="115">
                  <c:v>36.443328014779993</c:v>
                </c:pt>
                <c:pt idx="116">
                  <c:v>14.32039155751572</c:v>
                </c:pt>
                <c:pt idx="117">
                  <c:v>18.647386495697514</c:v>
                </c:pt>
                <c:pt idx="118">
                  <c:v>2.2116798341809556</c:v>
                </c:pt>
                <c:pt idx="119">
                  <c:v>15.3424892419145</c:v>
                </c:pt>
                <c:pt idx="120">
                  <c:v>42.188341161131049</c:v>
                </c:pt>
                <c:pt idx="121">
                  <c:v>61.187229795747719</c:v>
                </c:pt>
                <c:pt idx="122">
                  <c:v>61.492697022798431</c:v>
                </c:pt>
                <c:pt idx="123">
                  <c:v>55.901319146267262</c:v>
                </c:pt>
                <c:pt idx="124">
                  <c:v>43.380777001916599</c:v>
                </c:pt>
                <c:pt idx="125">
                  <c:v>53.759396084700427</c:v>
                </c:pt>
                <c:pt idx="126">
                  <c:v>70.8836021117679</c:v>
                </c:pt>
                <c:pt idx="127">
                  <c:v>76.743901780967718</c:v>
                </c:pt>
                <c:pt idx="128">
                  <c:v>84.5222844699707</c:v>
                </c:pt>
                <c:pt idx="129">
                  <c:v>70.190908881889499</c:v>
                </c:pt>
                <c:pt idx="130">
                  <c:v>67.221962300988807</c:v>
                </c:pt>
                <c:pt idx="131">
                  <c:v>61.629379666288344</c:v>
                </c:pt>
                <c:pt idx="132">
                  <c:v>51.418717804704755</c:v>
                </c:pt>
                <c:pt idx="133">
                  <c:v>56.212977985136213</c:v>
                </c:pt>
                <c:pt idx="134">
                  <c:v>55.365379915634733</c:v>
                </c:pt>
                <c:pt idx="135">
                  <c:v>60.103219708052023</c:v>
                </c:pt>
                <c:pt idx="136">
                  <c:v>64.36045787361968</c:v>
                </c:pt>
                <c:pt idx="137">
                  <c:v>54.831057212019346</c:v>
                </c:pt>
                <c:pt idx="138">
                  <c:v>88.950182992651904</c:v>
                </c:pt>
                <c:pt idx="139">
                  <c:v>93.18811617785515</c:v>
                </c:pt>
                <c:pt idx="140">
                  <c:v>92.280222232073868</c:v>
                </c:pt>
                <c:pt idx="141">
                  <c:v>111.35731056304164</c:v>
                </c:pt>
                <c:pt idx="142">
                  <c:v>118.97484839780913</c:v>
                </c:pt>
                <c:pt idx="143">
                  <c:v>94.436621624776052</c:v>
                </c:pt>
                <c:pt idx="144">
                  <c:v>94.023077459292153</c:v>
                </c:pt>
                <c:pt idx="145">
                  <c:v>96.130677817243594</c:v>
                </c:pt>
                <c:pt idx="146">
                  <c:v>66.95671959446193</c:v>
                </c:pt>
                <c:pt idx="147">
                  <c:v>40.967833248295214</c:v>
                </c:pt>
                <c:pt idx="148">
                  <c:v>43.693989413611519</c:v>
                </c:pt>
                <c:pt idx="149">
                  <c:v>20.95335691715988</c:v>
                </c:pt>
                <c:pt idx="150">
                  <c:v>7.3972873110245239</c:v>
                </c:pt>
                <c:pt idx="151">
                  <c:v>12.10280793920419</c:v>
                </c:pt>
                <c:pt idx="152">
                  <c:v>12.683642135169766</c:v>
                </c:pt>
                <c:pt idx="153">
                  <c:v>12.660210069333893</c:v>
                </c:pt>
                <c:pt idx="154">
                  <c:v>22.778701065064851</c:v>
                </c:pt>
                <c:pt idx="155">
                  <c:v>39.058578307146931</c:v>
                </c:pt>
                <c:pt idx="156">
                  <c:v>36.058036915031302</c:v>
                </c:pt>
                <c:pt idx="157">
                  <c:v>52.510919218931591</c:v>
                </c:pt>
                <c:pt idx="158">
                  <c:v>57.372965038416339</c:v>
                </c:pt>
                <c:pt idx="159">
                  <c:v>54.712848361868417</c:v>
                </c:pt>
                <c:pt idx="160">
                  <c:v>36.760442638449859</c:v>
                </c:pt>
                <c:pt idx="161">
                  <c:v>22.372395065148645</c:v>
                </c:pt>
                <c:pt idx="162">
                  <c:v>11.168401395865027</c:v>
                </c:pt>
                <c:pt idx="163">
                  <c:v>4.1135689537159115</c:v>
                </c:pt>
                <c:pt idx="164">
                  <c:v>-9.5410842887013345</c:v>
                </c:pt>
                <c:pt idx="165">
                  <c:v>-5.2325059815544002</c:v>
                </c:pt>
                <c:pt idx="166">
                  <c:v>6.5062221601924435</c:v>
                </c:pt>
                <c:pt idx="167">
                  <c:v>-0.21628153291199936</c:v>
                </c:pt>
                <c:pt idx="168">
                  <c:v>-0.36871204456258511</c:v>
                </c:pt>
                <c:pt idx="169">
                  <c:v>-4.3952551904946802</c:v>
                </c:pt>
                <c:pt idx="170">
                  <c:v>-18.720597371177512</c:v>
                </c:pt>
                <c:pt idx="171">
                  <c:v>-30.030445248127641</c:v>
                </c:pt>
                <c:pt idx="172">
                  <c:v>-20.216151909644196</c:v>
                </c:pt>
                <c:pt idx="173">
                  <c:v>-5.1740210671934364</c:v>
                </c:pt>
                <c:pt idx="174">
                  <c:v>-19.745459178458582</c:v>
                </c:pt>
                <c:pt idx="175">
                  <c:v>-4.4243394432552989</c:v>
                </c:pt>
                <c:pt idx="176">
                  <c:v>3.1295398379303485</c:v>
                </c:pt>
                <c:pt idx="177">
                  <c:v>-7.0699473828509394</c:v>
                </c:pt>
                <c:pt idx="178">
                  <c:v>-11.294483196485224</c:v>
                </c:pt>
                <c:pt idx="179">
                  <c:v>-0.93970794838509164</c:v>
                </c:pt>
                <c:pt idx="180">
                  <c:v>2.7265679341641267</c:v>
                </c:pt>
                <c:pt idx="181">
                  <c:v>-4.3295340777881783</c:v>
                </c:pt>
                <c:pt idx="182">
                  <c:v>-5.6588451395225974</c:v>
                </c:pt>
                <c:pt idx="183">
                  <c:v>-42.513587981805777</c:v>
                </c:pt>
                <c:pt idx="184">
                  <c:v>-50.624522435907195</c:v>
                </c:pt>
                <c:pt idx="185">
                  <c:v>-64.306353609158137</c:v>
                </c:pt>
                <c:pt idx="186">
                  <c:v>-74.077974713075179</c:v>
                </c:pt>
                <c:pt idx="187">
                  <c:v>-43.489837539908031</c:v>
                </c:pt>
                <c:pt idx="188">
                  <c:v>-28.631284020993139</c:v>
                </c:pt>
                <c:pt idx="189">
                  <c:v>-18.833596351625726</c:v>
                </c:pt>
                <c:pt idx="190">
                  <c:v>-13.719392613008221</c:v>
                </c:pt>
                <c:pt idx="191">
                  <c:v>-4.9150367513408391</c:v>
                </c:pt>
                <c:pt idx="192">
                  <c:v>-11.856235428140142</c:v>
                </c:pt>
                <c:pt idx="193">
                  <c:v>-18.692056477754665</c:v>
                </c:pt>
                <c:pt idx="194">
                  <c:v>-10.214853758688943</c:v>
                </c:pt>
                <c:pt idx="195">
                  <c:v>-12.076264793272095</c:v>
                </c:pt>
                <c:pt idx="196">
                  <c:v>-6.5358152894723567</c:v>
                </c:pt>
                <c:pt idx="197">
                  <c:v>-8.4191181240303763</c:v>
                </c:pt>
                <c:pt idx="198">
                  <c:v>-7.7135365088816954</c:v>
                </c:pt>
                <c:pt idx="199">
                  <c:v>-9.0810743436491883</c:v>
                </c:pt>
                <c:pt idx="200">
                  <c:v>-5.5500857361837816</c:v>
                </c:pt>
                <c:pt idx="201">
                  <c:v>4.3942888323456444</c:v>
                </c:pt>
                <c:pt idx="202">
                  <c:v>9.9486446940130264</c:v>
                </c:pt>
                <c:pt idx="203">
                  <c:v>-2.6472396310204758</c:v>
                </c:pt>
                <c:pt idx="204">
                  <c:v>-7.4762475908801207</c:v>
                </c:pt>
                <c:pt idx="205">
                  <c:v>-5.3800925697888076</c:v>
                </c:pt>
                <c:pt idx="206">
                  <c:v>-15.379966771185892</c:v>
                </c:pt>
                <c:pt idx="207">
                  <c:v>-18.102154055450605</c:v>
                </c:pt>
                <c:pt idx="208">
                  <c:v>-13.920892855467365</c:v>
                </c:pt>
                <c:pt idx="209">
                  <c:v>14.996191290590421</c:v>
                </c:pt>
                <c:pt idx="210">
                  <c:v>19.860189144784012</c:v>
                </c:pt>
                <c:pt idx="211">
                  <c:v>26.455629295152725</c:v>
                </c:pt>
                <c:pt idx="212">
                  <c:v>22.8907468845496</c:v>
                </c:pt>
                <c:pt idx="213">
                  <c:v>-20.099965697723036</c:v>
                </c:pt>
                <c:pt idx="214">
                  <c:v>-40.978584780506864</c:v>
                </c:pt>
                <c:pt idx="215">
                  <c:v>-55.592788519124376</c:v>
                </c:pt>
                <c:pt idx="216">
                  <c:v>-69.699119307272625</c:v>
                </c:pt>
                <c:pt idx="217">
                  <c:v>-73.112234572278822</c:v>
                </c:pt>
                <c:pt idx="218">
                  <c:v>-61.194721525743361</c:v>
                </c:pt>
                <c:pt idx="219">
                  <c:v>-65.735582798390922</c:v>
                </c:pt>
                <c:pt idx="220">
                  <c:v>-64.562036344457084</c:v>
                </c:pt>
                <c:pt idx="221">
                  <c:v>-54.899126963874807</c:v>
                </c:pt>
                <c:pt idx="222">
                  <c:v>-59.153301729350304</c:v>
                </c:pt>
                <c:pt idx="223">
                  <c:v>-48.663668106644046</c:v>
                </c:pt>
                <c:pt idx="224">
                  <c:v>-25.18174922998719</c:v>
                </c:pt>
                <c:pt idx="225">
                  <c:v>-6.270997768537665</c:v>
                </c:pt>
                <c:pt idx="226">
                  <c:v>14.875940727830184</c:v>
                </c:pt>
                <c:pt idx="227">
                  <c:v>-0.40912925232476738</c:v>
                </c:pt>
                <c:pt idx="228">
                  <c:v>4.3676845896651457</c:v>
                </c:pt>
                <c:pt idx="229">
                  <c:v>16.372130051198461</c:v>
                </c:pt>
                <c:pt idx="230">
                  <c:v>25.772038554872509</c:v>
                </c:pt>
                <c:pt idx="231">
                  <c:v>12.396038697516069</c:v>
                </c:pt>
                <c:pt idx="232">
                  <c:v>23.009514258446018</c:v>
                </c:pt>
                <c:pt idx="233">
                  <c:v>37.414644081344989</c:v>
                </c:pt>
                <c:pt idx="234">
                  <c:v>35.001940585186624</c:v>
                </c:pt>
                <c:pt idx="235">
                  <c:v>9.8625109504442712</c:v>
                </c:pt>
                <c:pt idx="236">
                  <c:v>-14.837942738265443</c:v>
                </c:pt>
                <c:pt idx="237">
                  <c:v>-8.4141903999076888</c:v>
                </c:pt>
                <c:pt idx="238">
                  <c:v>1.9803671612736338</c:v>
                </c:pt>
                <c:pt idx="239">
                  <c:v>15.524324239830325</c:v>
                </c:pt>
                <c:pt idx="240">
                  <c:v>24.022227307666576</c:v>
                </c:pt>
                <c:pt idx="241">
                  <c:v>37.720664150033556</c:v>
                </c:pt>
                <c:pt idx="242">
                  <c:v>57.864110345831548</c:v>
                </c:pt>
                <c:pt idx="243">
                  <c:v>47.981219280121358</c:v>
                </c:pt>
                <c:pt idx="244">
                  <c:v>22.359712564302278</c:v>
                </c:pt>
                <c:pt idx="245">
                  <c:v>16.716948833409933</c:v>
                </c:pt>
                <c:pt idx="246">
                  <c:v>6.4742194047945549</c:v>
                </c:pt>
                <c:pt idx="247">
                  <c:v>20.141335956669288</c:v>
                </c:pt>
                <c:pt idx="248">
                  <c:v>26.829471233376417</c:v>
                </c:pt>
                <c:pt idx="249">
                  <c:v>16.790735474044656</c:v>
                </c:pt>
                <c:pt idx="250">
                  <c:v>-19.334629598410196</c:v>
                </c:pt>
                <c:pt idx="251">
                  <c:v>-53.482777661223288</c:v>
                </c:pt>
                <c:pt idx="252">
                  <c:v>-76.322820172706301</c:v>
                </c:pt>
                <c:pt idx="253">
                  <c:v>-61.183960511231632</c:v>
                </c:pt>
                <c:pt idx="254">
                  <c:v>-66.107110470504736</c:v>
                </c:pt>
                <c:pt idx="255">
                  <c:v>-66.736747525885946</c:v>
                </c:pt>
                <c:pt idx="256">
                  <c:v>-63.224176533066462</c:v>
                </c:pt>
                <c:pt idx="257">
                  <c:v>-50.697129209111637</c:v>
                </c:pt>
                <c:pt idx="258">
                  <c:v>-35.189826231910068</c:v>
                </c:pt>
                <c:pt idx="259">
                  <c:v>-32.654868743393074</c:v>
                </c:pt>
                <c:pt idx="260">
                  <c:v>-22.863513758633925</c:v>
                </c:pt>
                <c:pt idx="261">
                  <c:v>-4.1697282622241829</c:v>
                </c:pt>
                <c:pt idx="262">
                  <c:v>16.696128233892289</c:v>
                </c:pt>
                <c:pt idx="263">
                  <c:v>22.009580903050214</c:v>
                </c:pt>
                <c:pt idx="264">
                  <c:v>25.979339572124353</c:v>
                </c:pt>
                <c:pt idx="265">
                  <c:v>25.381899707042749</c:v>
                </c:pt>
                <c:pt idx="266">
                  <c:v>29.77937959552623</c:v>
                </c:pt>
                <c:pt idx="267">
                  <c:v>30.864089279757422</c:v>
                </c:pt>
                <c:pt idx="268">
                  <c:v>19.912383152874355</c:v>
                </c:pt>
                <c:pt idx="269">
                  <c:v>13.108250307260732</c:v>
                </c:pt>
                <c:pt idx="270">
                  <c:v>20.040146292145593</c:v>
                </c:pt>
                <c:pt idx="271">
                  <c:v>29.032843314944017</c:v>
                </c:pt>
                <c:pt idx="272">
                  <c:v>38.766588427706793</c:v>
                </c:pt>
                <c:pt idx="273">
                  <c:v>36.648112706162934</c:v>
                </c:pt>
                <c:pt idx="274">
                  <c:v>39.201357202446999</c:v>
                </c:pt>
                <c:pt idx="275">
                  <c:v>43.888842420065423</c:v>
                </c:pt>
                <c:pt idx="276">
                  <c:v>49.267493908666204</c:v>
                </c:pt>
                <c:pt idx="277">
                  <c:v>63.543990358205328</c:v>
                </c:pt>
                <c:pt idx="278">
                  <c:v>67.645114117704679</c:v>
                </c:pt>
                <c:pt idx="279">
                  <c:v>58.790371275421478</c:v>
                </c:pt>
                <c:pt idx="280">
                  <c:v>60.849616773286975</c:v>
                </c:pt>
                <c:pt idx="281">
                  <c:v>67.036305176919058</c:v>
                </c:pt>
                <c:pt idx="282">
                  <c:v>71.547242511091554</c:v>
                </c:pt>
                <c:pt idx="283">
                  <c:v>61.182025608152642</c:v>
                </c:pt>
                <c:pt idx="284">
                  <c:v>33.630527262153514</c:v>
                </c:pt>
                <c:pt idx="285">
                  <c:v>25.426295302629025</c:v>
                </c:pt>
                <c:pt idx="286">
                  <c:v>10.501669889128809</c:v>
                </c:pt>
                <c:pt idx="287">
                  <c:v>5.6480060064120075</c:v>
                </c:pt>
                <c:pt idx="288">
                  <c:v>10.398006006412011</c:v>
                </c:pt>
                <c:pt idx="289">
                  <c:v>1.9972568334124468</c:v>
                </c:pt>
                <c:pt idx="290">
                  <c:v>-3.5781177530873371</c:v>
                </c:pt>
                <c:pt idx="291">
                  <c:v>3.0616445482929215</c:v>
                </c:pt>
                <c:pt idx="292">
                  <c:v>2.5016527574989622</c:v>
                </c:pt>
                <c:pt idx="293">
                  <c:v>-2.9625490846585314</c:v>
                </c:pt>
                <c:pt idx="294">
                  <c:v>-3.7250772057499173</c:v>
                </c:pt>
                <c:pt idx="295">
                  <c:v>-3.8327099695183033</c:v>
                </c:pt>
                <c:pt idx="296">
                  <c:v>-1.6231594733180401</c:v>
                </c:pt>
                <c:pt idx="297">
                  <c:v>-1.9532178115920047</c:v>
                </c:pt>
                <c:pt idx="298">
                  <c:v>-11.095015074555924</c:v>
                </c:pt>
                <c:pt idx="299">
                  <c:v>-31.044643368127225</c:v>
                </c:pt>
                <c:pt idx="300">
                  <c:v>-55.188995044884635</c:v>
                </c:pt>
                <c:pt idx="301">
                  <c:v>-44.109001518244568</c:v>
                </c:pt>
                <c:pt idx="302">
                  <c:v>-38.586903833845788</c:v>
                </c:pt>
                <c:pt idx="303">
                  <c:v>-35.111462539252088</c:v>
                </c:pt>
                <c:pt idx="304">
                  <c:v>-27.128035802551175</c:v>
                </c:pt>
                <c:pt idx="305">
                  <c:v>-15.153658193336756</c:v>
                </c:pt>
                <c:pt idx="306">
                  <c:v>-16.416897360485855</c:v>
                </c:pt>
                <c:pt idx="307">
                  <c:v>-20.849807493303171</c:v>
                </c:pt>
                <c:pt idx="308">
                  <c:v>-24.153164481225176</c:v>
                </c:pt>
                <c:pt idx="309">
                  <c:v>-24.576043744440469</c:v>
                </c:pt>
                <c:pt idx="310">
                  <c:v>-19.965744075240643</c:v>
                </c:pt>
                <c:pt idx="311">
                  <c:v>-17.092411123315635</c:v>
                </c:pt>
                <c:pt idx="312">
                  <c:v>-13.976587033016115</c:v>
                </c:pt>
                <c:pt idx="313">
                  <c:v>-19.37928824072452</c:v>
                </c:pt>
                <c:pt idx="314">
                  <c:v>-23.884812661824217</c:v>
                </c:pt>
                <c:pt idx="315">
                  <c:v>-12.822265473625698</c:v>
                </c:pt>
                <c:pt idx="316">
                  <c:v>-4.9986694432277936</c:v>
                </c:pt>
                <c:pt idx="317">
                  <c:v>-4.426913939511846</c:v>
                </c:pt>
                <c:pt idx="318">
                  <c:v>-11.383686022253785</c:v>
                </c:pt>
                <c:pt idx="319">
                  <c:v>-26.443295608963044</c:v>
                </c:pt>
                <c:pt idx="320">
                  <c:v>-22.068944684440673</c:v>
                </c:pt>
                <c:pt idx="321">
                  <c:v>-20.623902925192702</c:v>
                </c:pt>
                <c:pt idx="322">
                  <c:v>-12.67162300037706</c:v>
                </c:pt>
                <c:pt idx="323">
                  <c:v>-8.4804243235777577</c:v>
                </c:pt>
                <c:pt idx="324">
                  <c:v>-3.412320308462597</c:v>
                </c:pt>
                <c:pt idx="325">
                  <c:v>20.676975910091929</c:v>
                </c:pt>
                <c:pt idx="326">
                  <c:v>47.299613090146323</c:v>
                </c:pt>
                <c:pt idx="327">
                  <c:v>32.714062736589618</c:v>
                </c:pt>
                <c:pt idx="328">
                  <c:v>19.254129052693589</c:v>
                </c:pt>
                <c:pt idx="329">
                  <c:v>14.071392398483233</c:v>
                </c:pt>
                <c:pt idx="330">
                  <c:v>16.510812519180661</c:v>
                </c:pt>
                <c:pt idx="331">
                  <c:v>16.643209872779266</c:v>
                </c:pt>
                <c:pt idx="332">
                  <c:v>16.94383514363593</c:v>
                </c:pt>
                <c:pt idx="333">
                  <c:v>26.365000662383245</c:v>
                </c:pt>
                <c:pt idx="334">
                  <c:v>24.291723008047207</c:v>
                </c:pt>
                <c:pt idx="335">
                  <c:v>27.563820692445994</c:v>
                </c:pt>
                <c:pt idx="336">
                  <c:v>21.050120219002252</c:v>
                </c:pt>
                <c:pt idx="337">
                  <c:v>16.979364572642751</c:v>
                </c:pt>
                <c:pt idx="338">
                  <c:v>17.08966424184257</c:v>
                </c:pt>
                <c:pt idx="339">
                  <c:v>29.683232443323462</c:v>
                </c:pt>
                <c:pt idx="340">
                  <c:v>34.666230279546696</c:v>
                </c:pt>
                <c:pt idx="341">
                  <c:v>31.043200429496451</c:v>
                </c:pt>
                <c:pt idx="342">
                  <c:v>24.718731323956092</c:v>
                </c:pt>
                <c:pt idx="343">
                  <c:v>23.336333970357487</c:v>
                </c:pt>
                <c:pt idx="344">
                  <c:v>19.084652631706462</c:v>
                </c:pt>
                <c:pt idx="345">
                  <c:v>26.456906624065084</c:v>
                </c:pt>
                <c:pt idx="346">
                  <c:v>37.208587962716109</c:v>
                </c:pt>
                <c:pt idx="347">
                  <c:v>35.959493443675527</c:v>
                </c:pt>
                <c:pt idx="348">
                  <c:v>34.269943699710296</c:v>
                </c:pt>
                <c:pt idx="349">
                  <c:v>27.810393203510031</c:v>
                </c:pt>
                <c:pt idx="350">
                  <c:v>19.266165428895533</c:v>
                </c:pt>
                <c:pt idx="351">
                  <c:v>6.7956633079467323</c:v>
                </c:pt>
                <c:pt idx="352">
                  <c:v>-5.9364328719819852</c:v>
                </c:pt>
                <c:pt idx="353">
                  <c:v>6.3798601812143545</c:v>
                </c:pt>
                <c:pt idx="354">
                  <c:v>24.832426076274913</c:v>
                </c:pt>
                <c:pt idx="355">
                  <c:v>15.928771707603033</c:v>
                </c:pt>
                <c:pt idx="356">
                  <c:v>-5.1392999016951748</c:v>
                </c:pt>
                <c:pt idx="357">
                  <c:v>-22.718420353192769</c:v>
                </c:pt>
                <c:pt idx="358">
                  <c:v>-22.258029187666992</c:v>
                </c:pt>
                <c:pt idx="359">
                  <c:v>-23.877696360415179</c:v>
                </c:pt>
                <c:pt idx="360">
                  <c:v>-24.41265384893218</c:v>
                </c:pt>
                <c:pt idx="361">
                  <c:v>-33.997109968735401</c:v>
                </c:pt>
                <c:pt idx="362">
                  <c:v>-46.783226502639785</c:v>
                </c:pt>
                <c:pt idx="363">
                  <c:v>-37.149923668081769</c:v>
                </c:pt>
                <c:pt idx="364">
                  <c:v>-35.912751066383031</c:v>
                </c:pt>
                <c:pt idx="365">
                  <c:v>-55.177101598915449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12-4CDA-906F-1D61657630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3263184"/>
        <c:axId val="1"/>
      </c:scatterChart>
      <c:valAx>
        <c:axId val="993263184"/>
        <c:scaling>
          <c:orientation val="minMax"/>
          <c:max val="36450"/>
          <c:min val="3415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Trade Date</a:t>
                </a:r>
              </a:p>
            </c:rich>
          </c:tx>
          <c:layout>
            <c:manualLayout>
              <c:xMode val="edge"/>
              <c:yMode val="edge"/>
              <c:x val="0.43689372166750617"/>
              <c:y val="0.93281889135904028"/>
            </c:manualLayout>
          </c:layout>
          <c:overlay val="0"/>
          <c:spPr>
            <a:noFill/>
            <a:ln w="25400">
              <a:noFill/>
            </a:ln>
          </c:spPr>
        </c:title>
        <c:numFmt formatCode="d\-mmm\-yy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365.2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[$$-C09]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93263184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7815590649165951"/>
          <c:y val="9.3023490551040033E-2"/>
          <c:w val="0.24757310894492016"/>
          <c:h val="5.4263702821440017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2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00" b="1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3</xdr:row>
      <xdr:rowOff>9525</xdr:rowOff>
    </xdr:from>
    <xdr:to>
      <xdr:col>10</xdr:col>
      <xdr:colOff>266700</xdr:colOff>
      <xdr:row>26</xdr:row>
      <xdr:rowOff>76200</xdr:rowOff>
    </xdr:to>
    <xdr:graphicFrame macro="">
      <xdr:nvGraphicFramePr>
        <xdr:cNvPr id="5154" name="Chart 34">
          <a:extLst>
            <a:ext uri="{FF2B5EF4-FFF2-40B4-BE49-F238E27FC236}">
              <a16:creationId xmlns:a16="http://schemas.microsoft.com/office/drawing/2014/main" id="{DA60FBD7-4F40-6F9A-E757-868F6B6B6D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114300</xdr:colOff>
      <xdr:row>2</xdr:row>
      <xdr:rowOff>9525</xdr:rowOff>
    </xdr:from>
    <xdr:to>
      <xdr:col>30</xdr:col>
      <xdr:colOff>104775</xdr:colOff>
      <xdr:row>24</xdr:row>
      <xdr:rowOff>57150</xdr:rowOff>
    </xdr:to>
    <xdr:graphicFrame macro="">
      <xdr:nvGraphicFramePr>
        <xdr:cNvPr id="5155" name="Chart 35">
          <a:extLst>
            <a:ext uri="{FF2B5EF4-FFF2-40B4-BE49-F238E27FC236}">
              <a16:creationId xmlns:a16="http://schemas.microsoft.com/office/drawing/2014/main" id="{88A49077-8B52-2A1C-A309-406981D89F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200025</xdr:colOff>
      <xdr:row>7</xdr:row>
      <xdr:rowOff>19050</xdr:rowOff>
    </xdr:from>
    <xdr:to>
      <xdr:col>18</xdr:col>
      <xdr:colOff>285750</xdr:colOff>
      <xdr:row>29</xdr:row>
      <xdr:rowOff>123825</xdr:rowOff>
    </xdr:to>
    <xdr:graphicFrame macro="">
      <xdr:nvGraphicFramePr>
        <xdr:cNvPr id="1025" name="Chart 1">
          <a:extLst>
            <a:ext uri="{FF2B5EF4-FFF2-40B4-BE49-F238E27FC236}">
              <a16:creationId xmlns:a16="http://schemas.microsoft.com/office/drawing/2014/main" id="{A0CFB8C1-BF70-C581-C9C5-0D5EAC154B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314325</xdr:colOff>
      <xdr:row>36</xdr:row>
      <xdr:rowOff>57150</xdr:rowOff>
    </xdr:from>
    <xdr:to>
      <xdr:col>22</xdr:col>
      <xdr:colOff>9525</xdr:colOff>
      <xdr:row>54</xdr:row>
      <xdr:rowOff>104775</xdr:rowOff>
    </xdr:to>
    <xdr:graphicFrame macro="">
      <xdr:nvGraphicFramePr>
        <xdr:cNvPr id="1043" name="Chart 19">
          <a:extLst>
            <a:ext uri="{FF2B5EF4-FFF2-40B4-BE49-F238E27FC236}">
              <a16:creationId xmlns:a16="http://schemas.microsoft.com/office/drawing/2014/main" id="{D52C3A27-192D-6AA7-3814-A6A0FA6CEA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333375</xdr:colOff>
      <xdr:row>55</xdr:row>
      <xdr:rowOff>47625</xdr:rowOff>
    </xdr:from>
    <xdr:to>
      <xdr:col>25</xdr:col>
      <xdr:colOff>352425</xdr:colOff>
      <xdr:row>71</xdr:row>
      <xdr:rowOff>95250</xdr:rowOff>
    </xdr:to>
    <xdr:graphicFrame macro="">
      <xdr:nvGraphicFramePr>
        <xdr:cNvPr id="1059" name="Chart 35">
          <a:extLst>
            <a:ext uri="{FF2B5EF4-FFF2-40B4-BE49-F238E27FC236}">
              <a16:creationId xmlns:a16="http://schemas.microsoft.com/office/drawing/2014/main" id="{E3C63085-404F-EF7B-E667-13315A5E17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30</xdr:col>
      <xdr:colOff>466725</xdr:colOff>
      <xdr:row>5</xdr:row>
      <xdr:rowOff>95250</xdr:rowOff>
    </xdr:from>
    <xdr:to>
      <xdr:col>36</xdr:col>
      <xdr:colOff>581025</xdr:colOff>
      <xdr:row>46</xdr:row>
      <xdr:rowOff>57150</xdr:rowOff>
    </xdr:to>
    <xdr:graphicFrame macro="">
      <xdr:nvGraphicFramePr>
        <xdr:cNvPr id="1060" name="Chart 36">
          <a:extLst>
            <a:ext uri="{FF2B5EF4-FFF2-40B4-BE49-F238E27FC236}">
              <a16:creationId xmlns:a16="http://schemas.microsoft.com/office/drawing/2014/main" id="{2EA2A30D-ECA1-A0AD-ECF2-C211996393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161925</xdr:colOff>
          <xdr:row>14</xdr:row>
          <xdr:rowOff>66675</xdr:rowOff>
        </xdr:from>
        <xdr:to>
          <xdr:col>6</xdr:col>
          <xdr:colOff>476250</xdr:colOff>
          <xdr:row>20</xdr:row>
          <xdr:rowOff>114300</xdr:rowOff>
        </xdr:to>
        <xdr:sp macro="" textlink="">
          <xdr:nvSpPr>
            <xdr:cNvPr id="1098" name="Button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8ADE96F5-D101-D252-4115-8A870BBFB1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CALCULATE HEDGE RATIO</a:t>
              </a:r>
            </a:p>
          </xdr:txBody>
        </xdr:sp>
        <xdr:clientData fPrintsWithSheet="0"/>
      </xdr:twoCellAnchor>
    </mc:Choice>
    <mc:Fallback/>
  </mc:AlternateContent>
  <xdr:twoCellAnchor>
    <xdr:from>
      <xdr:col>7</xdr:col>
      <xdr:colOff>19050</xdr:colOff>
      <xdr:row>7</xdr:row>
      <xdr:rowOff>19050</xdr:rowOff>
    </xdr:from>
    <xdr:to>
      <xdr:col>11</xdr:col>
      <xdr:colOff>609600</xdr:colOff>
      <xdr:row>29</xdr:row>
      <xdr:rowOff>142875</xdr:rowOff>
    </xdr:to>
    <xdr:graphicFrame macro="">
      <xdr:nvGraphicFramePr>
        <xdr:cNvPr id="1273" name="Chart 249">
          <a:extLst>
            <a:ext uri="{FF2B5EF4-FFF2-40B4-BE49-F238E27FC236}">
              <a16:creationId xmlns:a16="http://schemas.microsoft.com/office/drawing/2014/main" id="{8DD387E1-162F-7973-2B3F-0E3BD75DD4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PG/LPGBOOK03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ront"/>
      <sheetName val="LPGCurves"/>
      <sheetName val="Crude&amp;Prod"/>
      <sheetName val="DailyPos"/>
      <sheetName val="SwapCalc"/>
      <sheetName val="OptionCalc"/>
      <sheetName val="SpreadOpt"/>
      <sheetName val="Houston"/>
      <sheetName val="exp"/>
      <sheetName val="Module1"/>
      <sheetName val="Module2"/>
    </sheetNames>
    <sheetDataSet>
      <sheetData sheetId="0" refreshError="1"/>
      <sheetData sheetId="1" refreshError="1"/>
      <sheetData sheetId="2">
        <row r="15">
          <cell r="A15">
            <v>36586</v>
          </cell>
          <cell r="O15">
            <v>290.5</v>
          </cell>
        </row>
        <row r="16">
          <cell r="A16">
            <v>36617</v>
          </cell>
          <cell r="O16">
            <v>272</v>
          </cell>
        </row>
        <row r="17">
          <cell r="A17">
            <v>36647</v>
          </cell>
          <cell r="O17">
            <v>262</v>
          </cell>
        </row>
        <row r="18">
          <cell r="A18">
            <v>36678</v>
          </cell>
          <cell r="O18">
            <v>253.15240909090912</v>
          </cell>
        </row>
        <row r="19">
          <cell r="A19">
            <v>36708</v>
          </cell>
          <cell r="O19">
            <v>243.61842857142858</v>
          </cell>
        </row>
        <row r="20">
          <cell r="A20">
            <v>36739</v>
          </cell>
          <cell r="O20">
            <v>238.25300000000001</v>
          </cell>
        </row>
        <row r="21">
          <cell r="A21">
            <v>36770</v>
          </cell>
          <cell r="O21">
            <v>233.67585714285715</v>
          </cell>
        </row>
        <row r="22">
          <cell r="A22">
            <v>36800</v>
          </cell>
          <cell r="O22">
            <v>229.11836363636365</v>
          </cell>
        </row>
        <row r="23">
          <cell r="A23">
            <v>36831</v>
          </cell>
          <cell r="O23">
            <v>223.19986363636363</v>
          </cell>
        </row>
        <row r="24">
          <cell r="A24">
            <v>36861</v>
          </cell>
          <cell r="O24">
            <v>218.60942857142859</v>
          </cell>
        </row>
        <row r="25">
          <cell r="A25">
            <v>36892</v>
          </cell>
          <cell r="O25">
            <v>213.8360434782609</v>
          </cell>
        </row>
        <row r="26">
          <cell r="A26">
            <v>36923</v>
          </cell>
          <cell r="O26">
            <v>209.72553333333335</v>
          </cell>
        </row>
        <row r="27">
          <cell r="A27">
            <v>36951</v>
          </cell>
          <cell r="O27">
            <v>204.93193939393939</v>
          </cell>
        </row>
        <row r="28">
          <cell r="A28">
            <v>36982</v>
          </cell>
          <cell r="O28">
            <v>200.33899999999997</v>
          </cell>
        </row>
        <row r="29">
          <cell r="A29">
            <v>37012</v>
          </cell>
          <cell r="O29">
            <v>196.48749275362323</v>
          </cell>
        </row>
        <row r="30">
          <cell r="A30">
            <v>37043</v>
          </cell>
          <cell r="O30">
            <v>193.86954761904761</v>
          </cell>
        </row>
        <row r="31">
          <cell r="A31">
            <v>37073</v>
          </cell>
          <cell r="O31">
            <v>191.14975000000004</v>
          </cell>
        </row>
        <row r="32">
          <cell r="A32">
            <v>37104</v>
          </cell>
          <cell r="O32">
            <v>189.48551449275362</v>
          </cell>
        </row>
        <row r="33">
          <cell r="A33">
            <v>37135</v>
          </cell>
          <cell r="O33">
            <v>188.93735833333335</v>
          </cell>
        </row>
        <row r="34">
          <cell r="A34">
            <v>37165</v>
          </cell>
          <cell r="O34">
            <v>187.76484782608696</v>
          </cell>
        </row>
        <row r="35">
          <cell r="A35">
            <v>37196</v>
          </cell>
          <cell r="O35">
            <v>186.90202272727277</v>
          </cell>
        </row>
        <row r="36">
          <cell r="A36">
            <v>37226</v>
          </cell>
          <cell r="O36">
            <v>185.72392857142859</v>
          </cell>
        </row>
        <row r="37">
          <cell r="A37">
            <v>37257</v>
          </cell>
          <cell r="O37">
            <v>182.25265217391305</v>
          </cell>
        </row>
        <row r="38">
          <cell r="A38">
            <v>37288</v>
          </cell>
          <cell r="O38">
            <v>181.13799166666669</v>
          </cell>
        </row>
        <row r="39">
          <cell r="A39">
            <v>37316</v>
          </cell>
          <cell r="O39">
            <v>179.94104761904759</v>
          </cell>
        </row>
        <row r="40">
          <cell r="A40">
            <v>37347</v>
          </cell>
          <cell r="O40">
            <v>177.67838636363638</v>
          </cell>
        </row>
        <row r="41">
          <cell r="A41">
            <v>37377</v>
          </cell>
          <cell r="O41">
            <v>174.7302496376812</v>
          </cell>
        </row>
        <row r="42">
          <cell r="A42">
            <v>37408</v>
          </cell>
          <cell r="O42">
            <v>174.06678715277781</v>
          </cell>
        </row>
        <row r="43">
          <cell r="A43">
            <v>37438</v>
          </cell>
          <cell r="O43">
            <v>173.12298953703703</v>
          </cell>
        </row>
        <row r="44">
          <cell r="A44">
            <v>37469</v>
          </cell>
          <cell r="O44">
            <v>172.47545542164065</v>
          </cell>
        </row>
        <row r="45">
          <cell r="A45">
            <v>37500</v>
          </cell>
          <cell r="O45">
            <v>171.75419010595883</v>
          </cell>
        </row>
        <row r="46">
          <cell r="A46">
            <v>37530</v>
          </cell>
          <cell r="O46">
            <v>172.1952394787526</v>
          </cell>
        </row>
        <row r="47">
          <cell r="A47">
            <v>37561</v>
          </cell>
          <cell r="O47">
            <v>171.27213995100576</v>
          </cell>
        </row>
        <row r="48">
          <cell r="A48">
            <v>37591</v>
          </cell>
          <cell r="O48">
            <v>170.9619238644141</v>
          </cell>
        </row>
        <row r="49">
          <cell r="A49">
            <v>37622</v>
          </cell>
          <cell r="O49">
            <v>170.48748168214408</v>
          </cell>
        </row>
        <row r="50">
          <cell r="A50">
            <v>37653</v>
          </cell>
          <cell r="O50">
            <v>170.06894879773532</v>
          </cell>
        </row>
        <row r="51">
          <cell r="A51">
            <v>37681</v>
          </cell>
          <cell r="O51">
            <v>169.45192230508911</v>
          </cell>
        </row>
        <row r="52">
          <cell r="A52">
            <v>37712</v>
          </cell>
          <cell r="O52">
            <v>167.39725009929441</v>
          </cell>
        </row>
        <row r="53">
          <cell r="A53">
            <v>37742</v>
          </cell>
          <cell r="O53">
            <v>166.98071380614357</v>
          </cell>
        </row>
        <row r="54">
          <cell r="A54">
            <v>37773</v>
          </cell>
          <cell r="O54">
            <v>166.41447463904308</v>
          </cell>
        </row>
        <row r="55">
          <cell r="A55">
            <v>37803</v>
          </cell>
          <cell r="O55">
            <v>166.2557203842193</v>
          </cell>
        </row>
        <row r="56">
          <cell r="A56">
            <v>37834</v>
          </cell>
          <cell r="O56">
            <v>165.81926305881677</v>
          </cell>
        </row>
        <row r="57">
          <cell r="A57">
            <v>37865</v>
          </cell>
          <cell r="O57">
            <v>165.50751505199617</v>
          </cell>
        </row>
        <row r="58">
          <cell r="A58">
            <v>37895</v>
          </cell>
          <cell r="O58">
            <v>165.70190093221922</v>
          </cell>
        </row>
        <row r="59">
          <cell r="A59">
            <v>37926</v>
          </cell>
          <cell r="O59">
            <v>165.43530782554481</v>
          </cell>
        </row>
        <row r="60">
          <cell r="A60">
            <v>37956</v>
          </cell>
          <cell r="O60">
            <v>165.4687042947445</v>
          </cell>
        </row>
        <row r="61">
          <cell r="A61">
            <v>37987</v>
          </cell>
          <cell r="O61">
            <v>165.62367302583567</v>
          </cell>
        </row>
        <row r="62">
          <cell r="A62">
            <v>38018</v>
          </cell>
          <cell r="O62">
            <v>165.49372100982816</v>
          </cell>
        </row>
        <row r="63">
          <cell r="A63">
            <v>38047</v>
          </cell>
          <cell r="O63">
            <v>165.32674649188246</v>
          </cell>
        </row>
        <row r="64">
          <cell r="A64">
            <v>38078</v>
          </cell>
          <cell r="O64">
            <v>164.03242570560082</v>
          </cell>
        </row>
        <row r="65">
          <cell r="A65">
            <v>38108</v>
          </cell>
          <cell r="O65">
            <v>164.05385500592766</v>
          </cell>
        </row>
        <row r="66">
          <cell r="A66">
            <v>38139</v>
          </cell>
          <cell r="O66">
            <v>163.75656704051491</v>
          </cell>
        </row>
        <row r="67">
          <cell r="A67">
            <v>38169</v>
          </cell>
          <cell r="O67">
            <v>163.95846302179319</v>
          </cell>
        </row>
        <row r="68">
          <cell r="A68">
            <v>38200</v>
          </cell>
          <cell r="O68">
            <v>163.68444121921277</v>
          </cell>
        </row>
        <row r="69">
          <cell r="A69">
            <v>38231</v>
          </cell>
          <cell r="O69">
            <v>163.63860080217125</v>
          </cell>
        </row>
        <row r="70">
          <cell r="A70">
            <v>38261</v>
          </cell>
          <cell r="O70">
            <v>164.09358128177277</v>
          </cell>
        </row>
        <row r="71">
          <cell r="A71">
            <v>38292</v>
          </cell>
          <cell r="O71">
            <v>163.96018158337125</v>
          </cell>
        </row>
        <row r="72">
          <cell r="A72">
            <v>38322</v>
          </cell>
          <cell r="O72">
            <v>163.934212287647</v>
          </cell>
        </row>
        <row r="73">
          <cell r="A73">
            <v>38353</v>
          </cell>
          <cell r="O73">
            <v>164.01320270292965</v>
          </cell>
        </row>
        <row r="74">
          <cell r="A74">
            <v>38384</v>
          </cell>
          <cell r="O74">
            <v>163.96381229707038</v>
          </cell>
        </row>
        <row r="75">
          <cell r="A75">
            <v>38412</v>
          </cell>
          <cell r="O75">
            <v>163.92095726312311</v>
          </cell>
        </row>
        <row r="76">
          <cell r="A76">
            <v>38443</v>
          </cell>
          <cell r="O76">
            <v>162.70942817976947</v>
          </cell>
        </row>
        <row r="77">
          <cell r="A77">
            <v>38473</v>
          </cell>
          <cell r="O77">
            <v>162.8475541683739</v>
          </cell>
        </row>
        <row r="78">
          <cell r="A78">
            <v>38504</v>
          </cell>
          <cell r="O78">
            <v>162.6491802384763</v>
          </cell>
        </row>
        <row r="79">
          <cell r="A79">
            <v>38534</v>
          </cell>
          <cell r="O79">
            <v>162.97012375014558</v>
          </cell>
        </row>
        <row r="80">
          <cell r="A80">
            <v>38565</v>
          </cell>
          <cell r="O80">
            <v>162.78059168049009</v>
          </cell>
        </row>
        <row r="81">
          <cell r="A81">
            <v>38596</v>
          </cell>
          <cell r="O81">
            <v>162.85084293424248</v>
          </cell>
        </row>
        <row r="82">
          <cell r="A82">
            <v>38626</v>
          </cell>
          <cell r="O82">
            <v>163.40655766308529</v>
          </cell>
        </row>
        <row r="83">
          <cell r="A83">
            <v>38657</v>
          </cell>
          <cell r="O83">
            <v>163.35885194742889</v>
          </cell>
        </row>
        <row r="84">
          <cell r="A84">
            <v>38687</v>
          </cell>
          <cell r="O84">
            <v>163.37635671047593</v>
          </cell>
        </row>
        <row r="85">
          <cell r="A85">
            <v>38718</v>
          </cell>
          <cell r="O85">
            <v>163.40997774127004</v>
          </cell>
        </row>
        <row r="86">
          <cell r="A86">
            <v>38749</v>
          </cell>
          <cell r="O86">
            <v>163.41582225872997</v>
          </cell>
        </row>
        <row r="87">
          <cell r="A87">
            <v>38777</v>
          </cell>
          <cell r="O87">
            <v>163.4106521086693</v>
          </cell>
        </row>
        <row r="88">
          <cell r="A88">
            <v>38808</v>
          </cell>
          <cell r="O88">
            <v>162.22076789133072</v>
          </cell>
        </row>
        <row r="89">
          <cell r="A89">
            <v>38838</v>
          </cell>
          <cell r="O89">
            <v>162.4088939297456</v>
          </cell>
        </row>
        <row r="90">
          <cell r="A90">
            <v>38869</v>
          </cell>
          <cell r="O90">
            <v>162.2589383918787</v>
          </cell>
        </row>
        <row r="91">
          <cell r="A91">
            <v>38899</v>
          </cell>
          <cell r="O91">
            <v>162.62596691647394</v>
          </cell>
        </row>
        <row r="92">
          <cell r="A92">
            <v>38930</v>
          </cell>
          <cell r="O92">
            <v>162.48140852578931</v>
          </cell>
        </row>
        <row r="93">
          <cell r="A93">
            <v>38961</v>
          </cell>
          <cell r="O93">
            <v>162.60139770382793</v>
          </cell>
        </row>
        <row r="94">
          <cell r="A94">
            <v>38991</v>
          </cell>
          <cell r="O94">
            <v>163.20241524681003</v>
          </cell>
        </row>
        <row r="95">
          <cell r="A95">
            <v>39022</v>
          </cell>
          <cell r="O95">
            <v>163.36548032462801</v>
          </cell>
        </row>
        <row r="96">
          <cell r="A96">
            <v>39052</v>
          </cell>
          <cell r="O96">
            <v>163.82244862715487</v>
          </cell>
        </row>
        <row r="97">
          <cell r="A97">
            <v>39083</v>
          </cell>
          <cell r="O97">
            <v>164.388249152138</v>
          </cell>
        </row>
        <row r="98">
          <cell r="A98">
            <v>39114</v>
          </cell>
          <cell r="O98">
            <v>164.81993195008275</v>
          </cell>
        </row>
        <row r="99">
          <cell r="A99">
            <v>39142</v>
          </cell>
          <cell r="O99">
            <v>165.2903764052341</v>
          </cell>
        </row>
        <row r="100">
          <cell r="A100">
            <v>39173</v>
          </cell>
          <cell r="O100">
            <v>164.50520580633977</v>
          </cell>
        </row>
        <row r="101">
          <cell r="A101">
            <v>39203</v>
          </cell>
          <cell r="O101">
            <v>165.17761567214197</v>
          </cell>
        </row>
        <row r="102">
          <cell r="A102">
            <v>39234</v>
          </cell>
          <cell r="O102">
            <v>165.44433338105682</v>
          </cell>
        </row>
        <row r="103">
          <cell r="A103">
            <v>39264</v>
          </cell>
          <cell r="O103">
            <v>166.26012662689723</v>
          </cell>
        </row>
        <row r="104">
          <cell r="A104">
            <v>39295</v>
          </cell>
          <cell r="O104">
            <v>166.59162537061428</v>
          </cell>
        </row>
        <row r="105">
          <cell r="A105">
            <v>39326</v>
          </cell>
          <cell r="O105">
            <v>167.11662202069022</v>
          </cell>
        </row>
        <row r="106">
          <cell r="A106">
            <v>39356</v>
          </cell>
          <cell r="O106">
            <v>168.18363740883379</v>
          </cell>
        </row>
        <row r="107">
          <cell r="A107">
            <v>39387</v>
          </cell>
          <cell r="O107">
            <v>168.62852714613012</v>
          </cell>
        </row>
        <row r="108">
          <cell r="A108">
            <v>39417</v>
          </cell>
          <cell r="O108">
            <v>169.06272316786627</v>
          </cell>
        </row>
        <row r="109">
          <cell r="A109">
            <v>39448</v>
          </cell>
          <cell r="O109">
            <v>169.75450628904503</v>
          </cell>
        </row>
        <row r="110">
          <cell r="A110">
            <v>39479</v>
          </cell>
          <cell r="O110">
            <v>170.15956866836072</v>
          </cell>
        </row>
        <row r="111">
          <cell r="A111">
            <v>39508</v>
          </cell>
          <cell r="O111">
            <v>170.62996939239952</v>
          </cell>
        </row>
        <row r="112">
          <cell r="A112">
            <v>39539</v>
          </cell>
          <cell r="O112">
            <v>169.87971186997027</v>
          </cell>
        </row>
        <row r="113">
          <cell r="A113">
            <v>39569</v>
          </cell>
          <cell r="O113">
            <v>170.50984844169167</v>
          </cell>
        </row>
        <row r="114">
          <cell r="A114">
            <v>39600</v>
          </cell>
          <cell r="O114">
            <v>170.75820395501492</v>
          </cell>
        </row>
        <row r="115">
          <cell r="A115">
            <v>39630</v>
          </cell>
          <cell r="O115">
            <v>171.63423019444429</v>
          </cell>
        </row>
        <row r="116">
          <cell r="A116">
            <v>39661</v>
          </cell>
          <cell r="O116">
            <v>171.89277246786082</v>
          </cell>
        </row>
        <row r="117">
          <cell r="A117">
            <v>39692</v>
          </cell>
          <cell r="O117">
            <v>172.46499476163143</v>
          </cell>
        </row>
        <row r="118">
          <cell r="A118">
            <v>39722</v>
          </cell>
          <cell r="O118">
            <v>173.54363435788187</v>
          </cell>
        </row>
        <row r="119">
          <cell r="A119">
            <v>39753</v>
          </cell>
          <cell r="O119">
            <v>173.9382530334228</v>
          </cell>
        </row>
        <row r="120">
          <cell r="A120">
            <v>39783</v>
          </cell>
          <cell r="O120">
            <v>174.41074416414781</v>
          </cell>
        </row>
        <row r="121">
          <cell r="A121">
            <v>39814</v>
          </cell>
          <cell r="O121">
            <v>175.08294730116191</v>
          </cell>
        </row>
        <row r="122">
          <cell r="A122">
            <v>39845</v>
          </cell>
          <cell r="O122">
            <v>175.46011093744434</v>
          </cell>
        </row>
        <row r="123">
          <cell r="A123">
            <v>39873</v>
          </cell>
          <cell r="O123">
            <v>175.96496020364523</v>
          </cell>
        </row>
        <row r="124">
          <cell r="A124">
            <v>39904</v>
          </cell>
          <cell r="O124">
            <v>175.21882937575057</v>
          </cell>
        </row>
        <row r="125">
          <cell r="A125">
            <v>39934</v>
          </cell>
          <cell r="O125">
            <v>175.84542907989652</v>
          </cell>
        </row>
        <row r="126">
          <cell r="A126">
            <v>39965</v>
          </cell>
          <cell r="O126">
            <v>176.11222425160173</v>
          </cell>
        </row>
        <row r="127">
          <cell r="A127">
            <v>39995</v>
          </cell>
          <cell r="O127">
            <v>176.96492398098169</v>
          </cell>
        </row>
        <row r="128">
          <cell r="A128">
            <v>40026</v>
          </cell>
          <cell r="O128">
            <v>177.23475673665732</v>
          </cell>
        </row>
        <row r="129">
          <cell r="A129">
            <v>40057</v>
          </cell>
          <cell r="O129">
            <v>177.82525408308899</v>
          </cell>
        </row>
        <row r="130">
          <cell r="A130">
            <v>40087</v>
          </cell>
          <cell r="O130">
            <v>178.87067493075963</v>
          </cell>
        </row>
        <row r="131">
          <cell r="A131">
            <v>40118</v>
          </cell>
          <cell r="O131">
            <v>179.27163078313512</v>
          </cell>
        </row>
        <row r="132">
          <cell r="A132">
            <v>40148</v>
          </cell>
          <cell r="O132">
            <v>179.77436105889143</v>
          </cell>
        </row>
        <row r="133">
          <cell r="A133">
            <v>40179</v>
          </cell>
          <cell r="O133">
            <v>180.40905292587897</v>
          </cell>
        </row>
        <row r="134">
          <cell r="A134">
            <v>40210</v>
          </cell>
          <cell r="O134">
            <v>180.803248855655</v>
          </cell>
        </row>
        <row r="135">
          <cell r="A135">
            <v>40238</v>
          </cell>
          <cell r="O135">
            <v>181.31405907424576</v>
          </cell>
        </row>
        <row r="136">
          <cell r="A136">
            <v>40269</v>
          </cell>
          <cell r="O136">
            <v>180.56114075828711</v>
          </cell>
        </row>
        <row r="137">
          <cell r="A137">
            <v>40299</v>
          </cell>
          <cell r="O137">
            <v>181.18332782304529</v>
          </cell>
        </row>
        <row r="138">
          <cell r="A138">
            <v>40330</v>
          </cell>
          <cell r="O138">
            <v>181.47588817776582</v>
          </cell>
        </row>
        <row r="139">
          <cell r="A139">
            <v>40360</v>
          </cell>
          <cell r="O139">
            <v>182.29521985186236</v>
          </cell>
        </row>
        <row r="140">
          <cell r="A140">
            <v>40391</v>
          </cell>
          <cell r="O140">
            <v>182.57056891132737</v>
          </cell>
        </row>
        <row r="141">
          <cell r="A141">
            <v>40422</v>
          </cell>
          <cell r="O141">
            <v>183.16368711934896</v>
          </cell>
        </row>
        <row r="142">
          <cell r="A142">
            <v>40452</v>
          </cell>
          <cell r="O142">
            <v>184.19961113117097</v>
          </cell>
        </row>
        <row r="143">
          <cell r="A143">
            <v>40483</v>
          </cell>
          <cell r="O143">
            <v>184.62513254220659</v>
          </cell>
        </row>
        <row r="144">
          <cell r="A144">
            <v>40513</v>
          </cell>
          <cell r="O144">
            <v>185.11440375743967</v>
          </cell>
        </row>
        <row r="145">
          <cell r="A145">
            <v>40544</v>
          </cell>
          <cell r="O145">
            <v>185.76118421260477</v>
          </cell>
        </row>
        <row r="146">
          <cell r="A146">
            <v>40575</v>
          </cell>
          <cell r="O146">
            <v>186.16536578739584</v>
          </cell>
        </row>
        <row r="147">
          <cell r="A147">
            <v>40603</v>
          </cell>
          <cell r="O147">
            <v>186.67328601638508</v>
          </cell>
        </row>
        <row r="148">
          <cell r="A148">
            <v>40634</v>
          </cell>
          <cell r="O148">
            <v>185.87756943174546</v>
          </cell>
        </row>
        <row r="149">
          <cell r="A149">
            <v>40664</v>
          </cell>
          <cell r="O149">
            <v>186.51627395839461</v>
          </cell>
        </row>
        <row r="150">
          <cell r="A150">
            <v>40695</v>
          </cell>
          <cell r="O150">
            <v>186.8167095801264</v>
          </cell>
        </row>
        <row r="151">
          <cell r="A151">
            <v>40725</v>
          </cell>
          <cell r="O151">
            <v>187.63701798500978</v>
          </cell>
        </row>
        <row r="152">
          <cell r="A152">
            <v>40756</v>
          </cell>
          <cell r="O152">
            <v>187.92293051320385</v>
          </cell>
        </row>
        <row r="153">
          <cell r="A153">
            <v>40787</v>
          </cell>
          <cell r="O153">
            <v>188.5032795591556</v>
          </cell>
        </row>
        <row r="154">
          <cell r="A154">
            <v>40817</v>
          </cell>
          <cell r="O154">
            <v>189.53998164043776</v>
          </cell>
        </row>
        <row r="155">
          <cell r="A155">
            <v>40848</v>
          </cell>
          <cell r="O155">
            <v>189.98673666327224</v>
          </cell>
        </row>
        <row r="156">
          <cell r="A156">
            <v>40878</v>
          </cell>
          <cell r="O156">
            <v>190.44038778060718</v>
          </cell>
        </row>
        <row r="157">
          <cell r="A157">
            <v>40909</v>
          </cell>
          <cell r="O157">
            <v>191.09345063737354</v>
          </cell>
        </row>
        <row r="158">
          <cell r="A158">
            <v>40940</v>
          </cell>
          <cell r="O158">
            <v>191.52228743709921</v>
          </cell>
        </row>
        <row r="159">
          <cell r="A159">
            <v>40969</v>
          </cell>
          <cell r="O159">
            <v>191.9995384993878</v>
          </cell>
        </row>
        <row r="160">
          <cell r="A160">
            <v>41000</v>
          </cell>
          <cell r="O160">
            <v>191.19687662983719</v>
          </cell>
        </row>
        <row r="161">
          <cell r="A161">
            <v>41030</v>
          </cell>
          <cell r="O161">
            <v>191.88402273099078</v>
          </cell>
        </row>
        <row r="162">
          <cell r="A162">
            <v>41061</v>
          </cell>
          <cell r="O162">
            <v>192.13850878210405</v>
          </cell>
        </row>
        <row r="163">
          <cell r="A163">
            <v>41091</v>
          </cell>
          <cell r="O163">
            <v>192.96498045935854</v>
          </cell>
        </row>
        <row r="164">
          <cell r="A164">
            <v>41122</v>
          </cell>
          <cell r="O164">
            <v>193.28789165333706</v>
          </cell>
        </row>
        <row r="165">
          <cell r="A165">
            <v>41153</v>
          </cell>
          <cell r="O165">
            <v>193.82035573796824</v>
          </cell>
        </row>
        <row r="166">
          <cell r="A166">
            <v>41183</v>
          </cell>
          <cell r="O166">
            <v>194.88076531862055</v>
          </cell>
        </row>
        <row r="167">
          <cell r="A167">
            <v>41214</v>
          </cell>
          <cell r="O167">
            <v>195.33092055464181</v>
          </cell>
        </row>
        <row r="168">
          <cell r="A168">
            <v>41244</v>
          </cell>
          <cell r="O168">
            <v>195.75930401285046</v>
          </cell>
        </row>
        <row r="169">
          <cell r="A169">
            <v>41275</v>
          </cell>
        </row>
        <row r="170">
          <cell r="A170">
            <v>41306</v>
          </cell>
        </row>
        <row r="171">
          <cell r="A171">
            <v>41334</v>
          </cell>
        </row>
        <row r="172">
          <cell r="A172">
            <v>41365</v>
          </cell>
        </row>
        <row r="173">
          <cell r="A173">
            <v>41395</v>
          </cell>
        </row>
        <row r="174">
          <cell r="A174">
            <v>41426</v>
          </cell>
        </row>
        <row r="175">
          <cell r="A175">
            <v>41456</v>
          </cell>
        </row>
        <row r="176">
          <cell r="A176">
            <v>41487</v>
          </cell>
        </row>
        <row r="177">
          <cell r="A177">
            <v>41518</v>
          </cell>
        </row>
        <row r="178">
          <cell r="A178">
            <v>41548</v>
          </cell>
        </row>
        <row r="179">
          <cell r="A179">
            <v>41579</v>
          </cell>
        </row>
        <row r="180">
          <cell r="A180">
            <v>41609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showGridLines="0" tabSelected="1" workbookViewId="0"/>
  </sheetViews>
  <sheetFormatPr defaultRowHeight="12.75" x14ac:dyDescent="0.2"/>
  <cols>
    <col min="1" max="1" width="11.140625" style="130" customWidth="1"/>
    <col min="2" max="2" width="17" style="130" bestFit="1" customWidth="1"/>
    <col min="3" max="3" width="11.140625" style="130" bestFit="1" customWidth="1"/>
    <col min="4" max="5" width="9.140625" style="130"/>
    <col min="6" max="6" width="10.85546875" style="130" bestFit="1" customWidth="1"/>
    <col min="7" max="10" width="9.140625" style="130"/>
    <col min="11" max="11" width="5.7109375" style="130" customWidth="1"/>
    <col min="12" max="12" width="18.5703125" style="131" customWidth="1"/>
    <col min="13" max="13" width="8.42578125" style="131" bestFit="1" customWidth="1"/>
    <col min="14" max="14" width="6.28515625" style="130" customWidth="1"/>
    <col min="15" max="15" width="9.7109375" style="130" bestFit="1" customWidth="1"/>
    <col min="16" max="16" width="10.42578125" style="130" bestFit="1" customWidth="1"/>
    <col min="17" max="17" width="9.7109375" style="130" bestFit="1" customWidth="1"/>
    <col min="18" max="18" width="10.85546875" style="130" bestFit="1" customWidth="1"/>
    <col min="19" max="19" width="8.85546875" style="130" customWidth="1"/>
    <col min="20" max="21" width="9.7109375" style="130" bestFit="1" customWidth="1"/>
    <col min="22" max="22" width="12" style="132" bestFit="1" customWidth="1"/>
    <col min="23" max="16384" width="9.140625" style="130"/>
  </cols>
  <sheetData>
    <row r="1" spans="1:22" ht="15.75" thickBot="1" x14ac:dyDescent="0.3">
      <c r="A1" s="63" t="s">
        <v>47</v>
      </c>
      <c r="B1" s="129"/>
      <c r="C1" s="123"/>
      <c r="E1" s="29" t="s">
        <v>8</v>
      </c>
      <c r="F1" s="122">
        <f ca="1">TODAY()</f>
        <v>36599</v>
      </c>
      <c r="L1" s="70" t="s">
        <v>60</v>
      </c>
      <c r="M1" s="135"/>
    </row>
    <row r="2" spans="1:22" ht="13.5" thickBot="1" x14ac:dyDescent="0.25">
      <c r="A2" s="133"/>
      <c r="B2" s="134"/>
      <c r="R2" s="121" t="s">
        <v>58</v>
      </c>
      <c r="S2" s="120">
        <f ca="1">MIN(S5:S370)</f>
        <v>158</v>
      </c>
    </row>
    <row r="3" spans="1:22" x14ac:dyDescent="0.2">
      <c r="A3" s="70" t="s">
        <v>51</v>
      </c>
      <c r="B3" s="157"/>
      <c r="C3" s="135"/>
      <c r="L3" s="69" t="s">
        <v>59</v>
      </c>
      <c r="M3" s="123"/>
      <c r="O3" s="136"/>
      <c r="P3" s="137"/>
      <c r="Q3" s="137"/>
      <c r="R3" s="138" t="s">
        <v>54</v>
      </c>
      <c r="S3" s="119"/>
      <c r="T3" s="138" t="s">
        <v>55</v>
      </c>
      <c r="U3" s="139" t="s">
        <v>55</v>
      </c>
      <c r="V3" s="160"/>
    </row>
    <row r="4" spans="1:22" ht="13.5" thickBot="1" x14ac:dyDescent="0.25">
      <c r="A4" s="158" t="s">
        <v>8</v>
      </c>
      <c r="B4" s="159" t="s">
        <v>50</v>
      </c>
      <c r="C4" s="159" t="s">
        <v>52</v>
      </c>
      <c r="L4" s="46" t="s">
        <v>48</v>
      </c>
      <c r="M4" s="140">
        <f t="array" ref="M4:M5" ca="1">TRANSPOSE(LINEST(OFFSET($T$5,$S$2-ROW($T$5),0,1,1):$T$370,OFFSET($U$5,$S$2-ROW($T$5),0,1,1):$U$370,1,0))</f>
        <v>1.0153336287543027</v>
      </c>
      <c r="O4" s="117" t="s">
        <v>6</v>
      </c>
      <c r="P4" s="18" t="s">
        <v>0</v>
      </c>
      <c r="Q4" s="116" t="s">
        <v>4</v>
      </c>
      <c r="R4" s="116" t="s">
        <v>57</v>
      </c>
      <c r="S4" s="118" t="s">
        <v>56</v>
      </c>
      <c r="T4" s="116" t="s">
        <v>0</v>
      </c>
      <c r="U4" s="118" t="s">
        <v>4</v>
      </c>
      <c r="V4" s="161" t="s">
        <v>61</v>
      </c>
    </row>
    <row r="5" spans="1:22" x14ac:dyDescent="0.2">
      <c r="A5" s="141">
        <f ca="1">'[1]Crude&amp;Prod'!$A15</f>
        <v>36586</v>
      </c>
      <c r="B5" s="124">
        <f>'[1]Crude&amp;Prod'!$O15</f>
        <v>290.5</v>
      </c>
      <c r="C5" s="125">
        <f t="shared" ref="C5:C36" ca="1" si="0">$M$5+$B5*$M$4</f>
        <v>397.9744907830036</v>
      </c>
      <c r="L5" s="46" t="s">
        <v>49</v>
      </c>
      <c r="M5" s="142">
        <f ca="1"/>
        <v>103.02007162987869</v>
      </c>
      <c r="O5" s="143">
        <v>33977</v>
      </c>
      <c r="P5" s="144">
        <v>292.25</v>
      </c>
      <c r="Q5" s="144">
        <v>177</v>
      </c>
      <c r="R5" s="145">
        <f t="shared" ref="R5:R68" ca="1" si="1">VLOOKUP(YEAR($O5),$L$9:$M$16,2,0)</f>
        <v>0</v>
      </c>
      <c r="S5" s="145" t="str">
        <f ca="1">IF(R5=1,ROW(R5),"")</f>
        <v/>
      </c>
      <c r="T5" s="146" t="str">
        <f ca="1">IF(R5=0,"",P5*R5)</f>
        <v/>
      </c>
      <c r="U5" s="147" t="str">
        <f ca="1">IF(R5=0,"",Q5*R5)</f>
        <v/>
      </c>
      <c r="V5" s="162" t="str">
        <f ca="1">IF($R5&gt;0,$Q5*$M$4+$M$5,"")</f>
        <v/>
      </c>
    </row>
    <row r="6" spans="1:22" x14ac:dyDescent="0.2">
      <c r="A6" s="148">
        <f>'[1]Crude&amp;Prod'!$A16</f>
        <v>36617</v>
      </c>
      <c r="B6" s="126">
        <f>'[1]Crude&amp;Prod'!$O16</f>
        <v>272</v>
      </c>
      <c r="C6" s="125">
        <f t="shared" ca="1" si="0"/>
        <v>379.19081865104897</v>
      </c>
      <c r="O6" s="143">
        <v>33984</v>
      </c>
      <c r="P6" s="144">
        <v>291</v>
      </c>
      <c r="Q6" s="144">
        <v>177.5</v>
      </c>
      <c r="R6" s="145">
        <f t="shared" ca="1" si="1"/>
        <v>0</v>
      </c>
      <c r="S6" s="145" t="str">
        <f t="shared" ref="S6:S69" ca="1" si="2">IF(R6=1,ROW(R6),"")</f>
        <v/>
      </c>
      <c r="T6" s="146" t="str">
        <f t="shared" ref="T6:T69" ca="1" si="3">IF(R6=0,"",P6*R6)</f>
        <v/>
      </c>
      <c r="U6" s="147" t="str">
        <f t="shared" ref="U6:U69" ca="1" si="4">IF(R6=0,"",Q6*R6)</f>
        <v/>
      </c>
      <c r="V6" s="162" t="str">
        <f t="shared" ref="V6:V69" ca="1" si="5">IF($R6&gt;0,$Q6*$M$4+$M$5,"")</f>
        <v/>
      </c>
    </row>
    <row r="7" spans="1:22" x14ac:dyDescent="0.2">
      <c r="A7" s="148">
        <f>'[1]Crude&amp;Prod'!$A17</f>
        <v>36647</v>
      </c>
      <c r="B7" s="126">
        <f>'[1]Crude&amp;Prod'!$O17</f>
        <v>262</v>
      </c>
      <c r="C7" s="125">
        <f t="shared" ca="1" si="0"/>
        <v>369.037482363506</v>
      </c>
      <c r="L7" s="69" t="s">
        <v>62</v>
      </c>
      <c r="M7" s="123"/>
      <c r="O7" s="143">
        <v>33991</v>
      </c>
      <c r="P7" s="144">
        <v>295.25</v>
      </c>
      <c r="Q7" s="144">
        <v>174.5</v>
      </c>
      <c r="R7" s="145">
        <f t="shared" ca="1" si="1"/>
        <v>0</v>
      </c>
      <c r="S7" s="145" t="str">
        <f t="shared" ca="1" si="2"/>
        <v/>
      </c>
      <c r="T7" s="146" t="str">
        <f t="shared" ca="1" si="3"/>
        <v/>
      </c>
      <c r="U7" s="147" t="str">
        <f t="shared" ca="1" si="4"/>
        <v/>
      </c>
      <c r="V7" s="162" t="str">
        <f t="shared" ca="1" si="5"/>
        <v/>
      </c>
    </row>
    <row r="8" spans="1:22" x14ac:dyDescent="0.2">
      <c r="A8" s="148">
        <f>'[1]Crude&amp;Prod'!$A18</f>
        <v>36678</v>
      </c>
      <c r="B8" s="126">
        <f>'[1]Crude&amp;Prod'!$O18</f>
        <v>253.15240909090912</v>
      </c>
      <c r="C8" s="125">
        <f t="shared" ca="1" si="0"/>
        <v>360.05422578004516</v>
      </c>
      <c r="L8" s="29" t="s">
        <v>26</v>
      </c>
      <c r="M8" s="79" t="s">
        <v>53</v>
      </c>
      <c r="O8" s="143">
        <v>33998</v>
      </c>
      <c r="P8" s="144">
        <v>312</v>
      </c>
      <c r="Q8" s="144">
        <v>176</v>
      </c>
      <c r="R8" s="145">
        <f t="shared" ca="1" si="1"/>
        <v>0</v>
      </c>
      <c r="S8" s="145" t="str">
        <f t="shared" ca="1" si="2"/>
        <v/>
      </c>
      <c r="T8" s="146" t="str">
        <f t="shared" ca="1" si="3"/>
        <v/>
      </c>
      <c r="U8" s="147" t="str">
        <f t="shared" ca="1" si="4"/>
        <v/>
      </c>
      <c r="V8" s="162" t="str">
        <f t="shared" ca="1" si="5"/>
        <v/>
      </c>
    </row>
    <row r="9" spans="1:22" x14ac:dyDescent="0.2">
      <c r="A9" s="148">
        <f>'[1]Crude&amp;Prod'!$A19</f>
        <v>36708</v>
      </c>
      <c r="B9" s="126">
        <f>'[1]Crude&amp;Prod'!$O19</f>
        <v>243.61842857142858</v>
      </c>
      <c r="C9" s="125">
        <f t="shared" ca="1" si="0"/>
        <v>350.37405474272816</v>
      </c>
      <c r="L9" s="53">
        <v>1993</v>
      </c>
      <c r="M9" s="83">
        <v>0</v>
      </c>
      <c r="O9" s="143">
        <v>34005</v>
      </c>
      <c r="P9" s="144">
        <v>327.5</v>
      </c>
      <c r="Q9" s="144">
        <v>179</v>
      </c>
      <c r="R9" s="145">
        <f t="shared" ca="1" si="1"/>
        <v>0</v>
      </c>
      <c r="S9" s="145" t="str">
        <f t="shared" ca="1" si="2"/>
        <v/>
      </c>
      <c r="T9" s="146" t="str">
        <f t="shared" ca="1" si="3"/>
        <v/>
      </c>
      <c r="U9" s="147" t="str">
        <f t="shared" ca="1" si="4"/>
        <v/>
      </c>
      <c r="V9" s="162" t="str">
        <f t="shared" ca="1" si="5"/>
        <v/>
      </c>
    </row>
    <row r="10" spans="1:22" x14ac:dyDescent="0.2">
      <c r="A10" s="148">
        <f>'[1]Crude&amp;Prod'!$A20</f>
        <v>36739</v>
      </c>
      <c r="B10" s="126">
        <f>'[1]Crude&amp;Prod'!$O20</f>
        <v>238.25300000000001</v>
      </c>
      <c r="C10" s="125">
        <f t="shared" ca="1" si="0"/>
        <v>344.92635468147756</v>
      </c>
      <c r="L10" s="53">
        <v>1994</v>
      </c>
      <c r="M10" s="84">
        <v>0</v>
      </c>
      <c r="O10" s="143">
        <v>34012</v>
      </c>
      <c r="P10" s="144">
        <v>324.25</v>
      </c>
      <c r="Q10" s="144">
        <v>178</v>
      </c>
      <c r="R10" s="145">
        <f t="shared" ca="1" si="1"/>
        <v>0</v>
      </c>
      <c r="S10" s="145" t="str">
        <f t="shared" ca="1" si="2"/>
        <v/>
      </c>
      <c r="T10" s="146" t="str">
        <f t="shared" ca="1" si="3"/>
        <v/>
      </c>
      <c r="U10" s="147" t="str">
        <f t="shared" ca="1" si="4"/>
        <v/>
      </c>
      <c r="V10" s="162" t="str">
        <f t="shared" ca="1" si="5"/>
        <v/>
      </c>
    </row>
    <row r="11" spans="1:22" x14ac:dyDescent="0.2">
      <c r="A11" s="148">
        <f>'[1]Crude&amp;Prod'!$A21</f>
        <v>36770</v>
      </c>
      <c r="B11" s="126">
        <f>'[1]Crude&amp;Prod'!$O21</f>
        <v>233.67585714285715</v>
      </c>
      <c r="C11" s="125">
        <f t="shared" ca="1" si="0"/>
        <v>340.27902761500786</v>
      </c>
      <c r="L11" s="53">
        <v>1995</v>
      </c>
      <c r="M11" s="84">
        <v>0</v>
      </c>
      <c r="O11" s="143">
        <v>34019</v>
      </c>
      <c r="P11" s="144">
        <v>326.25</v>
      </c>
      <c r="Q11" s="144">
        <v>171</v>
      </c>
      <c r="R11" s="145">
        <f t="shared" ca="1" si="1"/>
        <v>0</v>
      </c>
      <c r="S11" s="145" t="str">
        <f t="shared" ca="1" si="2"/>
        <v/>
      </c>
      <c r="T11" s="146" t="str">
        <f t="shared" ca="1" si="3"/>
        <v/>
      </c>
      <c r="U11" s="147" t="str">
        <f t="shared" ca="1" si="4"/>
        <v/>
      </c>
      <c r="V11" s="162" t="str">
        <f t="shared" ca="1" si="5"/>
        <v/>
      </c>
    </row>
    <row r="12" spans="1:22" x14ac:dyDescent="0.2">
      <c r="A12" s="148">
        <f>'[1]Crude&amp;Prod'!$A22</f>
        <v>36800</v>
      </c>
      <c r="B12" s="126">
        <f>'[1]Crude&amp;Prod'!$O22</f>
        <v>229.11836363636365</v>
      </c>
      <c r="C12" s="125">
        <f t="shared" ca="1" si="0"/>
        <v>335.6516511950357</v>
      </c>
      <c r="L12" s="53">
        <v>1996</v>
      </c>
      <c r="M12" s="84">
        <v>1</v>
      </c>
      <c r="O12" s="143">
        <v>34026</v>
      </c>
      <c r="P12" s="144">
        <v>327.75</v>
      </c>
      <c r="Q12" s="144">
        <v>173.5</v>
      </c>
      <c r="R12" s="145">
        <f t="shared" ca="1" si="1"/>
        <v>0</v>
      </c>
      <c r="S12" s="145" t="str">
        <f t="shared" ca="1" si="2"/>
        <v/>
      </c>
      <c r="T12" s="146" t="str">
        <f t="shared" ca="1" si="3"/>
        <v/>
      </c>
      <c r="U12" s="147" t="str">
        <f t="shared" ca="1" si="4"/>
        <v/>
      </c>
      <c r="V12" s="162" t="str">
        <f t="shared" ca="1" si="5"/>
        <v/>
      </c>
    </row>
    <row r="13" spans="1:22" x14ac:dyDescent="0.2">
      <c r="A13" s="148">
        <f>'[1]Crude&amp;Prod'!$A23</f>
        <v>36831</v>
      </c>
      <c r="B13" s="126">
        <f>'[1]Crude&amp;Prod'!$O23</f>
        <v>223.19986363636363</v>
      </c>
      <c r="C13" s="125">
        <f t="shared" ca="1" si="0"/>
        <v>329.6423991132533</v>
      </c>
      <c r="L13" s="53">
        <v>1997</v>
      </c>
      <c r="M13" s="84">
        <v>1</v>
      </c>
      <c r="O13" s="143">
        <v>34033</v>
      </c>
      <c r="P13" s="144">
        <v>329.5</v>
      </c>
      <c r="Q13" s="144">
        <v>174</v>
      </c>
      <c r="R13" s="145">
        <f t="shared" ca="1" si="1"/>
        <v>0</v>
      </c>
      <c r="S13" s="145" t="str">
        <f t="shared" ca="1" si="2"/>
        <v/>
      </c>
      <c r="T13" s="146" t="str">
        <f t="shared" ca="1" si="3"/>
        <v/>
      </c>
      <c r="U13" s="147" t="str">
        <f t="shared" ca="1" si="4"/>
        <v/>
      </c>
      <c r="V13" s="162" t="str">
        <f t="shared" ca="1" si="5"/>
        <v/>
      </c>
    </row>
    <row r="14" spans="1:22" x14ac:dyDescent="0.2">
      <c r="A14" s="148">
        <f>'[1]Crude&amp;Prod'!$A24</f>
        <v>36861</v>
      </c>
      <c r="B14" s="126">
        <f>'[1]Crude&amp;Prod'!$O24</f>
        <v>218.60942857142859</v>
      </c>
      <c r="C14" s="125">
        <f t="shared" ca="1" si="0"/>
        <v>324.98157602121182</v>
      </c>
      <c r="L14" s="53">
        <v>1998</v>
      </c>
      <c r="M14" s="84">
        <v>1</v>
      </c>
      <c r="O14" s="143">
        <v>34040</v>
      </c>
      <c r="P14" s="144">
        <v>332.75</v>
      </c>
      <c r="Q14" s="144">
        <v>172</v>
      </c>
      <c r="R14" s="145">
        <f t="shared" ca="1" si="1"/>
        <v>0</v>
      </c>
      <c r="S14" s="145" t="str">
        <f t="shared" ca="1" si="2"/>
        <v/>
      </c>
      <c r="T14" s="146" t="str">
        <f t="shared" ca="1" si="3"/>
        <v/>
      </c>
      <c r="U14" s="147" t="str">
        <f t="shared" ca="1" si="4"/>
        <v/>
      </c>
      <c r="V14" s="162" t="str">
        <f t="shared" ca="1" si="5"/>
        <v/>
      </c>
    </row>
    <row r="15" spans="1:22" x14ac:dyDescent="0.2">
      <c r="A15" s="148">
        <f>'[1]Crude&amp;Prod'!$A25</f>
        <v>36892</v>
      </c>
      <c r="B15" s="126">
        <f>'[1]Crude&amp;Prod'!$O25</f>
        <v>213.8360434782609</v>
      </c>
      <c r="C15" s="125">
        <f t="shared" ca="1" si="0"/>
        <v>320.13499761312414</v>
      </c>
      <c r="L15" s="53">
        <v>1999</v>
      </c>
      <c r="M15" s="84">
        <v>1</v>
      </c>
      <c r="O15" s="143">
        <v>34047</v>
      </c>
      <c r="P15" s="144">
        <v>329</v>
      </c>
      <c r="Q15" s="144">
        <v>171</v>
      </c>
      <c r="R15" s="145">
        <f t="shared" ca="1" si="1"/>
        <v>0</v>
      </c>
      <c r="S15" s="145" t="str">
        <f t="shared" ca="1" si="2"/>
        <v/>
      </c>
      <c r="T15" s="146" t="str">
        <f t="shared" ca="1" si="3"/>
        <v/>
      </c>
      <c r="U15" s="147" t="str">
        <f t="shared" ca="1" si="4"/>
        <v/>
      </c>
      <c r="V15" s="162" t="str">
        <f t="shared" ca="1" si="5"/>
        <v/>
      </c>
    </row>
    <row r="16" spans="1:22" x14ac:dyDescent="0.2">
      <c r="A16" s="148">
        <f>'[1]Crude&amp;Prod'!$A26</f>
        <v>36923</v>
      </c>
      <c r="B16" s="126">
        <f>'[1]Crude&amp;Prod'!$O26</f>
        <v>209.72553333333335</v>
      </c>
      <c r="C16" s="125">
        <f t="shared" ca="1" si="0"/>
        <v>315.96145843164351</v>
      </c>
      <c r="L16" s="50">
        <v>2000</v>
      </c>
      <c r="M16" s="85">
        <v>1</v>
      </c>
      <c r="O16" s="143">
        <v>34054</v>
      </c>
      <c r="P16" s="144">
        <v>324</v>
      </c>
      <c r="Q16" s="144">
        <v>169.5</v>
      </c>
      <c r="R16" s="145">
        <f t="shared" ca="1" si="1"/>
        <v>0</v>
      </c>
      <c r="S16" s="145" t="str">
        <f t="shared" ca="1" si="2"/>
        <v/>
      </c>
      <c r="T16" s="146" t="str">
        <f t="shared" ca="1" si="3"/>
        <v/>
      </c>
      <c r="U16" s="147" t="str">
        <f t="shared" ca="1" si="4"/>
        <v/>
      </c>
      <c r="V16" s="162" t="str">
        <f t="shared" ca="1" si="5"/>
        <v/>
      </c>
    </row>
    <row r="17" spans="1:22" x14ac:dyDescent="0.2">
      <c r="A17" s="148">
        <f>'[1]Crude&amp;Prod'!$A27</f>
        <v>36951</v>
      </c>
      <c r="B17" s="126">
        <f>'[1]Crude&amp;Prod'!$O27</f>
        <v>204.93193939393939</v>
      </c>
      <c r="C17" s="125">
        <f t="shared" ca="1" si="0"/>
        <v>311.09436130238396</v>
      </c>
      <c r="O17" s="143">
        <v>34061</v>
      </c>
      <c r="P17" s="144">
        <v>310.25</v>
      </c>
      <c r="Q17" s="144">
        <v>173</v>
      </c>
      <c r="R17" s="145">
        <f t="shared" ca="1" si="1"/>
        <v>0</v>
      </c>
      <c r="S17" s="145" t="str">
        <f t="shared" ca="1" si="2"/>
        <v/>
      </c>
      <c r="T17" s="146" t="str">
        <f t="shared" ca="1" si="3"/>
        <v/>
      </c>
      <c r="U17" s="147" t="str">
        <f t="shared" ca="1" si="4"/>
        <v/>
      </c>
      <c r="V17" s="162" t="str">
        <f t="shared" ca="1" si="5"/>
        <v/>
      </c>
    </row>
    <row r="18" spans="1:22" x14ac:dyDescent="0.2">
      <c r="A18" s="148">
        <f>'[1]Crude&amp;Prod'!$A28</f>
        <v>36982</v>
      </c>
      <c r="B18" s="126">
        <f>'[1]Crude&amp;Prod'!$O28</f>
        <v>200.33899999999997</v>
      </c>
      <c r="C18" s="125">
        <f t="shared" ca="1" si="0"/>
        <v>306.43099548088691</v>
      </c>
      <c r="L18" s="57" t="s">
        <v>63</v>
      </c>
      <c r="M18" s="164"/>
      <c r="O18" s="143">
        <v>34068</v>
      </c>
      <c r="P18" s="144">
        <v>306.5</v>
      </c>
      <c r="Q18" s="144">
        <v>173.5</v>
      </c>
      <c r="R18" s="145">
        <f t="shared" ca="1" si="1"/>
        <v>0</v>
      </c>
      <c r="S18" s="145" t="str">
        <f t="shared" ca="1" si="2"/>
        <v/>
      </c>
      <c r="T18" s="146" t="str">
        <f t="shared" ca="1" si="3"/>
        <v/>
      </c>
      <c r="U18" s="147" t="str">
        <f t="shared" ca="1" si="4"/>
        <v/>
      </c>
      <c r="V18" s="162" t="str">
        <f t="shared" ca="1" si="5"/>
        <v/>
      </c>
    </row>
    <row r="19" spans="1:22" x14ac:dyDescent="0.2">
      <c r="A19" s="148">
        <f>'[1]Crude&amp;Prod'!$A29</f>
        <v>37012</v>
      </c>
      <c r="B19" s="126">
        <f>'[1]Crude&amp;Prod'!$O29</f>
        <v>196.48749275362323</v>
      </c>
      <c r="C19" s="125">
        <f t="shared" ca="1" si="0"/>
        <v>302.52043065224973</v>
      </c>
      <c r="L19" s="110" t="s">
        <v>64</v>
      </c>
      <c r="M19" s="54"/>
      <c r="O19" s="143">
        <v>34075</v>
      </c>
      <c r="P19" s="144">
        <v>307.5</v>
      </c>
      <c r="Q19" s="144">
        <v>175.5</v>
      </c>
      <c r="R19" s="145">
        <f t="shared" ca="1" si="1"/>
        <v>0</v>
      </c>
      <c r="S19" s="145" t="str">
        <f t="shared" ca="1" si="2"/>
        <v/>
      </c>
      <c r="T19" s="146" t="str">
        <f t="shared" ca="1" si="3"/>
        <v/>
      </c>
      <c r="U19" s="147" t="str">
        <f t="shared" ca="1" si="4"/>
        <v/>
      </c>
      <c r="V19" s="162" t="str">
        <f t="shared" ca="1" si="5"/>
        <v/>
      </c>
    </row>
    <row r="20" spans="1:22" x14ac:dyDescent="0.2">
      <c r="A20" s="148">
        <f>'[1]Crude&amp;Prod'!$A30</f>
        <v>37043</v>
      </c>
      <c r="B20" s="126">
        <f>'[1]Crude&amp;Prod'!$O30</f>
        <v>193.86954761904761</v>
      </c>
      <c r="C20" s="125">
        <f t="shared" ca="1" si="0"/>
        <v>299.86234291888138</v>
      </c>
      <c r="L20" s="110" t="s">
        <v>65</v>
      </c>
      <c r="M20" s="54"/>
      <c r="O20" s="143">
        <v>34082</v>
      </c>
      <c r="P20" s="144">
        <v>309.25</v>
      </c>
      <c r="Q20" s="144">
        <v>177.5</v>
      </c>
      <c r="R20" s="145">
        <f t="shared" ca="1" si="1"/>
        <v>0</v>
      </c>
      <c r="S20" s="145" t="str">
        <f t="shared" ca="1" si="2"/>
        <v/>
      </c>
      <c r="T20" s="146" t="str">
        <f t="shared" ca="1" si="3"/>
        <v/>
      </c>
      <c r="U20" s="147" t="str">
        <f t="shared" ca="1" si="4"/>
        <v/>
      </c>
      <c r="V20" s="162" t="str">
        <f t="shared" ca="1" si="5"/>
        <v/>
      </c>
    </row>
    <row r="21" spans="1:22" x14ac:dyDescent="0.2">
      <c r="A21" s="148">
        <f>'[1]Crude&amp;Prod'!$A31</f>
        <v>37073</v>
      </c>
      <c r="B21" s="126">
        <f>'[1]Crude&amp;Prod'!$O31</f>
        <v>191.14975000000004</v>
      </c>
      <c r="C21" s="125">
        <f t="shared" ca="1" si="0"/>
        <v>297.1008409328565</v>
      </c>
      <c r="L21" s="100" t="s">
        <v>66</v>
      </c>
      <c r="M21" s="165"/>
      <c r="O21" s="143">
        <v>34089</v>
      </c>
      <c r="P21" s="144">
        <v>307.75</v>
      </c>
      <c r="Q21" s="144">
        <v>180</v>
      </c>
      <c r="R21" s="145">
        <f t="shared" ca="1" si="1"/>
        <v>0</v>
      </c>
      <c r="S21" s="145" t="str">
        <f t="shared" ca="1" si="2"/>
        <v/>
      </c>
      <c r="T21" s="146" t="str">
        <f t="shared" ca="1" si="3"/>
        <v/>
      </c>
      <c r="U21" s="147" t="str">
        <f t="shared" ca="1" si="4"/>
        <v/>
      </c>
      <c r="V21" s="162" t="str">
        <f t="shared" ca="1" si="5"/>
        <v/>
      </c>
    </row>
    <row r="22" spans="1:22" x14ac:dyDescent="0.2">
      <c r="A22" s="148">
        <f>'[1]Crude&amp;Prod'!$A32</f>
        <v>37104</v>
      </c>
      <c r="B22" s="126">
        <f>'[1]Crude&amp;Prod'!$O32</f>
        <v>189.48551449275362</v>
      </c>
      <c r="C22" s="125">
        <f t="shared" ca="1" si="0"/>
        <v>295.41108665618219</v>
      </c>
      <c r="O22" s="143">
        <v>34096</v>
      </c>
      <c r="P22" s="144">
        <v>302</v>
      </c>
      <c r="Q22" s="144">
        <v>182.5</v>
      </c>
      <c r="R22" s="145">
        <f t="shared" ca="1" si="1"/>
        <v>0</v>
      </c>
      <c r="S22" s="145" t="str">
        <f t="shared" ca="1" si="2"/>
        <v/>
      </c>
      <c r="T22" s="146" t="str">
        <f t="shared" ca="1" si="3"/>
        <v/>
      </c>
      <c r="U22" s="147" t="str">
        <f t="shared" ca="1" si="4"/>
        <v/>
      </c>
      <c r="V22" s="162" t="str">
        <f t="shared" ca="1" si="5"/>
        <v/>
      </c>
    </row>
    <row r="23" spans="1:22" x14ac:dyDescent="0.2">
      <c r="A23" s="148">
        <f>'[1]Crude&amp;Prod'!$A33</f>
        <v>37135</v>
      </c>
      <c r="B23" s="126">
        <f>'[1]Crude&amp;Prod'!$O33</f>
        <v>188.93735833333335</v>
      </c>
      <c r="C23" s="125">
        <f t="shared" ca="1" si="0"/>
        <v>294.85452527371399</v>
      </c>
      <c r="O23" s="143">
        <v>34103</v>
      </c>
      <c r="P23" s="144">
        <v>304</v>
      </c>
      <c r="Q23" s="144">
        <v>183.5</v>
      </c>
      <c r="R23" s="145">
        <f t="shared" ca="1" si="1"/>
        <v>0</v>
      </c>
      <c r="S23" s="145" t="str">
        <f t="shared" ca="1" si="2"/>
        <v/>
      </c>
      <c r="T23" s="146" t="str">
        <f t="shared" ca="1" si="3"/>
        <v/>
      </c>
      <c r="U23" s="147" t="str">
        <f t="shared" ca="1" si="4"/>
        <v/>
      </c>
      <c r="V23" s="162" t="str">
        <f t="shared" ca="1" si="5"/>
        <v/>
      </c>
    </row>
    <row r="24" spans="1:22" x14ac:dyDescent="0.2">
      <c r="A24" s="148">
        <f>'[1]Crude&amp;Prod'!$A34</f>
        <v>37165</v>
      </c>
      <c r="B24" s="126">
        <f>'[1]Crude&amp;Prod'!$O34</f>
        <v>187.76484782608696</v>
      </c>
      <c r="C24" s="125">
        <f t="shared" ca="1" si="0"/>
        <v>293.66403592563904</v>
      </c>
      <c r="O24" s="143">
        <v>34110</v>
      </c>
      <c r="P24" s="144">
        <v>297.75</v>
      </c>
      <c r="Q24" s="144">
        <v>182.5</v>
      </c>
      <c r="R24" s="145">
        <f t="shared" ca="1" si="1"/>
        <v>0</v>
      </c>
      <c r="S24" s="145" t="str">
        <f t="shared" ca="1" si="2"/>
        <v/>
      </c>
      <c r="T24" s="146" t="str">
        <f t="shared" ca="1" si="3"/>
        <v/>
      </c>
      <c r="U24" s="147" t="str">
        <f t="shared" ca="1" si="4"/>
        <v/>
      </c>
      <c r="V24" s="162" t="str">
        <f t="shared" ca="1" si="5"/>
        <v/>
      </c>
    </row>
    <row r="25" spans="1:22" x14ac:dyDescent="0.2">
      <c r="A25" s="148">
        <f>'[1]Crude&amp;Prod'!$A35</f>
        <v>37196</v>
      </c>
      <c r="B25" s="126">
        <f>'[1]Crude&amp;Prod'!$O35</f>
        <v>186.90202272727277</v>
      </c>
      <c r="C25" s="125">
        <f t="shared" ca="1" si="0"/>
        <v>292.78798058707969</v>
      </c>
      <c r="O25" s="143">
        <v>34117</v>
      </c>
      <c r="P25" s="144">
        <v>292.25</v>
      </c>
      <c r="Q25" s="144">
        <v>182.5</v>
      </c>
      <c r="R25" s="145">
        <f t="shared" ca="1" si="1"/>
        <v>0</v>
      </c>
      <c r="S25" s="145" t="str">
        <f t="shared" ca="1" si="2"/>
        <v/>
      </c>
      <c r="T25" s="146" t="str">
        <f t="shared" ca="1" si="3"/>
        <v/>
      </c>
      <c r="U25" s="147" t="str">
        <f t="shared" ca="1" si="4"/>
        <v/>
      </c>
      <c r="V25" s="162" t="str">
        <f t="shared" ca="1" si="5"/>
        <v/>
      </c>
    </row>
    <row r="26" spans="1:22" x14ac:dyDescent="0.2">
      <c r="A26" s="148">
        <f>'[1]Crude&amp;Prod'!$A36</f>
        <v>37226</v>
      </c>
      <c r="B26" s="126">
        <f>'[1]Crude&amp;Prod'!$O36</f>
        <v>185.72392857142859</v>
      </c>
      <c r="C26" s="125">
        <f t="shared" ca="1" si="0"/>
        <v>291.59182197281223</v>
      </c>
      <c r="O26" s="143">
        <v>34124</v>
      </c>
      <c r="P26" s="144">
        <v>290</v>
      </c>
      <c r="Q26" s="144">
        <v>180</v>
      </c>
      <c r="R26" s="145">
        <f t="shared" ca="1" si="1"/>
        <v>0</v>
      </c>
      <c r="S26" s="145" t="str">
        <f t="shared" ca="1" si="2"/>
        <v/>
      </c>
      <c r="T26" s="146" t="str">
        <f t="shared" ca="1" si="3"/>
        <v/>
      </c>
      <c r="U26" s="147" t="str">
        <f t="shared" ca="1" si="4"/>
        <v/>
      </c>
      <c r="V26" s="162" t="str">
        <f t="shared" ca="1" si="5"/>
        <v/>
      </c>
    </row>
    <row r="27" spans="1:22" x14ac:dyDescent="0.2">
      <c r="A27" s="148">
        <f>'[1]Crude&amp;Prod'!$A37</f>
        <v>37257</v>
      </c>
      <c r="B27" s="126">
        <f>'[1]Crude&amp;Prod'!$O37</f>
        <v>182.25265217391305</v>
      </c>
      <c r="C27" s="125">
        <f t="shared" ca="1" si="0"/>
        <v>288.06731831171356</v>
      </c>
      <c r="O27" s="143">
        <v>34131</v>
      </c>
      <c r="P27" s="144">
        <v>292</v>
      </c>
      <c r="Q27" s="144">
        <v>175.5</v>
      </c>
      <c r="R27" s="145">
        <f t="shared" ca="1" si="1"/>
        <v>0</v>
      </c>
      <c r="S27" s="145" t="str">
        <f t="shared" ca="1" si="2"/>
        <v/>
      </c>
      <c r="T27" s="146" t="str">
        <f t="shared" ca="1" si="3"/>
        <v/>
      </c>
      <c r="U27" s="147" t="str">
        <f t="shared" ca="1" si="4"/>
        <v/>
      </c>
      <c r="V27" s="162" t="str">
        <f t="shared" ca="1" si="5"/>
        <v/>
      </c>
    </row>
    <row r="28" spans="1:22" x14ac:dyDescent="0.2">
      <c r="A28" s="148">
        <f>'[1]Crude&amp;Prod'!$A38</f>
        <v>37288</v>
      </c>
      <c r="B28" s="126">
        <f>'[1]Crude&amp;Prod'!$O38</f>
        <v>181.13799166666669</v>
      </c>
      <c r="C28" s="125">
        <f t="shared" ca="1" si="0"/>
        <v>286.93556601406203</v>
      </c>
      <c r="O28" s="143">
        <v>34138</v>
      </c>
      <c r="P28" s="144">
        <v>290</v>
      </c>
      <c r="Q28" s="144">
        <v>171.75</v>
      </c>
      <c r="R28" s="145">
        <f t="shared" ca="1" si="1"/>
        <v>0</v>
      </c>
      <c r="S28" s="145" t="str">
        <f t="shared" ca="1" si="2"/>
        <v/>
      </c>
      <c r="T28" s="146" t="str">
        <f t="shared" ca="1" si="3"/>
        <v/>
      </c>
      <c r="U28" s="147" t="str">
        <f t="shared" ca="1" si="4"/>
        <v/>
      </c>
      <c r="V28" s="162" t="str">
        <f t="shared" ca="1" si="5"/>
        <v/>
      </c>
    </row>
    <row r="29" spans="1:22" x14ac:dyDescent="0.2">
      <c r="A29" s="148">
        <f>'[1]Crude&amp;Prod'!$A39</f>
        <v>37316</v>
      </c>
      <c r="B29" s="126">
        <f>'[1]Crude&amp;Prod'!$O39</f>
        <v>179.94104761904759</v>
      </c>
      <c r="C29" s="125">
        <f t="shared" ca="1" si="0"/>
        <v>285.72026847077706</v>
      </c>
      <c r="O29" s="143">
        <v>34145</v>
      </c>
      <c r="P29" s="144">
        <v>283.75</v>
      </c>
      <c r="Q29" s="144">
        <v>170.75</v>
      </c>
      <c r="R29" s="145">
        <f t="shared" ca="1" si="1"/>
        <v>0</v>
      </c>
      <c r="S29" s="145" t="str">
        <f t="shared" ca="1" si="2"/>
        <v/>
      </c>
      <c r="T29" s="146" t="str">
        <f t="shared" ca="1" si="3"/>
        <v/>
      </c>
      <c r="U29" s="147" t="str">
        <f t="shared" ca="1" si="4"/>
        <v/>
      </c>
      <c r="V29" s="162" t="str">
        <f t="shared" ca="1" si="5"/>
        <v/>
      </c>
    </row>
    <row r="30" spans="1:22" x14ac:dyDescent="0.2">
      <c r="A30" s="148">
        <f>'[1]Crude&amp;Prod'!$A40</f>
        <v>37347</v>
      </c>
      <c r="B30" s="126">
        <f>'[1]Crude&amp;Prod'!$O40</f>
        <v>177.67838636363638</v>
      </c>
      <c r="C30" s="125">
        <f t="shared" ca="1" si="0"/>
        <v>283.42291240767861</v>
      </c>
      <c r="O30" s="143">
        <v>34152</v>
      </c>
      <c r="P30" s="144">
        <v>279</v>
      </c>
      <c r="Q30" s="144">
        <v>168.5</v>
      </c>
      <c r="R30" s="145">
        <f t="shared" ca="1" si="1"/>
        <v>0</v>
      </c>
      <c r="S30" s="145" t="str">
        <f t="shared" ca="1" si="2"/>
        <v/>
      </c>
      <c r="T30" s="146" t="str">
        <f t="shared" ca="1" si="3"/>
        <v/>
      </c>
      <c r="U30" s="147" t="str">
        <f t="shared" ca="1" si="4"/>
        <v/>
      </c>
      <c r="V30" s="162" t="str">
        <f t="shared" ca="1" si="5"/>
        <v/>
      </c>
    </row>
    <row r="31" spans="1:22" x14ac:dyDescent="0.2">
      <c r="A31" s="148">
        <f>'[1]Crude&amp;Prod'!$A41</f>
        <v>37377</v>
      </c>
      <c r="B31" s="126">
        <f>'[1]Crude&amp;Prod'!$O41</f>
        <v>174.7302496376812</v>
      </c>
      <c r="C31" s="125">
        <f t="shared" ca="1" si="0"/>
        <v>280.42957004765071</v>
      </c>
      <c r="O31" s="143">
        <v>34159</v>
      </c>
      <c r="P31" s="144">
        <v>279</v>
      </c>
      <c r="Q31" s="144">
        <v>168</v>
      </c>
      <c r="R31" s="145">
        <f t="shared" ca="1" si="1"/>
        <v>0</v>
      </c>
      <c r="S31" s="145" t="str">
        <f t="shared" ca="1" si="2"/>
        <v/>
      </c>
      <c r="T31" s="146" t="str">
        <f t="shared" ca="1" si="3"/>
        <v/>
      </c>
      <c r="U31" s="147" t="str">
        <f t="shared" ca="1" si="4"/>
        <v/>
      </c>
      <c r="V31" s="162" t="str">
        <f t="shared" ca="1" si="5"/>
        <v/>
      </c>
    </row>
    <row r="32" spans="1:22" x14ac:dyDescent="0.2">
      <c r="A32" s="148">
        <f>'[1]Crude&amp;Prod'!$A42</f>
        <v>37408</v>
      </c>
      <c r="B32" s="126">
        <f>'[1]Crude&amp;Prod'!$O42</f>
        <v>174.06678715277781</v>
      </c>
      <c r="C32" s="125">
        <f t="shared" ca="1" si="0"/>
        <v>279.7559342753114</v>
      </c>
      <c r="O32" s="143">
        <v>34166</v>
      </c>
      <c r="P32" s="144">
        <v>277.25</v>
      </c>
      <c r="Q32" s="144">
        <v>162</v>
      </c>
      <c r="R32" s="145">
        <f t="shared" ca="1" si="1"/>
        <v>0</v>
      </c>
      <c r="S32" s="145" t="str">
        <f t="shared" ca="1" si="2"/>
        <v/>
      </c>
      <c r="T32" s="146" t="str">
        <f t="shared" ca="1" si="3"/>
        <v/>
      </c>
      <c r="U32" s="147" t="str">
        <f t="shared" ca="1" si="4"/>
        <v/>
      </c>
      <c r="V32" s="162" t="str">
        <f t="shared" ca="1" si="5"/>
        <v/>
      </c>
    </row>
    <row r="33" spans="1:22" x14ac:dyDescent="0.2">
      <c r="A33" s="148">
        <f>'[1]Crude&amp;Prod'!$A43</f>
        <v>37438</v>
      </c>
      <c r="B33" s="126">
        <f>'[1]Crude&amp;Prod'!$O43</f>
        <v>173.12298953703703</v>
      </c>
      <c r="C33" s="125">
        <f t="shared" ca="1" si="0"/>
        <v>278.79766481731167</v>
      </c>
      <c r="O33" s="143">
        <v>34173</v>
      </c>
      <c r="P33" s="144">
        <v>278.5</v>
      </c>
      <c r="Q33" s="144">
        <v>157</v>
      </c>
      <c r="R33" s="145">
        <f t="shared" ca="1" si="1"/>
        <v>0</v>
      </c>
      <c r="S33" s="145" t="str">
        <f t="shared" ca="1" si="2"/>
        <v/>
      </c>
      <c r="T33" s="146" t="str">
        <f t="shared" ca="1" si="3"/>
        <v/>
      </c>
      <c r="U33" s="147" t="str">
        <f t="shared" ca="1" si="4"/>
        <v/>
      </c>
      <c r="V33" s="162" t="str">
        <f t="shared" ca="1" si="5"/>
        <v/>
      </c>
    </row>
    <row r="34" spans="1:22" x14ac:dyDescent="0.2">
      <c r="A34" s="148">
        <f>'[1]Crude&amp;Prod'!$A44</f>
        <v>37469</v>
      </c>
      <c r="B34" s="126">
        <f>'[1]Crude&amp;Prod'!$O44</f>
        <v>172.47545542164065</v>
      </c>
      <c r="C34" s="125">
        <f t="shared" ca="1" si="0"/>
        <v>278.14020165418401</v>
      </c>
      <c r="O34" s="143">
        <v>34180</v>
      </c>
      <c r="P34" s="144">
        <v>279.75</v>
      </c>
      <c r="Q34" s="144">
        <v>159.5</v>
      </c>
      <c r="R34" s="145">
        <f t="shared" ca="1" si="1"/>
        <v>0</v>
      </c>
      <c r="S34" s="145" t="str">
        <f t="shared" ca="1" si="2"/>
        <v/>
      </c>
      <c r="T34" s="146" t="str">
        <f t="shared" ca="1" si="3"/>
        <v/>
      </c>
      <c r="U34" s="147" t="str">
        <f t="shared" ca="1" si="4"/>
        <v/>
      </c>
      <c r="V34" s="162" t="str">
        <f t="shared" ca="1" si="5"/>
        <v/>
      </c>
    </row>
    <row r="35" spans="1:22" x14ac:dyDescent="0.2">
      <c r="A35" s="148">
        <f>'[1]Crude&amp;Prod'!$A45</f>
        <v>37500</v>
      </c>
      <c r="B35" s="126">
        <f>'[1]Crude&amp;Prod'!$O45</f>
        <v>171.75419010595883</v>
      </c>
      <c r="C35" s="125">
        <f t="shared" ca="1" si="0"/>
        <v>277.40787672391821</v>
      </c>
      <c r="O35" s="143">
        <v>34187</v>
      </c>
      <c r="P35" s="144">
        <v>282.5</v>
      </c>
      <c r="Q35" s="144">
        <v>159.25</v>
      </c>
      <c r="R35" s="145">
        <f t="shared" ca="1" si="1"/>
        <v>0</v>
      </c>
      <c r="S35" s="145" t="str">
        <f t="shared" ca="1" si="2"/>
        <v/>
      </c>
      <c r="T35" s="146" t="str">
        <f t="shared" ca="1" si="3"/>
        <v/>
      </c>
      <c r="U35" s="147" t="str">
        <f t="shared" ca="1" si="4"/>
        <v/>
      </c>
      <c r="V35" s="162" t="str">
        <f t="shared" ca="1" si="5"/>
        <v/>
      </c>
    </row>
    <row r="36" spans="1:22" x14ac:dyDescent="0.2">
      <c r="A36" s="148">
        <f>'[1]Crude&amp;Prod'!$A46</f>
        <v>37530</v>
      </c>
      <c r="B36" s="126">
        <f>'[1]Crude&amp;Prod'!$O46</f>
        <v>172.1952394787526</v>
      </c>
      <c r="C36" s="125">
        <f t="shared" ca="1" si="0"/>
        <v>277.85568898405671</v>
      </c>
      <c r="O36" s="143">
        <v>34194</v>
      </c>
      <c r="P36" s="144">
        <v>282.25</v>
      </c>
      <c r="Q36" s="144">
        <v>155</v>
      </c>
      <c r="R36" s="145">
        <f t="shared" ca="1" si="1"/>
        <v>0</v>
      </c>
      <c r="S36" s="145" t="str">
        <f t="shared" ca="1" si="2"/>
        <v/>
      </c>
      <c r="T36" s="146" t="str">
        <f t="shared" ca="1" si="3"/>
        <v/>
      </c>
      <c r="U36" s="147" t="str">
        <f t="shared" ca="1" si="4"/>
        <v/>
      </c>
      <c r="V36" s="162" t="str">
        <f t="shared" ca="1" si="5"/>
        <v/>
      </c>
    </row>
    <row r="37" spans="1:22" x14ac:dyDescent="0.2">
      <c r="A37" s="148">
        <f>'[1]Crude&amp;Prod'!$A47</f>
        <v>37561</v>
      </c>
      <c r="B37" s="126">
        <f>'[1]Crude&amp;Prod'!$O47</f>
        <v>171.27213995100576</v>
      </c>
      <c r="C37" s="125">
        <f t="shared" ref="C37:C68" ca="1" si="6">$M$5+$B37*$M$4</f>
        <v>276.91843499084814</v>
      </c>
      <c r="O37" s="143">
        <v>34201</v>
      </c>
      <c r="P37" s="144">
        <v>284.75</v>
      </c>
      <c r="Q37" s="144">
        <v>157</v>
      </c>
      <c r="R37" s="145">
        <f t="shared" ca="1" si="1"/>
        <v>0</v>
      </c>
      <c r="S37" s="145" t="str">
        <f t="shared" ca="1" si="2"/>
        <v/>
      </c>
      <c r="T37" s="146" t="str">
        <f t="shared" ca="1" si="3"/>
        <v/>
      </c>
      <c r="U37" s="147" t="str">
        <f t="shared" ca="1" si="4"/>
        <v/>
      </c>
      <c r="V37" s="162" t="str">
        <f t="shared" ca="1" si="5"/>
        <v/>
      </c>
    </row>
    <row r="38" spans="1:22" x14ac:dyDescent="0.2">
      <c r="A38" s="148">
        <f>'[1]Crude&amp;Prod'!$A48</f>
        <v>37591</v>
      </c>
      <c r="B38" s="126">
        <f>'[1]Crude&amp;Prod'!$O48</f>
        <v>170.9619238644141</v>
      </c>
      <c r="C38" s="125">
        <f t="shared" ca="1" si="6"/>
        <v>276.6034621659511</v>
      </c>
      <c r="O38" s="143">
        <v>34208</v>
      </c>
      <c r="P38" s="144">
        <v>283.25</v>
      </c>
      <c r="Q38" s="144">
        <v>156.5</v>
      </c>
      <c r="R38" s="145">
        <f t="shared" ca="1" si="1"/>
        <v>0</v>
      </c>
      <c r="S38" s="145" t="str">
        <f t="shared" ca="1" si="2"/>
        <v/>
      </c>
      <c r="T38" s="146" t="str">
        <f t="shared" ca="1" si="3"/>
        <v/>
      </c>
      <c r="U38" s="147" t="str">
        <f t="shared" ca="1" si="4"/>
        <v/>
      </c>
      <c r="V38" s="162" t="str">
        <f t="shared" ca="1" si="5"/>
        <v/>
      </c>
    </row>
    <row r="39" spans="1:22" x14ac:dyDescent="0.2">
      <c r="A39" s="148">
        <f>'[1]Crude&amp;Prod'!$A49</f>
        <v>37622</v>
      </c>
      <c r="B39" s="126">
        <f>'[1]Crude&amp;Prod'!$O49</f>
        <v>170.48748168214408</v>
      </c>
      <c r="C39" s="125">
        <f t="shared" ca="1" si="6"/>
        <v>276.12174506339272</v>
      </c>
      <c r="O39" s="143">
        <v>34215</v>
      </c>
      <c r="P39" s="144">
        <v>282.25</v>
      </c>
      <c r="Q39" s="144">
        <v>154.5</v>
      </c>
      <c r="R39" s="145">
        <f t="shared" ca="1" si="1"/>
        <v>0</v>
      </c>
      <c r="S39" s="145" t="str">
        <f t="shared" ca="1" si="2"/>
        <v/>
      </c>
      <c r="T39" s="146" t="str">
        <f t="shared" ca="1" si="3"/>
        <v/>
      </c>
      <c r="U39" s="147" t="str">
        <f t="shared" ca="1" si="4"/>
        <v/>
      </c>
      <c r="V39" s="162" t="str">
        <f t="shared" ca="1" si="5"/>
        <v/>
      </c>
    </row>
    <row r="40" spans="1:22" x14ac:dyDescent="0.2">
      <c r="A40" s="148">
        <f>'[1]Crude&amp;Prod'!$A50</f>
        <v>37653</v>
      </c>
      <c r="B40" s="126">
        <f>'[1]Crude&amp;Prod'!$O50</f>
        <v>170.06894879773532</v>
      </c>
      <c r="C40" s="125">
        <f t="shared" ca="1" si="6"/>
        <v>275.69679455111299</v>
      </c>
      <c r="O40" s="143">
        <v>34222</v>
      </c>
      <c r="P40" s="144">
        <v>280.5</v>
      </c>
      <c r="Q40" s="144">
        <v>149.5</v>
      </c>
      <c r="R40" s="145">
        <f t="shared" ca="1" si="1"/>
        <v>0</v>
      </c>
      <c r="S40" s="145" t="str">
        <f t="shared" ca="1" si="2"/>
        <v/>
      </c>
      <c r="T40" s="146" t="str">
        <f t="shared" ca="1" si="3"/>
        <v/>
      </c>
      <c r="U40" s="147" t="str">
        <f t="shared" ca="1" si="4"/>
        <v/>
      </c>
      <c r="V40" s="162" t="str">
        <f t="shared" ca="1" si="5"/>
        <v/>
      </c>
    </row>
    <row r="41" spans="1:22" x14ac:dyDescent="0.2">
      <c r="A41" s="148">
        <f>'[1]Crude&amp;Prod'!$A51</f>
        <v>37681</v>
      </c>
      <c r="B41" s="126">
        <f>'[1]Crude&amp;Prod'!$O51</f>
        <v>169.45192230508911</v>
      </c>
      <c r="C41" s="125">
        <f t="shared" ca="1" si="6"/>
        <v>275.07030680329694</v>
      </c>
      <c r="O41" s="143">
        <v>34229</v>
      </c>
      <c r="P41" s="144">
        <v>277.75</v>
      </c>
      <c r="Q41" s="144">
        <v>144.5</v>
      </c>
      <c r="R41" s="145">
        <f t="shared" ca="1" si="1"/>
        <v>0</v>
      </c>
      <c r="S41" s="145" t="str">
        <f t="shared" ca="1" si="2"/>
        <v/>
      </c>
      <c r="T41" s="146" t="str">
        <f t="shared" ca="1" si="3"/>
        <v/>
      </c>
      <c r="U41" s="147" t="str">
        <f t="shared" ca="1" si="4"/>
        <v/>
      </c>
      <c r="V41" s="162" t="str">
        <f t="shared" ca="1" si="5"/>
        <v/>
      </c>
    </row>
    <row r="42" spans="1:22" x14ac:dyDescent="0.2">
      <c r="A42" s="148">
        <f>'[1]Crude&amp;Prod'!$A52</f>
        <v>37712</v>
      </c>
      <c r="B42" s="126">
        <f>'[1]Crude&amp;Prod'!$O52</f>
        <v>167.39725009929441</v>
      </c>
      <c r="C42" s="125">
        <f t="shared" ca="1" si="6"/>
        <v>272.98412901668684</v>
      </c>
      <c r="O42" s="143">
        <v>34236</v>
      </c>
      <c r="P42" s="144">
        <v>266.75</v>
      </c>
      <c r="Q42" s="144">
        <v>148</v>
      </c>
      <c r="R42" s="145">
        <f t="shared" ca="1" si="1"/>
        <v>0</v>
      </c>
      <c r="S42" s="145" t="str">
        <f t="shared" ca="1" si="2"/>
        <v/>
      </c>
      <c r="T42" s="146" t="str">
        <f t="shared" ca="1" si="3"/>
        <v/>
      </c>
      <c r="U42" s="147" t="str">
        <f t="shared" ca="1" si="4"/>
        <v/>
      </c>
      <c r="V42" s="162" t="str">
        <f t="shared" ca="1" si="5"/>
        <v/>
      </c>
    </row>
    <row r="43" spans="1:22" x14ac:dyDescent="0.2">
      <c r="A43" s="148">
        <f>'[1]Crude&amp;Prod'!$A53</f>
        <v>37742</v>
      </c>
      <c r="B43" s="126">
        <f>'[1]Crude&amp;Prod'!$O53</f>
        <v>166.98071380614357</v>
      </c>
      <c r="C43" s="125">
        <f t="shared" ca="1" si="6"/>
        <v>272.56120571065412</v>
      </c>
      <c r="O43" s="143">
        <v>34243</v>
      </c>
      <c r="P43" s="144">
        <v>274.25</v>
      </c>
      <c r="Q43" s="144">
        <v>152.5</v>
      </c>
      <c r="R43" s="145">
        <f t="shared" ca="1" si="1"/>
        <v>0</v>
      </c>
      <c r="S43" s="145" t="str">
        <f t="shared" ca="1" si="2"/>
        <v/>
      </c>
      <c r="T43" s="146" t="str">
        <f t="shared" ca="1" si="3"/>
        <v/>
      </c>
      <c r="U43" s="147" t="str">
        <f t="shared" ca="1" si="4"/>
        <v/>
      </c>
      <c r="V43" s="162" t="str">
        <f t="shared" ca="1" si="5"/>
        <v/>
      </c>
    </row>
    <row r="44" spans="1:22" x14ac:dyDescent="0.2">
      <c r="A44" s="148">
        <f>'[1]Crude&amp;Prod'!$A54</f>
        <v>37773</v>
      </c>
      <c r="B44" s="126">
        <f>'[1]Crude&amp;Prod'!$O54</f>
        <v>166.41447463904308</v>
      </c>
      <c r="C44" s="125">
        <f t="shared" ca="1" si="6"/>
        <v>271.98628404237917</v>
      </c>
      <c r="O44" s="143">
        <v>34250</v>
      </c>
      <c r="P44" s="144">
        <v>272.5</v>
      </c>
      <c r="Q44" s="144">
        <v>156</v>
      </c>
      <c r="R44" s="145">
        <f t="shared" ca="1" si="1"/>
        <v>0</v>
      </c>
      <c r="S44" s="145" t="str">
        <f t="shared" ca="1" si="2"/>
        <v/>
      </c>
      <c r="T44" s="146" t="str">
        <f t="shared" ca="1" si="3"/>
        <v/>
      </c>
      <c r="U44" s="147" t="str">
        <f t="shared" ca="1" si="4"/>
        <v/>
      </c>
      <c r="V44" s="162" t="str">
        <f t="shared" ca="1" si="5"/>
        <v/>
      </c>
    </row>
    <row r="45" spans="1:22" x14ac:dyDescent="0.2">
      <c r="A45" s="148">
        <f>'[1]Crude&amp;Prod'!$A55</f>
        <v>37803</v>
      </c>
      <c r="B45" s="126">
        <f>'[1]Crude&amp;Prod'!$O55</f>
        <v>166.2557203842193</v>
      </c>
      <c r="C45" s="125">
        <f t="shared" ca="1" si="6"/>
        <v>271.82509550874875</v>
      </c>
      <c r="O45" s="143">
        <v>34257</v>
      </c>
      <c r="P45" s="144">
        <v>272.5</v>
      </c>
      <c r="Q45" s="144">
        <v>158.5</v>
      </c>
      <c r="R45" s="145">
        <f t="shared" ca="1" si="1"/>
        <v>0</v>
      </c>
      <c r="S45" s="145" t="str">
        <f t="shared" ca="1" si="2"/>
        <v/>
      </c>
      <c r="T45" s="146" t="str">
        <f t="shared" ca="1" si="3"/>
        <v/>
      </c>
      <c r="U45" s="147" t="str">
        <f t="shared" ca="1" si="4"/>
        <v/>
      </c>
      <c r="V45" s="162" t="str">
        <f t="shared" ca="1" si="5"/>
        <v/>
      </c>
    </row>
    <row r="46" spans="1:22" x14ac:dyDescent="0.2">
      <c r="A46" s="148">
        <f>'[1]Crude&amp;Prod'!$A56</f>
        <v>37834</v>
      </c>
      <c r="B46" s="126">
        <f>'[1]Crude&amp;Prod'!$O56</f>
        <v>165.81926305881677</v>
      </c>
      <c r="C46" s="125">
        <f t="shared" ca="1" si="6"/>
        <v>271.3819457087514</v>
      </c>
      <c r="O46" s="143">
        <v>34264</v>
      </c>
      <c r="P46" s="144">
        <v>272</v>
      </c>
      <c r="Q46" s="144">
        <v>158.5</v>
      </c>
      <c r="R46" s="145">
        <f t="shared" ca="1" si="1"/>
        <v>0</v>
      </c>
      <c r="S46" s="145" t="str">
        <f t="shared" ca="1" si="2"/>
        <v/>
      </c>
      <c r="T46" s="146" t="str">
        <f t="shared" ca="1" si="3"/>
        <v/>
      </c>
      <c r="U46" s="147" t="str">
        <f t="shared" ca="1" si="4"/>
        <v/>
      </c>
      <c r="V46" s="162" t="str">
        <f t="shared" ca="1" si="5"/>
        <v/>
      </c>
    </row>
    <row r="47" spans="1:22" x14ac:dyDescent="0.2">
      <c r="A47" s="148">
        <f>'[1]Crude&amp;Prod'!$A57</f>
        <v>37865</v>
      </c>
      <c r="B47" s="126">
        <f>'[1]Crude&amp;Prod'!$O57</f>
        <v>165.50751505199617</v>
      </c>
      <c r="C47" s="125">
        <f t="shared" ca="1" si="6"/>
        <v>271.06541747372933</v>
      </c>
      <c r="O47" s="143">
        <v>34271</v>
      </c>
      <c r="P47" s="144">
        <v>274.75</v>
      </c>
      <c r="Q47" s="144">
        <v>151</v>
      </c>
      <c r="R47" s="145">
        <f t="shared" ca="1" si="1"/>
        <v>0</v>
      </c>
      <c r="S47" s="145" t="str">
        <f t="shared" ca="1" si="2"/>
        <v/>
      </c>
      <c r="T47" s="146" t="str">
        <f t="shared" ca="1" si="3"/>
        <v/>
      </c>
      <c r="U47" s="147" t="str">
        <f t="shared" ca="1" si="4"/>
        <v/>
      </c>
      <c r="V47" s="162" t="str">
        <f t="shared" ca="1" si="5"/>
        <v/>
      </c>
    </row>
    <row r="48" spans="1:22" x14ac:dyDescent="0.2">
      <c r="A48" s="148">
        <f>'[1]Crude&amp;Prod'!$A58</f>
        <v>37895</v>
      </c>
      <c r="B48" s="126">
        <f>'[1]Crude&amp;Prod'!$O58</f>
        <v>165.70190093221922</v>
      </c>
      <c r="C48" s="125">
        <f t="shared" ca="1" si="6"/>
        <v>271.26278399487478</v>
      </c>
      <c r="O48" s="143">
        <v>34278</v>
      </c>
      <c r="P48" s="144">
        <v>274.25</v>
      </c>
      <c r="Q48" s="144">
        <v>149</v>
      </c>
      <c r="R48" s="145">
        <f t="shared" ca="1" si="1"/>
        <v>0</v>
      </c>
      <c r="S48" s="145" t="str">
        <f t="shared" ca="1" si="2"/>
        <v/>
      </c>
      <c r="T48" s="146" t="str">
        <f t="shared" ca="1" si="3"/>
        <v/>
      </c>
      <c r="U48" s="147" t="str">
        <f t="shared" ca="1" si="4"/>
        <v/>
      </c>
      <c r="V48" s="162" t="str">
        <f t="shared" ca="1" si="5"/>
        <v/>
      </c>
    </row>
    <row r="49" spans="1:22" x14ac:dyDescent="0.2">
      <c r="A49" s="148">
        <f>'[1]Crude&amp;Prod'!$A59</f>
        <v>37926</v>
      </c>
      <c r="B49" s="126">
        <f>'[1]Crude&amp;Prod'!$O59</f>
        <v>165.43530782554481</v>
      </c>
      <c r="C49" s="125">
        <f t="shared" ca="1" si="6"/>
        <v>270.99210304847418</v>
      </c>
      <c r="O49" s="143">
        <v>34285</v>
      </c>
      <c r="P49" s="144">
        <v>265.75</v>
      </c>
      <c r="Q49" s="144">
        <v>147</v>
      </c>
      <c r="R49" s="145">
        <f t="shared" ca="1" si="1"/>
        <v>0</v>
      </c>
      <c r="S49" s="145" t="str">
        <f t="shared" ca="1" si="2"/>
        <v/>
      </c>
      <c r="T49" s="146" t="str">
        <f t="shared" ca="1" si="3"/>
        <v/>
      </c>
      <c r="U49" s="147" t="str">
        <f t="shared" ca="1" si="4"/>
        <v/>
      </c>
      <c r="V49" s="162" t="str">
        <f t="shared" ca="1" si="5"/>
        <v/>
      </c>
    </row>
    <row r="50" spans="1:22" x14ac:dyDescent="0.2">
      <c r="A50" s="148">
        <f>'[1]Crude&amp;Prod'!$A60</f>
        <v>37956</v>
      </c>
      <c r="B50" s="126">
        <f>'[1]Crude&amp;Prod'!$O60</f>
        <v>165.4687042947445</v>
      </c>
      <c r="C50" s="125">
        <f t="shared" ca="1" si="6"/>
        <v>271.0260116067343</v>
      </c>
      <c r="O50" s="143">
        <v>34292</v>
      </c>
      <c r="P50" s="144">
        <v>257.25</v>
      </c>
      <c r="Q50" s="144">
        <v>147</v>
      </c>
      <c r="R50" s="145">
        <f t="shared" ca="1" si="1"/>
        <v>0</v>
      </c>
      <c r="S50" s="145" t="str">
        <f t="shared" ca="1" si="2"/>
        <v/>
      </c>
      <c r="T50" s="146" t="str">
        <f t="shared" ca="1" si="3"/>
        <v/>
      </c>
      <c r="U50" s="147" t="str">
        <f t="shared" ca="1" si="4"/>
        <v/>
      </c>
      <c r="V50" s="162" t="str">
        <f t="shared" ca="1" si="5"/>
        <v/>
      </c>
    </row>
    <row r="51" spans="1:22" x14ac:dyDescent="0.2">
      <c r="A51" s="148">
        <f>'[1]Crude&amp;Prod'!$A61</f>
        <v>37987</v>
      </c>
      <c r="B51" s="126">
        <f>'[1]Crude&amp;Prod'!$O61</f>
        <v>165.62367302583567</v>
      </c>
      <c r="C51" s="125">
        <f t="shared" ca="1" si="6"/>
        <v>271.1833565708165</v>
      </c>
      <c r="O51" s="143">
        <v>34299</v>
      </c>
      <c r="P51" s="144">
        <v>251</v>
      </c>
      <c r="Q51" s="144">
        <v>145.5</v>
      </c>
      <c r="R51" s="145">
        <f t="shared" ca="1" si="1"/>
        <v>0</v>
      </c>
      <c r="S51" s="145" t="str">
        <f t="shared" ca="1" si="2"/>
        <v/>
      </c>
      <c r="T51" s="146" t="str">
        <f t="shared" ca="1" si="3"/>
        <v/>
      </c>
      <c r="U51" s="147" t="str">
        <f t="shared" ca="1" si="4"/>
        <v/>
      </c>
      <c r="V51" s="162" t="str">
        <f t="shared" ca="1" si="5"/>
        <v/>
      </c>
    </row>
    <row r="52" spans="1:22" x14ac:dyDescent="0.2">
      <c r="A52" s="148">
        <f>'[1]Crude&amp;Prod'!$A62</f>
        <v>38018</v>
      </c>
      <c r="B52" s="126">
        <f>'[1]Crude&amp;Prod'!$O62</f>
        <v>165.49372100982816</v>
      </c>
      <c r="C52" s="125">
        <f t="shared" ca="1" si="6"/>
        <v>271.05141191883968</v>
      </c>
      <c r="O52" s="143">
        <v>34306</v>
      </c>
      <c r="P52" s="144">
        <v>245.25</v>
      </c>
      <c r="Q52" s="144">
        <v>137</v>
      </c>
      <c r="R52" s="145">
        <f t="shared" ca="1" si="1"/>
        <v>0</v>
      </c>
      <c r="S52" s="145" t="str">
        <f t="shared" ca="1" si="2"/>
        <v/>
      </c>
      <c r="T52" s="146" t="str">
        <f t="shared" ca="1" si="3"/>
        <v/>
      </c>
      <c r="U52" s="147" t="str">
        <f t="shared" ca="1" si="4"/>
        <v/>
      </c>
      <c r="V52" s="162" t="str">
        <f t="shared" ca="1" si="5"/>
        <v/>
      </c>
    </row>
    <row r="53" spans="1:22" x14ac:dyDescent="0.2">
      <c r="A53" s="148">
        <f>'[1]Crude&amp;Prod'!$A63</f>
        <v>38047</v>
      </c>
      <c r="B53" s="126">
        <f>'[1]Crude&amp;Prod'!$O63</f>
        <v>165.32674649188246</v>
      </c>
      <c r="C53" s="125">
        <f t="shared" ca="1" si="6"/>
        <v>270.8818770756244</v>
      </c>
      <c r="O53" s="143">
        <v>34313</v>
      </c>
      <c r="P53" s="144">
        <v>244</v>
      </c>
      <c r="Q53" s="144">
        <v>129.5</v>
      </c>
      <c r="R53" s="145">
        <f t="shared" ca="1" si="1"/>
        <v>0</v>
      </c>
      <c r="S53" s="145" t="str">
        <f t="shared" ca="1" si="2"/>
        <v/>
      </c>
      <c r="T53" s="146" t="str">
        <f t="shared" ca="1" si="3"/>
        <v/>
      </c>
      <c r="U53" s="147" t="str">
        <f t="shared" ca="1" si="4"/>
        <v/>
      </c>
      <c r="V53" s="162" t="str">
        <f t="shared" ca="1" si="5"/>
        <v/>
      </c>
    </row>
    <row r="54" spans="1:22" x14ac:dyDescent="0.2">
      <c r="A54" s="148">
        <f>'[1]Crude&amp;Prod'!$A64</f>
        <v>38078</v>
      </c>
      <c r="B54" s="126">
        <f>'[1]Crude&amp;Prod'!$O64</f>
        <v>164.03242570560082</v>
      </c>
      <c r="C54" s="125">
        <f t="shared" ca="1" si="6"/>
        <v>269.56770965491694</v>
      </c>
      <c r="O54" s="143">
        <v>34320</v>
      </c>
      <c r="P54" s="144">
        <v>242.75</v>
      </c>
      <c r="Q54" s="144">
        <v>126.5</v>
      </c>
      <c r="R54" s="145">
        <f t="shared" ca="1" si="1"/>
        <v>0</v>
      </c>
      <c r="S54" s="145" t="str">
        <f t="shared" ca="1" si="2"/>
        <v/>
      </c>
      <c r="T54" s="146" t="str">
        <f t="shared" ca="1" si="3"/>
        <v/>
      </c>
      <c r="U54" s="147" t="str">
        <f t="shared" ca="1" si="4"/>
        <v/>
      </c>
      <c r="V54" s="162" t="str">
        <f t="shared" ca="1" si="5"/>
        <v/>
      </c>
    </row>
    <row r="55" spans="1:22" x14ac:dyDescent="0.2">
      <c r="A55" s="148">
        <f>'[1]Crude&amp;Prod'!$A65</f>
        <v>38108</v>
      </c>
      <c r="B55" s="126">
        <f>'[1]Crude&amp;Prod'!$O65</f>
        <v>164.05385500592766</v>
      </c>
      <c r="C55" s="125">
        <f t="shared" ca="1" si="6"/>
        <v>269.58946754417946</v>
      </c>
      <c r="O55" s="143">
        <v>34334</v>
      </c>
      <c r="P55" s="144">
        <v>247.5</v>
      </c>
      <c r="Q55" s="144">
        <v>126.5</v>
      </c>
      <c r="R55" s="145">
        <f t="shared" ca="1" si="1"/>
        <v>0</v>
      </c>
      <c r="S55" s="145" t="str">
        <f t="shared" ca="1" si="2"/>
        <v/>
      </c>
      <c r="T55" s="146" t="str">
        <f t="shared" ca="1" si="3"/>
        <v/>
      </c>
      <c r="U55" s="147" t="str">
        <f t="shared" ca="1" si="4"/>
        <v/>
      </c>
      <c r="V55" s="162" t="str">
        <f t="shared" ca="1" si="5"/>
        <v/>
      </c>
    </row>
    <row r="56" spans="1:22" x14ac:dyDescent="0.2">
      <c r="A56" s="148">
        <f>'[1]Crude&amp;Prod'!$A66</f>
        <v>38139</v>
      </c>
      <c r="B56" s="126">
        <f>'[1]Crude&amp;Prod'!$O66</f>
        <v>163.75656704051491</v>
      </c>
      <c r="C56" s="125">
        <f t="shared" ca="1" si="6"/>
        <v>269.28762107547192</v>
      </c>
      <c r="O56" s="143">
        <v>34341</v>
      </c>
      <c r="P56" s="144">
        <v>252</v>
      </c>
      <c r="Q56" s="144">
        <v>128</v>
      </c>
      <c r="R56" s="145">
        <f t="shared" ca="1" si="1"/>
        <v>0</v>
      </c>
      <c r="S56" s="145" t="str">
        <f t="shared" ca="1" si="2"/>
        <v/>
      </c>
      <c r="T56" s="146" t="str">
        <f t="shared" ca="1" si="3"/>
        <v/>
      </c>
      <c r="U56" s="147" t="str">
        <f t="shared" ca="1" si="4"/>
        <v/>
      </c>
      <c r="V56" s="162" t="str">
        <f t="shared" ca="1" si="5"/>
        <v/>
      </c>
    </row>
    <row r="57" spans="1:22" x14ac:dyDescent="0.2">
      <c r="A57" s="148">
        <f>'[1]Crude&amp;Prod'!$A67</f>
        <v>38169</v>
      </c>
      <c r="B57" s="126">
        <f>'[1]Crude&amp;Prod'!$O67</f>
        <v>163.95846302179319</v>
      </c>
      <c r="C57" s="125">
        <f t="shared" ca="1" si="6"/>
        <v>269.49261285477411</v>
      </c>
      <c r="O57" s="143">
        <v>34348</v>
      </c>
      <c r="P57" s="144">
        <v>254</v>
      </c>
      <c r="Q57" s="144">
        <v>127</v>
      </c>
      <c r="R57" s="145">
        <f t="shared" ca="1" si="1"/>
        <v>0</v>
      </c>
      <c r="S57" s="145" t="str">
        <f t="shared" ca="1" si="2"/>
        <v/>
      </c>
      <c r="T57" s="146" t="str">
        <f t="shared" ca="1" si="3"/>
        <v/>
      </c>
      <c r="U57" s="147" t="str">
        <f t="shared" ca="1" si="4"/>
        <v/>
      </c>
      <c r="V57" s="162" t="str">
        <f t="shared" ca="1" si="5"/>
        <v/>
      </c>
    </row>
    <row r="58" spans="1:22" x14ac:dyDescent="0.2">
      <c r="A58" s="148">
        <f>'[1]Crude&amp;Prod'!$A68</f>
        <v>38200</v>
      </c>
      <c r="B58" s="126">
        <f>'[1]Crude&amp;Prod'!$O68</f>
        <v>163.68444121921277</v>
      </c>
      <c r="C58" s="125">
        <f t="shared" ca="1" si="6"/>
        <v>269.21438930360233</v>
      </c>
      <c r="O58" s="143">
        <v>34355</v>
      </c>
      <c r="P58" s="144">
        <v>257</v>
      </c>
      <c r="Q58" s="144">
        <v>128</v>
      </c>
      <c r="R58" s="145">
        <f t="shared" ca="1" si="1"/>
        <v>0</v>
      </c>
      <c r="S58" s="145" t="str">
        <f t="shared" ca="1" si="2"/>
        <v/>
      </c>
      <c r="T58" s="146" t="str">
        <f t="shared" ca="1" si="3"/>
        <v/>
      </c>
      <c r="U58" s="147" t="str">
        <f t="shared" ca="1" si="4"/>
        <v/>
      </c>
      <c r="V58" s="162" t="str">
        <f t="shared" ca="1" si="5"/>
        <v/>
      </c>
    </row>
    <row r="59" spans="1:22" x14ac:dyDescent="0.2">
      <c r="A59" s="148">
        <f>'[1]Crude&amp;Prod'!$A69</f>
        <v>38231</v>
      </c>
      <c r="B59" s="126">
        <f>'[1]Crude&amp;Prod'!$O69</f>
        <v>163.63860080217125</v>
      </c>
      <c r="C59" s="125">
        <f t="shared" ca="1" si="6"/>
        <v>269.167845986624</v>
      </c>
      <c r="O59" s="143">
        <v>34362</v>
      </c>
      <c r="P59" s="144">
        <v>260.25</v>
      </c>
      <c r="Q59" s="144">
        <v>129.5</v>
      </c>
      <c r="R59" s="145">
        <f t="shared" ca="1" si="1"/>
        <v>0</v>
      </c>
      <c r="S59" s="145" t="str">
        <f t="shared" ca="1" si="2"/>
        <v/>
      </c>
      <c r="T59" s="146" t="str">
        <f t="shared" ca="1" si="3"/>
        <v/>
      </c>
      <c r="U59" s="147" t="str">
        <f t="shared" ca="1" si="4"/>
        <v/>
      </c>
      <c r="V59" s="162" t="str">
        <f t="shared" ca="1" si="5"/>
        <v/>
      </c>
    </row>
    <row r="60" spans="1:22" x14ac:dyDescent="0.2">
      <c r="A60" s="148">
        <f>'[1]Crude&amp;Prod'!$A70</f>
        <v>38261</v>
      </c>
      <c r="B60" s="126">
        <f>'[1]Crude&amp;Prod'!$O70</f>
        <v>164.09358128177277</v>
      </c>
      <c r="C60" s="125">
        <f t="shared" ca="1" si="6"/>
        <v>269.62980296799014</v>
      </c>
      <c r="O60" s="143">
        <v>34369</v>
      </c>
      <c r="P60" s="144">
        <v>271</v>
      </c>
      <c r="Q60" s="144">
        <v>136</v>
      </c>
      <c r="R60" s="145">
        <f t="shared" ca="1" si="1"/>
        <v>0</v>
      </c>
      <c r="S60" s="145" t="str">
        <f t="shared" ca="1" si="2"/>
        <v/>
      </c>
      <c r="T60" s="146" t="str">
        <f t="shared" ca="1" si="3"/>
        <v/>
      </c>
      <c r="U60" s="147" t="str">
        <f t="shared" ca="1" si="4"/>
        <v/>
      </c>
      <c r="V60" s="162" t="str">
        <f t="shared" ca="1" si="5"/>
        <v/>
      </c>
    </row>
    <row r="61" spans="1:22" x14ac:dyDescent="0.2">
      <c r="A61" s="148">
        <f>'[1]Crude&amp;Prod'!$A71</f>
        <v>38292</v>
      </c>
      <c r="B61" s="126">
        <f>'[1]Crude&amp;Prod'!$O71</f>
        <v>163.96018158337125</v>
      </c>
      <c r="C61" s="125">
        <f t="shared" ca="1" si="6"/>
        <v>269.49435776813743</v>
      </c>
      <c r="O61" s="143">
        <v>34376</v>
      </c>
      <c r="P61" s="144">
        <v>280.25</v>
      </c>
      <c r="Q61" s="144">
        <v>139</v>
      </c>
      <c r="R61" s="145">
        <f t="shared" ca="1" si="1"/>
        <v>0</v>
      </c>
      <c r="S61" s="145" t="str">
        <f t="shared" ca="1" si="2"/>
        <v/>
      </c>
      <c r="T61" s="146" t="str">
        <f t="shared" ca="1" si="3"/>
        <v/>
      </c>
      <c r="U61" s="147" t="str">
        <f t="shared" ca="1" si="4"/>
        <v/>
      </c>
      <c r="V61" s="162" t="str">
        <f t="shared" ca="1" si="5"/>
        <v/>
      </c>
    </row>
    <row r="62" spans="1:22" x14ac:dyDescent="0.2">
      <c r="A62" s="148">
        <f>'[1]Crude&amp;Prod'!$A72</f>
        <v>38322</v>
      </c>
      <c r="B62" s="126">
        <f>'[1]Crude&amp;Prod'!$O72</f>
        <v>163.934212287647</v>
      </c>
      <c r="C62" s="125">
        <f t="shared" ca="1" si="6"/>
        <v>269.46799026887351</v>
      </c>
      <c r="O62" s="143">
        <v>34383</v>
      </c>
      <c r="P62" s="144">
        <v>283.75</v>
      </c>
      <c r="Q62" s="144">
        <v>133.5</v>
      </c>
      <c r="R62" s="145">
        <f t="shared" ca="1" si="1"/>
        <v>0</v>
      </c>
      <c r="S62" s="145" t="str">
        <f t="shared" ca="1" si="2"/>
        <v/>
      </c>
      <c r="T62" s="146" t="str">
        <f t="shared" ca="1" si="3"/>
        <v/>
      </c>
      <c r="U62" s="147" t="str">
        <f t="shared" ca="1" si="4"/>
        <v/>
      </c>
      <c r="V62" s="162" t="str">
        <f t="shared" ca="1" si="5"/>
        <v/>
      </c>
    </row>
    <row r="63" spans="1:22" x14ac:dyDescent="0.2">
      <c r="A63" s="148">
        <f>'[1]Crude&amp;Prod'!$A73</f>
        <v>38353</v>
      </c>
      <c r="B63" s="126">
        <f>'[1]Crude&amp;Prod'!$O73</f>
        <v>164.01320270292965</v>
      </c>
      <c r="C63" s="125">
        <f t="shared" ca="1" si="6"/>
        <v>269.54819189385921</v>
      </c>
      <c r="O63" s="143">
        <v>34390</v>
      </c>
      <c r="P63" s="144">
        <v>296.5</v>
      </c>
      <c r="Q63" s="144">
        <v>133</v>
      </c>
      <c r="R63" s="145">
        <f t="shared" ca="1" si="1"/>
        <v>0</v>
      </c>
      <c r="S63" s="145" t="str">
        <f t="shared" ca="1" si="2"/>
        <v/>
      </c>
      <c r="T63" s="146" t="str">
        <f t="shared" ca="1" si="3"/>
        <v/>
      </c>
      <c r="U63" s="147" t="str">
        <f t="shared" ca="1" si="4"/>
        <v/>
      </c>
      <c r="V63" s="162" t="str">
        <f t="shared" ca="1" si="5"/>
        <v/>
      </c>
    </row>
    <row r="64" spans="1:22" x14ac:dyDescent="0.2">
      <c r="A64" s="148">
        <f>'[1]Crude&amp;Prod'!$A74</f>
        <v>38384</v>
      </c>
      <c r="B64" s="126">
        <f>'[1]Crude&amp;Prod'!$O74</f>
        <v>163.96381229707038</v>
      </c>
      <c r="C64" s="125">
        <f t="shared" ca="1" si="6"/>
        <v>269.4980441538525</v>
      </c>
      <c r="O64" s="143">
        <v>34397</v>
      </c>
      <c r="P64" s="144">
        <v>316.75</v>
      </c>
      <c r="Q64" s="144">
        <v>136</v>
      </c>
      <c r="R64" s="145">
        <f t="shared" ca="1" si="1"/>
        <v>0</v>
      </c>
      <c r="S64" s="145" t="str">
        <f t="shared" ca="1" si="2"/>
        <v/>
      </c>
      <c r="T64" s="146" t="str">
        <f t="shared" ca="1" si="3"/>
        <v/>
      </c>
      <c r="U64" s="147" t="str">
        <f t="shared" ca="1" si="4"/>
        <v/>
      </c>
      <c r="V64" s="162" t="str">
        <f t="shared" ca="1" si="5"/>
        <v/>
      </c>
    </row>
    <row r="65" spans="1:22" x14ac:dyDescent="0.2">
      <c r="A65" s="148">
        <f>'[1]Crude&amp;Prod'!$A75</f>
        <v>38412</v>
      </c>
      <c r="B65" s="126">
        <f>'[1]Crude&amp;Prod'!$O75</f>
        <v>163.92095726312311</v>
      </c>
      <c r="C65" s="125">
        <f t="shared" ca="1" si="6"/>
        <v>269.45453199672443</v>
      </c>
      <c r="O65" s="143">
        <v>34404</v>
      </c>
      <c r="P65" s="144">
        <v>322.5</v>
      </c>
      <c r="Q65" s="144">
        <v>131.75</v>
      </c>
      <c r="R65" s="145">
        <f t="shared" ca="1" si="1"/>
        <v>0</v>
      </c>
      <c r="S65" s="145" t="str">
        <f t="shared" ca="1" si="2"/>
        <v/>
      </c>
      <c r="T65" s="146" t="str">
        <f t="shared" ca="1" si="3"/>
        <v/>
      </c>
      <c r="U65" s="147" t="str">
        <f t="shared" ca="1" si="4"/>
        <v/>
      </c>
      <c r="V65" s="162" t="str">
        <f t="shared" ca="1" si="5"/>
        <v/>
      </c>
    </row>
    <row r="66" spans="1:22" x14ac:dyDescent="0.2">
      <c r="A66" s="148">
        <f>'[1]Crude&amp;Prod'!$A76</f>
        <v>38443</v>
      </c>
      <c r="B66" s="126">
        <f>'[1]Crude&amp;Prod'!$O76</f>
        <v>162.70942817976947</v>
      </c>
      <c r="C66" s="125">
        <f t="shared" ca="1" si="6"/>
        <v>268.22442577618165</v>
      </c>
      <c r="O66" s="143">
        <v>34411</v>
      </c>
      <c r="P66" s="144">
        <v>340.75</v>
      </c>
      <c r="Q66" s="144">
        <v>132</v>
      </c>
      <c r="R66" s="145">
        <f t="shared" ca="1" si="1"/>
        <v>0</v>
      </c>
      <c r="S66" s="145" t="str">
        <f t="shared" ca="1" si="2"/>
        <v/>
      </c>
      <c r="T66" s="146" t="str">
        <f t="shared" ca="1" si="3"/>
        <v/>
      </c>
      <c r="U66" s="147" t="str">
        <f t="shared" ca="1" si="4"/>
        <v/>
      </c>
      <c r="V66" s="162" t="str">
        <f t="shared" ca="1" si="5"/>
        <v/>
      </c>
    </row>
    <row r="67" spans="1:22" x14ac:dyDescent="0.2">
      <c r="A67" s="148">
        <f>'[1]Crude&amp;Prod'!$A77</f>
        <v>38473</v>
      </c>
      <c r="B67" s="126">
        <f>'[1]Crude&amp;Prod'!$O77</f>
        <v>162.8475541683739</v>
      </c>
      <c r="C67" s="125">
        <f t="shared" ca="1" si="6"/>
        <v>268.36466973741665</v>
      </c>
      <c r="O67" s="143">
        <v>34418</v>
      </c>
      <c r="P67" s="144">
        <v>361</v>
      </c>
      <c r="Q67" s="144">
        <v>132.5</v>
      </c>
      <c r="R67" s="145">
        <f t="shared" ca="1" si="1"/>
        <v>0</v>
      </c>
      <c r="S67" s="145" t="str">
        <f t="shared" ca="1" si="2"/>
        <v/>
      </c>
      <c r="T67" s="146" t="str">
        <f t="shared" ca="1" si="3"/>
        <v/>
      </c>
      <c r="U67" s="147" t="str">
        <f t="shared" ca="1" si="4"/>
        <v/>
      </c>
      <c r="V67" s="162" t="str">
        <f t="shared" ca="1" si="5"/>
        <v/>
      </c>
    </row>
    <row r="68" spans="1:22" x14ac:dyDescent="0.2">
      <c r="A68" s="148">
        <f>'[1]Crude&amp;Prod'!$A78</f>
        <v>38504</v>
      </c>
      <c r="B68" s="126">
        <f>'[1]Crude&amp;Prod'!$O78</f>
        <v>162.6491802384763</v>
      </c>
      <c r="C68" s="125">
        <f t="shared" ca="1" si="6"/>
        <v>268.16325401532345</v>
      </c>
      <c r="O68" s="143">
        <v>34425</v>
      </c>
      <c r="P68" s="144">
        <v>370</v>
      </c>
      <c r="Q68" s="144">
        <v>130.5</v>
      </c>
      <c r="R68" s="145">
        <f t="shared" ca="1" si="1"/>
        <v>0</v>
      </c>
      <c r="S68" s="145" t="str">
        <f t="shared" ca="1" si="2"/>
        <v/>
      </c>
      <c r="T68" s="146" t="str">
        <f t="shared" ca="1" si="3"/>
        <v/>
      </c>
      <c r="U68" s="147" t="str">
        <f t="shared" ca="1" si="4"/>
        <v/>
      </c>
      <c r="V68" s="162" t="str">
        <f t="shared" ca="1" si="5"/>
        <v/>
      </c>
    </row>
    <row r="69" spans="1:22" x14ac:dyDescent="0.2">
      <c r="A69" s="148">
        <f>'[1]Crude&amp;Prod'!$A79</f>
        <v>38534</v>
      </c>
      <c r="B69" s="126">
        <f>'[1]Crude&amp;Prod'!$O79</f>
        <v>162.97012375014558</v>
      </c>
      <c r="C69" s="125">
        <f t="shared" ref="C69:C100" ca="1" si="7">$M$5+$B69*$M$4</f>
        <v>268.48911875565176</v>
      </c>
      <c r="O69" s="143">
        <v>34432</v>
      </c>
      <c r="P69" s="144">
        <v>372.25</v>
      </c>
      <c r="Q69" s="144">
        <v>133</v>
      </c>
      <c r="R69" s="145">
        <f t="shared" ref="R69:R132" si="8">VLOOKUP(YEAR($O69),$L$9:$M$16,2,0)</f>
        <v>0</v>
      </c>
      <c r="S69" s="145" t="str">
        <f t="shared" si="2"/>
        <v/>
      </c>
      <c r="T69" s="146" t="str">
        <f t="shared" si="3"/>
        <v/>
      </c>
      <c r="U69" s="147" t="str">
        <f t="shared" si="4"/>
        <v/>
      </c>
      <c r="V69" s="162" t="str">
        <f t="shared" si="5"/>
        <v/>
      </c>
    </row>
    <row r="70" spans="1:22" x14ac:dyDescent="0.2">
      <c r="A70" s="148">
        <f>'[1]Crude&amp;Prod'!$A80</f>
        <v>38565</v>
      </c>
      <c r="B70" s="126">
        <f>'[1]Crude&amp;Prod'!$O80</f>
        <v>162.78059168049009</v>
      </c>
      <c r="C70" s="125">
        <f t="shared" ca="1" si="7"/>
        <v>268.29668047160317</v>
      </c>
      <c r="O70" s="143">
        <v>34439</v>
      </c>
      <c r="P70" s="144">
        <v>363.25</v>
      </c>
      <c r="Q70" s="144">
        <v>138.75</v>
      </c>
      <c r="R70" s="145">
        <f t="shared" si="8"/>
        <v>0</v>
      </c>
      <c r="S70" s="145" t="str">
        <f t="shared" ref="S70:S133" si="9">IF(R70=1,ROW(R70),"")</f>
        <v/>
      </c>
      <c r="T70" s="146" t="str">
        <f t="shared" ref="T70:T133" si="10">IF(R70=0,"",P70*R70)</f>
        <v/>
      </c>
      <c r="U70" s="147" t="str">
        <f t="shared" ref="U70:U133" si="11">IF(R70=0,"",Q70*R70)</f>
        <v/>
      </c>
      <c r="V70" s="162" t="str">
        <f t="shared" ref="V70:V133" si="12">IF($R70&gt;0,$Q70*$M$4+$M$5,"")</f>
        <v/>
      </c>
    </row>
    <row r="71" spans="1:22" x14ac:dyDescent="0.2">
      <c r="A71" s="148">
        <f>'[1]Crude&amp;Prod'!$A81</f>
        <v>38596</v>
      </c>
      <c r="B71" s="126">
        <f>'[1]Crude&amp;Prod'!$O81</f>
        <v>162.85084293424248</v>
      </c>
      <c r="C71" s="125">
        <f t="shared" ca="1" si="7"/>
        <v>268.36800893200007</v>
      </c>
      <c r="O71" s="143">
        <v>34446</v>
      </c>
      <c r="P71" s="144">
        <v>353</v>
      </c>
      <c r="Q71" s="144">
        <v>142.5</v>
      </c>
      <c r="R71" s="145">
        <f t="shared" si="8"/>
        <v>0</v>
      </c>
      <c r="S71" s="145" t="str">
        <f t="shared" si="9"/>
        <v/>
      </c>
      <c r="T71" s="146" t="str">
        <f t="shared" si="10"/>
        <v/>
      </c>
      <c r="U71" s="147" t="str">
        <f t="shared" si="11"/>
        <v/>
      </c>
      <c r="V71" s="162" t="str">
        <f t="shared" si="12"/>
        <v/>
      </c>
    </row>
    <row r="72" spans="1:22" x14ac:dyDescent="0.2">
      <c r="A72" s="148">
        <f>'[1]Crude&amp;Prod'!$A82</f>
        <v>38626</v>
      </c>
      <c r="B72" s="126">
        <f>'[1]Crude&amp;Prod'!$O82</f>
        <v>163.40655766308529</v>
      </c>
      <c r="C72" s="125">
        <f t="shared" ca="1" si="7"/>
        <v>268.93224478418824</v>
      </c>
      <c r="O72" s="143">
        <v>34453</v>
      </c>
      <c r="P72" s="144">
        <v>350</v>
      </c>
      <c r="Q72" s="144">
        <v>146.5</v>
      </c>
      <c r="R72" s="145">
        <f t="shared" si="8"/>
        <v>0</v>
      </c>
      <c r="S72" s="145" t="str">
        <f t="shared" si="9"/>
        <v/>
      </c>
      <c r="T72" s="146" t="str">
        <f t="shared" si="10"/>
        <v/>
      </c>
      <c r="U72" s="147" t="str">
        <f t="shared" si="11"/>
        <v/>
      </c>
      <c r="V72" s="162" t="str">
        <f t="shared" si="12"/>
        <v/>
      </c>
    </row>
    <row r="73" spans="1:22" x14ac:dyDescent="0.2">
      <c r="A73" s="148">
        <f>'[1]Crude&amp;Prod'!$A83</f>
        <v>38657</v>
      </c>
      <c r="B73" s="126">
        <f>'[1]Crude&amp;Prod'!$O83</f>
        <v>163.35885194742889</v>
      </c>
      <c r="C73" s="125">
        <f t="shared" ca="1" si="7"/>
        <v>268.88380756679851</v>
      </c>
      <c r="O73" s="143">
        <v>34460</v>
      </c>
      <c r="P73" s="144">
        <v>326.75</v>
      </c>
      <c r="Q73" s="144">
        <v>148</v>
      </c>
      <c r="R73" s="145">
        <f t="shared" si="8"/>
        <v>0</v>
      </c>
      <c r="S73" s="145" t="str">
        <f t="shared" si="9"/>
        <v/>
      </c>
      <c r="T73" s="146" t="str">
        <f t="shared" si="10"/>
        <v/>
      </c>
      <c r="U73" s="147" t="str">
        <f t="shared" si="11"/>
        <v/>
      </c>
      <c r="V73" s="162" t="str">
        <f t="shared" si="12"/>
        <v/>
      </c>
    </row>
    <row r="74" spans="1:22" x14ac:dyDescent="0.2">
      <c r="A74" s="148">
        <f>'[1]Crude&amp;Prod'!$A84</f>
        <v>38687</v>
      </c>
      <c r="B74" s="126">
        <f>'[1]Crude&amp;Prod'!$O84</f>
        <v>163.37635671047593</v>
      </c>
      <c r="C74" s="125">
        <f t="shared" ca="1" si="7"/>
        <v>268.90158074138355</v>
      </c>
      <c r="O74" s="143">
        <v>34467</v>
      </c>
      <c r="P74" s="144">
        <v>322.5</v>
      </c>
      <c r="Q74" s="144">
        <v>152.75</v>
      </c>
      <c r="R74" s="145">
        <f t="shared" si="8"/>
        <v>0</v>
      </c>
      <c r="S74" s="145" t="str">
        <f t="shared" si="9"/>
        <v/>
      </c>
      <c r="T74" s="146" t="str">
        <f t="shared" si="10"/>
        <v/>
      </c>
      <c r="U74" s="147" t="str">
        <f t="shared" si="11"/>
        <v/>
      </c>
      <c r="V74" s="162" t="str">
        <f t="shared" si="12"/>
        <v/>
      </c>
    </row>
    <row r="75" spans="1:22" x14ac:dyDescent="0.2">
      <c r="A75" s="148">
        <f>'[1]Crude&amp;Prod'!$A85</f>
        <v>38718</v>
      </c>
      <c r="B75" s="126">
        <f>'[1]Crude&amp;Prod'!$O85</f>
        <v>163.40997774127004</v>
      </c>
      <c r="C75" s="125">
        <f t="shared" ca="1" si="7"/>
        <v>268.93571730458223</v>
      </c>
      <c r="O75" s="143">
        <v>34474</v>
      </c>
      <c r="P75" s="144">
        <v>328</v>
      </c>
      <c r="Q75" s="144">
        <v>153.75</v>
      </c>
      <c r="R75" s="145">
        <f t="shared" si="8"/>
        <v>0</v>
      </c>
      <c r="S75" s="145" t="str">
        <f t="shared" si="9"/>
        <v/>
      </c>
      <c r="T75" s="146" t="str">
        <f t="shared" si="10"/>
        <v/>
      </c>
      <c r="U75" s="147" t="str">
        <f t="shared" si="11"/>
        <v/>
      </c>
      <c r="V75" s="162" t="str">
        <f t="shared" si="12"/>
        <v/>
      </c>
    </row>
    <row r="76" spans="1:22" x14ac:dyDescent="0.2">
      <c r="A76" s="148">
        <f>'[1]Crude&amp;Prod'!$A86</f>
        <v>38749</v>
      </c>
      <c r="B76" s="126">
        <f>'[1]Crude&amp;Prod'!$O86</f>
        <v>163.41582225872997</v>
      </c>
      <c r="C76" s="125">
        <f t="shared" ca="1" si="7"/>
        <v>268.94165143970315</v>
      </c>
      <c r="O76" s="143">
        <v>34481</v>
      </c>
      <c r="P76" s="144">
        <v>317.5</v>
      </c>
      <c r="Q76" s="144">
        <v>155</v>
      </c>
      <c r="R76" s="145">
        <f t="shared" si="8"/>
        <v>0</v>
      </c>
      <c r="S76" s="145" t="str">
        <f t="shared" si="9"/>
        <v/>
      </c>
      <c r="T76" s="146" t="str">
        <f t="shared" si="10"/>
        <v/>
      </c>
      <c r="U76" s="147" t="str">
        <f t="shared" si="11"/>
        <v/>
      </c>
      <c r="V76" s="162" t="str">
        <f t="shared" si="12"/>
        <v/>
      </c>
    </row>
    <row r="77" spans="1:22" x14ac:dyDescent="0.2">
      <c r="A77" s="148">
        <f>'[1]Crude&amp;Prod'!$A87</f>
        <v>38777</v>
      </c>
      <c r="B77" s="126">
        <f>'[1]Crude&amp;Prod'!$O87</f>
        <v>163.4106521086693</v>
      </c>
      <c r="C77" s="125">
        <f t="shared" ca="1" si="7"/>
        <v>268.93640201248081</v>
      </c>
      <c r="O77" s="143">
        <v>34488</v>
      </c>
      <c r="P77" s="144">
        <v>308.5</v>
      </c>
      <c r="Q77" s="144">
        <v>155.5</v>
      </c>
      <c r="R77" s="145">
        <f t="shared" si="8"/>
        <v>0</v>
      </c>
      <c r="S77" s="145" t="str">
        <f t="shared" si="9"/>
        <v/>
      </c>
      <c r="T77" s="146" t="str">
        <f t="shared" si="10"/>
        <v/>
      </c>
      <c r="U77" s="147" t="str">
        <f t="shared" si="11"/>
        <v/>
      </c>
      <c r="V77" s="162" t="str">
        <f t="shared" si="12"/>
        <v/>
      </c>
    </row>
    <row r="78" spans="1:22" x14ac:dyDescent="0.2">
      <c r="A78" s="148">
        <f>'[1]Crude&amp;Prod'!$A88</f>
        <v>38808</v>
      </c>
      <c r="B78" s="126">
        <f>'[1]Crude&amp;Prod'!$O88</f>
        <v>162.22076789133072</v>
      </c>
      <c r="C78" s="125">
        <f t="shared" ca="1" si="7"/>
        <v>267.72827255229299</v>
      </c>
      <c r="O78" s="143">
        <v>34495</v>
      </c>
      <c r="P78" s="144">
        <v>301.75</v>
      </c>
      <c r="Q78" s="144">
        <v>152.5</v>
      </c>
      <c r="R78" s="145">
        <f t="shared" si="8"/>
        <v>0</v>
      </c>
      <c r="S78" s="145" t="str">
        <f t="shared" si="9"/>
        <v/>
      </c>
      <c r="T78" s="146" t="str">
        <f t="shared" si="10"/>
        <v/>
      </c>
      <c r="U78" s="147" t="str">
        <f t="shared" si="11"/>
        <v/>
      </c>
      <c r="V78" s="162" t="str">
        <f t="shared" si="12"/>
        <v/>
      </c>
    </row>
    <row r="79" spans="1:22" x14ac:dyDescent="0.2">
      <c r="A79" s="148">
        <f>'[1]Crude&amp;Prod'!$A89</f>
        <v>38838</v>
      </c>
      <c r="B79" s="126">
        <f>'[1]Crude&amp;Prod'!$O89</f>
        <v>162.4088939297456</v>
      </c>
      <c r="C79" s="125">
        <f t="shared" ca="1" si="7"/>
        <v>267.91928324553993</v>
      </c>
      <c r="O79" s="143">
        <v>34502</v>
      </c>
      <c r="P79" s="144">
        <v>308</v>
      </c>
      <c r="Q79" s="144">
        <v>156.25</v>
      </c>
      <c r="R79" s="145">
        <f t="shared" si="8"/>
        <v>0</v>
      </c>
      <c r="S79" s="145" t="str">
        <f t="shared" si="9"/>
        <v/>
      </c>
      <c r="T79" s="146" t="str">
        <f t="shared" si="10"/>
        <v/>
      </c>
      <c r="U79" s="147" t="str">
        <f t="shared" si="11"/>
        <v/>
      </c>
      <c r="V79" s="162" t="str">
        <f t="shared" si="12"/>
        <v/>
      </c>
    </row>
    <row r="80" spans="1:22" x14ac:dyDescent="0.2">
      <c r="A80" s="148">
        <f>'[1]Crude&amp;Prod'!$A90</f>
        <v>38869</v>
      </c>
      <c r="B80" s="126">
        <f>'[1]Crude&amp;Prod'!$O90</f>
        <v>162.2589383918787</v>
      </c>
      <c r="C80" s="125">
        <f t="shared" ca="1" si="7"/>
        <v>267.76702834512571</v>
      </c>
      <c r="O80" s="143">
        <v>34509</v>
      </c>
      <c r="P80" s="144">
        <v>315.5</v>
      </c>
      <c r="Q80" s="144">
        <v>163.5</v>
      </c>
      <c r="R80" s="145">
        <f t="shared" si="8"/>
        <v>0</v>
      </c>
      <c r="S80" s="145" t="str">
        <f t="shared" si="9"/>
        <v/>
      </c>
      <c r="T80" s="146" t="str">
        <f t="shared" si="10"/>
        <v/>
      </c>
      <c r="U80" s="147" t="str">
        <f t="shared" si="11"/>
        <v/>
      </c>
      <c r="V80" s="162" t="str">
        <f t="shared" si="12"/>
        <v/>
      </c>
    </row>
    <row r="81" spans="1:22" x14ac:dyDescent="0.2">
      <c r="A81" s="148">
        <f>'[1]Crude&amp;Prod'!$A91</f>
        <v>38899</v>
      </c>
      <c r="B81" s="126">
        <f>'[1]Crude&amp;Prod'!$O91</f>
        <v>162.62596691647394</v>
      </c>
      <c r="C81" s="125">
        <f t="shared" ca="1" si="7"/>
        <v>268.13968474885934</v>
      </c>
      <c r="O81" s="143">
        <v>34516</v>
      </c>
      <c r="P81" s="144">
        <v>321.75</v>
      </c>
      <c r="Q81" s="144">
        <v>162</v>
      </c>
      <c r="R81" s="145">
        <f t="shared" si="8"/>
        <v>0</v>
      </c>
      <c r="S81" s="145" t="str">
        <f t="shared" si="9"/>
        <v/>
      </c>
      <c r="T81" s="146" t="str">
        <f t="shared" si="10"/>
        <v/>
      </c>
      <c r="U81" s="147" t="str">
        <f t="shared" si="11"/>
        <v/>
      </c>
      <c r="V81" s="162" t="str">
        <f t="shared" si="12"/>
        <v/>
      </c>
    </row>
    <row r="82" spans="1:22" x14ac:dyDescent="0.2">
      <c r="A82" s="148">
        <f>'[1]Crude&amp;Prod'!$A92</f>
        <v>38930</v>
      </c>
      <c r="B82" s="126">
        <f>'[1]Crude&amp;Prod'!$O92</f>
        <v>162.48140852578931</v>
      </c>
      <c r="C82" s="125">
        <f t="shared" ca="1" si="7"/>
        <v>267.99290975347867</v>
      </c>
      <c r="O82" s="143">
        <v>34523</v>
      </c>
      <c r="P82" s="144">
        <v>322.75</v>
      </c>
      <c r="Q82" s="144">
        <v>161.5</v>
      </c>
      <c r="R82" s="145">
        <f t="shared" si="8"/>
        <v>0</v>
      </c>
      <c r="S82" s="145" t="str">
        <f t="shared" si="9"/>
        <v/>
      </c>
      <c r="T82" s="146" t="str">
        <f t="shared" si="10"/>
        <v/>
      </c>
      <c r="U82" s="147" t="str">
        <f t="shared" si="11"/>
        <v/>
      </c>
      <c r="V82" s="162" t="str">
        <f t="shared" si="12"/>
        <v/>
      </c>
    </row>
    <row r="83" spans="1:22" x14ac:dyDescent="0.2">
      <c r="A83" s="148">
        <f>'[1]Crude&amp;Prod'!$A93</f>
        <v>38961</v>
      </c>
      <c r="B83" s="126">
        <f>'[1]Crude&amp;Prod'!$O93</f>
        <v>162.60139770382793</v>
      </c>
      <c r="C83" s="125">
        <f t="shared" ca="1" si="7"/>
        <v>268.11473880102784</v>
      </c>
      <c r="O83" s="143">
        <v>34530</v>
      </c>
      <c r="P83" s="144">
        <v>339.25</v>
      </c>
      <c r="Q83" s="144">
        <v>162.5</v>
      </c>
      <c r="R83" s="145">
        <f t="shared" si="8"/>
        <v>0</v>
      </c>
      <c r="S83" s="145" t="str">
        <f t="shared" si="9"/>
        <v/>
      </c>
      <c r="T83" s="146" t="str">
        <f t="shared" si="10"/>
        <v/>
      </c>
      <c r="U83" s="147" t="str">
        <f t="shared" si="11"/>
        <v/>
      </c>
      <c r="V83" s="162" t="str">
        <f t="shared" si="12"/>
        <v/>
      </c>
    </row>
    <row r="84" spans="1:22" x14ac:dyDescent="0.2">
      <c r="A84" s="148">
        <f>'[1]Crude&amp;Prod'!$A94</f>
        <v>38991</v>
      </c>
      <c r="B84" s="126">
        <f>'[1]Crude&amp;Prod'!$O94</f>
        <v>163.20241524681003</v>
      </c>
      <c r="C84" s="125">
        <f t="shared" ca="1" si="7"/>
        <v>268.72497212388885</v>
      </c>
      <c r="O84" s="143">
        <v>34537</v>
      </c>
      <c r="P84" s="144">
        <v>348.25</v>
      </c>
      <c r="Q84" s="144">
        <v>162.25</v>
      </c>
      <c r="R84" s="145">
        <f t="shared" si="8"/>
        <v>0</v>
      </c>
      <c r="S84" s="145" t="str">
        <f t="shared" si="9"/>
        <v/>
      </c>
      <c r="T84" s="146" t="str">
        <f t="shared" si="10"/>
        <v/>
      </c>
      <c r="U84" s="147" t="str">
        <f t="shared" si="11"/>
        <v/>
      </c>
      <c r="V84" s="162" t="str">
        <f t="shared" si="12"/>
        <v/>
      </c>
    </row>
    <row r="85" spans="1:22" x14ac:dyDescent="0.2">
      <c r="A85" s="148">
        <f>'[1]Crude&amp;Prod'!$A95</f>
        <v>39022</v>
      </c>
      <c r="B85" s="126">
        <f>'[1]Crude&amp;Prod'!$O95</f>
        <v>163.36548032462801</v>
      </c>
      <c r="C85" s="125">
        <f t="shared" ca="1" si="7"/>
        <v>268.89053758107286</v>
      </c>
      <c r="O85" s="143">
        <v>34544</v>
      </c>
      <c r="P85" s="144">
        <v>360.5</v>
      </c>
      <c r="Q85" s="144">
        <v>162.5</v>
      </c>
      <c r="R85" s="145">
        <f t="shared" si="8"/>
        <v>0</v>
      </c>
      <c r="S85" s="145" t="str">
        <f t="shared" si="9"/>
        <v/>
      </c>
      <c r="T85" s="146" t="str">
        <f t="shared" si="10"/>
        <v/>
      </c>
      <c r="U85" s="147" t="str">
        <f t="shared" si="11"/>
        <v/>
      </c>
      <c r="V85" s="162" t="str">
        <f t="shared" si="12"/>
        <v/>
      </c>
    </row>
    <row r="86" spans="1:22" x14ac:dyDescent="0.2">
      <c r="A86" s="148">
        <f>'[1]Crude&amp;Prod'!$A96</f>
        <v>39052</v>
      </c>
      <c r="B86" s="126">
        <f>'[1]Crude&amp;Prod'!$O96</f>
        <v>163.82244862715487</v>
      </c>
      <c r="C86" s="125">
        <f t="shared" ca="1" si="7"/>
        <v>269.35451286590319</v>
      </c>
      <c r="O86" s="143">
        <v>34551</v>
      </c>
      <c r="P86" s="144">
        <v>388</v>
      </c>
      <c r="Q86" s="144">
        <v>166</v>
      </c>
      <c r="R86" s="145">
        <f t="shared" si="8"/>
        <v>0</v>
      </c>
      <c r="S86" s="145" t="str">
        <f t="shared" si="9"/>
        <v/>
      </c>
      <c r="T86" s="146" t="str">
        <f t="shared" si="10"/>
        <v/>
      </c>
      <c r="U86" s="147" t="str">
        <f t="shared" si="11"/>
        <v/>
      </c>
      <c r="V86" s="162" t="str">
        <f t="shared" si="12"/>
        <v/>
      </c>
    </row>
    <row r="87" spans="1:22" x14ac:dyDescent="0.2">
      <c r="A87" s="148">
        <f>'[1]Crude&amp;Prod'!$A97</f>
        <v>39083</v>
      </c>
      <c r="B87" s="126">
        <f>'[1]Crude&amp;Prod'!$O97</f>
        <v>164.388249152138</v>
      </c>
      <c r="C87" s="125">
        <f t="shared" ca="1" si="7"/>
        <v>269.92898916608539</v>
      </c>
      <c r="O87" s="143">
        <v>34558</v>
      </c>
      <c r="P87" s="144">
        <v>433.75</v>
      </c>
      <c r="Q87" s="144">
        <v>162.5</v>
      </c>
      <c r="R87" s="145">
        <f t="shared" si="8"/>
        <v>0</v>
      </c>
      <c r="S87" s="145" t="str">
        <f t="shared" si="9"/>
        <v/>
      </c>
      <c r="T87" s="146" t="str">
        <f t="shared" si="10"/>
        <v/>
      </c>
      <c r="U87" s="147" t="str">
        <f t="shared" si="11"/>
        <v/>
      </c>
      <c r="V87" s="162" t="str">
        <f t="shared" si="12"/>
        <v/>
      </c>
    </row>
    <row r="88" spans="1:22" x14ac:dyDescent="0.2">
      <c r="A88" s="148">
        <f>'[1]Crude&amp;Prod'!$A98</f>
        <v>39114</v>
      </c>
      <c r="B88" s="126">
        <f>'[1]Crude&amp;Prod'!$O98</f>
        <v>164.81993195008275</v>
      </c>
      <c r="C88" s="125">
        <f t="shared" ca="1" si="7"/>
        <v>270.36729122779343</v>
      </c>
      <c r="O88" s="143">
        <v>34565</v>
      </c>
      <c r="P88" s="144">
        <v>444.5</v>
      </c>
      <c r="Q88" s="144">
        <v>159</v>
      </c>
      <c r="R88" s="145">
        <f t="shared" si="8"/>
        <v>0</v>
      </c>
      <c r="S88" s="145" t="str">
        <f t="shared" si="9"/>
        <v/>
      </c>
      <c r="T88" s="146" t="str">
        <f t="shared" si="10"/>
        <v/>
      </c>
      <c r="U88" s="147" t="str">
        <f t="shared" si="11"/>
        <v/>
      </c>
      <c r="V88" s="162" t="str">
        <f t="shared" si="12"/>
        <v/>
      </c>
    </row>
    <row r="89" spans="1:22" x14ac:dyDescent="0.2">
      <c r="A89" s="148">
        <f>'[1]Crude&amp;Prod'!$A99</f>
        <v>39142</v>
      </c>
      <c r="B89" s="126">
        <f>'[1]Crude&amp;Prod'!$O99</f>
        <v>165.2903764052341</v>
      </c>
      <c r="C89" s="125">
        <f t="shared" ca="1" si="7"/>
        <v>270.84494930356959</v>
      </c>
      <c r="O89" s="143">
        <v>34572</v>
      </c>
      <c r="P89" s="144">
        <v>402.5</v>
      </c>
      <c r="Q89" s="144">
        <v>152</v>
      </c>
      <c r="R89" s="145">
        <f t="shared" si="8"/>
        <v>0</v>
      </c>
      <c r="S89" s="145" t="str">
        <f t="shared" si="9"/>
        <v/>
      </c>
      <c r="T89" s="146" t="str">
        <f t="shared" si="10"/>
        <v/>
      </c>
      <c r="U89" s="147" t="str">
        <f t="shared" si="11"/>
        <v/>
      </c>
      <c r="V89" s="162" t="str">
        <f t="shared" si="12"/>
        <v/>
      </c>
    </row>
    <row r="90" spans="1:22" x14ac:dyDescent="0.2">
      <c r="A90" s="148">
        <f>'[1]Crude&amp;Prod'!$A100</f>
        <v>39173</v>
      </c>
      <c r="B90" s="126">
        <f>'[1]Crude&amp;Prod'!$O100</f>
        <v>164.50520580633977</v>
      </c>
      <c r="C90" s="125">
        <f t="shared" ca="1" si="7"/>
        <v>270.04773919020306</v>
      </c>
      <c r="O90" s="143">
        <v>34579</v>
      </c>
      <c r="P90" s="144">
        <v>392.5</v>
      </c>
      <c r="Q90" s="144">
        <v>157</v>
      </c>
      <c r="R90" s="145">
        <f t="shared" si="8"/>
        <v>0</v>
      </c>
      <c r="S90" s="145" t="str">
        <f t="shared" si="9"/>
        <v/>
      </c>
      <c r="T90" s="146" t="str">
        <f t="shared" si="10"/>
        <v/>
      </c>
      <c r="U90" s="147" t="str">
        <f t="shared" si="11"/>
        <v/>
      </c>
      <c r="V90" s="162" t="str">
        <f t="shared" si="12"/>
        <v/>
      </c>
    </row>
    <row r="91" spans="1:22" x14ac:dyDescent="0.2">
      <c r="A91" s="148">
        <f>'[1]Crude&amp;Prod'!$A101</f>
        <v>39203</v>
      </c>
      <c r="B91" s="126">
        <f>'[1]Crude&amp;Prod'!$O101</f>
        <v>165.17761567214197</v>
      </c>
      <c r="C91" s="125">
        <f t="shared" ca="1" si="7"/>
        <v>270.73045953925816</v>
      </c>
      <c r="O91" s="143">
        <v>34586</v>
      </c>
      <c r="P91" s="144">
        <v>389</v>
      </c>
      <c r="Q91" s="144">
        <v>157.25</v>
      </c>
      <c r="R91" s="145">
        <f t="shared" si="8"/>
        <v>0</v>
      </c>
      <c r="S91" s="145" t="str">
        <f t="shared" si="9"/>
        <v/>
      </c>
      <c r="T91" s="146" t="str">
        <f t="shared" si="10"/>
        <v/>
      </c>
      <c r="U91" s="147" t="str">
        <f t="shared" si="11"/>
        <v/>
      </c>
      <c r="V91" s="162" t="str">
        <f t="shared" si="12"/>
        <v/>
      </c>
    </row>
    <row r="92" spans="1:22" x14ac:dyDescent="0.2">
      <c r="A92" s="148">
        <f>'[1]Crude&amp;Prod'!$A102</f>
        <v>39234</v>
      </c>
      <c r="B92" s="126">
        <f>'[1]Crude&amp;Prod'!$O102</f>
        <v>165.44433338105682</v>
      </c>
      <c r="C92" s="125">
        <f t="shared" ca="1" si="7"/>
        <v>271.00126699850375</v>
      </c>
      <c r="O92" s="143">
        <v>34593</v>
      </c>
      <c r="P92" s="144">
        <v>374.5</v>
      </c>
      <c r="Q92" s="144">
        <v>154.25</v>
      </c>
      <c r="R92" s="145">
        <f t="shared" si="8"/>
        <v>0</v>
      </c>
      <c r="S92" s="145" t="str">
        <f t="shared" si="9"/>
        <v/>
      </c>
      <c r="T92" s="146" t="str">
        <f t="shared" si="10"/>
        <v/>
      </c>
      <c r="U92" s="147" t="str">
        <f t="shared" si="11"/>
        <v/>
      </c>
      <c r="V92" s="162" t="str">
        <f t="shared" si="12"/>
        <v/>
      </c>
    </row>
    <row r="93" spans="1:22" x14ac:dyDescent="0.2">
      <c r="A93" s="148">
        <f>'[1]Crude&amp;Prod'!$A103</f>
        <v>39264</v>
      </c>
      <c r="B93" s="126">
        <f>'[1]Crude&amp;Prod'!$O103</f>
        <v>166.26012662689723</v>
      </c>
      <c r="C93" s="125">
        <f t="shared" ca="1" si="7"/>
        <v>271.82956931511615</v>
      </c>
      <c r="O93" s="143">
        <v>34600</v>
      </c>
      <c r="P93" s="144">
        <v>365</v>
      </c>
      <c r="Q93" s="144">
        <v>155</v>
      </c>
      <c r="R93" s="145">
        <f t="shared" si="8"/>
        <v>0</v>
      </c>
      <c r="S93" s="145" t="str">
        <f t="shared" si="9"/>
        <v/>
      </c>
      <c r="T93" s="146" t="str">
        <f t="shared" si="10"/>
        <v/>
      </c>
      <c r="U93" s="147" t="str">
        <f t="shared" si="11"/>
        <v/>
      </c>
      <c r="V93" s="162" t="str">
        <f t="shared" si="12"/>
        <v/>
      </c>
    </row>
    <row r="94" spans="1:22" x14ac:dyDescent="0.2">
      <c r="A94" s="148">
        <f>'[1]Crude&amp;Prod'!$A104</f>
        <v>39295</v>
      </c>
      <c r="B94" s="126">
        <f>'[1]Crude&amp;Prod'!$O104</f>
        <v>166.59162537061428</v>
      </c>
      <c r="C94" s="125">
        <f t="shared" ca="1" si="7"/>
        <v>272.16615113750186</v>
      </c>
      <c r="O94" s="143">
        <v>34607</v>
      </c>
      <c r="P94" s="144">
        <v>374.25</v>
      </c>
      <c r="Q94" s="144">
        <v>157.5</v>
      </c>
      <c r="R94" s="145">
        <f t="shared" si="8"/>
        <v>0</v>
      </c>
      <c r="S94" s="145" t="str">
        <f t="shared" si="9"/>
        <v/>
      </c>
      <c r="T94" s="146" t="str">
        <f t="shared" si="10"/>
        <v/>
      </c>
      <c r="U94" s="147" t="str">
        <f t="shared" si="11"/>
        <v/>
      </c>
      <c r="V94" s="162" t="str">
        <f t="shared" si="12"/>
        <v/>
      </c>
    </row>
    <row r="95" spans="1:22" x14ac:dyDescent="0.2">
      <c r="A95" s="148">
        <f>'[1]Crude&amp;Prod'!$A105</f>
        <v>39326</v>
      </c>
      <c r="B95" s="126">
        <f>'[1]Crude&amp;Prod'!$O105</f>
        <v>167.11662202069022</v>
      </c>
      <c r="C95" s="125">
        <f t="shared" ca="1" si="7"/>
        <v>272.69919789130728</v>
      </c>
      <c r="O95" s="143">
        <v>34614</v>
      </c>
      <c r="P95" s="144">
        <v>366.25</v>
      </c>
      <c r="Q95" s="144">
        <v>166</v>
      </c>
      <c r="R95" s="145">
        <f t="shared" si="8"/>
        <v>0</v>
      </c>
      <c r="S95" s="145" t="str">
        <f t="shared" si="9"/>
        <v/>
      </c>
      <c r="T95" s="146" t="str">
        <f t="shared" si="10"/>
        <v/>
      </c>
      <c r="U95" s="147" t="str">
        <f t="shared" si="11"/>
        <v/>
      </c>
      <c r="V95" s="162" t="str">
        <f t="shared" si="12"/>
        <v/>
      </c>
    </row>
    <row r="96" spans="1:22" x14ac:dyDescent="0.2">
      <c r="A96" s="148">
        <f>'[1]Crude&amp;Prod'!$A106</f>
        <v>39356</v>
      </c>
      <c r="B96" s="126">
        <f>'[1]Crude&amp;Prod'!$O106</f>
        <v>168.18363740883379</v>
      </c>
      <c r="C96" s="125">
        <f t="shared" ca="1" si="7"/>
        <v>273.78257449728778</v>
      </c>
      <c r="O96" s="143">
        <v>34621</v>
      </c>
      <c r="P96" s="144">
        <v>348</v>
      </c>
      <c r="Q96" s="144">
        <v>167.5</v>
      </c>
      <c r="R96" s="145">
        <f t="shared" si="8"/>
        <v>0</v>
      </c>
      <c r="S96" s="145" t="str">
        <f t="shared" si="9"/>
        <v/>
      </c>
      <c r="T96" s="146" t="str">
        <f t="shared" si="10"/>
        <v/>
      </c>
      <c r="U96" s="147" t="str">
        <f t="shared" si="11"/>
        <v/>
      </c>
      <c r="V96" s="162" t="str">
        <f t="shared" si="12"/>
        <v/>
      </c>
    </row>
    <row r="97" spans="1:22" x14ac:dyDescent="0.2">
      <c r="A97" s="148">
        <f>'[1]Crude&amp;Prod'!$A107</f>
        <v>39387</v>
      </c>
      <c r="B97" s="126">
        <f>'[1]Crude&amp;Prod'!$O107</f>
        <v>168.62852714613012</v>
      </c>
      <c r="C97" s="125">
        <f t="shared" ca="1" si="7"/>
        <v>274.23428600865242</v>
      </c>
      <c r="O97" s="143">
        <v>34628</v>
      </c>
      <c r="P97" s="144">
        <v>320.25</v>
      </c>
      <c r="Q97" s="144">
        <v>167.5</v>
      </c>
      <c r="R97" s="145">
        <f t="shared" si="8"/>
        <v>0</v>
      </c>
      <c r="S97" s="145" t="str">
        <f t="shared" si="9"/>
        <v/>
      </c>
      <c r="T97" s="146" t="str">
        <f t="shared" si="10"/>
        <v/>
      </c>
      <c r="U97" s="147" t="str">
        <f t="shared" si="11"/>
        <v/>
      </c>
      <c r="V97" s="162" t="str">
        <f t="shared" si="12"/>
        <v/>
      </c>
    </row>
    <row r="98" spans="1:22" x14ac:dyDescent="0.2">
      <c r="A98" s="148">
        <f>'[1]Crude&amp;Prod'!$A108</f>
        <v>39417</v>
      </c>
      <c r="B98" s="126">
        <f>'[1]Crude&amp;Prod'!$O108</f>
        <v>169.06272316786627</v>
      </c>
      <c r="C98" s="125">
        <f t="shared" ca="1" si="7"/>
        <v>274.67513983099246</v>
      </c>
      <c r="O98" s="143">
        <v>34635</v>
      </c>
      <c r="P98" s="144">
        <v>328.75</v>
      </c>
      <c r="Q98" s="144">
        <v>168.5</v>
      </c>
      <c r="R98" s="145">
        <f t="shared" si="8"/>
        <v>0</v>
      </c>
      <c r="S98" s="145" t="str">
        <f t="shared" si="9"/>
        <v/>
      </c>
      <c r="T98" s="146" t="str">
        <f t="shared" si="10"/>
        <v/>
      </c>
      <c r="U98" s="147" t="str">
        <f t="shared" si="11"/>
        <v/>
      </c>
      <c r="V98" s="162" t="str">
        <f t="shared" si="12"/>
        <v/>
      </c>
    </row>
    <row r="99" spans="1:22" x14ac:dyDescent="0.2">
      <c r="A99" s="148">
        <f>'[1]Crude&amp;Prod'!$A109</f>
        <v>39448</v>
      </c>
      <c r="B99" s="126">
        <f>'[1]Crude&amp;Prod'!$O109</f>
        <v>169.75450628904503</v>
      </c>
      <c r="C99" s="125">
        <f t="shared" ca="1" si="7"/>
        <v>275.37753049772982</v>
      </c>
      <c r="O99" s="143">
        <v>34642</v>
      </c>
      <c r="P99" s="144">
        <v>338</v>
      </c>
      <c r="Q99" s="144">
        <v>168</v>
      </c>
      <c r="R99" s="145">
        <f t="shared" si="8"/>
        <v>0</v>
      </c>
      <c r="S99" s="145" t="str">
        <f t="shared" si="9"/>
        <v/>
      </c>
      <c r="T99" s="146" t="str">
        <f t="shared" si="10"/>
        <v/>
      </c>
      <c r="U99" s="147" t="str">
        <f t="shared" si="11"/>
        <v/>
      </c>
      <c r="V99" s="162" t="str">
        <f t="shared" si="12"/>
        <v/>
      </c>
    </row>
    <row r="100" spans="1:22" x14ac:dyDescent="0.2">
      <c r="A100" s="148">
        <f>'[1]Crude&amp;Prod'!$A110</f>
        <v>39479</v>
      </c>
      <c r="B100" s="126">
        <f>'[1]Crude&amp;Prod'!$O110</f>
        <v>170.15956866836072</v>
      </c>
      <c r="C100" s="125">
        <f t="shared" ca="1" si="7"/>
        <v>275.78880395319231</v>
      </c>
      <c r="O100" s="143">
        <v>34649</v>
      </c>
      <c r="P100" s="144">
        <v>347</v>
      </c>
      <c r="Q100" s="144">
        <v>169.5</v>
      </c>
      <c r="R100" s="145">
        <f t="shared" si="8"/>
        <v>0</v>
      </c>
      <c r="S100" s="145" t="str">
        <f t="shared" si="9"/>
        <v/>
      </c>
      <c r="T100" s="146" t="str">
        <f t="shared" si="10"/>
        <v/>
      </c>
      <c r="U100" s="147" t="str">
        <f t="shared" si="11"/>
        <v/>
      </c>
      <c r="V100" s="162" t="str">
        <f t="shared" si="12"/>
        <v/>
      </c>
    </row>
    <row r="101" spans="1:22" x14ac:dyDescent="0.2">
      <c r="A101" s="148">
        <f>'[1]Crude&amp;Prod'!$A111</f>
        <v>39508</v>
      </c>
      <c r="B101" s="126">
        <f>'[1]Crude&amp;Prod'!$O111</f>
        <v>170.62996939239952</v>
      </c>
      <c r="C101" s="125">
        <f t="shared" ref="C101:C132" ca="1" si="13">$M$5+$B101*$M$4</f>
        <v>276.26641762729929</v>
      </c>
      <c r="O101" s="143">
        <v>34656</v>
      </c>
      <c r="P101" s="144">
        <v>350.75</v>
      </c>
      <c r="Q101" s="144">
        <v>173.5</v>
      </c>
      <c r="R101" s="145">
        <f t="shared" si="8"/>
        <v>0</v>
      </c>
      <c r="S101" s="145" t="str">
        <f t="shared" si="9"/>
        <v/>
      </c>
      <c r="T101" s="146" t="str">
        <f t="shared" si="10"/>
        <v/>
      </c>
      <c r="U101" s="147" t="str">
        <f t="shared" si="11"/>
        <v/>
      </c>
      <c r="V101" s="162" t="str">
        <f t="shared" si="12"/>
        <v/>
      </c>
    </row>
    <row r="102" spans="1:22" x14ac:dyDescent="0.2">
      <c r="A102" s="148">
        <f>'[1]Crude&amp;Prod'!$A112</f>
        <v>39539</v>
      </c>
      <c r="B102" s="126">
        <f>'[1]Crude&amp;Prod'!$O112</f>
        <v>169.87971186997027</v>
      </c>
      <c r="C102" s="125">
        <f t="shared" ca="1" si="13"/>
        <v>275.50465593455101</v>
      </c>
      <c r="O102" s="143">
        <v>34663</v>
      </c>
      <c r="P102" s="144">
        <v>348.25</v>
      </c>
      <c r="Q102" s="144">
        <v>178.5</v>
      </c>
      <c r="R102" s="145">
        <f t="shared" si="8"/>
        <v>0</v>
      </c>
      <c r="S102" s="145" t="str">
        <f t="shared" si="9"/>
        <v/>
      </c>
      <c r="T102" s="146" t="str">
        <f t="shared" si="10"/>
        <v/>
      </c>
      <c r="U102" s="147" t="str">
        <f t="shared" si="11"/>
        <v/>
      </c>
      <c r="V102" s="162" t="str">
        <f t="shared" si="12"/>
        <v/>
      </c>
    </row>
    <row r="103" spans="1:22" x14ac:dyDescent="0.2">
      <c r="A103" s="148">
        <f>'[1]Crude&amp;Prod'!$A113</f>
        <v>39569</v>
      </c>
      <c r="B103" s="126">
        <f>'[1]Crude&amp;Prod'!$O113</f>
        <v>170.50984844169167</v>
      </c>
      <c r="C103" s="125">
        <f t="shared" ca="1" si="13"/>
        <v>276.14445478652766</v>
      </c>
      <c r="O103" s="143">
        <v>34670</v>
      </c>
      <c r="P103" s="144">
        <v>336.5</v>
      </c>
      <c r="Q103" s="144">
        <v>176.5</v>
      </c>
      <c r="R103" s="145">
        <f t="shared" si="8"/>
        <v>0</v>
      </c>
      <c r="S103" s="145" t="str">
        <f t="shared" si="9"/>
        <v/>
      </c>
      <c r="T103" s="146" t="str">
        <f t="shared" si="10"/>
        <v/>
      </c>
      <c r="U103" s="147" t="str">
        <f t="shared" si="11"/>
        <v/>
      </c>
      <c r="V103" s="162" t="str">
        <f t="shared" si="12"/>
        <v/>
      </c>
    </row>
    <row r="104" spans="1:22" x14ac:dyDescent="0.2">
      <c r="A104" s="148">
        <f>'[1]Crude&amp;Prod'!$A114</f>
        <v>39600</v>
      </c>
      <c r="B104" s="126">
        <f>'[1]Crude&amp;Prod'!$O114</f>
        <v>170.75820395501492</v>
      </c>
      <c r="C104" s="125">
        <f t="shared" ca="1" si="13"/>
        <v>276.39661849109132</v>
      </c>
      <c r="O104" s="143">
        <v>34677</v>
      </c>
      <c r="P104" s="144">
        <v>341</v>
      </c>
      <c r="Q104" s="144">
        <v>173</v>
      </c>
      <c r="R104" s="145">
        <f t="shared" si="8"/>
        <v>0</v>
      </c>
      <c r="S104" s="145" t="str">
        <f t="shared" si="9"/>
        <v/>
      </c>
      <c r="T104" s="146" t="str">
        <f t="shared" si="10"/>
        <v/>
      </c>
      <c r="U104" s="147" t="str">
        <f t="shared" si="11"/>
        <v/>
      </c>
      <c r="V104" s="162" t="str">
        <f t="shared" si="12"/>
        <v/>
      </c>
    </row>
    <row r="105" spans="1:22" x14ac:dyDescent="0.2">
      <c r="A105" s="148">
        <f>'[1]Crude&amp;Prod'!$A115</f>
        <v>39630</v>
      </c>
      <c r="B105" s="126">
        <f>'[1]Crude&amp;Prod'!$O115</f>
        <v>171.63423019444429</v>
      </c>
      <c r="C105" s="125">
        <f t="shared" ca="1" si="13"/>
        <v>277.28607739165511</v>
      </c>
      <c r="O105" s="143">
        <v>34684</v>
      </c>
      <c r="P105" s="144">
        <v>353.75</v>
      </c>
      <c r="Q105" s="144">
        <v>164.5</v>
      </c>
      <c r="R105" s="145">
        <f t="shared" si="8"/>
        <v>0</v>
      </c>
      <c r="S105" s="145" t="str">
        <f t="shared" si="9"/>
        <v/>
      </c>
      <c r="T105" s="146" t="str">
        <f t="shared" si="10"/>
        <v/>
      </c>
      <c r="U105" s="147" t="str">
        <f t="shared" si="11"/>
        <v/>
      </c>
      <c r="V105" s="162" t="str">
        <f t="shared" si="12"/>
        <v/>
      </c>
    </row>
    <row r="106" spans="1:22" x14ac:dyDescent="0.2">
      <c r="A106" s="148">
        <f>'[1]Crude&amp;Prod'!$A116</f>
        <v>39661</v>
      </c>
      <c r="B106" s="126">
        <f>'[1]Crude&amp;Prod'!$O116</f>
        <v>171.89277246786082</v>
      </c>
      <c r="C106" s="125">
        <f t="shared" ca="1" si="13"/>
        <v>277.54858405630949</v>
      </c>
      <c r="O106" s="143">
        <v>34691</v>
      </c>
      <c r="P106" s="144">
        <v>356</v>
      </c>
      <c r="Q106" s="144">
        <v>159</v>
      </c>
      <c r="R106" s="145">
        <f t="shared" si="8"/>
        <v>0</v>
      </c>
      <c r="S106" s="145" t="str">
        <f t="shared" si="9"/>
        <v/>
      </c>
      <c r="T106" s="146" t="str">
        <f t="shared" si="10"/>
        <v/>
      </c>
      <c r="U106" s="147" t="str">
        <f t="shared" si="11"/>
        <v/>
      </c>
      <c r="V106" s="162" t="str">
        <f t="shared" si="12"/>
        <v/>
      </c>
    </row>
    <row r="107" spans="1:22" x14ac:dyDescent="0.2">
      <c r="A107" s="148">
        <f>'[1]Crude&amp;Prod'!$A117</f>
        <v>39692</v>
      </c>
      <c r="B107" s="126">
        <f>'[1]Crude&amp;Prod'!$O117</f>
        <v>172.46499476163143</v>
      </c>
      <c r="C107" s="125">
        <f t="shared" ca="1" si="13"/>
        <v>278.12958059429775</v>
      </c>
      <c r="O107" s="143">
        <v>34705</v>
      </c>
      <c r="P107" s="144">
        <v>373.25</v>
      </c>
      <c r="Q107" s="144">
        <v>156.5</v>
      </c>
      <c r="R107" s="145">
        <f t="shared" si="8"/>
        <v>0</v>
      </c>
      <c r="S107" s="145" t="str">
        <f t="shared" si="9"/>
        <v/>
      </c>
      <c r="T107" s="146" t="str">
        <f t="shared" si="10"/>
        <v/>
      </c>
      <c r="U107" s="147" t="str">
        <f t="shared" si="11"/>
        <v/>
      </c>
      <c r="V107" s="162" t="str">
        <f t="shared" si="12"/>
        <v/>
      </c>
    </row>
    <row r="108" spans="1:22" x14ac:dyDescent="0.2">
      <c r="A108" s="148">
        <f>'[1]Crude&amp;Prod'!$A118</f>
        <v>39722</v>
      </c>
      <c r="B108" s="126">
        <f>'[1]Crude&amp;Prod'!$O118</f>
        <v>173.54363435788187</v>
      </c>
      <c r="C108" s="125">
        <f t="shared" ca="1" si="13"/>
        <v>279.2247596496768</v>
      </c>
      <c r="O108" s="143">
        <v>34712</v>
      </c>
      <c r="P108" s="144">
        <v>375.75</v>
      </c>
      <c r="Q108" s="144">
        <v>156</v>
      </c>
      <c r="R108" s="145">
        <f t="shared" si="8"/>
        <v>0</v>
      </c>
      <c r="S108" s="145" t="str">
        <f t="shared" si="9"/>
        <v/>
      </c>
      <c r="T108" s="146" t="str">
        <f t="shared" si="10"/>
        <v/>
      </c>
      <c r="U108" s="147" t="str">
        <f t="shared" si="11"/>
        <v/>
      </c>
      <c r="V108" s="162" t="str">
        <f t="shared" si="12"/>
        <v/>
      </c>
    </row>
    <row r="109" spans="1:22" x14ac:dyDescent="0.2">
      <c r="A109" s="148">
        <f>'[1]Crude&amp;Prod'!$A119</f>
        <v>39753</v>
      </c>
      <c r="B109" s="126">
        <f>'[1]Crude&amp;Prod'!$O119</f>
        <v>173.9382530334228</v>
      </c>
      <c r="C109" s="125">
        <f t="shared" ca="1" si="13"/>
        <v>279.62542926148797</v>
      </c>
      <c r="O109" s="143">
        <v>34719</v>
      </c>
      <c r="P109" s="144">
        <v>372.25</v>
      </c>
      <c r="Q109" s="144">
        <v>158.5</v>
      </c>
      <c r="R109" s="145">
        <f t="shared" si="8"/>
        <v>0</v>
      </c>
      <c r="S109" s="145" t="str">
        <f t="shared" si="9"/>
        <v/>
      </c>
      <c r="T109" s="146" t="str">
        <f t="shared" si="10"/>
        <v/>
      </c>
      <c r="U109" s="147" t="str">
        <f t="shared" si="11"/>
        <v/>
      </c>
      <c r="V109" s="162" t="str">
        <f t="shared" si="12"/>
        <v/>
      </c>
    </row>
    <row r="110" spans="1:22" x14ac:dyDescent="0.2">
      <c r="A110" s="148">
        <f>'[1]Crude&amp;Prod'!$A120</f>
        <v>39783</v>
      </c>
      <c r="B110" s="126">
        <f>'[1]Crude&amp;Prod'!$O120</f>
        <v>174.41074416414781</v>
      </c>
      <c r="C110" s="125">
        <f t="shared" ca="1" si="13"/>
        <v>280.10516539580124</v>
      </c>
      <c r="O110" s="143">
        <v>34726</v>
      </c>
      <c r="P110" s="144">
        <v>363.25</v>
      </c>
      <c r="Q110" s="144">
        <v>159</v>
      </c>
      <c r="R110" s="145">
        <f t="shared" si="8"/>
        <v>0</v>
      </c>
      <c r="S110" s="145" t="str">
        <f t="shared" si="9"/>
        <v/>
      </c>
      <c r="T110" s="146" t="str">
        <f t="shared" si="10"/>
        <v/>
      </c>
      <c r="U110" s="147" t="str">
        <f t="shared" si="11"/>
        <v/>
      </c>
      <c r="V110" s="162" t="str">
        <f t="shared" si="12"/>
        <v/>
      </c>
    </row>
    <row r="111" spans="1:22" x14ac:dyDescent="0.2">
      <c r="A111" s="148">
        <f>'[1]Crude&amp;Prod'!$A121</f>
        <v>39814</v>
      </c>
      <c r="B111" s="126">
        <f>'[1]Crude&amp;Prod'!$O121</f>
        <v>175.08294730116191</v>
      </c>
      <c r="C111" s="125">
        <f t="shared" ca="1" si="13"/>
        <v>280.78767584616571</v>
      </c>
      <c r="O111" s="143">
        <v>34733</v>
      </c>
      <c r="P111" s="144">
        <v>352.25</v>
      </c>
      <c r="Q111" s="144">
        <v>158.5</v>
      </c>
      <c r="R111" s="145">
        <f t="shared" si="8"/>
        <v>0</v>
      </c>
      <c r="S111" s="145" t="str">
        <f t="shared" si="9"/>
        <v/>
      </c>
      <c r="T111" s="146" t="str">
        <f t="shared" si="10"/>
        <v/>
      </c>
      <c r="U111" s="147" t="str">
        <f t="shared" si="11"/>
        <v/>
      </c>
      <c r="V111" s="162" t="str">
        <f t="shared" si="12"/>
        <v/>
      </c>
    </row>
    <row r="112" spans="1:22" x14ac:dyDescent="0.2">
      <c r="A112" s="148">
        <f>'[1]Crude&amp;Prod'!$A122</f>
        <v>39845</v>
      </c>
      <c r="B112" s="126">
        <f>'[1]Crude&amp;Prod'!$O122</f>
        <v>175.46011093744434</v>
      </c>
      <c r="C112" s="125">
        <f t="shared" ca="1" si="13"/>
        <v>281.17062276962656</v>
      </c>
      <c r="O112" s="143">
        <v>34740</v>
      </c>
      <c r="P112" s="144">
        <v>357</v>
      </c>
      <c r="Q112" s="144">
        <v>159.5</v>
      </c>
      <c r="R112" s="145">
        <f t="shared" si="8"/>
        <v>0</v>
      </c>
      <c r="S112" s="145" t="str">
        <f t="shared" si="9"/>
        <v/>
      </c>
      <c r="T112" s="146" t="str">
        <f t="shared" si="10"/>
        <v/>
      </c>
      <c r="U112" s="147" t="str">
        <f t="shared" si="11"/>
        <v/>
      </c>
      <c r="V112" s="162" t="str">
        <f t="shared" si="12"/>
        <v/>
      </c>
    </row>
    <row r="113" spans="1:22" x14ac:dyDescent="0.2">
      <c r="A113" s="148">
        <f>'[1]Crude&amp;Prod'!$A123</f>
        <v>39873</v>
      </c>
      <c r="B113" s="126">
        <f>'[1]Crude&amp;Prod'!$O123</f>
        <v>175.96496020364523</v>
      </c>
      <c r="C113" s="125">
        <f t="shared" ca="1" si="13"/>
        <v>281.68321320705229</v>
      </c>
      <c r="O113" s="143">
        <v>34747</v>
      </c>
      <c r="P113" s="144">
        <v>334.25</v>
      </c>
      <c r="Q113" s="144">
        <v>161</v>
      </c>
      <c r="R113" s="145">
        <f t="shared" si="8"/>
        <v>0</v>
      </c>
      <c r="S113" s="145" t="str">
        <f t="shared" si="9"/>
        <v/>
      </c>
      <c r="T113" s="146" t="str">
        <f t="shared" si="10"/>
        <v/>
      </c>
      <c r="U113" s="147" t="str">
        <f t="shared" si="11"/>
        <v/>
      </c>
      <c r="V113" s="162" t="str">
        <f t="shared" si="12"/>
        <v/>
      </c>
    </row>
    <row r="114" spans="1:22" x14ac:dyDescent="0.2">
      <c r="A114" s="148">
        <f>'[1]Crude&amp;Prod'!$A124</f>
        <v>39904</v>
      </c>
      <c r="B114" s="126">
        <f>'[1]Crude&amp;Prod'!$O124</f>
        <v>175.21882937575057</v>
      </c>
      <c r="C114" s="125">
        <f t="shared" ca="1" si="13"/>
        <v>280.92564148604049</v>
      </c>
      <c r="O114" s="143">
        <v>34754</v>
      </c>
      <c r="P114" s="144">
        <v>330.5</v>
      </c>
      <c r="Q114" s="144">
        <v>165.5</v>
      </c>
      <c r="R114" s="145">
        <f t="shared" si="8"/>
        <v>0</v>
      </c>
      <c r="S114" s="145" t="str">
        <f t="shared" si="9"/>
        <v/>
      </c>
      <c r="T114" s="146" t="str">
        <f t="shared" si="10"/>
        <v/>
      </c>
      <c r="U114" s="147" t="str">
        <f t="shared" si="11"/>
        <v/>
      </c>
      <c r="V114" s="162" t="str">
        <f t="shared" si="12"/>
        <v/>
      </c>
    </row>
    <row r="115" spans="1:22" x14ac:dyDescent="0.2">
      <c r="A115" s="148">
        <f>'[1]Crude&amp;Prod'!$A125</f>
        <v>39934</v>
      </c>
      <c r="B115" s="126">
        <f>'[1]Crude&amp;Prod'!$O125</f>
        <v>175.84542907989652</v>
      </c>
      <c r="C115" s="125">
        <f t="shared" ca="1" si="13"/>
        <v>281.5618492374274</v>
      </c>
      <c r="O115" s="143">
        <v>34761</v>
      </c>
      <c r="P115" s="144">
        <v>326.25</v>
      </c>
      <c r="Q115" s="144">
        <v>166.5</v>
      </c>
      <c r="R115" s="145">
        <f t="shared" si="8"/>
        <v>0</v>
      </c>
      <c r="S115" s="145" t="str">
        <f t="shared" si="9"/>
        <v/>
      </c>
      <c r="T115" s="146" t="str">
        <f t="shared" si="10"/>
        <v/>
      </c>
      <c r="U115" s="147" t="str">
        <f t="shared" si="11"/>
        <v/>
      </c>
      <c r="V115" s="162" t="str">
        <f t="shared" si="12"/>
        <v/>
      </c>
    </row>
    <row r="116" spans="1:22" x14ac:dyDescent="0.2">
      <c r="A116" s="148">
        <f>'[1]Crude&amp;Prod'!$A126</f>
        <v>39965</v>
      </c>
      <c r="B116" s="126">
        <f>'[1]Crude&amp;Prod'!$O126</f>
        <v>176.11222425160173</v>
      </c>
      <c r="C116" s="125">
        <f t="shared" ca="1" si="13"/>
        <v>281.83273534724901</v>
      </c>
      <c r="O116" s="143">
        <v>34768</v>
      </c>
      <c r="P116" s="144">
        <v>314.5</v>
      </c>
      <c r="Q116" s="144">
        <v>170</v>
      </c>
      <c r="R116" s="145">
        <f t="shared" si="8"/>
        <v>0</v>
      </c>
      <c r="S116" s="145" t="str">
        <f t="shared" si="9"/>
        <v/>
      </c>
      <c r="T116" s="146" t="str">
        <f t="shared" si="10"/>
        <v/>
      </c>
      <c r="U116" s="147" t="str">
        <f t="shared" si="11"/>
        <v/>
      </c>
      <c r="V116" s="162" t="str">
        <f t="shared" si="12"/>
        <v/>
      </c>
    </row>
    <row r="117" spans="1:22" x14ac:dyDescent="0.2">
      <c r="A117" s="148">
        <f>'[1]Crude&amp;Prod'!$A127</f>
        <v>39995</v>
      </c>
      <c r="B117" s="126">
        <f>'[1]Crude&amp;Prod'!$O127</f>
        <v>176.96492398098169</v>
      </c>
      <c r="C117" s="125">
        <f t="shared" ca="1" si="13"/>
        <v>282.69851005771818</v>
      </c>
      <c r="O117" s="143">
        <v>34775</v>
      </c>
      <c r="P117" s="144">
        <v>335.25</v>
      </c>
      <c r="Q117" s="144">
        <v>169</v>
      </c>
      <c r="R117" s="145">
        <f t="shared" si="8"/>
        <v>0</v>
      </c>
      <c r="S117" s="145" t="str">
        <f t="shared" si="9"/>
        <v/>
      </c>
      <c r="T117" s="146" t="str">
        <f t="shared" si="10"/>
        <v/>
      </c>
      <c r="U117" s="147" t="str">
        <f t="shared" si="11"/>
        <v/>
      </c>
      <c r="V117" s="162" t="str">
        <f t="shared" si="12"/>
        <v/>
      </c>
    </row>
    <row r="118" spans="1:22" x14ac:dyDescent="0.2">
      <c r="A118" s="148">
        <f>'[1]Crude&amp;Prod'!$A128</f>
        <v>40026</v>
      </c>
      <c r="B118" s="126">
        <f>'[1]Crude&amp;Prod'!$O128</f>
        <v>177.23475673665732</v>
      </c>
      <c r="C118" s="125">
        <f t="shared" ca="1" si="13"/>
        <v>282.97248032869504</v>
      </c>
      <c r="O118" s="143">
        <v>34782</v>
      </c>
      <c r="P118" s="144">
        <v>342.5</v>
      </c>
      <c r="Q118" s="144">
        <v>168</v>
      </c>
      <c r="R118" s="145">
        <f t="shared" si="8"/>
        <v>0</v>
      </c>
      <c r="S118" s="145" t="str">
        <f t="shared" si="9"/>
        <v/>
      </c>
      <c r="T118" s="146" t="str">
        <f t="shared" si="10"/>
        <v/>
      </c>
      <c r="U118" s="147" t="str">
        <f t="shared" si="11"/>
        <v/>
      </c>
      <c r="V118" s="162" t="str">
        <f t="shared" si="12"/>
        <v/>
      </c>
    </row>
    <row r="119" spans="1:22" x14ac:dyDescent="0.2">
      <c r="A119" s="148">
        <f>'[1]Crude&amp;Prod'!$A129</f>
        <v>40057</v>
      </c>
      <c r="B119" s="126">
        <f>'[1]Crude&amp;Prod'!$O129</f>
        <v>177.82525408308899</v>
      </c>
      <c r="C119" s="125">
        <f t="shared" ca="1" si="13"/>
        <v>283.57203214221727</v>
      </c>
      <c r="O119" s="143">
        <v>34789</v>
      </c>
      <c r="P119" s="144">
        <v>343</v>
      </c>
      <c r="Q119" s="144">
        <v>166</v>
      </c>
      <c r="R119" s="145">
        <f t="shared" si="8"/>
        <v>0</v>
      </c>
      <c r="S119" s="145" t="str">
        <f t="shared" si="9"/>
        <v/>
      </c>
      <c r="T119" s="146" t="str">
        <f t="shared" si="10"/>
        <v/>
      </c>
      <c r="U119" s="147" t="str">
        <f t="shared" si="11"/>
        <v/>
      </c>
      <c r="V119" s="162" t="str">
        <f t="shared" si="12"/>
        <v/>
      </c>
    </row>
    <row r="120" spans="1:22" x14ac:dyDescent="0.2">
      <c r="A120" s="148">
        <f>'[1]Crude&amp;Prod'!$A130</f>
        <v>40087</v>
      </c>
      <c r="B120" s="126">
        <f>'[1]Crude&amp;Prod'!$O130</f>
        <v>178.87067493075963</v>
      </c>
      <c r="C120" s="125">
        <f t="shared" ca="1" si="13"/>
        <v>284.63348308505817</v>
      </c>
      <c r="O120" s="143">
        <v>34796</v>
      </c>
      <c r="P120" s="144">
        <v>347.5</v>
      </c>
      <c r="Q120" s="144">
        <v>163.5</v>
      </c>
      <c r="R120" s="145">
        <f t="shared" si="8"/>
        <v>0</v>
      </c>
      <c r="S120" s="145" t="str">
        <f t="shared" si="9"/>
        <v/>
      </c>
      <c r="T120" s="146" t="str">
        <f t="shared" si="10"/>
        <v/>
      </c>
      <c r="U120" s="147" t="str">
        <f t="shared" si="11"/>
        <v/>
      </c>
      <c r="V120" s="162" t="str">
        <f t="shared" si="12"/>
        <v/>
      </c>
    </row>
    <row r="121" spans="1:22" x14ac:dyDescent="0.2">
      <c r="A121" s="148">
        <f>'[1]Crude&amp;Prod'!$A131</f>
        <v>40118</v>
      </c>
      <c r="B121" s="126">
        <f>'[1]Crude&amp;Prod'!$O131</f>
        <v>179.27163078313512</v>
      </c>
      <c r="C121" s="125">
        <f t="shared" ca="1" si="13"/>
        <v>285.04058704562078</v>
      </c>
      <c r="O121" s="143">
        <v>34803</v>
      </c>
      <c r="P121" s="144">
        <v>352</v>
      </c>
      <c r="Q121" s="144">
        <v>162.5</v>
      </c>
      <c r="R121" s="145">
        <f t="shared" si="8"/>
        <v>0</v>
      </c>
      <c r="S121" s="145" t="str">
        <f t="shared" si="9"/>
        <v/>
      </c>
      <c r="T121" s="146" t="str">
        <f t="shared" si="10"/>
        <v/>
      </c>
      <c r="U121" s="147" t="str">
        <f t="shared" si="11"/>
        <v/>
      </c>
      <c r="V121" s="162" t="str">
        <f t="shared" si="12"/>
        <v/>
      </c>
    </row>
    <row r="122" spans="1:22" x14ac:dyDescent="0.2">
      <c r="A122" s="148">
        <f>'[1]Crude&amp;Prod'!$A132</f>
        <v>40148</v>
      </c>
      <c r="B122" s="126">
        <f>'[1]Crude&amp;Prod'!$O132</f>
        <v>179.77436105889143</v>
      </c>
      <c r="C122" s="125">
        <f t="shared" ca="1" si="13"/>
        <v>285.55102600078914</v>
      </c>
      <c r="O122" s="143">
        <v>34810</v>
      </c>
      <c r="P122" s="144">
        <v>333.5</v>
      </c>
      <c r="Q122" s="144">
        <v>166</v>
      </c>
      <c r="R122" s="145">
        <f t="shared" si="8"/>
        <v>0</v>
      </c>
      <c r="S122" s="145" t="str">
        <f t="shared" si="9"/>
        <v/>
      </c>
      <c r="T122" s="146" t="str">
        <f t="shared" si="10"/>
        <v/>
      </c>
      <c r="U122" s="147" t="str">
        <f t="shared" si="11"/>
        <v/>
      </c>
      <c r="V122" s="162" t="str">
        <f t="shared" si="12"/>
        <v/>
      </c>
    </row>
    <row r="123" spans="1:22" x14ac:dyDescent="0.2">
      <c r="A123" s="148">
        <f>'[1]Crude&amp;Prod'!$A133</f>
        <v>40179</v>
      </c>
      <c r="B123" s="126">
        <f>'[1]Crude&amp;Prod'!$O133</f>
        <v>180.40905292587897</v>
      </c>
      <c r="C123" s="125">
        <f t="shared" ca="1" si="13"/>
        <v>286.19544999723843</v>
      </c>
      <c r="O123" s="143">
        <v>34817</v>
      </c>
      <c r="P123" s="144">
        <v>323</v>
      </c>
      <c r="Q123" s="144">
        <v>168</v>
      </c>
      <c r="R123" s="145">
        <f t="shared" si="8"/>
        <v>0</v>
      </c>
      <c r="S123" s="145" t="str">
        <f t="shared" si="9"/>
        <v/>
      </c>
      <c r="T123" s="146" t="str">
        <f t="shared" si="10"/>
        <v/>
      </c>
      <c r="U123" s="147" t="str">
        <f t="shared" si="11"/>
        <v/>
      </c>
      <c r="V123" s="162" t="str">
        <f t="shared" si="12"/>
        <v/>
      </c>
    </row>
    <row r="124" spans="1:22" x14ac:dyDescent="0.2">
      <c r="A124" s="148">
        <f>'[1]Crude&amp;Prod'!$A134</f>
        <v>40210</v>
      </c>
      <c r="B124" s="126">
        <f>'[1]Crude&amp;Prod'!$O134</f>
        <v>180.803248855655</v>
      </c>
      <c r="C124" s="125">
        <f t="shared" ca="1" si="13"/>
        <v>286.59569038105809</v>
      </c>
      <c r="O124" s="143">
        <v>34824</v>
      </c>
      <c r="P124" s="144">
        <v>319.5</v>
      </c>
      <c r="Q124" s="144">
        <v>172</v>
      </c>
      <c r="R124" s="145">
        <f t="shared" si="8"/>
        <v>0</v>
      </c>
      <c r="S124" s="145" t="str">
        <f t="shared" si="9"/>
        <v/>
      </c>
      <c r="T124" s="146" t="str">
        <f t="shared" si="10"/>
        <v/>
      </c>
      <c r="U124" s="147" t="str">
        <f t="shared" si="11"/>
        <v/>
      </c>
      <c r="V124" s="162" t="str">
        <f t="shared" si="12"/>
        <v/>
      </c>
    </row>
    <row r="125" spans="1:22" x14ac:dyDescent="0.2">
      <c r="A125" s="148">
        <f>'[1]Crude&amp;Prod'!$A135</f>
        <v>40238</v>
      </c>
      <c r="B125" s="126">
        <f>'[1]Crude&amp;Prod'!$O135</f>
        <v>181.31405907424576</v>
      </c>
      <c r="C125" s="125">
        <f t="shared" ca="1" si="13"/>
        <v>287.11433317390464</v>
      </c>
      <c r="O125" s="143">
        <v>34831</v>
      </c>
      <c r="P125" s="144">
        <v>306</v>
      </c>
      <c r="Q125" s="144">
        <v>179</v>
      </c>
      <c r="R125" s="145">
        <f t="shared" si="8"/>
        <v>0</v>
      </c>
      <c r="S125" s="145" t="str">
        <f t="shared" si="9"/>
        <v/>
      </c>
      <c r="T125" s="146" t="str">
        <f t="shared" si="10"/>
        <v/>
      </c>
      <c r="U125" s="147" t="str">
        <f t="shared" si="11"/>
        <v/>
      </c>
      <c r="V125" s="162" t="str">
        <f t="shared" si="12"/>
        <v/>
      </c>
    </row>
    <row r="126" spans="1:22" x14ac:dyDescent="0.2">
      <c r="A126" s="148">
        <f>'[1]Crude&amp;Prod'!$A136</f>
        <v>40269</v>
      </c>
      <c r="B126" s="126">
        <f>'[1]Crude&amp;Prod'!$O136</f>
        <v>180.56114075828711</v>
      </c>
      <c r="C126" s="125">
        <f t="shared" ca="1" si="13"/>
        <v>286.34986988800676</v>
      </c>
      <c r="O126" s="143">
        <v>34838</v>
      </c>
      <c r="P126" s="144">
        <v>296.25</v>
      </c>
      <c r="Q126" s="144">
        <v>181</v>
      </c>
      <c r="R126" s="145">
        <f t="shared" si="8"/>
        <v>0</v>
      </c>
      <c r="S126" s="145" t="str">
        <f t="shared" si="9"/>
        <v/>
      </c>
      <c r="T126" s="146" t="str">
        <f t="shared" si="10"/>
        <v/>
      </c>
      <c r="U126" s="147" t="str">
        <f t="shared" si="11"/>
        <v/>
      </c>
      <c r="V126" s="162" t="str">
        <f t="shared" si="12"/>
        <v/>
      </c>
    </row>
    <row r="127" spans="1:22" x14ac:dyDescent="0.2">
      <c r="A127" s="148">
        <f>'[1]Crude&amp;Prod'!$A137</f>
        <v>40299</v>
      </c>
      <c r="B127" s="126">
        <f>'[1]Crude&amp;Prod'!$O137</f>
        <v>181.18332782304529</v>
      </c>
      <c r="C127" s="125">
        <f t="shared" ca="1" si="13"/>
        <v>286.98159733823167</v>
      </c>
      <c r="O127" s="143">
        <v>34845</v>
      </c>
      <c r="P127" s="144">
        <v>297</v>
      </c>
      <c r="Q127" s="144">
        <v>182.5</v>
      </c>
      <c r="R127" s="145">
        <f t="shared" si="8"/>
        <v>0</v>
      </c>
      <c r="S127" s="145" t="str">
        <f t="shared" si="9"/>
        <v/>
      </c>
      <c r="T127" s="146" t="str">
        <f t="shared" si="10"/>
        <v/>
      </c>
      <c r="U127" s="147" t="str">
        <f t="shared" si="11"/>
        <v/>
      </c>
      <c r="V127" s="162" t="str">
        <f t="shared" si="12"/>
        <v/>
      </c>
    </row>
    <row r="128" spans="1:22" x14ac:dyDescent="0.2">
      <c r="A128" s="148">
        <f>'[1]Crude&amp;Prod'!$A138</f>
        <v>40330</v>
      </c>
      <c r="B128" s="126">
        <f>'[1]Crude&amp;Prod'!$O138</f>
        <v>181.47588817776582</v>
      </c>
      <c r="C128" s="125">
        <f t="shared" ca="1" si="13"/>
        <v>287.27864370481973</v>
      </c>
      <c r="O128" s="143">
        <v>34852</v>
      </c>
      <c r="P128" s="144">
        <v>293.75</v>
      </c>
      <c r="Q128" s="144">
        <v>183.5</v>
      </c>
      <c r="R128" s="145">
        <f t="shared" si="8"/>
        <v>0</v>
      </c>
      <c r="S128" s="145" t="str">
        <f t="shared" si="9"/>
        <v/>
      </c>
      <c r="T128" s="146" t="str">
        <f t="shared" si="10"/>
        <v/>
      </c>
      <c r="U128" s="147" t="str">
        <f t="shared" si="11"/>
        <v/>
      </c>
      <c r="V128" s="162" t="str">
        <f t="shared" si="12"/>
        <v/>
      </c>
    </row>
    <row r="129" spans="1:22" x14ac:dyDescent="0.2">
      <c r="A129" s="148">
        <f>'[1]Crude&amp;Prod'!$A139</f>
        <v>40360</v>
      </c>
      <c r="B129" s="126">
        <f>'[1]Crude&amp;Prod'!$O139</f>
        <v>182.29521985186236</v>
      </c>
      <c r="C129" s="125">
        <f t="shared" ca="1" si="13"/>
        <v>288.11053870663352</v>
      </c>
      <c r="O129" s="143">
        <v>34859</v>
      </c>
      <c r="P129" s="144">
        <v>297</v>
      </c>
      <c r="Q129" s="144">
        <v>183.75</v>
      </c>
      <c r="R129" s="145">
        <f t="shared" si="8"/>
        <v>0</v>
      </c>
      <c r="S129" s="145" t="str">
        <f t="shared" si="9"/>
        <v/>
      </c>
      <c r="T129" s="146" t="str">
        <f t="shared" si="10"/>
        <v/>
      </c>
      <c r="U129" s="147" t="str">
        <f t="shared" si="11"/>
        <v/>
      </c>
      <c r="V129" s="162" t="str">
        <f t="shared" si="12"/>
        <v/>
      </c>
    </row>
    <row r="130" spans="1:22" x14ac:dyDescent="0.2">
      <c r="A130" s="148">
        <f>'[1]Crude&amp;Prod'!$A140</f>
        <v>40391</v>
      </c>
      <c r="B130" s="126">
        <f>'[1]Crude&amp;Prod'!$O140</f>
        <v>182.57056891132737</v>
      </c>
      <c r="C130" s="125">
        <f t="shared" ca="1" si="13"/>
        <v>288.39010986635418</v>
      </c>
      <c r="O130" s="143">
        <v>34866</v>
      </c>
      <c r="P130" s="144">
        <v>290</v>
      </c>
      <c r="Q130" s="144">
        <v>180</v>
      </c>
      <c r="R130" s="145">
        <f t="shared" si="8"/>
        <v>0</v>
      </c>
      <c r="S130" s="145" t="str">
        <f t="shared" si="9"/>
        <v/>
      </c>
      <c r="T130" s="146" t="str">
        <f t="shared" si="10"/>
        <v/>
      </c>
      <c r="U130" s="147" t="str">
        <f t="shared" si="11"/>
        <v/>
      </c>
      <c r="V130" s="162" t="str">
        <f t="shared" si="12"/>
        <v/>
      </c>
    </row>
    <row r="131" spans="1:22" x14ac:dyDescent="0.2">
      <c r="A131" s="148">
        <f>'[1]Crude&amp;Prod'!$A141</f>
        <v>40422</v>
      </c>
      <c r="B131" s="126">
        <f>'[1]Crude&amp;Prod'!$O141</f>
        <v>183.16368711934896</v>
      </c>
      <c r="C131" s="125">
        <f t="shared" ca="1" si="13"/>
        <v>288.99232272878498</v>
      </c>
      <c r="O131" s="143">
        <v>34873</v>
      </c>
      <c r="P131" s="144">
        <v>282.75</v>
      </c>
      <c r="Q131" s="144">
        <v>169</v>
      </c>
      <c r="R131" s="145">
        <f t="shared" si="8"/>
        <v>0</v>
      </c>
      <c r="S131" s="145" t="str">
        <f t="shared" si="9"/>
        <v/>
      </c>
      <c r="T131" s="146" t="str">
        <f t="shared" si="10"/>
        <v/>
      </c>
      <c r="U131" s="147" t="str">
        <f t="shared" si="11"/>
        <v/>
      </c>
      <c r="V131" s="162" t="str">
        <f t="shared" si="12"/>
        <v/>
      </c>
    </row>
    <row r="132" spans="1:22" x14ac:dyDescent="0.2">
      <c r="A132" s="148">
        <f>'[1]Crude&amp;Prod'!$A142</f>
        <v>40452</v>
      </c>
      <c r="B132" s="126">
        <f>'[1]Crude&amp;Prod'!$O142</f>
        <v>184.19961113117097</v>
      </c>
      <c r="C132" s="125">
        <f t="shared" ca="1" si="13"/>
        <v>290.04413121482196</v>
      </c>
      <c r="O132" s="143">
        <v>34880</v>
      </c>
      <c r="P132" s="144">
        <v>280</v>
      </c>
      <c r="Q132" s="144">
        <v>164.5</v>
      </c>
      <c r="R132" s="145">
        <f t="shared" si="8"/>
        <v>0</v>
      </c>
      <c r="S132" s="145" t="str">
        <f t="shared" si="9"/>
        <v/>
      </c>
      <c r="T132" s="146" t="str">
        <f t="shared" si="10"/>
        <v/>
      </c>
      <c r="U132" s="147" t="str">
        <f t="shared" si="11"/>
        <v/>
      </c>
      <c r="V132" s="162" t="str">
        <f t="shared" si="12"/>
        <v/>
      </c>
    </row>
    <row r="133" spans="1:22" x14ac:dyDescent="0.2">
      <c r="A133" s="148">
        <f>'[1]Crude&amp;Prod'!$A143</f>
        <v>40483</v>
      </c>
      <c r="B133" s="126">
        <f>'[1]Crude&amp;Prod'!$O143</f>
        <v>184.62513254220659</v>
      </c>
      <c r="C133" s="125">
        <f t="shared" ref="C133:C164" ca="1" si="14">$M$5+$B133*$M$4</f>
        <v>290.47617741320141</v>
      </c>
      <c r="O133" s="143">
        <v>34887</v>
      </c>
      <c r="P133" s="144">
        <v>281.25</v>
      </c>
      <c r="Q133" s="144">
        <v>157.5</v>
      </c>
      <c r="R133" s="145">
        <f t="shared" ref="R133:R196" si="15">VLOOKUP(YEAR($O133),$L$9:$M$16,2,0)</f>
        <v>0</v>
      </c>
      <c r="S133" s="145" t="str">
        <f t="shared" si="9"/>
        <v/>
      </c>
      <c r="T133" s="146" t="str">
        <f t="shared" si="10"/>
        <v/>
      </c>
      <c r="U133" s="147" t="str">
        <f t="shared" si="11"/>
        <v/>
      </c>
      <c r="V133" s="162" t="str">
        <f t="shared" si="12"/>
        <v/>
      </c>
    </row>
    <row r="134" spans="1:22" x14ac:dyDescent="0.2">
      <c r="A134" s="148">
        <f>'[1]Crude&amp;Prod'!$A144</f>
        <v>40513</v>
      </c>
      <c r="B134" s="126">
        <f>'[1]Crude&amp;Prod'!$O144</f>
        <v>185.11440375743967</v>
      </c>
      <c r="C134" s="125">
        <f t="shared" ca="1" si="14"/>
        <v>290.97295093160903</v>
      </c>
      <c r="O134" s="143">
        <v>34894</v>
      </c>
      <c r="P134" s="144">
        <v>289.5</v>
      </c>
      <c r="Q134" s="144">
        <v>148.5</v>
      </c>
      <c r="R134" s="145">
        <f t="shared" si="15"/>
        <v>0</v>
      </c>
      <c r="S134" s="145" t="str">
        <f t="shared" ref="S134:S197" si="16">IF(R134=1,ROW(R134),"")</f>
        <v/>
      </c>
      <c r="T134" s="146" t="str">
        <f t="shared" ref="T134:T197" si="17">IF(R134=0,"",P134*R134)</f>
        <v/>
      </c>
      <c r="U134" s="147" t="str">
        <f t="shared" ref="U134:U197" si="18">IF(R134=0,"",Q134*R134)</f>
        <v/>
      </c>
      <c r="V134" s="162" t="str">
        <f t="shared" ref="V134:V197" si="19">IF($R134&gt;0,$Q134*$M$4+$M$5,"")</f>
        <v/>
      </c>
    </row>
    <row r="135" spans="1:22" x14ac:dyDescent="0.2">
      <c r="A135" s="148">
        <f>'[1]Crude&amp;Prod'!$A145</f>
        <v>40544</v>
      </c>
      <c r="B135" s="126">
        <f>'[1]Crude&amp;Prod'!$O145</f>
        <v>185.76118421260477</v>
      </c>
      <c r="C135" s="125">
        <f t="shared" ca="1" si="14"/>
        <v>291.62964887815917</v>
      </c>
      <c r="O135" s="143">
        <v>34901</v>
      </c>
      <c r="P135" s="144">
        <v>287.5</v>
      </c>
      <c r="Q135" s="144">
        <v>145.5</v>
      </c>
      <c r="R135" s="145">
        <f t="shared" si="15"/>
        <v>0</v>
      </c>
      <c r="S135" s="145" t="str">
        <f t="shared" si="16"/>
        <v/>
      </c>
      <c r="T135" s="146" t="str">
        <f t="shared" si="17"/>
        <v/>
      </c>
      <c r="U135" s="147" t="str">
        <f t="shared" si="18"/>
        <v/>
      </c>
      <c r="V135" s="162" t="str">
        <f t="shared" si="19"/>
        <v/>
      </c>
    </row>
    <row r="136" spans="1:22" x14ac:dyDescent="0.2">
      <c r="A136" s="148">
        <f>'[1]Crude&amp;Prod'!$A146</f>
        <v>40575</v>
      </c>
      <c r="B136" s="126">
        <f>'[1]Crude&amp;Prod'!$O146</f>
        <v>186.16536578739584</v>
      </c>
      <c r="C136" s="125">
        <f t="shared" ca="1" si="14"/>
        <v>292.04002802316745</v>
      </c>
      <c r="O136" s="143">
        <v>34908</v>
      </c>
      <c r="P136" s="144">
        <v>284.75</v>
      </c>
      <c r="Q136" s="144">
        <v>145.5</v>
      </c>
      <c r="R136" s="145">
        <f t="shared" si="15"/>
        <v>0</v>
      </c>
      <c r="S136" s="145" t="str">
        <f t="shared" si="16"/>
        <v/>
      </c>
      <c r="T136" s="146" t="str">
        <f t="shared" si="17"/>
        <v/>
      </c>
      <c r="U136" s="147" t="str">
        <f t="shared" si="18"/>
        <v/>
      </c>
      <c r="V136" s="162" t="str">
        <f t="shared" si="19"/>
        <v/>
      </c>
    </row>
    <row r="137" spans="1:22" x14ac:dyDescent="0.2">
      <c r="A137" s="148">
        <f>'[1]Crude&amp;Prod'!$A147</f>
        <v>40603</v>
      </c>
      <c r="B137" s="126">
        <f>'[1]Crude&amp;Prod'!$O147</f>
        <v>186.67328601638508</v>
      </c>
      <c r="C137" s="125">
        <f t="shared" ca="1" si="14"/>
        <v>292.55573651238478</v>
      </c>
      <c r="O137" s="143">
        <v>34915</v>
      </c>
      <c r="P137" s="144">
        <v>285.5</v>
      </c>
      <c r="Q137" s="144">
        <v>147</v>
      </c>
      <c r="R137" s="145">
        <f t="shared" si="15"/>
        <v>0</v>
      </c>
      <c r="S137" s="145" t="str">
        <f t="shared" si="16"/>
        <v/>
      </c>
      <c r="T137" s="146" t="str">
        <f t="shared" si="17"/>
        <v/>
      </c>
      <c r="U137" s="147" t="str">
        <f t="shared" si="18"/>
        <v/>
      </c>
      <c r="V137" s="162" t="str">
        <f t="shared" si="19"/>
        <v/>
      </c>
    </row>
    <row r="138" spans="1:22" x14ac:dyDescent="0.2">
      <c r="A138" s="148">
        <f>'[1]Crude&amp;Prod'!$A148</f>
        <v>40634</v>
      </c>
      <c r="B138" s="126">
        <f>'[1]Crude&amp;Prod'!$O148</f>
        <v>185.87756943174546</v>
      </c>
      <c r="C138" s="125">
        <f t="shared" ca="1" si="14"/>
        <v>291.74781870504262</v>
      </c>
      <c r="O138" s="143">
        <v>34922</v>
      </c>
      <c r="P138" s="144">
        <v>292</v>
      </c>
      <c r="Q138" s="144">
        <v>153.5</v>
      </c>
      <c r="R138" s="145">
        <f t="shared" si="15"/>
        <v>0</v>
      </c>
      <c r="S138" s="145" t="str">
        <f t="shared" si="16"/>
        <v/>
      </c>
      <c r="T138" s="146" t="str">
        <f t="shared" si="17"/>
        <v/>
      </c>
      <c r="U138" s="147" t="str">
        <f t="shared" si="18"/>
        <v/>
      </c>
      <c r="V138" s="162" t="str">
        <f t="shared" si="19"/>
        <v/>
      </c>
    </row>
    <row r="139" spans="1:22" x14ac:dyDescent="0.2">
      <c r="A139" s="148">
        <f>'[1]Crude&amp;Prod'!$A149</f>
        <v>40664</v>
      </c>
      <c r="B139" s="126">
        <f>'[1]Crude&amp;Prod'!$O149</f>
        <v>186.51627395839461</v>
      </c>
      <c r="C139" s="125">
        <f t="shared" ca="1" si="14"/>
        <v>292.39631688978716</v>
      </c>
      <c r="O139" s="143">
        <v>34929</v>
      </c>
      <c r="P139" s="144">
        <v>272.5</v>
      </c>
      <c r="Q139" s="144">
        <v>154</v>
      </c>
      <c r="R139" s="145">
        <f t="shared" si="15"/>
        <v>0</v>
      </c>
      <c r="S139" s="145" t="str">
        <f t="shared" si="16"/>
        <v/>
      </c>
      <c r="T139" s="146" t="str">
        <f t="shared" si="17"/>
        <v/>
      </c>
      <c r="U139" s="147" t="str">
        <f t="shared" si="18"/>
        <v/>
      </c>
      <c r="V139" s="162" t="str">
        <f t="shared" si="19"/>
        <v/>
      </c>
    </row>
    <row r="140" spans="1:22" x14ac:dyDescent="0.2">
      <c r="A140" s="148">
        <f>'[1]Crude&amp;Prod'!$A150</f>
        <v>40695</v>
      </c>
      <c r="B140" s="126">
        <f>'[1]Crude&amp;Prod'!$O150</f>
        <v>186.8167095801264</v>
      </c>
      <c r="C140" s="125">
        <f t="shared" ca="1" si="14"/>
        <v>292.70135927980709</v>
      </c>
      <c r="O140" s="143">
        <v>34936</v>
      </c>
      <c r="P140" s="144">
        <v>261.25</v>
      </c>
      <c r="Q140" s="144">
        <v>155.5</v>
      </c>
      <c r="R140" s="145">
        <f t="shared" si="15"/>
        <v>0</v>
      </c>
      <c r="S140" s="145" t="str">
        <f t="shared" si="16"/>
        <v/>
      </c>
      <c r="T140" s="146" t="str">
        <f t="shared" si="17"/>
        <v/>
      </c>
      <c r="U140" s="147" t="str">
        <f t="shared" si="18"/>
        <v/>
      </c>
      <c r="V140" s="162" t="str">
        <f t="shared" si="19"/>
        <v/>
      </c>
    </row>
    <row r="141" spans="1:22" x14ac:dyDescent="0.2">
      <c r="A141" s="148">
        <f>'[1]Crude&amp;Prod'!$A151</f>
        <v>40725</v>
      </c>
      <c r="B141" s="126">
        <f>'[1]Crude&amp;Prod'!$O151</f>
        <v>187.63701798500978</v>
      </c>
      <c r="C141" s="125">
        <f t="shared" ca="1" si="14"/>
        <v>293.53424598923505</v>
      </c>
      <c r="O141" s="143">
        <v>34943</v>
      </c>
      <c r="P141" s="144">
        <v>250.5</v>
      </c>
      <c r="Q141" s="144">
        <v>156</v>
      </c>
      <c r="R141" s="145">
        <f t="shared" si="15"/>
        <v>0</v>
      </c>
      <c r="S141" s="145" t="str">
        <f t="shared" si="16"/>
        <v/>
      </c>
      <c r="T141" s="146" t="str">
        <f t="shared" si="17"/>
        <v/>
      </c>
      <c r="U141" s="147" t="str">
        <f t="shared" si="18"/>
        <v/>
      </c>
      <c r="V141" s="162" t="str">
        <f t="shared" si="19"/>
        <v/>
      </c>
    </row>
    <row r="142" spans="1:22" x14ac:dyDescent="0.2">
      <c r="A142" s="148">
        <f>'[1]Crude&amp;Prod'!$A152</f>
        <v>40756</v>
      </c>
      <c r="B142" s="126">
        <f>'[1]Crude&amp;Prod'!$O152</f>
        <v>187.92293051320385</v>
      </c>
      <c r="C142" s="125">
        <f t="shared" ca="1" si="14"/>
        <v>293.82454259399265</v>
      </c>
      <c r="O142" s="143">
        <v>34950</v>
      </c>
      <c r="P142" s="144">
        <v>250</v>
      </c>
      <c r="Q142" s="144">
        <v>161.5</v>
      </c>
      <c r="R142" s="145">
        <f t="shared" si="15"/>
        <v>0</v>
      </c>
      <c r="S142" s="145" t="str">
        <f t="shared" si="16"/>
        <v/>
      </c>
      <c r="T142" s="146" t="str">
        <f t="shared" si="17"/>
        <v/>
      </c>
      <c r="U142" s="147" t="str">
        <f t="shared" si="18"/>
        <v/>
      </c>
      <c r="V142" s="162" t="str">
        <f t="shared" si="19"/>
        <v/>
      </c>
    </row>
    <row r="143" spans="1:22" x14ac:dyDescent="0.2">
      <c r="A143" s="148">
        <f>'[1]Crude&amp;Prod'!$A153</f>
        <v>40787</v>
      </c>
      <c r="B143" s="126">
        <f>'[1]Crude&amp;Prod'!$O153</f>
        <v>188.5032795591556</v>
      </c>
      <c r="C143" s="125">
        <f t="shared" ca="1" si="14"/>
        <v>294.41379049676289</v>
      </c>
      <c r="O143" s="143">
        <v>34957</v>
      </c>
      <c r="P143" s="144">
        <v>241</v>
      </c>
      <c r="Q143" s="144">
        <v>166</v>
      </c>
      <c r="R143" s="145">
        <f t="shared" si="15"/>
        <v>0</v>
      </c>
      <c r="S143" s="145" t="str">
        <f t="shared" si="16"/>
        <v/>
      </c>
      <c r="T143" s="146" t="str">
        <f t="shared" si="17"/>
        <v/>
      </c>
      <c r="U143" s="147" t="str">
        <f t="shared" si="18"/>
        <v/>
      </c>
      <c r="V143" s="162" t="str">
        <f t="shared" si="19"/>
        <v/>
      </c>
    </row>
    <row r="144" spans="1:22" x14ac:dyDescent="0.2">
      <c r="A144" s="148">
        <f>'[1]Crude&amp;Prod'!$A154</f>
        <v>40817</v>
      </c>
      <c r="B144" s="126">
        <f>'[1]Crude&amp;Prod'!$O154</f>
        <v>189.53998164043776</v>
      </c>
      <c r="C144" s="125">
        <f t="shared" ca="1" si="14"/>
        <v>295.46638898288825</v>
      </c>
      <c r="O144" s="143">
        <v>34964</v>
      </c>
      <c r="P144" s="144">
        <v>234.5</v>
      </c>
      <c r="Q144" s="144">
        <v>159</v>
      </c>
      <c r="R144" s="145">
        <f t="shared" si="15"/>
        <v>0</v>
      </c>
      <c r="S144" s="145" t="str">
        <f t="shared" si="16"/>
        <v/>
      </c>
      <c r="T144" s="146" t="str">
        <f t="shared" si="17"/>
        <v/>
      </c>
      <c r="U144" s="147" t="str">
        <f t="shared" si="18"/>
        <v/>
      </c>
      <c r="V144" s="162" t="str">
        <f t="shared" si="19"/>
        <v/>
      </c>
    </row>
    <row r="145" spans="1:22" x14ac:dyDescent="0.2">
      <c r="A145" s="148">
        <f>'[1]Crude&amp;Prod'!$A155</f>
        <v>40848</v>
      </c>
      <c r="B145" s="126">
        <f>'[1]Crude&amp;Prod'!$O155</f>
        <v>189.98673666327224</v>
      </c>
      <c r="C145" s="125">
        <f t="shared" ca="1" si="14"/>
        <v>295.91999438138703</v>
      </c>
      <c r="O145" s="143">
        <v>34971</v>
      </c>
      <c r="P145" s="144">
        <v>229.25</v>
      </c>
      <c r="Q145" s="144">
        <v>152</v>
      </c>
      <c r="R145" s="145">
        <f t="shared" si="15"/>
        <v>0</v>
      </c>
      <c r="S145" s="145" t="str">
        <f t="shared" si="16"/>
        <v/>
      </c>
      <c r="T145" s="146" t="str">
        <f t="shared" si="17"/>
        <v/>
      </c>
      <c r="U145" s="147" t="str">
        <f t="shared" si="18"/>
        <v/>
      </c>
      <c r="V145" s="162" t="str">
        <f t="shared" si="19"/>
        <v/>
      </c>
    </row>
    <row r="146" spans="1:22" x14ac:dyDescent="0.2">
      <c r="A146" s="148">
        <f>'[1]Crude&amp;Prod'!$A156</f>
        <v>40878</v>
      </c>
      <c r="B146" s="126">
        <f>'[1]Crude&amp;Prod'!$O156</f>
        <v>190.44038778060718</v>
      </c>
      <c r="C146" s="125">
        <f t="shared" ca="1" si="14"/>
        <v>296.38060161653914</v>
      </c>
      <c r="O146" s="143">
        <v>34978</v>
      </c>
      <c r="P146" s="144">
        <v>212</v>
      </c>
      <c r="Q146" s="144">
        <v>148.5</v>
      </c>
      <c r="R146" s="145">
        <f t="shared" si="15"/>
        <v>0</v>
      </c>
      <c r="S146" s="145" t="str">
        <f t="shared" si="16"/>
        <v/>
      </c>
      <c r="T146" s="146" t="str">
        <f t="shared" si="17"/>
        <v/>
      </c>
      <c r="U146" s="147" t="str">
        <f t="shared" si="18"/>
        <v/>
      </c>
      <c r="V146" s="162" t="str">
        <f t="shared" si="19"/>
        <v/>
      </c>
    </row>
    <row r="147" spans="1:22" x14ac:dyDescent="0.2">
      <c r="A147" s="148">
        <f>'[1]Crude&amp;Prod'!$A157</f>
        <v>40909</v>
      </c>
      <c r="B147" s="126">
        <f>'[1]Crude&amp;Prod'!$O157</f>
        <v>191.09345063737354</v>
      </c>
      <c r="C147" s="125">
        <f t="shared" ca="1" si="14"/>
        <v>297.04367829670434</v>
      </c>
      <c r="O147" s="143">
        <v>34985</v>
      </c>
      <c r="P147" s="144">
        <v>207.5</v>
      </c>
      <c r="Q147" s="144">
        <v>148</v>
      </c>
      <c r="R147" s="145">
        <f t="shared" si="15"/>
        <v>0</v>
      </c>
      <c r="S147" s="145" t="str">
        <f t="shared" si="16"/>
        <v/>
      </c>
      <c r="T147" s="146" t="str">
        <f t="shared" si="17"/>
        <v/>
      </c>
      <c r="U147" s="147" t="str">
        <f t="shared" si="18"/>
        <v/>
      </c>
      <c r="V147" s="162" t="str">
        <f t="shared" si="19"/>
        <v/>
      </c>
    </row>
    <row r="148" spans="1:22" x14ac:dyDescent="0.2">
      <c r="A148" s="148">
        <f>'[1]Crude&amp;Prod'!$A158</f>
        <v>40940</v>
      </c>
      <c r="B148" s="126">
        <f>'[1]Crude&amp;Prod'!$O158</f>
        <v>191.52228743709921</v>
      </c>
      <c r="C148" s="125">
        <f t="shared" ca="1" si="14"/>
        <v>297.4790907207132</v>
      </c>
      <c r="O148" s="143">
        <v>34992</v>
      </c>
      <c r="P148" s="144">
        <v>211.75</v>
      </c>
      <c r="Q148" s="144">
        <v>149</v>
      </c>
      <c r="R148" s="145">
        <f t="shared" si="15"/>
        <v>0</v>
      </c>
      <c r="S148" s="145" t="str">
        <f t="shared" si="16"/>
        <v/>
      </c>
      <c r="T148" s="146" t="str">
        <f t="shared" si="17"/>
        <v/>
      </c>
      <c r="U148" s="147" t="str">
        <f t="shared" si="18"/>
        <v/>
      </c>
      <c r="V148" s="162" t="str">
        <f t="shared" si="19"/>
        <v/>
      </c>
    </row>
    <row r="149" spans="1:22" x14ac:dyDescent="0.2">
      <c r="A149" s="148">
        <f>'[1]Crude&amp;Prod'!$A159</f>
        <v>40969</v>
      </c>
      <c r="B149" s="126">
        <f>'[1]Crude&amp;Prod'!$O159</f>
        <v>191.9995384993878</v>
      </c>
      <c r="C149" s="125">
        <f t="shared" ca="1" si="14"/>
        <v>297.96365977361353</v>
      </c>
      <c r="O149" s="143">
        <v>34999</v>
      </c>
      <c r="P149" s="144">
        <v>203</v>
      </c>
      <c r="Q149" s="144">
        <v>151.5</v>
      </c>
      <c r="R149" s="145">
        <f t="shared" si="15"/>
        <v>0</v>
      </c>
      <c r="S149" s="145" t="str">
        <f t="shared" si="16"/>
        <v/>
      </c>
      <c r="T149" s="146" t="str">
        <f t="shared" si="17"/>
        <v/>
      </c>
      <c r="U149" s="147" t="str">
        <f t="shared" si="18"/>
        <v/>
      </c>
      <c r="V149" s="162" t="str">
        <f t="shared" si="19"/>
        <v/>
      </c>
    </row>
    <row r="150" spans="1:22" x14ac:dyDescent="0.2">
      <c r="A150" s="148">
        <f>'[1]Crude&amp;Prod'!$A160</f>
        <v>41000</v>
      </c>
      <c r="B150" s="126">
        <f>'[1]Crude&amp;Prod'!$O160</f>
        <v>191.19687662983719</v>
      </c>
      <c r="C150" s="125">
        <f t="shared" ca="1" si="14"/>
        <v>297.14869018493999</v>
      </c>
      <c r="O150" s="143">
        <v>35006</v>
      </c>
      <c r="P150" s="144">
        <v>192.75</v>
      </c>
      <c r="Q150" s="144">
        <v>152</v>
      </c>
      <c r="R150" s="145">
        <f t="shared" si="15"/>
        <v>0</v>
      </c>
      <c r="S150" s="145" t="str">
        <f t="shared" si="16"/>
        <v/>
      </c>
      <c r="T150" s="146" t="str">
        <f t="shared" si="17"/>
        <v/>
      </c>
      <c r="U150" s="147" t="str">
        <f t="shared" si="18"/>
        <v/>
      </c>
      <c r="V150" s="162" t="str">
        <f t="shared" si="19"/>
        <v/>
      </c>
    </row>
    <row r="151" spans="1:22" x14ac:dyDescent="0.2">
      <c r="A151" s="148">
        <f>'[1]Crude&amp;Prod'!$A161</f>
        <v>41030</v>
      </c>
      <c r="B151" s="126">
        <f>'[1]Crude&amp;Prod'!$O161</f>
        <v>191.88402273099078</v>
      </c>
      <c r="C151" s="125">
        <f t="shared" ca="1" si="14"/>
        <v>297.84637272930865</v>
      </c>
      <c r="O151" s="143">
        <v>35013</v>
      </c>
      <c r="P151" s="144">
        <v>200.5</v>
      </c>
      <c r="Q151" s="144">
        <v>150</v>
      </c>
      <c r="R151" s="145">
        <f t="shared" si="15"/>
        <v>0</v>
      </c>
      <c r="S151" s="145" t="str">
        <f t="shared" si="16"/>
        <v/>
      </c>
      <c r="T151" s="146" t="str">
        <f t="shared" si="17"/>
        <v/>
      </c>
      <c r="U151" s="147" t="str">
        <f t="shared" si="18"/>
        <v/>
      </c>
      <c r="V151" s="162" t="str">
        <f t="shared" si="19"/>
        <v/>
      </c>
    </row>
    <row r="152" spans="1:22" x14ac:dyDescent="0.2">
      <c r="A152" s="148">
        <f>'[1]Crude&amp;Prod'!$A162</f>
        <v>41061</v>
      </c>
      <c r="B152" s="126">
        <f>'[1]Crude&amp;Prod'!$O162</f>
        <v>192.13850878210405</v>
      </c>
      <c r="C152" s="125">
        <f t="shared" ca="1" si="14"/>
        <v>298.10476097505284</v>
      </c>
      <c r="O152" s="143">
        <v>35020</v>
      </c>
      <c r="P152" s="144">
        <v>214.25</v>
      </c>
      <c r="Q152" s="144">
        <v>147</v>
      </c>
      <c r="R152" s="145">
        <f t="shared" si="15"/>
        <v>0</v>
      </c>
      <c r="S152" s="145" t="str">
        <f t="shared" si="16"/>
        <v/>
      </c>
      <c r="T152" s="146" t="str">
        <f t="shared" si="17"/>
        <v/>
      </c>
      <c r="U152" s="147" t="str">
        <f t="shared" si="18"/>
        <v/>
      </c>
      <c r="V152" s="162" t="str">
        <f t="shared" si="19"/>
        <v/>
      </c>
    </row>
    <row r="153" spans="1:22" x14ac:dyDescent="0.2">
      <c r="A153" s="148">
        <f>'[1]Crude&amp;Prod'!$A163</f>
        <v>41091</v>
      </c>
      <c r="B153" s="126">
        <f>'[1]Crude&amp;Prod'!$O163</f>
        <v>192.96498045935854</v>
      </c>
      <c r="C153" s="125">
        <f t="shared" ca="1" si="14"/>
        <v>298.94390546218233</v>
      </c>
      <c r="O153" s="143">
        <v>35027</v>
      </c>
      <c r="P153" s="144">
        <v>212.75</v>
      </c>
      <c r="Q153" s="144">
        <v>148</v>
      </c>
      <c r="R153" s="145">
        <f t="shared" si="15"/>
        <v>0</v>
      </c>
      <c r="S153" s="145" t="str">
        <f t="shared" si="16"/>
        <v/>
      </c>
      <c r="T153" s="146" t="str">
        <f t="shared" si="17"/>
        <v/>
      </c>
      <c r="U153" s="147" t="str">
        <f t="shared" si="18"/>
        <v/>
      </c>
      <c r="V153" s="162" t="str">
        <f t="shared" si="19"/>
        <v/>
      </c>
    </row>
    <row r="154" spans="1:22" x14ac:dyDescent="0.2">
      <c r="A154" s="148">
        <f>'[1]Crude&amp;Prod'!$A164</f>
        <v>41122</v>
      </c>
      <c r="B154" s="126">
        <f>'[1]Crude&amp;Prod'!$O164</f>
        <v>193.28789165333706</v>
      </c>
      <c r="C154" s="125">
        <f t="shared" ca="1" si="14"/>
        <v>299.27176805652988</v>
      </c>
      <c r="O154" s="143">
        <v>35034</v>
      </c>
      <c r="P154" s="144">
        <v>236.25</v>
      </c>
      <c r="Q154" s="144">
        <v>150.5</v>
      </c>
      <c r="R154" s="145">
        <f t="shared" si="15"/>
        <v>0</v>
      </c>
      <c r="S154" s="145" t="str">
        <f t="shared" si="16"/>
        <v/>
      </c>
      <c r="T154" s="146" t="str">
        <f t="shared" si="17"/>
        <v/>
      </c>
      <c r="U154" s="147" t="str">
        <f t="shared" si="18"/>
        <v/>
      </c>
      <c r="V154" s="162" t="str">
        <f t="shared" si="19"/>
        <v/>
      </c>
    </row>
    <row r="155" spans="1:22" x14ac:dyDescent="0.2">
      <c r="A155" s="148">
        <f>'[1]Crude&amp;Prod'!$A165</f>
        <v>41153</v>
      </c>
      <c r="B155" s="126">
        <f>'[1]Crude&amp;Prod'!$O165</f>
        <v>193.82035573796824</v>
      </c>
      <c r="C155" s="125">
        <f t="shared" ca="1" si="14"/>
        <v>299.81239674775981</v>
      </c>
      <c r="O155" s="143">
        <v>35041</v>
      </c>
      <c r="P155" s="144">
        <v>259.25</v>
      </c>
      <c r="Q155" s="144">
        <v>155</v>
      </c>
      <c r="R155" s="145">
        <f t="shared" si="15"/>
        <v>0</v>
      </c>
      <c r="S155" s="145" t="str">
        <f t="shared" si="16"/>
        <v/>
      </c>
      <c r="T155" s="146" t="str">
        <f t="shared" si="17"/>
        <v/>
      </c>
      <c r="U155" s="147" t="str">
        <f t="shared" si="18"/>
        <v/>
      </c>
      <c r="V155" s="162" t="str">
        <f t="shared" si="19"/>
        <v/>
      </c>
    </row>
    <row r="156" spans="1:22" x14ac:dyDescent="0.2">
      <c r="A156" s="148">
        <f>'[1]Crude&amp;Prod'!$A166</f>
        <v>41183</v>
      </c>
      <c r="B156" s="126">
        <f>'[1]Crude&amp;Prod'!$O166</f>
        <v>194.88076531862055</v>
      </c>
      <c r="C156" s="125">
        <f t="shared" ca="1" si="14"/>
        <v>300.8890662552493</v>
      </c>
      <c r="O156" s="143">
        <v>35048</v>
      </c>
      <c r="P156" s="144">
        <v>257.25</v>
      </c>
      <c r="Q156" s="144">
        <v>156</v>
      </c>
      <c r="R156" s="145">
        <f t="shared" si="15"/>
        <v>0</v>
      </c>
      <c r="S156" s="145" t="str">
        <f t="shared" si="16"/>
        <v/>
      </c>
      <c r="T156" s="146" t="str">
        <f t="shared" si="17"/>
        <v/>
      </c>
      <c r="U156" s="147" t="str">
        <f t="shared" si="18"/>
        <v/>
      </c>
      <c r="V156" s="162" t="str">
        <f t="shared" si="19"/>
        <v/>
      </c>
    </row>
    <row r="157" spans="1:22" x14ac:dyDescent="0.2">
      <c r="A157" s="148">
        <f>'[1]Crude&amp;Prod'!$A167</f>
        <v>41214</v>
      </c>
      <c r="B157" s="126">
        <f>'[1]Crude&amp;Prod'!$O167</f>
        <v>195.33092055464181</v>
      </c>
      <c r="C157" s="125">
        <f t="shared" ca="1" si="14"/>
        <v>301.34612400454159</v>
      </c>
      <c r="O157" s="143">
        <v>35055</v>
      </c>
      <c r="P157" s="144">
        <v>257.5</v>
      </c>
      <c r="Q157" s="144">
        <v>156.5</v>
      </c>
      <c r="R157" s="145">
        <f t="shared" si="15"/>
        <v>0</v>
      </c>
      <c r="S157" s="145" t="str">
        <f t="shared" si="16"/>
        <v/>
      </c>
      <c r="T157" s="146" t="str">
        <f t="shared" si="17"/>
        <v/>
      </c>
      <c r="U157" s="147" t="str">
        <f t="shared" si="18"/>
        <v/>
      </c>
      <c r="V157" s="162" t="str">
        <f t="shared" si="19"/>
        <v/>
      </c>
    </row>
    <row r="158" spans="1:22" x14ac:dyDescent="0.2">
      <c r="A158" s="148">
        <f>'[1]Crude&amp;Prod'!$A168</f>
        <v>41244</v>
      </c>
      <c r="B158" s="126">
        <f>'[1]Crude&amp;Prod'!$O168</f>
        <v>195.75930401285046</v>
      </c>
      <c r="C158" s="125">
        <f t="shared" ca="1" si="14"/>
        <v>301.78107613566283</v>
      </c>
      <c r="O158" s="143">
        <v>35069</v>
      </c>
      <c r="P158" s="144">
        <v>266.75</v>
      </c>
      <c r="Q158" s="144">
        <v>165.5</v>
      </c>
      <c r="R158" s="145">
        <f t="shared" si="15"/>
        <v>1</v>
      </c>
      <c r="S158" s="145">
        <f t="shared" si="16"/>
        <v>158</v>
      </c>
      <c r="T158" s="146">
        <f t="shared" si="17"/>
        <v>266.75</v>
      </c>
      <c r="U158" s="147">
        <f t="shared" si="18"/>
        <v>165.5</v>
      </c>
      <c r="V158" s="162">
        <f t="shared" ca="1" si="19"/>
        <v>271.05778718871579</v>
      </c>
    </row>
    <row r="159" spans="1:22" x14ac:dyDescent="0.2">
      <c r="A159" s="148">
        <f>'[1]Crude&amp;Prod'!$A169</f>
        <v>41275</v>
      </c>
      <c r="B159" s="126">
        <f>'[1]Crude&amp;Prod'!$O169</f>
        <v>0</v>
      </c>
      <c r="C159" s="125">
        <f t="shared" ca="1" si="14"/>
        <v>103.02007162987869</v>
      </c>
      <c r="O159" s="143">
        <v>35076</v>
      </c>
      <c r="P159" s="144">
        <v>268.5</v>
      </c>
      <c r="Q159" s="144">
        <v>170</v>
      </c>
      <c r="R159" s="145">
        <f t="shared" si="15"/>
        <v>1</v>
      </c>
      <c r="S159" s="145">
        <f t="shared" si="16"/>
        <v>159</v>
      </c>
      <c r="T159" s="146">
        <f t="shared" si="17"/>
        <v>268.5</v>
      </c>
      <c r="U159" s="147">
        <f t="shared" si="18"/>
        <v>170</v>
      </c>
      <c r="V159" s="162">
        <f t="shared" ca="1" si="19"/>
        <v>275.62678851811017</v>
      </c>
    </row>
    <row r="160" spans="1:22" x14ac:dyDescent="0.2">
      <c r="A160" s="148">
        <f>'[1]Crude&amp;Prod'!$A170</f>
        <v>41306</v>
      </c>
      <c r="B160" s="126">
        <f>'[1]Crude&amp;Prod'!$O170</f>
        <v>0</v>
      </c>
      <c r="C160" s="125">
        <f t="shared" ca="1" si="14"/>
        <v>103.02007162987869</v>
      </c>
      <c r="O160" s="143">
        <v>35083</v>
      </c>
      <c r="P160" s="144">
        <v>264.75</v>
      </c>
      <c r="Q160" s="144">
        <v>164.5</v>
      </c>
      <c r="R160" s="145">
        <f t="shared" si="15"/>
        <v>1</v>
      </c>
      <c r="S160" s="145">
        <f t="shared" si="16"/>
        <v>160</v>
      </c>
      <c r="T160" s="146">
        <f t="shared" si="17"/>
        <v>264.75</v>
      </c>
      <c r="U160" s="147">
        <f t="shared" si="18"/>
        <v>164.5</v>
      </c>
      <c r="V160" s="162">
        <f t="shared" ca="1" si="19"/>
        <v>270.04245355996147</v>
      </c>
    </row>
    <row r="161" spans="1:22" x14ac:dyDescent="0.2">
      <c r="A161" s="148">
        <f>'[1]Crude&amp;Prod'!$A171</f>
        <v>41334</v>
      </c>
      <c r="B161" s="126">
        <f>'[1]Crude&amp;Prod'!$O171</f>
        <v>0</v>
      </c>
      <c r="C161" s="125">
        <f t="shared" ca="1" si="14"/>
        <v>103.02007162987869</v>
      </c>
      <c r="O161" s="143">
        <v>35090</v>
      </c>
      <c r="P161" s="144">
        <v>265.25</v>
      </c>
      <c r="Q161" s="144">
        <v>164.5</v>
      </c>
      <c r="R161" s="145">
        <f t="shared" si="15"/>
        <v>1</v>
      </c>
      <c r="S161" s="145">
        <f t="shared" si="16"/>
        <v>161</v>
      </c>
      <c r="T161" s="146">
        <f t="shared" si="17"/>
        <v>265.25</v>
      </c>
      <c r="U161" s="147">
        <f t="shared" si="18"/>
        <v>164.5</v>
      </c>
      <c r="V161" s="162">
        <f t="shared" ca="1" si="19"/>
        <v>270.04245355996147</v>
      </c>
    </row>
    <row r="162" spans="1:22" x14ac:dyDescent="0.2">
      <c r="A162" s="148">
        <f>'[1]Crude&amp;Prod'!$A172</f>
        <v>41365</v>
      </c>
      <c r="B162" s="126">
        <f>'[1]Crude&amp;Prod'!$O172</f>
        <v>0</v>
      </c>
      <c r="C162" s="125">
        <f t="shared" ca="1" si="14"/>
        <v>103.02007162987869</v>
      </c>
      <c r="O162" s="143">
        <v>35097</v>
      </c>
      <c r="P162" s="144">
        <v>246.25</v>
      </c>
      <c r="Q162" s="144">
        <v>166</v>
      </c>
      <c r="R162" s="145">
        <f t="shared" si="15"/>
        <v>1</v>
      </c>
      <c r="S162" s="145">
        <f t="shared" si="16"/>
        <v>162</v>
      </c>
      <c r="T162" s="146">
        <f t="shared" si="17"/>
        <v>246.25</v>
      </c>
      <c r="U162" s="147">
        <f t="shared" si="18"/>
        <v>166</v>
      </c>
      <c r="V162" s="162">
        <f t="shared" ca="1" si="19"/>
        <v>271.5654540030929</v>
      </c>
    </row>
    <row r="163" spans="1:22" x14ac:dyDescent="0.2">
      <c r="A163" s="148">
        <f>'[1]Crude&amp;Prod'!$A173</f>
        <v>41395</v>
      </c>
      <c r="B163" s="126">
        <f>'[1]Crude&amp;Prod'!$O173</f>
        <v>0</v>
      </c>
      <c r="C163" s="125">
        <f t="shared" ca="1" si="14"/>
        <v>103.02007162987869</v>
      </c>
      <c r="O163" s="143">
        <v>35104</v>
      </c>
      <c r="P163" s="144">
        <v>236.5</v>
      </c>
      <c r="Q163" s="144">
        <v>162</v>
      </c>
      <c r="R163" s="145">
        <f t="shared" si="15"/>
        <v>1</v>
      </c>
      <c r="S163" s="145">
        <f t="shared" si="16"/>
        <v>163</v>
      </c>
      <c r="T163" s="146">
        <f t="shared" si="17"/>
        <v>236.5</v>
      </c>
      <c r="U163" s="147">
        <f t="shared" si="18"/>
        <v>162</v>
      </c>
      <c r="V163" s="162">
        <f t="shared" ca="1" si="19"/>
        <v>267.50411948807573</v>
      </c>
    </row>
    <row r="164" spans="1:22" x14ac:dyDescent="0.2">
      <c r="A164" s="148">
        <f>'[1]Crude&amp;Prod'!$A174</f>
        <v>41426</v>
      </c>
      <c r="B164" s="126">
        <f>'[1]Crude&amp;Prod'!$O174</f>
        <v>0</v>
      </c>
      <c r="C164" s="125">
        <f t="shared" ca="1" si="14"/>
        <v>103.02007162987869</v>
      </c>
      <c r="O164" s="143">
        <v>35111</v>
      </c>
      <c r="P164" s="144">
        <v>239.5</v>
      </c>
      <c r="Q164" s="144">
        <v>164.5</v>
      </c>
      <c r="R164" s="145">
        <f t="shared" si="15"/>
        <v>1</v>
      </c>
      <c r="S164" s="145">
        <f t="shared" si="16"/>
        <v>164</v>
      </c>
      <c r="T164" s="146">
        <f t="shared" si="17"/>
        <v>239.5</v>
      </c>
      <c r="U164" s="147">
        <f t="shared" si="18"/>
        <v>164.5</v>
      </c>
      <c r="V164" s="162">
        <f t="shared" ca="1" si="19"/>
        <v>270.04245355996147</v>
      </c>
    </row>
    <row r="165" spans="1:22" x14ac:dyDescent="0.2">
      <c r="A165" s="148">
        <f>'[1]Crude&amp;Prod'!$A175</f>
        <v>41456</v>
      </c>
      <c r="B165" s="126">
        <f>'[1]Crude&amp;Prod'!$O175</f>
        <v>0</v>
      </c>
      <c r="C165" s="125">
        <f t="shared" ref="C165:C170" ca="1" si="20">$M$5+$B165*$M$4</f>
        <v>103.02007162987869</v>
      </c>
      <c r="O165" s="143">
        <v>35118</v>
      </c>
      <c r="P165" s="144">
        <v>243.75</v>
      </c>
      <c r="Q165" s="144">
        <v>169</v>
      </c>
      <c r="R165" s="145">
        <f t="shared" si="15"/>
        <v>1</v>
      </c>
      <c r="S165" s="145">
        <f t="shared" si="16"/>
        <v>165</v>
      </c>
      <c r="T165" s="146">
        <f t="shared" si="17"/>
        <v>243.75</v>
      </c>
      <c r="U165" s="147">
        <f t="shared" si="18"/>
        <v>169</v>
      </c>
      <c r="V165" s="162">
        <f t="shared" ca="1" si="19"/>
        <v>274.61145488935585</v>
      </c>
    </row>
    <row r="166" spans="1:22" x14ac:dyDescent="0.2">
      <c r="A166" s="148">
        <f>'[1]Crude&amp;Prod'!$A176</f>
        <v>41487</v>
      </c>
      <c r="B166" s="126">
        <f>'[1]Crude&amp;Prod'!$O176</f>
        <v>0</v>
      </c>
      <c r="C166" s="125">
        <f t="shared" ca="1" si="20"/>
        <v>103.02007162987869</v>
      </c>
      <c r="O166" s="143">
        <v>35125</v>
      </c>
      <c r="P166" s="144">
        <v>248</v>
      </c>
      <c r="Q166" s="144">
        <v>168</v>
      </c>
      <c r="R166" s="145">
        <f t="shared" si="15"/>
        <v>1</v>
      </c>
      <c r="S166" s="145">
        <f t="shared" si="16"/>
        <v>166</v>
      </c>
      <c r="T166" s="146">
        <f t="shared" si="17"/>
        <v>248</v>
      </c>
      <c r="U166" s="147">
        <f t="shared" si="18"/>
        <v>168</v>
      </c>
      <c r="V166" s="162">
        <f t="shared" ca="1" si="19"/>
        <v>273.59612126060154</v>
      </c>
    </row>
    <row r="167" spans="1:22" x14ac:dyDescent="0.2">
      <c r="A167" s="148">
        <f>'[1]Crude&amp;Prod'!$A177</f>
        <v>41518</v>
      </c>
      <c r="B167" s="126">
        <f>'[1]Crude&amp;Prod'!$O177</f>
        <v>0</v>
      </c>
      <c r="C167" s="125">
        <f t="shared" ca="1" si="20"/>
        <v>103.02007162987869</v>
      </c>
      <c r="O167" s="143">
        <v>35132</v>
      </c>
      <c r="P167" s="144">
        <v>248.5</v>
      </c>
      <c r="Q167" s="144">
        <v>167.5</v>
      </c>
      <c r="R167" s="145">
        <f t="shared" si="15"/>
        <v>1</v>
      </c>
      <c r="S167" s="145">
        <f t="shared" si="16"/>
        <v>167</v>
      </c>
      <c r="T167" s="146">
        <f t="shared" si="17"/>
        <v>248.5</v>
      </c>
      <c r="U167" s="147">
        <f t="shared" si="18"/>
        <v>167.5</v>
      </c>
      <c r="V167" s="162">
        <f t="shared" ca="1" si="19"/>
        <v>273.08845444622438</v>
      </c>
    </row>
    <row r="168" spans="1:22" x14ac:dyDescent="0.2">
      <c r="A168" s="148">
        <f>'[1]Crude&amp;Prod'!$A178</f>
        <v>41548</v>
      </c>
      <c r="B168" s="126">
        <f>'[1]Crude&amp;Prod'!$O178</f>
        <v>0</v>
      </c>
      <c r="C168" s="125">
        <f t="shared" ca="1" si="20"/>
        <v>103.02007162987869</v>
      </c>
      <c r="O168" s="143">
        <v>35139</v>
      </c>
      <c r="P168" s="144">
        <v>251.5</v>
      </c>
      <c r="Q168" s="144">
        <v>169.5</v>
      </c>
      <c r="R168" s="145">
        <f t="shared" si="15"/>
        <v>1</v>
      </c>
      <c r="S168" s="145">
        <f t="shared" si="16"/>
        <v>168</v>
      </c>
      <c r="T168" s="146">
        <f t="shared" si="17"/>
        <v>251.5</v>
      </c>
      <c r="U168" s="147">
        <f t="shared" si="18"/>
        <v>169.5</v>
      </c>
      <c r="V168" s="162">
        <f t="shared" ca="1" si="19"/>
        <v>275.11912170373296</v>
      </c>
    </row>
    <row r="169" spans="1:22" x14ac:dyDescent="0.2">
      <c r="A169" s="148">
        <f>'[1]Crude&amp;Prod'!$A179</f>
        <v>41579</v>
      </c>
      <c r="B169" s="126">
        <f>'[1]Crude&amp;Prod'!$O179</f>
        <v>0</v>
      </c>
      <c r="C169" s="125">
        <f t="shared" ca="1" si="20"/>
        <v>103.02007162987869</v>
      </c>
      <c r="O169" s="143">
        <v>35146</v>
      </c>
      <c r="P169" s="144">
        <v>255.5</v>
      </c>
      <c r="Q169" s="144">
        <v>170.5</v>
      </c>
      <c r="R169" s="145">
        <f t="shared" si="15"/>
        <v>1</v>
      </c>
      <c r="S169" s="145">
        <f t="shared" si="16"/>
        <v>169</v>
      </c>
      <c r="T169" s="146">
        <f t="shared" si="17"/>
        <v>255.5</v>
      </c>
      <c r="U169" s="147">
        <f t="shared" si="18"/>
        <v>170.5</v>
      </c>
      <c r="V169" s="162">
        <f t="shared" ca="1" si="19"/>
        <v>276.13445533248728</v>
      </c>
    </row>
    <row r="170" spans="1:22" x14ac:dyDescent="0.2">
      <c r="A170" s="149">
        <f>'[1]Crude&amp;Prod'!$A180</f>
        <v>41609</v>
      </c>
      <c r="B170" s="127">
        <f>'[1]Crude&amp;Prod'!$O180</f>
        <v>0</v>
      </c>
      <c r="C170" s="128">
        <f t="shared" ca="1" si="20"/>
        <v>103.02007162987869</v>
      </c>
      <c r="O170" s="143">
        <v>35153</v>
      </c>
      <c r="P170" s="144">
        <v>259</v>
      </c>
      <c r="Q170" s="144">
        <v>179.5</v>
      </c>
      <c r="R170" s="145">
        <f t="shared" si="15"/>
        <v>1</v>
      </c>
      <c r="S170" s="145">
        <f t="shared" si="16"/>
        <v>170</v>
      </c>
      <c r="T170" s="146">
        <f t="shared" si="17"/>
        <v>259</v>
      </c>
      <c r="U170" s="147">
        <f t="shared" si="18"/>
        <v>179.5</v>
      </c>
      <c r="V170" s="162">
        <f t="shared" ca="1" si="19"/>
        <v>285.27245799127604</v>
      </c>
    </row>
    <row r="171" spans="1:22" x14ac:dyDescent="0.2">
      <c r="A171" s="150"/>
      <c r="B171" s="151"/>
      <c r="O171" s="143">
        <v>35160</v>
      </c>
      <c r="P171" s="144">
        <v>256.75</v>
      </c>
      <c r="Q171" s="144">
        <v>189</v>
      </c>
      <c r="R171" s="145">
        <f t="shared" si="15"/>
        <v>1</v>
      </c>
      <c r="S171" s="145">
        <f t="shared" si="16"/>
        <v>171</v>
      </c>
      <c r="T171" s="146">
        <f t="shared" si="17"/>
        <v>256.75</v>
      </c>
      <c r="U171" s="147">
        <f t="shared" si="18"/>
        <v>189</v>
      </c>
      <c r="V171" s="162">
        <f t="shared" ca="1" si="19"/>
        <v>294.91812746444191</v>
      </c>
    </row>
    <row r="172" spans="1:22" x14ac:dyDescent="0.2">
      <c r="A172" s="150"/>
      <c r="B172" s="151"/>
      <c r="O172" s="143">
        <v>35167</v>
      </c>
      <c r="P172" s="144">
        <v>263.25</v>
      </c>
      <c r="Q172" s="144">
        <v>201.5</v>
      </c>
      <c r="R172" s="145">
        <f t="shared" si="15"/>
        <v>1</v>
      </c>
      <c r="S172" s="145">
        <f t="shared" si="16"/>
        <v>172</v>
      </c>
      <c r="T172" s="146">
        <f t="shared" si="17"/>
        <v>263.25</v>
      </c>
      <c r="U172" s="147">
        <f t="shared" si="18"/>
        <v>201.5</v>
      </c>
      <c r="V172" s="162">
        <f t="shared" ca="1" si="19"/>
        <v>307.60979782387068</v>
      </c>
    </row>
    <row r="173" spans="1:22" x14ac:dyDescent="0.2">
      <c r="A173" s="150"/>
      <c r="B173" s="151"/>
      <c r="O173" s="143">
        <v>35174</v>
      </c>
      <c r="P173" s="144">
        <v>257.75</v>
      </c>
      <c r="Q173" s="144">
        <v>196.5</v>
      </c>
      <c r="R173" s="145">
        <f t="shared" si="15"/>
        <v>1</v>
      </c>
      <c r="S173" s="145">
        <f t="shared" si="16"/>
        <v>173</v>
      </c>
      <c r="T173" s="146">
        <f t="shared" si="17"/>
        <v>257.75</v>
      </c>
      <c r="U173" s="147">
        <f t="shared" si="18"/>
        <v>196.5</v>
      </c>
      <c r="V173" s="162">
        <f t="shared" ca="1" si="19"/>
        <v>302.53312968009914</v>
      </c>
    </row>
    <row r="174" spans="1:22" x14ac:dyDescent="0.2">
      <c r="A174" s="150"/>
      <c r="B174" s="151"/>
      <c r="O174" s="143">
        <v>35181</v>
      </c>
      <c r="P174" s="144">
        <v>261</v>
      </c>
      <c r="Q174" s="144">
        <v>192.5</v>
      </c>
      <c r="R174" s="145">
        <f t="shared" si="15"/>
        <v>1</v>
      </c>
      <c r="S174" s="145">
        <f t="shared" si="16"/>
        <v>174</v>
      </c>
      <c r="T174" s="146">
        <f t="shared" si="17"/>
        <v>261</v>
      </c>
      <c r="U174" s="147">
        <f t="shared" si="18"/>
        <v>192.5</v>
      </c>
      <c r="V174" s="162">
        <f t="shared" ca="1" si="19"/>
        <v>298.47179516508197</v>
      </c>
    </row>
    <row r="175" spans="1:22" x14ac:dyDescent="0.2">
      <c r="A175" s="150"/>
      <c r="B175" s="151"/>
      <c r="O175" s="143">
        <v>35188</v>
      </c>
      <c r="P175" s="144">
        <v>262.75</v>
      </c>
      <c r="Q175" s="144">
        <v>189.5</v>
      </c>
      <c r="R175" s="145">
        <f t="shared" si="15"/>
        <v>1</v>
      </c>
      <c r="S175" s="145">
        <f t="shared" si="16"/>
        <v>175</v>
      </c>
      <c r="T175" s="146">
        <f t="shared" si="17"/>
        <v>262.75</v>
      </c>
      <c r="U175" s="147">
        <f t="shared" si="18"/>
        <v>189.5</v>
      </c>
      <c r="V175" s="162">
        <f t="shared" ca="1" si="19"/>
        <v>295.42579427881901</v>
      </c>
    </row>
    <row r="176" spans="1:22" x14ac:dyDescent="0.2">
      <c r="A176" s="150"/>
      <c r="B176" s="151"/>
      <c r="O176" s="143">
        <v>35195</v>
      </c>
      <c r="P176" s="144">
        <v>262</v>
      </c>
      <c r="Q176" s="144">
        <v>186</v>
      </c>
      <c r="R176" s="145">
        <f t="shared" si="15"/>
        <v>1</v>
      </c>
      <c r="S176" s="145">
        <f t="shared" si="16"/>
        <v>176</v>
      </c>
      <c r="T176" s="146">
        <f t="shared" si="17"/>
        <v>262</v>
      </c>
      <c r="U176" s="147">
        <f t="shared" si="18"/>
        <v>186</v>
      </c>
      <c r="V176" s="162">
        <f t="shared" ca="1" si="19"/>
        <v>291.87212657817895</v>
      </c>
    </row>
    <row r="177" spans="1:22" x14ac:dyDescent="0.2">
      <c r="A177" s="150"/>
      <c r="B177" s="151"/>
      <c r="O177" s="143">
        <v>35202</v>
      </c>
      <c r="P177" s="144">
        <v>260.75</v>
      </c>
      <c r="Q177" s="144">
        <v>186</v>
      </c>
      <c r="R177" s="145">
        <f t="shared" si="15"/>
        <v>1</v>
      </c>
      <c r="S177" s="145">
        <f t="shared" si="16"/>
        <v>177</v>
      </c>
      <c r="T177" s="146">
        <f t="shared" si="17"/>
        <v>260.75</v>
      </c>
      <c r="U177" s="147">
        <f t="shared" si="18"/>
        <v>186</v>
      </c>
      <c r="V177" s="162">
        <f t="shared" ca="1" si="19"/>
        <v>291.87212657817895</v>
      </c>
    </row>
    <row r="178" spans="1:22" x14ac:dyDescent="0.2">
      <c r="A178" s="150"/>
      <c r="B178" s="151"/>
      <c r="O178" s="143">
        <v>35209</v>
      </c>
      <c r="P178" s="144">
        <v>259.75</v>
      </c>
      <c r="Q178" s="144">
        <v>186.5</v>
      </c>
      <c r="R178" s="145">
        <f t="shared" si="15"/>
        <v>1</v>
      </c>
      <c r="S178" s="145">
        <f t="shared" si="16"/>
        <v>178</v>
      </c>
      <c r="T178" s="146">
        <f t="shared" si="17"/>
        <v>259.75</v>
      </c>
      <c r="U178" s="147">
        <f t="shared" si="18"/>
        <v>186.5</v>
      </c>
      <c r="V178" s="162">
        <f t="shared" ca="1" si="19"/>
        <v>292.37979339255617</v>
      </c>
    </row>
    <row r="179" spans="1:22" x14ac:dyDescent="0.2">
      <c r="A179" s="150"/>
      <c r="B179" s="151"/>
      <c r="O179" s="143">
        <v>35216</v>
      </c>
      <c r="P179" s="144">
        <v>267.5</v>
      </c>
      <c r="Q179" s="144">
        <v>183</v>
      </c>
      <c r="R179" s="145">
        <f t="shared" si="15"/>
        <v>1</v>
      </c>
      <c r="S179" s="145">
        <f t="shared" si="16"/>
        <v>179</v>
      </c>
      <c r="T179" s="146">
        <f t="shared" si="17"/>
        <v>267.5</v>
      </c>
      <c r="U179" s="147">
        <f t="shared" si="18"/>
        <v>183</v>
      </c>
      <c r="V179" s="162">
        <f t="shared" ca="1" si="19"/>
        <v>288.8261256919161</v>
      </c>
    </row>
    <row r="180" spans="1:22" x14ac:dyDescent="0.2">
      <c r="A180" s="150"/>
      <c r="B180" s="151"/>
      <c r="O180" s="143">
        <v>35223</v>
      </c>
      <c r="P180" s="144">
        <v>262.75</v>
      </c>
      <c r="Q180" s="144">
        <v>173</v>
      </c>
      <c r="R180" s="145">
        <f t="shared" si="15"/>
        <v>1</v>
      </c>
      <c r="S180" s="145">
        <f t="shared" si="16"/>
        <v>180</v>
      </c>
      <c r="T180" s="146">
        <f t="shared" si="17"/>
        <v>262.75</v>
      </c>
      <c r="U180" s="147">
        <f t="shared" si="18"/>
        <v>173</v>
      </c>
      <c r="V180" s="162">
        <f t="shared" ca="1" si="19"/>
        <v>278.67278940437302</v>
      </c>
    </row>
    <row r="181" spans="1:22" x14ac:dyDescent="0.2">
      <c r="A181" s="150"/>
      <c r="B181" s="151"/>
      <c r="O181" s="143">
        <v>35230</v>
      </c>
      <c r="P181" s="144">
        <v>269.75</v>
      </c>
      <c r="Q181" s="144">
        <v>170</v>
      </c>
      <c r="R181" s="145">
        <f t="shared" si="15"/>
        <v>1</v>
      </c>
      <c r="S181" s="145">
        <f t="shared" si="16"/>
        <v>181</v>
      </c>
      <c r="T181" s="146">
        <f t="shared" si="17"/>
        <v>269.75</v>
      </c>
      <c r="U181" s="147">
        <f t="shared" si="18"/>
        <v>170</v>
      </c>
      <c r="V181" s="162">
        <f t="shared" ca="1" si="19"/>
        <v>275.62678851811017</v>
      </c>
    </row>
    <row r="182" spans="1:22" x14ac:dyDescent="0.2">
      <c r="A182" s="150"/>
      <c r="B182" s="151"/>
      <c r="O182" s="143">
        <v>35237</v>
      </c>
      <c r="P182" s="144">
        <v>273</v>
      </c>
      <c r="Q182" s="144">
        <v>169.25</v>
      </c>
      <c r="R182" s="145">
        <f t="shared" si="15"/>
        <v>1</v>
      </c>
      <c r="S182" s="145">
        <f t="shared" si="16"/>
        <v>182</v>
      </c>
      <c r="T182" s="146">
        <f t="shared" si="17"/>
        <v>273</v>
      </c>
      <c r="U182" s="147">
        <f t="shared" si="18"/>
        <v>169.25</v>
      </c>
      <c r="V182" s="162">
        <f t="shared" ca="1" si="19"/>
        <v>274.86528829654441</v>
      </c>
    </row>
    <row r="183" spans="1:22" x14ac:dyDescent="0.2">
      <c r="A183" s="150"/>
      <c r="B183" s="151"/>
      <c r="O183" s="143">
        <v>35244</v>
      </c>
      <c r="P183" s="144">
        <v>280</v>
      </c>
      <c r="Q183" s="144">
        <v>171</v>
      </c>
      <c r="R183" s="145">
        <f t="shared" si="15"/>
        <v>1</v>
      </c>
      <c r="S183" s="145">
        <f t="shared" si="16"/>
        <v>183</v>
      </c>
      <c r="T183" s="146">
        <f t="shared" si="17"/>
        <v>280</v>
      </c>
      <c r="U183" s="147">
        <f t="shared" si="18"/>
        <v>171</v>
      </c>
      <c r="V183" s="162">
        <f t="shared" ca="1" si="19"/>
        <v>276.64212214686444</v>
      </c>
    </row>
    <row r="184" spans="1:22" x14ac:dyDescent="0.2">
      <c r="A184" s="150"/>
      <c r="B184" s="151"/>
      <c r="O184" s="143">
        <v>35251</v>
      </c>
      <c r="P184" s="144">
        <v>278.25</v>
      </c>
      <c r="Q184" s="144">
        <v>179.25</v>
      </c>
      <c r="R184" s="145">
        <f t="shared" si="15"/>
        <v>1</v>
      </c>
      <c r="S184" s="145">
        <f t="shared" si="16"/>
        <v>184</v>
      </c>
      <c r="T184" s="146">
        <f t="shared" si="17"/>
        <v>278.25</v>
      </c>
      <c r="U184" s="147">
        <f t="shared" si="18"/>
        <v>179.25</v>
      </c>
      <c r="V184" s="162">
        <f t="shared" ca="1" si="19"/>
        <v>285.01862458408743</v>
      </c>
    </row>
    <row r="185" spans="1:22" x14ac:dyDescent="0.2">
      <c r="A185" s="150"/>
      <c r="B185" s="151"/>
      <c r="O185" s="143">
        <v>35258</v>
      </c>
      <c r="P185" s="144">
        <v>277.75</v>
      </c>
      <c r="Q185" s="144">
        <v>183.5</v>
      </c>
      <c r="R185" s="145">
        <f t="shared" si="15"/>
        <v>1</v>
      </c>
      <c r="S185" s="145">
        <f t="shared" si="16"/>
        <v>185</v>
      </c>
      <c r="T185" s="146">
        <f t="shared" si="17"/>
        <v>277.75</v>
      </c>
      <c r="U185" s="147">
        <f t="shared" si="18"/>
        <v>183.5</v>
      </c>
      <c r="V185" s="162">
        <f t="shared" ca="1" si="19"/>
        <v>289.33379250629321</v>
      </c>
    </row>
    <row r="186" spans="1:22" x14ac:dyDescent="0.2">
      <c r="A186" s="150"/>
      <c r="B186" s="151"/>
      <c r="O186" s="143">
        <v>35265</v>
      </c>
      <c r="P186" s="144">
        <v>290</v>
      </c>
      <c r="Q186" s="144">
        <v>186.5</v>
      </c>
      <c r="R186" s="145">
        <f t="shared" si="15"/>
        <v>1</v>
      </c>
      <c r="S186" s="145">
        <f t="shared" si="16"/>
        <v>186</v>
      </c>
      <c r="T186" s="146">
        <f t="shared" si="17"/>
        <v>290</v>
      </c>
      <c r="U186" s="147">
        <f t="shared" si="18"/>
        <v>186.5</v>
      </c>
      <c r="V186" s="162">
        <f t="shared" ca="1" si="19"/>
        <v>292.37979339255617</v>
      </c>
    </row>
    <row r="187" spans="1:22" x14ac:dyDescent="0.2">
      <c r="A187" s="150"/>
      <c r="B187" s="151"/>
      <c r="O187" s="143">
        <v>35272</v>
      </c>
      <c r="P187" s="144">
        <v>295</v>
      </c>
      <c r="Q187" s="144">
        <v>188.5</v>
      </c>
      <c r="R187" s="145">
        <f t="shared" si="15"/>
        <v>1</v>
      </c>
      <c r="S187" s="145">
        <f t="shared" si="16"/>
        <v>187</v>
      </c>
      <c r="T187" s="146">
        <f t="shared" si="17"/>
        <v>295</v>
      </c>
      <c r="U187" s="147">
        <f t="shared" si="18"/>
        <v>188.5</v>
      </c>
      <c r="V187" s="162">
        <f t="shared" ca="1" si="19"/>
        <v>294.41046065006475</v>
      </c>
    </row>
    <row r="188" spans="1:22" x14ac:dyDescent="0.2">
      <c r="A188" s="150"/>
      <c r="B188" s="151"/>
      <c r="O188" s="143">
        <v>35279</v>
      </c>
      <c r="P188" s="144">
        <v>310.75</v>
      </c>
      <c r="Q188" s="144">
        <v>186.5</v>
      </c>
      <c r="R188" s="145">
        <f t="shared" si="15"/>
        <v>1</v>
      </c>
      <c r="S188" s="145">
        <f t="shared" si="16"/>
        <v>188</v>
      </c>
      <c r="T188" s="146">
        <f t="shared" si="17"/>
        <v>310.75</v>
      </c>
      <c r="U188" s="147">
        <f t="shared" si="18"/>
        <v>186.5</v>
      </c>
      <c r="V188" s="162">
        <f t="shared" ca="1" si="19"/>
        <v>292.37979339255617</v>
      </c>
    </row>
    <row r="189" spans="1:22" x14ac:dyDescent="0.2">
      <c r="A189" s="150"/>
      <c r="B189" s="151"/>
      <c r="O189" s="143">
        <v>35286</v>
      </c>
      <c r="P189" s="144">
        <v>314.5</v>
      </c>
      <c r="Q189" s="144">
        <v>187.5</v>
      </c>
      <c r="R189" s="145">
        <f t="shared" si="15"/>
        <v>1</v>
      </c>
      <c r="S189" s="145">
        <f t="shared" si="16"/>
        <v>189</v>
      </c>
      <c r="T189" s="146">
        <f t="shared" si="17"/>
        <v>314.5</v>
      </c>
      <c r="U189" s="147">
        <f t="shared" si="18"/>
        <v>187.5</v>
      </c>
      <c r="V189" s="162">
        <f t="shared" ca="1" si="19"/>
        <v>293.39512702131043</v>
      </c>
    </row>
    <row r="190" spans="1:22" x14ac:dyDescent="0.2">
      <c r="A190" s="150"/>
      <c r="B190" s="151"/>
      <c r="O190" s="143">
        <v>35293</v>
      </c>
      <c r="P190" s="144">
        <v>331.75</v>
      </c>
      <c r="Q190" s="144">
        <v>187.5</v>
      </c>
      <c r="R190" s="145">
        <f t="shared" si="15"/>
        <v>1</v>
      </c>
      <c r="S190" s="145">
        <f t="shared" si="16"/>
        <v>190</v>
      </c>
      <c r="T190" s="146">
        <f t="shared" si="17"/>
        <v>331.75</v>
      </c>
      <c r="U190" s="147">
        <f t="shared" si="18"/>
        <v>187.5</v>
      </c>
      <c r="V190" s="162">
        <f t="shared" ca="1" si="19"/>
        <v>293.39512702131043</v>
      </c>
    </row>
    <row r="191" spans="1:22" x14ac:dyDescent="0.2">
      <c r="A191" s="150"/>
      <c r="B191" s="151"/>
      <c r="O191" s="143">
        <v>35300</v>
      </c>
      <c r="P191" s="144">
        <v>345.75</v>
      </c>
      <c r="Q191" s="144">
        <v>190.5</v>
      </c>
      <c r="R191" s="145">
        <f t="shared" si="15"/>
        <v>1</v>
      </c>
      <c r="S191" s="145">
        <f t="shared" si="16"/>
        <v>191</v>
      </c>
      <c r="T191" s="146">
        <f t="shared" si="17"/>
        <v>345.75</v>
      </c>
      <c r="U191" s="147">
        <f t="shared" si="18"/>
        <v>190.5</v>
      </c>
      <c r="V191" s="162">
        <f t="shared" ca="1" si="19"/>
        <v>296.44112790757333</v>
      </c>
    </row>
    <row r="192" spans="1:22" x14ac:dyDescent="0.2">
      <c r="O192" s="143">
        <v>35307</v>
      </c>
      <c r="P192" s="144">
        <v>319.75</v>
      </c>
      <c r="Q192" s="144">
        <v>192</v>
      </c>
      <c r="R192" s="145">
        <f t="shared" si="15"/>
        <v>1</v>
      </c>
      <c r="S192" s="145">
        <f t="shared" si="16"/>
        <v>192</v>
      </c>
      <c r="T192" s="146">
        <f t="shared" si="17"/>
        <v>319.75</v>
      </c>
      <c r="U192" s="147">
        <f t="shared" si="18"/>
        <v>192</v>
      </c>
      <c r="V192" s="162">
        <f t="shared" ca="1" si="19"/>
        <v>297.96412835070475</v>
      </c>
    </row>
    <row r="193" spans="15:22" x14ac:dyDescent="0.2">
      <c r="O193" s="143">
        <v>35314</v>
      </c>
      <c r="P193" s="144">
        <v>312.75</v>
      </c>
      <c r="Q193" s="144">
        <v>199</v>
      </c>
      <c r="R193" s="145">
        <f t="shared" si="15"/>
        <v>1</v>
      </c>
      <c r="S193" s="145">
        <f t="shared" si="16"/>
        <v>193</v>
      </c>
      <c r="T193" s="146">
        <f t="shared" si="17"/>
        <v>312.75</v>
      </c>
      <c r="U193" s="147">
        <f t="shared" si="18"/>
        <v>199</v>
      </c>
      <c r="V193" s="162">
        <f t="shared" ca="1" si="19"/>
        <v>305.07146375198488</v>
      </c>
    </row>
    <row r="194" spans="15:22" x14ac:dyDescent="0.2">
      <c r="O194" s="143">
        <v>35321</v>
      </c>
      <c r="P194" s="144">
        <v>305</v>
      </c>
      <c r="Q194" s="144">
        <v>202</v>
      </c>
      <c r="R194" s="145">
        <f t="shared" si="15"/>
        <v>1</v>
      </c>
      <c r="S194" s="145">
        <f t="shared" si="16"/>
        <v>194</v>
      </c>
      <c r="T194" s="146">
        <f t="shared" si="17"/>
        <v>305</v>
      </c>
      <c r="U194" s="147">
        <f t="shared" si="18"/>
        <v>202</v>
      </c>
      <c r="V194" s="162">
        <f t="shared" ca="1" si="19"/>
        <v>308.11746463824784</v>
      </c>
    </row>
    <row r="195" spans="15:22" x14ac:dyDescent="0.2">
      <c r="O195" s="143">
        <v>35328</v>
      </c>
      <c r="P195" s="144">
        <v>303.25</v>
      </c>
      <c r="Q195" s="144">
        <v>205</v>
      </c>
      <c r="R195" s="145">
        <f t="shared" si="15"/>
        <v>1</v>
      </c>
      <c r="S195" s="145">
        <f t="shared" si="16"/>
        <v>195</v>
      </c>
      <c r="T195" s="146">
        <f t="shared" si="17"/>
        <v>303.25</v>
      </c>
      <c r="U195" s="147">
        <f t="shared" si="18"/>
        <v>205</v>
      </c>
      <c r="V195" s="162">
        <f t="shared" ca="1" si="19"/>
        <v>311.16346552451074</v>
      </c>
    </row>
    <row r="196" spans="15:22" x14ac:dyDescent="0.2">
      <c r="O196" s="143">
        <v>35335</v>
      </c>
      <c r="P196" s="144">
        <v>295.5</v>
      </c>
      <c r="Q196" s="144">
        <v>212</v>
      </c>
      <c r="R196" s="145">
        <f t="shared" si="15"/>
        <v>1</v>
      </c>
      <c r="S196" s="145">
        <f t="shared" si="16"/>
        <v>196</v>
      </c>
      <c r="T196" s="146">
        <f t="shared" si="17"/>
        <v>295.5</v>
      </c>
      <c r="U196" s="147">
        <f t="shared" si="18"/>
        <v>212</v>
      </c>
      <c r="V196" s="162">
        <f t="shared" ca="1" si="19"/>
        <v>318.27080092579081</v>
      </c>
    </row>
    <row r="197" spans="15:22" x14ac:dyDescent="0.2">
      <c r="O197" s="143">
        <v>35342</v>
      </c>
      <c r="P197" s="144">
        <v>296.75</v>
      </c>
      <c r="Q197" s="144">
        <v>217.5</v>
      </c>
      <c r="R197" s="145">
        <f t="shared" ref="R197:R260" si="21">VLOOKUP(YEAR($O197),$L$9:$M$16,2,0)</f>
        <v>1</v>
      </c>
      <c r="S197" s="145">
        <f t="shared" si="16"/>
        <v>197</v>
      </c>
      <c r="T197" s="146">
        <f t="shared" si="17"/>
        <v>296.75</v>
      </c>
      <c r="U197" s="147">
        <f t="shared" si="18"/>
        <v>217.5</v>
      </c>
      <c r="V197" s="162">
        <f t="shared" ca="1" si="19"/>
        <v>323.85513588393951</v>
      </c>
    </row>
    <row r="198" spans="15:22" x14ac:dyDescent="0.2">
      <c r="O198" s="143">
        <v>35349</v>
      </c>
      <c r="P198" s="144">
        <v>302.5</v>
      </c>
      <c r="Q198" s="144">
        <v>223.5</v>
      </c>
      <c r="R198" s="145">
        <f t="shared" si="21"/>
        <v>1</v>
      </c>
      <c r="S198" s="145">
        <f t="shared" ref="S198:S261" si="22">IF(R198=1,ROW(R198),"")</f>
        <v>198</v>
      </c>
      <c r="T198" s="146">
        <f t="shared" ref="T198:T261" si="23">IF(R198=0,"",P198*R198)</f>
        <v>302.5</v>
      </c>
      <c r="U198" s="147">
        <f t="shared" ref="U198:U261" si="24">IF(R198=0,"",Q198*R198)</f>
        <v>223.5</v>
      </c>
      <c r="V198" s="162">
        <f t="shared" ref="V198:V261" ca="1" si="25">IF($R198&gt;0,$Q198*$M$4+$M$5,"")</f>
        <v>329.94713765646532</v>
      </c>
    </row>
    <row r="199" spans="15:22" x14ac:dyDescent="0.2">
      <c r="O199" s="143">
        <v>35356</v>
      </c>
      <c r="P199" s="144">
        <v>294.25</v>
      </c>
      <c r="Q199" s="144">
        <v>226</v>
      </c>
      <c r="R199" s="145">
        <f t="shared" si="21"/>
        <v>1</v>
      </c>
      <c r="S199" s="145">
        <f t="shared" si="22"/>
        <v>199</v>
      </c>
      <c r="T199" s="146">
        <f t="shared" si="23"/>
        <v>294.25</v>
      </c>
      <c r="U199" s="147">
        <f t="shared" si="24"/>
        <v>226</v>
      </c>
      <c r="V199" s="162">
        <f t="shared" ca="1" si="25"/>
        <v>332.48547172835106</v>
      </c>
    </row>
    <row r="200" spans="15:22" x14ac:dyDescent="0.2">
      <c r="O200" s="143">
        <v>35363</v>
      </c>
      <c r="P200" s="144">
        <v>298.75</v>
      </c>
      <c r="Q200" s="144">
        <v>221.5</v>
      </c>
      <c r="R200" s="145">
        <f t="shared" si="21"/>
        <v>1</v>
      </c>
      <c r="S200" s="145">
        <f t="shared" si="22"/>
        <v>200</v>
      </c>
      <c r="T200" s="146">
        <f t="shared" si="23"/>
        <v>298.75</v>
      </c>
      <c r="U200" s="147">
        <f t="shared" si="24"/>
        <v>221.5</v>
      </c>
      <c r="V200" s="162">
        <f t="shared" ca="1" si="25"/>
        <v>327.91647039895673</v>
      </c>
    </row>
    <row r="201" spans="15:22" x14ac:dyDescent="0.2">
      <c r="O201" s="143">
        <v>35370</v>
      </c>
      <c r="P201" s="144">
        <v>296.25</v>
      </c>
      <c r="Q201" s="144">
        <v>220</v>
      </c>
      <c r="R201" s="145">
        <f t="shared" si="21"/>
        <v>1</v>
      </c>
      <c r="S201" s="145">
        <f t="shared" si="22"/>
        <v>201</v>
      </c>
      <c r="T201" s="146">
        <f t="shared" si="23"/>
        <v>296.25</v>
      </c>
      <c r="U201" s="147">
        <f t="shared" si="24"/>
        <v>220</v>
      </c>
      <c r="V201" s="162">
        <f t="shared" ca="1" si="25"/>
        <v>326.39346995582525</v>
      </c>
    </row>
    <row r="202" spans="15:22" x14ac:dyDescent="0.2">
      <c r="O202" s="143">
        <v>35377</v>
      </c>
      <c r="P202" s="144">
        <v>296.5</v>
      </c>
      <c r="Q202" s="144">
        <v>216</v>
      </c>
      <c r="R202" s="145">
        <f t="shared" si="21"/>
        <v>1</v>
      </c>
      <c r="S202" s="145">
        <f t="shared" si="22"/>
        <v>202</v>
      </c>
      <c r="T202" s="146">
        <f t="shared" si="23"/>
        <v>296.5</v>
      </c>
      <c r="U202" s="147">
        <f t="shared" si="24"/>
        <v>216</v>
      </c>
      <c r="V202" s="162">
        <f t="shared" ca="1" si="25"/>
        <v>322.33213544080809</v>
      </c>
    </row>
    <row r="203" spans="15:22" x14ac:dyDescent="0.2">
      <c r="O203" s="143">
        <v>35384</v>
      </c>
      <c r="P203" s="144">
        <v>300.25</v>
      </c>
      <c r="Q203" s="144">
        <v>222</v>
      </c>
      <c r="R203" s="145">
        <f t="shared" si="21"/>
        <v>1</v>
      </c>
      <c r="S203" s="145">
        <f t="shared" si="22"/>
        <v>203</v>
      </c>
      <c r="T203" s="146">
        <f t="shared" si="23"/>
        <v>300.25</v>
      </c>
      <c r="U203" s="147">
        <f t="shared" si="24"/>
        <v>222</v>
      </c>
      <c r="V203" s="162">
        <f t="shared" ca="1" si="25"/>
        <v>328.42413721333389</v>
      </c>
    </row>
    <row r="204" spans="15:22" x14ac:dyDescent="0.2">
      <c r="O204" s="143">
        <v>35391</v>
      </c>
      <c r="P204" s="144">
        <v>302</v>
      </c>
      <c r="Q204" s="144">
        <v>222</v>
      </c>
      <c r="R204" s="145">
        <f t="shared" si="21"/>
        <v>1</v>
      </c>
      <c r="S204" s="145">
        <f t="shared" si="22"/>
        <v>204</v>
      </c>
      <c r="T204" s="146">
        <f t="shared" si="23"/>
        <v>302</v>
      </c>
      <c r="U204" s="147">
        <f t="shared" si="24"/>
        <v>222</v>
      </c>
      <c r="V204" s="162">
        <f t="shared" ca="1" si="25"/>
        <v>328.42413721333389</v>
      </c>
    </row>
    <row r="205" spans="15:22" x14ac:dyDescent="0.2">
      <c r="O205" s="143">
        <v>35398</v>
      </c>
      <c r="P205" s="144">
        <v>310.25</v>
      </c>
      <c r="Q205" s="144">
        <v>221.5</v>
      </c>
      <c r="R205" s="145">
        <f t="shared" si="21"/>
        <v>1</v>
      </c>
      <c r="S205" s="145">
        <f t="shared" si="22"/>
        <v>205</v>
      </c>
      <c r="T205" s="146">
        <f t="shared" si="23"/>
        <v>310.25</v>
      </c>
      <c r="U205" s="147">
        <f t="shared" si="24"/>
        <v>221.5</v>
      </c>
      <c r="V205" s="162">
        <f t="shared" ca="1" si="25"/>
        <v>327.91647039895673</v>
      </c>
    </row>
    <row r="206" spans="15:22" x14ac:dyDescent="0.2">
      <c r="O206" s="143">
        <v>35405</v>
      </c>
      <c r="P206" s="144">
        <v>310.5</v>
      </c>
      <c r="Q206" s="144">
        <v>225.5</v>
      </c>
      <c r="R206" s="145">
        <f t="shared" si="21"/>
        <v>1</v>
      </c>
      <c r="S206" s="145">
        <f t="shared" si="22"/>
        <v>206</v>
      </c>
      <c r="T206" s="146">
        <f t="shared" si="23"/>
        <v>310.5</v>
      </c>
      <c r="U206" s="147">
        <f t="shared" si="24"/>
        <v>225.5</v>
      </c>
      <c r="V206" s="162">
        <f t="shared" ca="1" si="25"/>
        <v>331.97780491397396</v>
      </c>
    </row>
    <row r="207" spans="15:22" x14ac:dyDescent="0.2">
      <c r="O207" s="143">
        <v>35412</v>
      </c>
      <c r="P207" s="144">
        <v>309.5</v>
      </c>
      <c r="Q207" s="144">
        <v>220.5</v>
      </c>
      <c r="R207" s="145">
        <f t="shared" si="21"/>
        <v>1</v>
      </c>
      <c r="S207" s="145">
        <f t="shared" si="22"/>
        <v>207</v>
      </c>
      <c r="T207" s="146">
        <f t="shared" si="23"/>
        <v>309.5</v>
      </c>
      <c r="U207" s="147">
        <f t="shared" si="24"/>
        <v>220.5</v>
      </c>
      <c r="V207" s="162">
        <f t="shared" ca="1" si="25"/>
        <v>326.90113677020241</v>
      </c>
    </row>
    <row r="208" spans="15:22" x14ac:dyDescent="0.2">
      <c r="O208" s="143">
        <v>35419</v>
      </c>
      <c r="P208" s="144">
        <v>324</v>
      </c>
      <c r="Q208" s="144">
        <v>216.5</v>
      </c>
      <c r="R208" s="145">
        <f t="shared" si="21"/>
        <v>1</v>
      </c>
      <c r="S208" s="145">
        <f t="shared" si="22"/>
        <v>208</v>
      </c>
      <c r="T208" s="146">
        <f t="shared" si="23"/>
        <v>324</v>
      </c>
      <c r="U208" s="147">
        <f t="shared" si="24"/>
        <v>216.5</v>
      </c>
      <c r="V208" s="162">
        <f t="shared" ca="1" si="25"/>
        <v>322.83980225518519</v>
      </c>
    </row>
    <row r="209" spans="15:22" x14ac:dyDescent="0.2">
      <c r="O209" s="143">
        <v>35433</v>
      </c>
      <c r="P209" s="144">
        <v>336.5</v>
      </c>
      <c r="Q209" s="144">
        <v>214.5</v>
      </c>
      <c r="R209" s="145">
        <f t="shared" si="21"/>
        <v>1</v>
      </c>
      <c r="S209" s="145">
        <f t="shared" si="22"/>
        <v>209</v>
      </c>
      <c r="T209" s="146">
        <f t="shared" si="23"/>
        <v>336.5</v>
      </c>
      <c r="U209" s="147">
        <f t="shared" si="24"/>
        <v>214.5</v>
      </c>
      <c r="V209" s="162">
        <f t="shared" ca="1" si="25"/>
        <v>320.80913499767661</v>
      </c>
    </row>
    <row r="210" spans="15:22" x14ac:dyDescent="0.2">
      <c r="O210" s="143">
        <v>35440</v>
      </c>
      <c r="P210" s="144">
        <v>334.25</v>
      </c>
      <c r="Q210" s="144">
        <v>224.5</v>
      </c>
      <c r="R210" s="145">
        <f t="shared" si="21"/>
        <v>1</v>
      </c>
      <c r="S210" s="145">
        <f t="shared" si="22"/>
        <v>210</v>
      </c>
      <c r="T210" s="146">
        <f t="shared" si="23"/>
        <v>334.25</v>
      </c>
      <c r="U210" s="147">
        <f t="shared" si="24"/>
        <v>224.5</v>
      </c>
      <c r="V210" s="162">
        <f t="shared" ca="1" si="25"/>
        <v>330.96247128521964</v>
      </c>
    </row>
    <row r="211" spans="15:22" x14ac:dyDescent="0.2">
      <c r="O211" s="143">
        <v>35447</v>
      </c>
      <c r="P211" s="144">
        <v>334.25</v>
      </c>
      <c r="Q211" s="144">
        <v>221.5</v>
      </c>
      <c r="R211" s="145">
        <f t="shared" si="21"/>
        <v>1</v>
      </c>
      <c r="S211" s="145">
        <f t="shared" si="22"/>
        <v>211</v>
      </c>
      <c r="T211" s="146">
        <f t="shared" si="23"/>
        <v>334.25</v>
      </c>
      <c r="U211" s="147">
        <f t="shared" si="24"/>
        <v>221.5</v>
      </c>
      <c r="V211" s="162">
        <f t="shared" ca="1" si="25"/>
        <v>327.91647039895673</v>
      </c>
    </row>
    <row r="212" spans="15:22" x14ac:dyDescent="0.2">
      <c r="O212" s="143">
        <v>35454</v>
      </c>
      <c r="P212" s="144">
        <v>341.75</v>
      </c>
      <c r="Q212" s="144">
        <v>217.5</v>
      </c>
      <c r="R212" s="145">
        <f t="shared" si="21"/>
        <v>1</v>
      </c>
      <c r="S212" s="145">
        <f t="shared" si="22"/>
        <v>212</v>
      </c>
      <c r="T212" s="146">
        <f t="shared" si="23"/>
        <v>341.75</v>
      </c>
      <c r="U212" s="147">
        <f t="shared" si="24"/>
        <v>217.5</v>
      </c>
      <c r="V212" s="162">
        <f t="shared" ca="1" si="25"/>
        <v>323.85513588393951</v>
      </c>
    </row>
    <row r="213" spans="15:22" x14ac:dyDescent="0.2">
      <c r="O213" s="143">
        <v>35461</v>
      </c>
      <c r="P213" s="144">
        <v>342.75</v>
      </c>
      <c r="Q213" s="144">
        <v>219.5</v>
      </c>
      <c r="R213" s="145">
        <f t="shared" si="21"/>
        <v>1</v>
      </c>
      <c r="S213" s="145">
        <f t="shared" si="22"/>
        <v>213</v>
      </c>
      <c r="T213" s="146">
        <f t="shared" si="23"/>
        <v>342.75</v>
      </c>
      <c r="U213" s="147">
        <f t="shared" si="24"/>
        <v>219.5</v>
      </c>
      <c r="V213" s="162">
        <f t="shared" ca="1" si="25"/>
        <v>325.88580314144815</v>
      </c>
    </row>
    <row r="214" spans="15:22" x14ac:dyDescent="0.2">
      <c r="O214" s="143">
        <v>35468</v>
      </c>
      <c r="P214" s="144">
        <v>333.25</v>
      </c>
      <c r="Q214" s="144">
        <v>222.5</v>
      </c>
      <c r="R214" s="145">
        <f t="shared" si="21"/>
        <v>1</v>
      </c>
      <c r="S214" s="145">
        <f t="shared" si="22"/>
        <v>214</v>
      </c>
      <c r="T214" s="146">
        <f t="shared" si="23"/>
        <v>333.25</v>
      </c>
      <c r="U214" s="147">
        <f t="shared" si="24"/>
        <v>222.5</v>
      </c>
      <c r="V214" s="162">
        <f t="shared" ca="1" si="25"/>
        <v>328.931804027711</v>
      </c>
    </row>
    <row r="215" spans="15:22" x14ac:dyDescent="0.2">
      <c r="O215" s="143">
        <v>35475</v>
      </c>
      <c r="P215" s="144">
        <v>325.75</v>
      </c>
      <c r="Q215" s="144">
        <v>218.5</v>
      </c>
      <c r="R215" s="145">
        <f t="shared" si="21"/>
        <v>1</v>
      </c>
      <c r="S215" s="145">
        <f t="shared" si="22"/>
        <v>215</v>
      </c>
      <c r="T215" s="146">
        <f t="shared" si="23"/>
        <v>325.75</v>
      </c>
      <c r="U215" s="147">
        <f t="shared" si="24"/>
        <v>218.5</v>
      </c>
      <c r="V215" s="162">
        <f t="shared" ca="1" si="25"/>
        <v>324.87046951269383</v>
      </c>
    </row>
    <row r="216" spans="15:22" x14ac:dyDescent="0.2">
      <c r="O216" s="143">
        <v>35482</v>
      </c>
      <c r="P216" s="144">
        <v>329</v>
      </c>
      <c r="Q216" s="144">
        <v>212</v>
      </c>
      <c r="R216" s="145">
        <f t="shared" si="21"/>
        <v>1</v>
      </c>
      <c r="S216" s="145">
        <f t="shared" si="22"/>
        <v>216</v>
      </c>
      <c r="T216" s="146">
        <f t="shared" si="23"/>
        <v>329</v>
      </c>
      <c r="U216" s="147">
        <f t="shared" si="24"/>
        <v>212</v>
      </c>
      <c r="V216" s="162">
        <f t="shared" ca="1" si="25"/>
        <v>318.27080092579081</v>
      </c>
    </row>
    <row r="217" spans="15:22" x14ac:dyDescent="0.2">
      <c r="O217" s="143">
        <v>35489</v>
      </c>
      <c r="P217" s="144">
        <v>327.25</v>
      </c>
      <c r="Q217" s="144">
        <v>197.5</v>
      </c>
      <c r="R217" s="145">
        <f t="shared" si="21"/>
        <v>1</v>
      </c>
      <c r="S217" s="145">
        <f t="shared" si="22"/>
        <v>217</v>
      </c>
      <c r="T217" s="146">
        <f t="shared" si="23"/>
        <v>327.25</v>
      </c>
      <c r="U217" s="147">
        <f t="shared" si="24"/>
        <v>197.5</v>
      </c>
      <c r="V217" s="162">
        <f t="shared" ca="1" si="25"/>
        <v>303.54846330885346</v>
      </c>
    </row>
    <row r="218" spans="15:22" x14ac:dyDescent="0.2">
      <c r="O218" s="143">
        <v>35496</v>
      </c>
      <c r="P218" s="144">
        <v>333</v>
      </c>
      <c r="Q218" s="144">
        <v>186.25</v>
      </c>
      <c r="R218" s="145">
        <f t="shared" si="21"/>
        <v>1</v>
      </c>
      <c r="S218" s="145">
        <f t="shared" si="22"/>
        <v>218</v>
      </c>
      <c r="T218" s="146">
        <f t="shared" si="23"/>
        <v>333</v>
      </c>
      <c r="U218" s="147">
        <f t="shared" si="24"/>
        <v>186.25</v>
      </c>
      <c r="V218" s="162">
        <f t="shared" ca="1" si="25"/>
        <v>292.12595998536756</v>
      </c>
    </row>
    <row r="219" spans="15:22" x14ac:dyDescent="0.2">
      <c r="O219" s="143">
        <v>35503</v>
      </c>
      <c r="P219" s="144">
        <v>348</v>
      </c>
      <c r="Q219" s="144">
        <v>193.5</v>
      </c>
      <c r="R219" s="145">
        <f t="shared" si="21"/>
        <v>1</v>
      </c>
      <c r="S219" s="145">
        <f t="shared" si="22"/>
        <v>219</v>
      </c>
      <c r="T219" s="146">
        <f t="shared" si="23"/>
        <v>348</v>
      </c>
      <c r="U219" s="147">
        <f t="shared" si="24"/>
        <v>193.5</v>
      </c>
      <c r="V219" s="162">
        <f t="shared" ca="1" si="25"/>
        <v>299.48712879383629</v>
      </c>
    </row>
    <row r="220" spans="15:22" x14ac:dyDescent="0.2">
      <c r="O220" s="143">
        <v>35510</v>
      </c>
      <c r="P220" s="144">
        <v>355.5</v>
      </c>
      <c r="Q220" s="144">
        <v>194.5</v>
      </c>
      <c r="R220" s="145">
        <f t="shared" si="21"/>
        <v>1</v>
      </c>
      <c r="S220" s="145">
        <f t="shared" si="22"/>
        <v>220</v>
      </c>
      <c r="T220" s="146">
        <f t="shared" si="23"/>
        <v>355.5</v>
      </c>
      <c r="U220" s="147">
        <f t="shared" si="24"/>
        <v>194.5</v>
      </c>
      <c r="V220" s="162">
        <f t="shared" ca="1" si="25"/>
        <v>300.50246242259055</v>
      </c>
    </row>
    <row r="221" spans="15:22" x14ac:dyDescent="0.2">
      <c r="O221" s="143">
        <v>35517</v>
      </c>
      <c r="P221" s="144">
        <v>360</v>
      </c>
      <c r="Q221" s="144">
        <v>189</v>
      </c>
      <c r="R221" s="145">
        <f t="shared" si="21"/>
        <v>1</v>
      </c>
      <c r="S221" s="145">
        <f t="shared" si="22"/>
        <v>221</v>
      </c>
      <c r="T221" s="146">
        <f t="shared" si="23"/>
        <v>360</v>
      </c>
      <c r="U221" s="147">
        <f t="shared" si="24"/>
        <v>189</v>
      </c>
      <c r="V221" s="162">
        <f t="shared" ca="1" si="25"/>
        <v>294.91812746444191</v>
      </c>
    </row>
    <row r="222" spans="15:22" x14ac:dyDescent="0.2">
      <c r="O222" s="143">
        <v>35524</v>
      </c>
      <c r="P222" s="144">
        <v>345</v>
      </c>
      <c r="Q222" s="144">
        <v>183.5</v>
      </c>
      <c r="R222" s="145">
        <f t="shared" si="21"/>
        <v>1</v>
      </c>
      <c r="S222" s="145">
        <f t="shared" si="22"/>
        <v>222</v>
      </c>
      <c r="T222" s="146">
        <f t="shared" si="23"/>
        <v>345</v>
      </c>
      <c r="U222" s="147">
        <f t="shared" si="24"/>
        <v>183.5</v>
      </c>
      <c r="V222" s="162">
        <f t="shared" ca="1" si="25"/>
        <v>289.33379250629321</v>
      </c>
    </row>
    <row r="223" spans="15:22" x14ac:dyDescent="0.2">
      <c r="O223" s="143">
        <v>35531</v>
      </c>
      <c r="P223" s="144">
        <v>326</v>
      </c>
      <c r="Q223" s="144">
        <v>181</v>
      </c>
      <c r="R223" s="145">
        <f t="shared" si="21"/>
        <v>1</v>
      </c>
      <c r="S223" s="145">
        <f t="shared" si="22"/>
        <v>223</v>
      </c>
      <c r="T223" s="146">
        <f t="shared" si="23"/>
        <v>326</v>
      </c>
      <c r="U223" s="147">
        <f t="shared" si="24"/>
        <v>181</v>
      </c>
      <c r="V223" s="162">
        <f t="shared" ca="1" si="25"/>
        <v>286.79545843440746</v>
      </c>
    </row>
    <row r="224" spans="15:22" x14ac:dyDescent="0.2">
      <c r="O224" s="143">
        <v>35538</v>
      </c>
      <c r="P224" s="144">
        <v>323.5</v>
      </c>
      <c r="Q224" s="144">
        <v>171.5</v>
      </c>
      <c r="R224" s="145">
        <f t="shared" si="21"/>
        <v>1</v>
      </c>
      <c r="S224" s="145">
        <f t="shared" si="22"/>
        <v>224</v>
      </c>
      <c r="T224" s="146">
        <f t="shared" si="23"/>
        <v>323.5</v>
      </c>
      <c r="U224" s="147">
        <f t="shared" si="24"/>
        <v>171.5</v>
      </c>
      <c r="V224" s="162">
        <f t="shared" ca="1" si="25"/>
        <v>277.1497889612416</v>
      </c>
    </row>
    <row r="225" spans="15:22" x14ac:dyDescent="0.2">
      <c r="O225" s="143">
        <v>35545</v>
      </c>
      <c r="P225" s="144">
        <v>310.5</v>
      </c>
      <c r="Q225" s="144">
        <v>169</v>
      </c>
      <c r="R225" s="145">
        <f t="shared" si="21"/>
        <v>1</v>
      </c>
      <c r="S225" s="145">
        <f t="shared" si="22"/>
        <v>225</v>
      </c>
      <c r="T225" s="146">
        <f t="shared" si="23"/>
        <v>310.5</v>
      </c>
      <c r="U225" s="147">
        <f t="shared" si="24"/>
        <v>169</v>
      </c>
      <c r="V225" s="162">
        <f t="shared" ca="1" si="25"/>
        <v>274.61145488935585</v>
      </c>
    </row>
    <row r="226" spans="15:22" x14ac:dyDescent="0.2">
      <c r="O226" s="143">
        <v>35552</v>
      </c>
      <c r="P226" s="144">
        <v>310.25</v>
      </c>
      <c r="Q226" s="144">
        <v>170</v>
      </c>
      <c r="R226" s="145">
        <f t="shared" si="21"/>
        <v>1</v>
      </c>
      <c r="S226" s="145">
        <f t="shared" si="22"/>
        <v>226</v>
      </c>
      <c r="T226" s="146">
        <f t="shared" si="23"/>
        <v>310.25</v>
      </c>
      <c r="U226" s="147">
        <f t="shared" si="24"/>
        <v>170</v>
      </c>
      <c r="V226" s="162">
        <f t="shared" ca="1" si="25"/>
        <v>275.62678851811017</v>
      </c>
    </row>
    <row r="227" spans="15:22" x14ac:dyDescent="0.2">
      <c r="O227" s="143">
        <v>35559</v>
      </c>
      <c r="P227" s="144">
        <v>313.25</v>
      </c>
      <c r="Q227" s="144">
        <v>169</v>
      </c>
      <c r="R227" s="145">
        <f t="shared" si="21"/>
        <v>1</v>
      </c>
      <c r="S227" s="145">
        <f t="shared" si="22"/>
        <v>227</v>
      </c>
      <c r="T227" s="146">
        <f t="shared" si="23"/>
        <v>313.25</v>
      </c>
      <c r="U227" s="147">
        <f t="shared" si="24"/>
        <v>169</v>
      </c>
      <c r="V227" s="162">
        <f t="shared" ca="1" si="25"/>
        <v>274.61145488935585</v>
      </c>
    </row>
    <row r="228" spans="15:22" x14ac:dyDescent="0.2">
      <c r="O228" s="143">
        <v>35566</v>
      </c>
      <c r="P228" s="144">
        <v>311.75</v>
      </c>
      <c r="Q228" s="144">
        <v>174</v>
      </c>
      <c r="R228" s="145">
        <f t="shared" si="21"/>
        <v>1</v>
      </c>
      <c r="S228" s="145">
        <f t="shared" si="22"/>
        <v>228</v>
      </c>
      <c r="T228" s="146">
        <f t="shared" si="23"/>
        <v>311.75</v>
      </c>
      <c r="U228" s="147">
        <f t="shared" si="24"/>
        <v>174</v>
      </c>
      <c r="V228" s="162">
        <f t="shared" ca="1" si="25"/>
        <v>279.68812303312734</v>
      </c>
    </row>
    <row r="229" spans="15:22" x14ac:dyDescent="0.2">
      <c r="O229" s="143">
        <v>35573</v>
      </c>
      <c r="P229" s="144">
        <v>297</v>
      </c>
      <c r="Q229" s="144">
        <v>184</v>
      </c>
      <c r="R229" s="145">
        <f t="shared" si="21"/>
        <v>1</v>
      </c>
      <c r="S229" s="145">
        <f t="shared" si="22"/>
        <v>229</v>
      </c>
      <c r="T229" s="146">
        <f t="shared" si="23"/>
        <v>297</v>
      </c>
      <c r="U229" s="147">
        <f t="shared" si="24"/>
        <v>184</v>
      </c>
      <c r="V229" s="162">
        <f t="shared" ca="1" si="25"/>
        <v>289.84145932067037</v>
      </c>
    </row>
    <row r="230" spans="15:22" x14ac:dyDescent="0.2">
      <c r="O230" s="143">
        <v>35580</v>
      </c>
      <c r="P230" s="144">
        <v>279.75</v>
      </c>
      <c r="Q230" s="144">
        <v>182</v>
      </c>
      <c r="R230" s="145">
        <f t="shared" si="21"/>
        <v>1</v>
      </c>
      <c r="S230" s="145">
        <f t="shared" si="22"/>
        <v>230</v>
      </c>
      <c r="T230" s="146">
        <f t="shared" si="23"/>
        <v>279.75</v>
      </c>
      <c r="U230" s="147">
        <f t="shared" si="24"/>
        <v>182</v>
      </c>
      <c r="V230" s="162">
        <f t="shared" ca="1" si="25"/>
        <v>287.81079206316178</v>
      </c>
    </row>
    <row r="231" spans="15:22" x14ac:dyDescent="0.2">
      <c r="O231" s="143">
        <v>35587</v>
      </c>
      <c r="P231" s="144">
        <v>263.75</v>
      </c>
      <c r="Q231" s="144">
        <v>180</v>
      </c>
      <c r="R231" s="145">
        <f t="shared" si="21"/>
        <v>1</v>
      </c>
      <c r="S231" s="145">
        <f t="shared" si="22"/>
        <v>231</v>
      </c>
      <c r="T231" s="146">
        <f t="shared" si="23"/>
        <v>263.75</v>
      </c>
      <c r="U231" s="147">
        <f t="shared" si="24"/>
        <v>180</v>
      </c>
      <c r="V231" s="162">
        <f t="shared" ca="1" si="25"/>
        <v>285.78012480565314</v>
      </c>
    </row>
    <row r="232" spans="15:22" x14ac:dyDescent="0.2">
      <c r="O232" s="143">
        <v>35594</v>
      </c>
      <c r="P232" s="144">
        <v>269.75</v>
      </c>
      <c r="Q232" s="144">
        <v>178.5</v>
      </c>
      <c r="R232" s="145">
        <f t="shared" si="21"/>
        <v>1</v>
      </c>
      <c r="S232" s="145">
        <f t="shared" si="22"/>
        <v>232</v>
      </c>
      <c r="T232" s="146">
        <f t="shared" si="23"/>
        <v>269.75</v>
      </c>
      <c r="U232" s="147">
        <f t="shared" si="24"/>
        <v>178.5</v>
      </c>
      <c r="V232" s="162">
        <f t="shared" ca="1" si="25"/>
        <v>284.25712436252172</v>
      </c>
    </row>
    <row r="233" spans="15:22" x14ac:dyDescent="0.2">
      <c r="O233" s="143">
        <v>35601</v>
      </c>
      <c r="P233" s="144">
        <v>269.25</v>
      </c>
      <c r="Q233" s="144">
        <v>177</v>
      </c>
      <c r="R233" s="145">
        <f t="shared" si="21"/>
        <v>1</v>
      </c>
      <c r="S233" s="145">
        <f t="shared" si="22"/>
        <v>233</v>
      </c>
      <c r="T233" s="146">
        <f t="shared" si="23"/>
        <v>269.25</v>
      </c>
      <c r="U233" s="147">
        <f t="shared" si="24"/>
        <v>177</v>
      </c>
      <c r="V233" s="162">
        <f t="shared" ca="1" si="25"/>
        <v>282.7341239193903</v>
      </c>
    </row>
    <row r="234" spans="15:22" x14ac:dyDescent="0.2">
      <c r="O234" s="143">
        <v>35608</v>
      </c>
      <c r="P234" s="144">
        <v>270.75</v>
      </c>
      <c r="Q234" s="144">
        <v>171</v>
      </c>
      <c r="R234" s="145">
        <f t="shared" si="21"/>
        <v>1</v>
      </c>
      <c r="S234" s="145">
        <f t="shared" si="22"/>
        <v>234</v>
      </c>
      <c r="T234" s="146">
        <f t="shared" si="23"/>
        <v>270.75</v>
      </c>
      <c r="U234" s="147">
        <f t="shared" si="24"/>
        <v>171</v>
      </c>
      <c r="V234" s="162">
        <f t="shared" ca="1" si="25"/>
        <v>276.64212214686444</v>
      </c>
    </row>
    <row r="235" spans="15:22" x14ac:dyDescent="0.2">
      <c r="O235" s="143">
        <v>35615</v>
      </c>
      <c r="P235" s="144">
        <v>276.5</v>
      </c>
      <c r="Q235" s="144">
        <v>170.5</v>
      </c>
      <c r="R235" s="145">
        <f t="shared" si="21"/>
        <v>1</v>
      </c>
      <c r="S235" s="145">
        <f t="shared" si="22"/>
        <v>235</v>
      </c>
      <c r="T235" s="146">
        <f t="shared" si="23"/>
        <v>276.5</v>
      </c>
      <c r="U235" s="147">
        <f t="shared" si="24"/>
        <v>170.5</v>
      </c>
      <c r="V235" s="162">
        <f t="shared" ca="1" si="25"/>
        <v>276.13445533248728</v>
      </c>
    </row>
    <row r="236" spans="15:22" x14ac:dyDescent="0.2">
      <c r="O236" s="143">
        <v>35622</v>
      </c>
      <c r="P236" s="144">
        <v>279</v>
      </c>
      <c r="Q236" s="144">
        <v>171</v>
      </c>
      <c r="R236" s="145">
        <f t="shared" si="21"/>
        <v>1</v>
      </c>
      <c r="S236" s="145">
        <f t="shared" si="22"/>
        <v>236</v>
      </c>
      <c r="T236" s="146">
        <f t="shared" si="23"/>
        <v>279</v>
      </c>
      <c r="U236" s="147">
        <f t="shared" si="24"/>
        <v>171</v>
      </c>
      <c r="V236" s="162">
        <f t="shared" ca="1" si="25"/>
        <v>276.64212214686444</v>
      </c>
    </row>
    <row r="237" spans="15:22" x14ac:dyDescent="0.2">
      <c r="O237" s="143">
        <v>35629</v>
      </c>
      <c r="P237" s="144">
        <v>280.75</v>
      </c>
      <c r="Q237" s="144">
        <v>179</v>
      </c>
      <c r="R237" s="145">
        <f t="shared" si="21"/>
        <v>1</v>
      </c>
      <c r="S237" s="145">
        <f t="shared" si="22"/>
        <v>237</v>
      </c>
      <c r="T237" s="146">
        <f t="shared" si="23"/>
        <v>280.75</v>
      </c>
      <c r="U237" s="147">
        <f t="shared" si="24"/>
        <v>179</v>
      </c>
      <c r="V237" s="162">
        <f t="shared" ca="1" si="25"/>
        <v>284.76479117689883</v>
      </c>
    </row>
    <row r="238" spans="15:22" x14ac:dyDescent="0.2">
      <c r="O238" s="143">
        <v>35636</v>
      </c>
      <c r="P238" s="144">
        <v>280.5</v>
      </c>
      <c r="Q238" s="144">
        <v>184</v>
      </c>
      <c r="R238" s="145">
        <f t="shared" si="21"/>
        <v>1</v>
      </c>
      <c r="S238" s="145">
        <f t="shared" si="22"/>
        <v>238</v>
      </c>
      <c r="T238" s="146">
        <f t="shared" si="23"/>
        <v>280.5</v>
      </c>
      <c r="U238" s="147">
        <f t="shared" si="24"/>
        <v>184</v>
      </c>
      <c r="V238" s="162">
        <f t="shared" ca="1" si="25"/>
        <v>289.84145932067037</v>
      </c>
    </row>
    <row r="239" spans="15:22" x14ac:dyDescent="0.2">
      <c r="O239" s="143">
        <v>35643</v>
      </c>
      <c r="P239" s="144">
        <v>284.75</v>
      </c>
      <c r="Q239" s="144">
        <v>187.5</v>
      </c>
      <c r="R239" s="145">
        <f t="shared" si="21"/>
        <v>1</v>
      </c>
      <c r="S239" s="145">
        <f t="shared" si="22"/>
        <v>239</v>
      </c>
      <c r="T239" s="146">
        <f t="shared" si="23"/>
        <v>284.75</v>
      </c>
      <c r="U239" s="147">
        <f t="shared" si="24"/>
        <v>187.5</v>
      </c>
      <c r="V239" s="162">
        <f t="shared" ca="1" si="25"/>
        <v>293.39512702131043</v>
      </c>
    </row>
    <row r="240" spans="15:22" x14ac:dyDescent="0.2">
      <c r="O240" s="143">
        <v>35650</v>
      </c>
      <c r="P240" s="144">
        <v>301.5</v>
      </c>
      <c r="Q240" s="144">
        <v>190</v>
      </c>
      <c r="R240" s="145">
        <f t="shared" si="21"/>
        <v>1</v>
      </c>
      <c r="S240" s="145">
        <f t="shared" si="22"/>
        <v>240</v>
      </c>
      <c r="T240" s="146">
        <f t="shared" si="23"/>
        <v>301.5</v>
      </c>
      <c r="U240" s="147">
        <f t="shared" si="24"/>
        <v>190</v>
      </c>
      <c r="V240" s="162">
        <f t="shared" ca="1" si="25"/>
        <v>295.93346109319623</v>
      </c>
    </row>
    <row r="241" spans="15:22" x14ac:dyDescent="0.2">
      <c r="O241" s="143">
        <v>35657</v>
      </c>
      <c r="P241" s="144">
        <v>323.75</v>
      </c>
      <c r="Q241" s="144">
        <v>190.5</v>
      </c>
      <c r="R241" s="145">
        <f t="shared" si="21"/>
        <v>1</v>
      </c>
      <c r="S241" s="145">
        <f t="shared" si="22"/>
        <v>241</v>
      </c>
      <c r="T241" s="146">
        <f t="shared" si="23"/>
        <v>323.75</v>
      </c>
      <c r="U241" s="147">
        <f t="shared" si="24"/>
        <v>190.5</v>
      </c>
      <c r="V241" s="162">
        <f t="shared" ca="1" si="25"/>
        <v>296.44112790757333</v>
      </c>
    </row>
    <row r="242" spans="15:22" x14ac:dyDescent="0.2">
      <c r="O242" s="143">
        <v>35664</v>
      </c>
      <c r="P242" s="144">
        <v>322.75</v>
      </c>
      <c r="Q242" s="144">
        <v>186</v>
      </c>
      <c r="R242" s="145">
        <f t="shared" si="21"/>
        <v>1</v>
      </c>
      <c r="S242" s="145">
        <f t="shared" si="22"/>
        <v>242</v>
      </c>
      <c r="T242" s="146">
        <f t="shared" si="23"/>
        <v>322.75</v>
      </c>
      <c r="U242" s="147">
        <f t="shared" si="24"/>
        <v>186</v>
      </c>
      <c r="V242" s="162">
        <f t="shared" ca="1" si="25"/>
        <v>291.87212657817895</v>
      </c>
    </row>
    <row r="243" spans="15:22" x14ac:dyDescent="0.2">
      <c r="O243" s="143">
        <v>35671</v>
      </c>
      <c r="P243" s="144">
        <v>320.25</v>
      </c>
      <c r="Q243" s="144">
        <v>182.5</v>
      </c>
      <c r="R243" s="145">
        <f t="shared" si="21"/>
        <v>1</v>
      </c>
      <c r="S243" s="145">
        <f t="shared" si="22"/>
        <v>243</v>
      </c>
      <c r="T243" s="146">
        <f t="shared" si="23"/>
        <v>320.25</v>
      </c>
      <c r="U243" s="147">
        <f t="shared" si="24"/>
        <v>182.5</v>
      </c>
      <c r="V243" s="162">
        <f t="shared" ca="1" si="25"/>
        <v>288.31845887753889</v>
      </c>
    </row>
    <row r="244" spans="15:22" x14ac:dyDescent="0.2">
      <c r="O244" s="143">
        <v>35678</v>
      </c>
      <c r="P244" s="144">
        <v>321.5</v>
      </c>
      <c r="Q244" s="144">
        <v>182.5</v>
      </c>
      <c r="R244" s="145">
        <f t="shared" si="21"/>
        <v>1</v>
      </c>
      <c r="S244" s="145">
        <f t="shared" si="22"/>
        <v>244</v>
      </c>
      <c r="T244" s="146">
        <f t="shared" si="23"/>
        <v>321.5</v>
      </c>
      <c r="U244" s="147">
        <f t="shared" si="24"/>
        <v>182.5</v>
      </c>
      <c r="V244" s="162">
        <f t="shared" ca="1" si="25"/>
        <v>288.31845887753889</v>
      </c>
    </row>
    <row r="245" spans="15:22" x14ac:dyDescent="0.2">
      <c r="O245" s="143">
        <v>35685</v>
      </c>
      <c r="P245" s="144">
        <v>319</v>
      </c>
      <c r="Q245" s="144">
        <v>183.5</v>
      </c>
      <c r="R245" s="145">
        <f t="shared" si="21"/>
        <v>1</v>
      </c>
      <c r="S245" s="145">
        <f t="shared" si="22"/>
        <v>245</v>
      </c>
      <c r="T245" s="146">
        <f t="shared" si="23"/>
        <v>319</v>
      </c>
      <c r="U245" s="147">
        <f t="shared" si="24"/>
        <v>183.5</v>
      </c>
      <c r="V245" s="162">
        <f t="shared" ca="1" si="25"/>
        <v>289.33379250629321</v>
      </c>
    </row>
    <row r="246" spans="15:22" x14ac:dyDescent="0.2">
      <c r="O246" s="143">
        <v>35692</v>
      </c>
      <c r="P246" s="144">
        <v>314</v>
      </c>
      <c r="Q246" s="144">
        <v>188</v>
      </c>
      <c r="R246" s="145">
        <f t="shared" si="21"/>
        <v>1</v>
      </c>
      <c r="S246" s="145">
        <f t="shared" si="22"/>
        <v>246</v>
      </c>
      <c r="T246" s="146">
        <f t="shared" si="23"/>
        <v>314</v>
      </c>
      <c r="U246" s="147">
        <f t="shared" si="24"/>
        <v>188</v>
      </c>
      <c r="V246" s="162">
        <f t="shared" ca="1" si="25"/>
        <v>293.90279383568759</v>
      </c>
    </row>
    <row r="247" spans="15:22" x14ac:dyDescent="0.2">
      <c r="O247" s="143">
        <v>35699</v>
      </c>
      <c r="P247" s="144">
        <v>308.25</v>
      </c>
      <c r="Q247" s="144">
        <v>194</v>
      </c>
      <c r="R247" s="145">
        <f t="shared" si="21"/>
        <v>1</v>
      </c>
      <c r="S247" s="145">
        <f t="shared" si="22"/>
        <v>247</v>
      </c>
      <c r="T247" s="146">
        <f t="shared" si="23"/>
        <v>308.25</v>
      </c>
      <c r="U247" s="147">
        <f t="shared" si="24"/>
        <v>194</v>
      </c>
      <c r="V247" s="162">
        <f t="shared" ca="1" si="25"/>
        <v>299.99479560821339</v>
      </c>
    </row>
    <row r="248" spans="15:22" x14ac:dyDescent="0.2">
      <c r="O248" s="143">
        <v>35706</v>
      </c>
      <c r="P248" s="144">
        <v>313.75</v>
      </c>
      <c r="Q248" s="144">
        <v>202</v>
      </c>
      <c r="R248" s="145">
        <f t="shared" si="21"/>
        <v>1</v>
      </c>
      <c r="S248" s="145">
        <f t="shared" si="22"/>
        <v>248</v>
      </c>
      <c r="T248" s="146">
        <f t="shared" si="23"/>
        <v>313.75</v>
      </c>
      <c r="U248" s="147">
        <f t="shared" si="24"/>
        <v>202</v>
      </c>
      <c r="V248" s="162">
        <f t="shared" ca="1" si="25"/>
        <v>308.11746463824784</v>
      </c>
    </row>
    <row r="249" spans="15:22" x14ac:dyDescent="0.2">
      <c r="O249" s="143">
        <v>35713</v>
      </c>
      <c r="P249" s="144">
        <v>328.75</v>
      </c>
      <c r="Q249" s="144">
        <v>206.5</v>
      </c>
      <c r="R249" s="145">
        <f t="shared" si="21"/>
        <v>1</v>
      </c>
      <c r="S249" s="145">
        <f t="shared" si="22"/>
        <v>249</v>
      </c>
      <c r="T249" s="146">
        <f t="shared" si="23"/>
        <v>328.75</v>
      </c>
      <c r="U249" s="147">
        <f t="shared" si="24"/>
        <v>206.5</v>
      </c>
      <c r="V249" s="162">
        <f t="shared" ca="1" si="25"/>
        <v>312.68646596764222</v>
      </c>
    </row>
    <row r="250" spans="15:22" x14ac:dyDescent="0.2">
      <c r="O250" s="143">
        <v>35720</v>
      </c>
      <c r="P250" s="144">
        <v>333.75</v>
      </c>
      <c r="Q250" s="144">
        <v>198</v>
      </c>
      <c r="R250" s="145">
        <f t="shared" si="21"/>
        <v>1</v>
      </c>
      <c r="S250" s="145">
        <f t="shared" si="22"/>
        <v>250</v>
      </c>
      <c r="T250" s="146">
        <f t="shared" si="23"/>
        <v>333.75</v>
      </c>
      <c r="U250" s="147">
        <f t="shared" si="24"/>
        <v>198</v>
      </c>
      <c r="V250" s="162">
        <f t="shared" ca="1" si="25"/>
        <v>304.05613012323062</v>
      </c>
    </row>
    <row r="251" spans="15:22" x14ac:dyDescent="0.2">
      <c r="O251" s="143">
        <v>35727</v>
      </c>
      <c r="P251" s="144">
        <v>326</v>
      </c>
      <c r="Q251" s="144">
        <v>190.75</v>
      </c>
      <c r="R251" s="145">
        <f t="shared" si="21"/>
        <v>1</v>
      </c>
      <c r="S251" s="145">
        <f t="shared" si="22"/>
        <v>251</v>
      </c>
      <c r="T251" s="146">
        <f t="shared" si="23"/>
        <v>326</v>
      </c>
      <c r="U251" s="147">
        <f t="shared" si="24"/>
        <v>190.75</v>
      </c>
      <c r="V251" s="162">
        <f t="shared" ca="1" si="25"/>
        <v>296.69496131476194</v>
      </c>
    </row>
    <row r="252" spans="15:22" x14ac:dyDescent="0.2">
      <c r="O252" s="143">
        <v>35734</v>
      </c>
      <c r="P252" s="144">
        <v>313</v>
      </c>
      <c r="Q252" s="144">
        <v>192.5</v>
      </c>
      <c r="R252" s="145">
        <f t="shared" si="21"/>
        <v>1</v>
      </c>
      <c r="S252" s="145">
        <f t="shared" si="22"/>
        <v>252</v>
      </c>
      <c r="T252" s="146">
        <f t="shared" si="23"/>
        <v>313</v>
      </c>
      <c r="U252" s="147">
        <f t="shared" si="24"/>
        <v>192.5</v>
      </c>
      <c r="V252" s="162">
        <f t="shared" ca="1" si="25"/>
        <v>298.47179516508197</v>
      </c>
    </row>
    <row r="253" spans="15:22" x14ac:dyDescent="0.2">
      <c r="O253" s="143">
        <v>35741</v>
      </c>
      <c r="P253" s="144">
        <v>313.75</v>
      </c>
      <c r="Q253" s="144">
        <v>195.5</v>
      </c>
      <c r="R253" s="145">
        <f t="shared" si="21"/>
        <v>1</v>
      </c>
      <c r="S253" s="145">
        <f t="shared" si="22"/>
        <v>253</v>
      </c>
      <c r="T253" s="146">
        <f t="shared" si="23"/>
        <v>313.75</v>
      </c>
      <c r="U253" s="147">
        <f t="shared" si="24"/>
        <v>195.5</v>
      </c>
      <c r="V253" s="162">
        <f t="shared" ca="1" si="25"/>
        <v>301.51779605134482</v>
      </c>
    </row>
    <row r="254" spans="15:22" x14ac:dyDescent="0.2">
      <c r="O254" s="143">
        <v>35748</v>
      </c>
      <c r="P254" s="144">
        <v>317.25</v>
      </c>
      <c r="Q254" s="144">
        <v>196.75</v>
      </c>
      <c r="R254" s="145">
        <f t="shared" si="21"/>
        <v>1</v>
      </c>
      <c r="S254" s="145">
        <f t="shared" si="22"/>
        <v>254</v>
      </c>
      <c r="T254" s="146">
        <f t="shared" si="23"/>
        <v>317.25</v>
      </c>
      <c r="U254" s="147">
        <f t="shared" si="24"/>
        <v>196.75</v>
      </c>
      <c r="V254" s="162">
        <f t="shared" ca="1" si="25"/>
        <v>302.78696308728775</v>
      </c>
    </row>
    <row r="255" spans="15:22" x14ac:dyDescent="0.2">
      <c r="O255" s="143">
        <v>35755</v>
      </c>
      <c r="P255" s="144">
        <v>323.75</v>
      </c>
      <c r="Q255" s="144">
        <v>191.25</v>
      </c>
      <c r="R255" s="145">
        <f t="shared" si="21"/>
        <v>1</v>
      </c>
      <c r="S255" s="145">
        <f t="shared" si="22"/>
        <v>255</v>
      </c>
      <c r="T255" s="146">
        <f t="shared" si="23"/>
        <v>323.75</v>
      </c>
      <c r="U255" s="147">
        <f t="shared" si="24"/>
        <v>191.25</v>
      </c>
      <c r="V255" s="162">
        <f t="shared" ca="1" si="25"/>
        <v>297.20262812913904</v>
      </c>
    </row>
    <row r="256" spans="15:22" x14ac:dyDescent="0.2">
      <c r="O256" s="143">
        <v>35762</v>
      </c>
      <c r="P256" s="144">
        <v>330.875</v>
      </c>
      <c r="Q256" s="144">
        <v>184</v>
      </c>
      <c r="R256" s="145">
        <f t="shared" si="21"/>
        <v>1</v>
      </c>
      <c r="S256" s="145">
        <f t="shared" si="22"/>
        <v>256</v>
      </c>
      <c r="T256" s="146">
        <f t="shared" si="23"/>
        <v>330.875</v>
      </c>
      <c r="U256" s="147">
        <f t="shared" si="24"/>
        <v>184</v>
      </c>
      <c r="V256" s="162">
        <f t="shared" ca="1" si="25"/>
        <v>289.84145932067037</v>
      </c>
    </row>
    <row r="257" spans="15:22" x14ac:dyDescent="0.2">
      <c r="O257" s="143">
        <v>35769</v>
      </c>
      <c r="P257" s="144">
        <v>334.75</v>
      </c>
      <c r="Q257" s="144">
        <v>177.5</v>
      </c>
      <c r="R257" s="145">
        <f t="shared" si="21"/>
        <v>1</v>
      </c>
      <c r="S257" s="145">
        <f t="shared" si="22"/>
        <v>257</v>
      </c>
      <c r="T257" s="146">
        <f t="shared" si="23"/>
        <v>334.75</v>
      </c>
      <c r="U257" s="147">
        <f t="shared" si="24"/>
        <v>177.5</v>
      </c>
      <c r="V257" s="162">
        <f t="shared" ca="1" si="25"/>
        <v>283.2417907337674</v>
      </c>
    </row>
    <row r="258" spans="15:22" x14ac:dyDescent="0.2">
      <c r="O258" s="143">
        <v>35776</v>
      </c>
      <c r="P258" s="144">
        <v>325.25</v>
      </c>
      <c r="Q258" s="144">
        <v>174</v>
      </c>
      <c r="R258" s="145">
        <f t="shared" si="21"/>
        <v>1</v>
      </c>
      <c r="S258" s="145">
        <f t="shared" si="22"/>
        <v>258</v>
      </c>
      <c r="T258" s="146">
        <f t="shared" si="23"/>
        <v>325.25</v>
      </c>
      <c r="U258" s="147">
        <f t="shared" si="24"/>
        <v>174</v>
      </c>
      <c r="V258" s="162">
        <f t="shared" ca="1" si="25"/>
        <v>279.68812303312734</v>
      </c>
    </row>
    <row r="259" spans="15:22" x14ac:dyDescent="0.2">
      <c r="O259" s="143">
        <v>35783</v>
      </c>
      <c r="P259" s="144">
        <v>324</v>
      </c>
      <c r="Q259" s="144">
        <v>168.75</v>
      </c>
      <c r="R259" s="145">
        <f t="shared" si="21"/>
        <v>1</v>
      </c>
      <c r="S259" s="145">
        <f t="shared" si="22"/>
        <v>259</v>
      </c>
      <c r="T259" s="146">
        <f t="shared" si="23"/>
        <v>324</v>
      </c>
      <c r="U259" s="147">
        <f t="shared" si="24"/>
        <v>168.75</v>
      </c>
      <c r="V259" s="162">
        <f t="shared" ca="1" si="25"/>
        <v>274.35762148216725</v>
      </c>
    </row>
    <row r="260" spans="15:22" x14ac:dyDescent="0.2">
      <c r="O260" s="143">
        <v>35797</v>
      </c>
      <c r="P260" s="144">
        <v>320.75</v>
      </c>
      <c r="Q260" s="144">
        <v>160.5</v>
      </c>
      <c r="R260" s="145">
        <f t="shared" si="21"/>
        <v>1</v>
      </c>
      <c r="S260" s="145">
        <f t="shared" si="22"/>
        <v>260</v>
      </c>
      <c r="T260" s="146">
        <f t="shared" si="23"/>
        <v>320.75</v>
      </c>
      <c r="U260" s="147">
        <f t="shared" si="24"/>
        <v>160.5</v>
      </c>
      <c r="V260" s="162">
        <f t="shared" ca="1" si="25"/>
        <v>265.98111904494425</v>
      </c>
    </row>
    <row r="261" spans="15:22" x14ac:dyDescent="0.2">
      <c r="O261" s="143">
        <v>35804</v>
      </c>
      <c r="P261" s="144">
        <v>315.875</v>
      </c>
      <c r="Q261" s="144">
        <v>157</v>
      </c>
      <c r="R261" s="145">
        <f t="shared" ref="R261:R324" si="26">VLOOKUP(YEAR($O261),$L$9:$M$16,2,0)</f>
        <v>1</v>
      </c>
      <c r="S261" s="145">
        <f t="shared" si="22"/>
        <v>261</v>
      </c>
      <c r="T261" s="146">
        <f t="shared" si="23"/>
        <v>315.875</v>
      </c>
      <c r="U261" s="147">
        <f t="shared" si="24"/>
        <v>157</v>
      </c>
      <c r="V261" s="162">
        <f t="shared" ca="1" si="25"/>
        <v>262.42745134430425</v>
      </c>
    </row>
    <row r="262" spans="15:22" x14ac:dyDescent="0.2">
      <c r="O262" s="143">
        <v>35811</v>
      </c>
      <c r="P262" s="144">
        <v>294.25</v>
      </c>
      <c r="Q262" s="144">
        <v>153.5</v>
      </c>
      <c r="R262" s="145">
        <f t="shared" si="26"/>
        <v>1</v>
      </c>
      <c r="S262" s="145">
        <f t="shared" ref="S262:S325" si="27">IF(R262=1,ROW(R262),"")</f>
        <v>262</v>
      </c>
      <c r="T262" s="146">
        <f t="shared" ref="T262:T325" si="28">IF(R262=0,"",P262*R262)</f>
        <v>294.25</v>
      </c>
      <c r="U262" s="147">
        <f t="shared" ref="U262:U325" si="29">IF(R262=0,"",Q262*R262)</f>
        <v>153.5</v>
      </c>
      <c r="V262" s="162">
        <f t="shared" ref="V262:V325" ca="1" si="30">IF($R262&gt;0,$Q262*$M$4+$M$5,"")</f>
        <v>258.87378364366418</v>
      </c>
    </row>
    <row r="263" spans="15:22" x14ac:dyDescent="0.2">
      <c r="O263" s="143">
        <v>35818</v>
      </c>
      <c r="P263" s="144">
        <v>272.75</v>
      </c>
      <c r="Q263" s="144">
        <v>152.5</v>
      </c>
      <c r="R263" s="145">
        <f t="shared" si="26"/>
        <v>1</v>
      </c>
      <c r="S263" s="145">
        <f t="shared" si="27"/>
        <v>263</v>
      </c>
      <c r="T263" s="146">
        <f t="shared" si="28"/>
        <v>272.75</v>
      </c>
      <c r="U263" s="147">
        <f t="shared" si="29"/>
        <v>152.5</v>
      </c>
      <c r="V263" s="162">
        <f t="shared" ca="1" si="30"/>
        <v>257.85845001490986</v>
      </c>
    </row>
    <row r="264" spans="15:22" x14ac:dyDescent="0.2">
      <c r="O264" s="143">
        <v>35825</v>
      </c>
      <c r="P264" s="144">
        <v>267</v>
      </c>
      <c r="Q264" s="144">
        <v>153</v>
      </c>
      <c r="R264" s="145">
        <f t="shared" si="26"/>
        <v>1</v>
      </c>
      <c r="S264" s="145">
        <f t="shared" si="27"/>
        <v>264</v>
      </c>
      <c r="T264" s="146">
        <f t="shared" si="28"/>
        <v>267</v>
      </c>
      <c r="U264" s="147">
        <f t="shared" si="29"/>
        <v>153</v>
      </c>
      <c r="V264" s="162">
        <f t="shared" ca="1" si="30"/>
        <v>258.36611682928697</v>
      </c>
    </row>
    <row r="265" spans="15:22" x14ac:dyDescent="0.2">
      <c r="O265" s="143">
        <v>35832</v>
      </c>
      <c r="P265" s="144">
        <v>256.75</v>
      </c>
      <c r="Q265" s="144">
        <v>150.5</v>
      </c>
      <c r="R265" s="145">
        <f t="shared" si="26"/>
        <v>1</v>
      </c>
      <c r="S265" s="145">
        <f t="shared" si="27"/>
        <v>265</v>
      </c>
      <c r="T265" s="146">
        <f t="shared" si="28"/>
        <v>256.75</v>
      </c>
      <c r="U265" s="147">
        <f t="shared" si="29"/>
        <v>150.5</v>
      </c>
      <c r="V265" s="162">
        <f t="shared" ca="1" si="30"/>
        <v>255.82778275740122</v>
      </c>
    </row>
    <row r="266" spans="15:22" x14ac:dyDescent="0.2">
      <c r="O266" s="143">
        <v>35839</v>
      </c>
      <c r="P266" s="144">
        <v>251.25</v>
      </c>
      <c r="Q266" s="144">
        <v>151.5</v>
      </c>
      <c r="R266" s="145">
        <f t="shared" si="26"/>
        <v>1</v>
      </c>
      <c r="S266" s="145">
        <f t="shared" si="27"/>
        <v>266</v>
      </c>
      <c r="T266" s="146">
        <f t="shared" si="28"/>
        <v>251.25</v>
      </c>
      <c r="U266" s="147">
        <f t="shared" si="29"/>
        <v>151.5</v>
      </c>
      <c r="V266" s="162">
        <f t="shared" ca="1" si="30"/>
        <v>256.84311638615554</v>
      </c>
    </row>
    <row r="267" spans="15:22" x14ac:dyDescent="0.2">
      <c r="O267" s="143">
        <v>35846</v>
      </c>
      <c r="P267" s="144">
        <v>252.25</v>
      </c>
      <c r="Q267" s="144">
        <v>150.5</v>
      </c>
      <c r="R267" s="145">
        <f t="shared" si="26"/>
        <v>1</v>
      </c>
      <c r="S267" s="145">
        <f t="shared" si="27"/>
        <v>267</v>
      </c>
      <c r="T267" s="146">
        <f t="shared" si="28"/>
        <v>252.25</v>
      </c>
      <c r="U267" s="147">
        <f t="shared" si="29"/>
        <v>150.5</v>
      </c>
      <c r="V267" s="162">
        <f t="shared" ca="1" si="30"/>
        <v>255.82778275740122</v>
      </c>
    </row>
    <row r="268" spans="15:22" x14ac:dyDescent="0.2">
      <c r="O268" s="143">
        <v>35853</v>
      </c>
      <c r="P268" s="144">
        <v>247.25</v>
      </c>
      <c r="Q268" s="144">
        <v>147</v>
      </c>
      <c r="R268" s="145">
        <f t="shared" si="26"/>
        <v>1</v>
      </c>
      <c r="S268" s="145">
        <f t="shared" si="27"/>
        <v>268</v>
      </c>
      <c r="T268" s="146">
        <f t="shared" si="28"/>
        <v>247.25</v>
      </c>
      <c r="U268" s="147">
        <f t="shared" si="29"/>
        <v>147</v>
      </c>
      <c r="V268" s="162">
        <f t="shared" ca="1" si="30"/>
        <v>252.27411505676119</v>
      </c>
    </row>
    <row r="269" spans="15:22" x14ac:dyDescent="0.2">
      <c r="O269" s="143">
        <v>35860</v>
      </c>
      <c r="P269" s="144">
        <v>243</v>
      </c>
      <c r="Q269" s="144">
        <v>144.5</v>
      </c>
      <c r="R269" s="145">
        <f t="shared" si="26"/>
        <v>1</v>
      </c>
      <c r="S269" s="145">
        <f t="shared" si="27"/>
        <v>269</v>
      </c>
      <c r="T269" s="146">
        <f t="shared" si="28"/>
        <v>243</v>
      </c>
      <c r="U269" s="147">
        <f t="shared" si="29"/>
        <v>144.5</v>
      </c>
      <c r="V269" s="162">
        <f t="shared" ca="1" si="30"/>
        <v>249.73578098487542</v>
      </c>
    </row>
    <row r="270" spans="15:22" x14ac:dyDescent="0.2">
      <c r="O270" s="143">
        <v>35867</v>
      </c>
      <c r="P270" s="144">
        <v>235</v>
      </c>
      <c r="Q270" s="144">
        <v>132</v>
      </c>
      <c r="R270" s="145">
        <f t="shared" si="26"/>
        <v>1</v>
      </c>
      <c r="S270" s="145">
        <f t="shared" si="27"/>
        <v>270</v>
      </c>
      <c r="T270" s="146">
        <f t="shared" si="28"/>
        <v>235</v>
      </c>
      <c r="U270" s="147">
        <f t="shared" si="29"/>
        <v>132</v>
      </c>
      <c r="V270" s="162">
        <f t="shared" ca="1" si="30"/>
        <v>237.04411062544665</v>
      </c>
    </row>
    <row r="271" spans="15:22" x14ac:dyDescent="0.2">
      <c r="O271" s="143">
        <v>35874</v>
      </c>
      <c r="P271" s="144">
        <v>225.5</v>
      </c>
      <c r="Q271" s="144">
        <v>128.5</v>
      </c>
      <c r="R271" s="145">
        <f t="shared" si="26"/>
        <v>1</v>
      </c>
      <c r="S271" s="145">
        <f t="shared" si="27"/>
        <v>271</v>
      </c>
      <c r="T271" s="146">
        <f t="shared" si="28"/>
        <v>225.5</v>
      </c>
      <c r="U271" s="147">
        <f t="shared" si="29"/>
        <v>128.5</v>
      </c>
      <c r="V271" s="162">
        <f t="shared" ca="1" si="30"/>
        <v>233.49044292480659</v>
      </c>
    </row>
    <row r="272" spans="15:22" x14ac:dyDescent="0.2">
      <c r="O272" s="143">
        <v>35881</v>
      </c>
      <c r="P272" s="144">
        <v>227.25</v>
      </c>
      <c r="Q272" s="144">
        <v>140</v>
      </c>
      <c r="R272" s="145">
        <f t="shared" si="26"/>
        <v>1</v>
      </c>
      <c r="S272" s="145">
        <f t="shared" si="27"/>
        <v>272</v>
      </c>
      <c r="T272" s="146">
        <f t="shared" si="28"/>
        <v>227.25</v>
      </c>
      <c r="U272" s="147">
        <f t="shared" si="29"/>
        <v>140</v>
      </c>
      <c r="V272" s="162">
        <f t="shared" ca="1" si="30"/>
        <v>245.16677965548106</v>
      </c>
    </row>
    <row r="273" spans="15:22" x14ac:dyDescent="0.2">
      <c r="O273" s="143">
        <v>35888</v>
      </c>
      <c r="P273" s="144">
        <v>226.5</v>
      </c>
      <c r="Q273" s="144">
        <v>135.5</v>
      </c>
      <c r="R273" s="145">
        <f t="shared" si="26"/>
        <v>1</v>
      </c>
      <c r="S273" s="145">
        <f t="shared" si="27"/>
        <v>273</v>
      </c>
      <c r="T273" s="146">
        <f t="shared" si="28"/>
        <v>226.5</v>
      </c>
      <c r="U273" s="147">
        <f t="shared" si="29"/>
        <v>135.5</v>
      </c>
      <c r="V273" s="162">
        <f t="shared" ca="1" si="30"/>
        <v>240.59777832608668</v>
      </c>
    </row>
    <row r="274" spans="15:22" x14ac:dyDescent="0.2">
      <c r="O274" s="143">
        <v>35895</v>
      </c>
      <c r="P274" s="144">
        <v>223.5</v>
      </c>
      <c r="Q274" s="144">
        <v>125.5</v>
      </c>
      <c r="R274" s="145">
        <f t="shared" si="26"/>
        <v>1</v>
      </c>
      <c r="S274" s="145">
        <f t="shared" si="27"/>
        <v>274</v>
      </c>
      <c r="T274" s="146">
        <f t="shared" si="28"/>
        <v>223.5</v>
      </c>
      <c r="U274" s="147">
        <f t="shared" si="29"/>
        <v>125.5</v>
      </c>
      <c r="V274" s="162">
        <f t="shared" ca="1" si="30"/>
        <v>230.44444203854368</v>
      </c>
    </row>
    <row r="275" spans="15:22" x14ac:dyDescent="0.2">
      <c r="O275" s="143">
        <v>35902</v>
      </c>
      <c r="P275" s="144">
        <v>225.5</v>
      </c>
      <c r="Q275" s="144">
        <v>124</v>
      </c>
      <c r="R275" s="145">
        <f t="shared" si="26"/>
        <v>1</v>
      </c>
      <c r="S275" s="145">
        <f t="shared" si="27"/>
        <v>275</v>
      </c>
      <c r="T275" s="146">
        <f t="shared" si="28"/>
        <v>225.5</v>
      </c>
      <c r="U275" s="147">
        <f t="shared" si="29"/>
        <v>124</v>
      </c>
      <c r="V275" s="162">
        <f t="shared" ca="1" si="30"/>
        <v>228.9214415954122</v>
      </c>
    </row>
    <row r="276" spans="15:22" x14ac:dyDescent="0.2">
      <c r="O276" s="143">
        <v>35909</v>
      </c>
      <c r="P276" s="144">
        <v>229.25</v>
      </c>
      <c r="Q276" s="144">
        <v>124.5</v>
      </c>
      <c r="R276" s="145">
        <f t="shared" si="26"/>
        <v>1</v>
      </c>
      <c r="S276" s="145">
        <f t="shared" si="27"/>
        <v>276</v>
      </c>
      <c r="T276" s="146">
        <f t="shared" si="28"/>
        <v>229.25</v>
      </c>
      <c r="U276" s="147">
        <f t="shared" si="29"/>
        <v>124.5</v>
      </c>
      <c r="V276" s="162">
        <f t="shared" ca="1" si="30"/>
        <v>229.42910840978936</v>
      </c>
    </row>
    <row r="277" spans="15:22" x14ac:dyDescent="0.2">
      <c r="O277" s="143">
        <v>35916</v>
      </c>
      <c r="P277" s="144">
        <v>225.5</v>
      </c>
      <c r="Q277" s="144">
        <v>129</v>
      </c>
      <c r="R277" s="145">
        <f t="shared" si="26"/>
        <v>1</v>
      </c>
      <c r="S277" s="145">
        <f t="shared" si="27"/>
        <v>277</v>
      </c>
      <c r="T277" s="146">
        <f t="shared" si="28"/>
        <v>225.5</v>
      </c>
      <c r="U277" s="147">
        <f t="shared" si="29"/>
        <v>129</v>
      </c>
      <c r="V277" s="162">
        <f t="shared" ca="1" si="30"/>
        <v>233.99810973918372</v>
      </c>
    </row>
    <row r="278" spans="15:22" x14ac:dyDescent="0.2">
      <c r="O278" s="143">
        <v>35923</v>
      </c>
      <c r="P278" s="144">
        <v>224.75</v>
      </c>
      <c r="Q278" s="144">
        <v>142</v>
      </c>
      <c r="R278" s="145">
        <f t="shared" si="26"/>
        <v>1</v>
      </c>
      <c r="S278" s="145">
        <f t="shared" si="27"/>
        <v>278</v>
      </c>
      <c r="T278" s="146">
        <f t="shared" si="28"/>
        <v>224.75</v>
      </c>
      <c r="U278" s="147">
        <f t="shared" si="29"/>
        <v>142</v>
      </c>
      <c r="V278" s="162">
        <f t="shared" ca="1" si="30"/>
        <v>247.19744691298968</v>
      </c>
    </row>
    <row r="279" spans="15:22" x14ac:dyDescent="0.2">
      <c r="O279" s="143">
        <v>35930</v>
      </c>
      <c r="P279" s="144">
        <v>220.75</v>
      </c>
      <c r="Q279" s="144">
        <v>143.5</v>
      </c>
      <c r="R279" s="145">
        <f t="shared" si="26"/>
        <v>1</v>
      </c>
      <c r="S279" s="145">
        <f t="shared" si="27"/>
        <v>279</v>
      </c>
      <c r="T279" s="146">
        <f t="shared" si="28"/>
        <v>220.75</v>
      </c>
      <c r="U279" s="147">
        <f t="shared" si="29"/>
        <v>143.5</v>
      </c>
      <c r="V279" s="162">
        <f t="shared" ca="1" si="30"/>
        <v>248.72044735612113</v>
      </c>
    </row>
    <row r="280" spans="15:22" x14ac:dyDescent="0.2">
      <c r="O280" s="143">
        <v>35937</v>
      </c>
      <c r="P280" s="144">
        <v>209.5</v>
      </c>
      <c r="Q280" s="144">
        <v>132</v>
      </c>
      <c r="R280" s="145">
        <f t="shared" si="26"/>
        <v>1</v>
      </c>
      <c r="S280" s="145">
        <f t="shared" si="27"/>
        <v>280</v>
      </c>
      <c r="T280" s="146">
        <f t="shared" si="28"/>
        <v>209.5</v>
      </c>
      <c r="U280" s="147">
        <f t="shared" si="29"/>
        <v>132</v>
      </c>
      <c r="V280" s="162">
        <f t="shared" ca="1" si="30"/>
        <v>237.04411062544665</v>
      </c>
    </row>
    <row r="281" spans="15:22" x14ac:dyDescent="0.2">
      <c r="O281" s="143">
        <v>35944</v>
      </c>
      <c r="P281" s="144">
        <v>206.75</v>
      </c>
      <c r="Q281" s="144">
        <v>122</v>
      </c>
      <c r="R281" s="145">
        <f t="shared" si="26"/>
        <v>1</v>
      </c>
      <c r="S281" s="145">
        <f t="shared" si="27"/>
        <v>281</v>
      </c>
      <c r="T281" s="146">
        <f t="shared" si="28"/>
        <v>206.75</v>
      </c>
      <c r="U281" s="147">
        <f t="shared" si="29"/>
        <v>122</v>
      </c>
      <c r="V281" s="162">
        <f t="shared" ca="1" si="30"/>
        <v>226.89077433790362</v>
      </c>
    </row>
    <row r="282" spans="15:22" x14ac:dyDescent="0.2">
      <c r="O282" s="143">
        <v>35951</v>
      </c>
      <c r="P282" s="144">
        <v>208</v>
      </c>
      <c r="Q282" s="144">
        <v>121.25</v>
      </c>
      <c r="R282" s="145">
        <f t="shared" si="26"/>
        <v>1</v>
      </c>
      <c r="S282" s="145">
        <f t="shared" si="27"/>
        <v>282</v>
      </c>
      <c r="T282" s="146">
        <f t="shared" si="28"/>
        <v>208</v>
      </c>
      <c r="U282" s="147">
        <f t="shared" si="29"/>
        <v>121.25</v>
      </c>
      <c r="V282" s="162">
        <f t="shared" ca="1" si="30"/>
        <v>226.12927411633788</v>
      </c>
    </row>
    <row r="283" spans="15:22" x14ac:dyDescent="0.2">
      <c r="O283" s="143">
        <v>35958</v>
      </c>
      <c r="P283" s="144">
        <v>211</v>
      </c>
      <c r="Q283" s="144">
        <v>118.5</v>
      </c>
      <c r="R283" s="145">
        <f t="shared" si="26"/>
        <v>1</v>
      </c>
      <c r="S283" s="145">
        <f t="shared" si="27"/>
        <v>283</v>
      </c>
      <c r="T283" s="146">
        <f t="shared" si="28"/>
        <v>211</v>
      </c>
      <c r="U283" s="147">
        <f t="shared" si="29"/>
        <v>118.5</v>
      </c>
      <c r="V283" s="162">
        <f t="shared" ca="1" si="30"/>
        <v>223.33710663726356</v>
      </c>
    </row>
    <row r="284" spans="15:22" x14ac:dyDescent="0.2">
      <c r="O284" s="143">
        <v>35965</v>
      </c>
      <c r="P284" s="144">
        <v>208.25</v>
      </c>
      <c r="Q284" s="144">
        <v>111.5</v>
      </c>
      <c r="R284" s="145">
        <f t="shared" si="26"/>
        <v>1</v>
      </c>
      <c r="S284" s="145">
        <f t="shared" si="27"/>
        <v>284</v>
      </c>
      <c r="T284" s="146">
        <f t="shared" si="28"/>
        <v>208.25</v>
      </c>
      <c r="U284" s="147">
        <f t="shared" si="29"/>
        <v>111.5</v>
      </c>
      <c r="V284" s="162">
        <f t="shared" ca="1" si="30"/>
        <v>216.22977123598343</v>
      </c>
    </row>
    <row r="285" spans="15:22" x14ac:dyDescent="0.2">
      <c r="O285" s="143">
        <v>35972</v>
      </c>
      <c r="P285" s="144">
        <v>210.25</v>
      </c>
      <c r="Q285" s="144">
        <v>112</v>
      </c>
      <c r="R285" s="145">
        <f t="shared" si="26"/>
        <v>1</v>
      </c>
      <c r="S285" s="145">
        <f t="shared" si="27"/>
        <v>285</v>
      </c>
      <c r="T285" s="146">
        <f t="shared" si="28"/>
        <v>210.25</v>
      </c>
      <c r="U285" s="147">
        <f t="shared" si="29"/>
        <v>112</v>
      </c>
      <c r="V285" s="162">
        <f t="shared" ca="1" si="30"/>
        <v>216.73743805036059</v>
      </c>
    </row>
    <row r="286" spans="15:22" x14ac:dyDescent="0.2">
      <c r="O286" s="143">
        <v>35979</v>
      </c>
      <c r="P286" s="144">
        <v>210.75</v>
      </c>
      <c r="Q286" s="144">
        <v>118.25</v>
      </c>
      <c r="R286" s="145">
        <f t="shared" si="26"/>
        <v>1</v>
      </c>
      <c r="S286" s="145">
        <f t="shared" si="27"/>
        <v>286</v>
      </c>
      <c r="T286" s="146">
        <f t="shared" si="28"/>
        <v>210.75</v>
      </c>
      <c r="U286" s="147">
        <f t="shared" si="29"/>
        <v>118.25</v>
      </c>
      <c r="V286" s="162">
        <f t="shared" ca="1" si="30"/>
        <v>223.08327323007498</v>
      </c>
    </row>
    <row r="287" spans="15:22" x14ac:dyDescent="0.2">
      <c r="O287" s="143">
        <v>35986</v>
      </c>
      <c r="P287" s="144">
        <v>213.25</v>
      </c>
      <c r="Q287" s="144">
        <v>128.25</v>
      </c>
      <c r="R287" s="145">
        <f t="shared" si="26"/>
        <v>1</v>
      </c>
      <c r="S287" s="145">
        <f t="shared" si="27"/>
        <v>287</v>
      </c>
      <c r="T287" s="146">
        <f t="shared" si="28"/>
        <v>213.25</v>
      </c>
      <c r="U287" s="147">
        <f t="shared" si="29"/>
        <v>128.25</v>
      </c>
      <c r="V287" s="162">
        <f t="shared" ca="1" si="30"/>
        <v>233.23660951761801</v>
      </c>
    </row>
    <row r="288" spans="15:22" x14ac:dyDescent="0.2">
      <c r="O288" s="143">
        <v>35993</v>
      </c>
      <c r="P288" s="144">
        <v>216</v>
      </c>
      <c r="Q288" s="144">
        <v>130.5</v>
      </c>
      <c r="R288" s="145">
        <f t="shared" si="26"/>
        <v>1</v>
      </c>
      <c r="S288" s="145">
        <f t="shared" si="27"/>
        <v>288</v>
      </c>
      <c r="T288" s="146">
        <f t="shared" si="28"/>
        <v>216</v>
      </c>
      <c r="U288" s="147">
        <f t="shared" si="29"/>
        <v>130.5</v>
      </c>
      <c r="V288" s="162">
        <f t="shared" ca="1" si="30"/>
        <v>235.52111018231517</v>
      </c>
    </row>
    <row r="289" spans="15:22" x14ac:dyDescent="0.2">
      <c r="O289" s="143">
        <v>36000</v>
      </c>
      <c r="P289" s="144">
        <v>217.75</v>
      </c>
      <c r="Q289" s="144">
        <v>124.5</v>
      </c>
      <c r="R289" s="145">
        <f t="shared" si="26"/>
        <v>1</v>
      </c>
      <c r="S289" s="145">
        <f t="shared" si="27"/>
        <v>289</v>
      </c>
      <c r="T289" s="146">
        <f t="shared" si="28"/>
        <v>217.75</v>
      </c>
      <c r="U289" s="147">
        <f t="shared" si="29"/>
        <v>124.5</v>
      </c>
      <c r="V289" s="162">
        <f t="shared" ca="1" si="30"/>
        <v>229.42910840978936</v>
      </c>
    </row>
    <row r="290" spans="15:22" x14ac:dyDescent="0.2">
      <c r="O290" s="143">
        <v>36007</v>
      </c>
      <c r="P290" s="144">
        <v>217.25</v>
      </c>
      <c r="Q290" s="144">
        <v>121.25</v>
      </c>
      <c r="R290" s="145">
        <f t="shared" si="26"/>
        <v>1</v>
      </c>
      <c r="S290" s="145">
        <f t="shared" si="27"/>
        <v>290</v>
      </c>
      <c r="T290" s="146">
        <f t="shared" si="28"/>
        <v>217.25</v>
      </c>
      <c r="U290" s="147">
        <f t="shared" si="29"/>
        <v>121.25</v>
      </c>
      <c r="V290" s="162">
        <f t="shared" ca="1" si="30"/>
        <v>226.12927411633788</v>
      </c>
    </row>
    <row r="291" spans="15:22" x14ac:dyDescent="0.2">
      <c r="O291" s="143">
        <v>36014</v>
      </c>
      <c r="P291" s="144">
        <v>223</v>
      </c>
      <c r="Q291" s="144">
        <v>120</v>
      </c>
      <c r="R291" s="145">
        <f t="shared" si="26"/>
        <v>1</v>
      </c>
      <c r="S291" s="145">
        <f t="shared" si="27"/>
        <v>291</v>
      </c>
      <c r="T291" s="146">
        <f t="shared" si="28"/>
        <v>223</v>
      </c>
      <c r="U291" s="147">
        <f t="shared" si="29"/>
        <v>120</v>
      </c>
      <c r="V291" s="162">
        <f t="shared" ca="1" si="30"/>
        <v>224.86010708039501</v>
      </c>
    </row>
    <row r="292" spans="15:22" x14ac:dyDescent="0.2">
      <c r="O292" s="143">
        <v>36021</v>
      </c>
      <c r="P292" s="144">
        <v>222.75</v>
      </c>
      <c r="Q292" s="144">
        <v>121.25</v>
      </c>
      <c r="R292" s="145">
        <f t="shared" si="26"/>
        <v>1</v>
      </c>
      <c r="S292" s="145">
        <f t="shared" si="27"/>
        <v>292</v>
      </c>
      <c r="T292" s="146">
        <f t="shared" si="28"/>
        <v>222.75</v>
      </c>
      <c r="U292" s="147">
        <f t="shared" si="29"/>
        <v>121.25</v>
      </c>
      <c r="V292" s="162">
        <f t="shared" ca="1" si="30"/>
        <v>226.12927411633788</v>
      </c>
    </row>
    <row r="293" spans="15:22" x14ac:dyDescent="0.2">
      <c r="O293" s="143">
        <v>36028</v>
      </c>
      <c r="P293" s="144">
        <v>219</v>
      </c>
      <c r="Q293" s="144">
        <v>120.25</v>
      </c>
      <c r="R293" s="145">
        <f t="shared" si="26"/>
        <v>1</v>
      </c>
      <c r="S293" s="145">
        <f t="shared" si="27"/>
        <v>293</v>
      </c>
      <c r="T293" s="146">
        <f t="shared" si="28"/>
        <v>219</v>
      </c>
      <c r="U293" s="147">
        <f t="shared" si="29"/>
        <v>120.25</v>
      </c>
      <c r="V293" s="162">
        <f t="shared" ca="1" si="30"/>
        <v>225.11394048758359</v>
      </c>
    </row>
    <row r="294" spans="15:22" x14ac:dyDescent="0.2">
      <c r="O294" s="143">
        <v>36035</v>
      </c>
      <c r="P294" s="144">
        <v>220.25</v>
      </c>
      <c r="Q294" s="144">
        <v>114.25</v>
      </c>
      <c r="R294" s="145">
        <f t="shared" si="26"/>
        <v>1</v>
      </c>
      <c r="S294" s="145">
        <f t="shared" si="27"/>
        <v>294</v>
      </c>
      <c r="T294" s="146">
        <f t="shared" si="28"/>
        <v>220.25</v>
      </c>
      <c r="U294" s="147">
        <f t="shared" si="29"/>
        <v>114.25</v>
      </c>
      <c r="V294" s="162">
        <f t="shared" ca="1" si="30"/>
        <v>219.02193871505779</v>
      </c>
    </row>
    <row r="295" spans="15:22" x14ac:dyDescent="0.2">
      <c r="O295" s="143">
        <v>36042</v>
      </c>
      <c r="P295" s="144">
        <v>220.5</v>
      </c>
      <c r="Q295" s="144">
        <v>110.5</v>
      </c>
      <c r="R295" s="145">
        <f t="shared" si="26"/>
        <v>1</v>
      </c>
      <c r="S295" s="145">
        <f t="shared" si="27"/>
        <v>295</v>
      </c>
      <c r="T295" s="146">
        <f t="shared" si="28"/>
        <v>220.5</v>
      </c>
      <c r="U295" s="147">
        <f t="shared" si="29"/>
        <v>110.5</v>
      </c>
      <c r="V295" s="162">
        <f t="shared" ca="1" si="30"/>
        <v>215.21443760722912</v>
      </c>
    </row>
    <row r="296" spans="15:22" x14ac:dyDescent="0.2">
      <c r="O296" s="143">
        <v>36049</v>
      </c>
      <c r="P296" s="144">
        <v>222.375</v>
      </c>
      <c r="Q296" s="144">
        <v>118.25</v>
      </c>
      <c r="R296" s="145">
        <f t="shared" si="26"/>
        <v>1</v>
      </c>
      <c r="S296" s="145">
        <f t="shared" si="27"/>
        <v>296</v>
      </c>
      <c r="T296" s="146">
        <f t="shared" si="28"/>
        <v>222.375</v>
      </c>
      <c r="U296" s="147">
        <f t="shared" si="29"/>
        <v>118.25</v>
      </c>
      <c r="V296" s="162">
        <f t="shared" ca="1" si="30"/>
        <v>223.08327323007498</v>
      </c>
    </row>
    <row r="297" spans="15:22" x14ac:dyDescent="0.2">
      <c r="O297" s="143">
        <v>36056</v>
      </c>
      <c r="P297" s="144">
        <v>223.25</v>
      </c>
      <c r="Q297" s="144">
        <v>125</v>
      </c>
      <c r="R297" s="145">
        <f t="shared" si="26"/>
        <v>1</v>
      </c>
      <c r="S297" s="145">
        <f t="shared" si="27"/>
        <v>297</v>
      </c>
      <c r="T297" s="146">
        <f t="shared" si="28"/>
        <v>223.25</v>
      </c>
      <c r="U297" s="147">
        <f t="shared" si="29"/>
        <v>125</v>
      </c>
      <c r="V297" s="162">
        <f t="shared" ca="1" si="30"/>
        <v>229.93677522416652</v>
      </c>
    </row>
    <row r="298" spans="15:22" x14ac:dyDescent="0.2">
      <c r="O298" s="143">
        <v>36063</v>
      </c>
      <c r="P298" s="144">
        <v>227</v>
      </c>
      <c r="Q298" s="144">
        <v>133</v>
      </c>
      <c r="R298" s="145">
        <f t="shared" si="26"/>
        <v>1</v>
      </c>
      <c r="S298" s="145">
        <f t="shared" si="27"/>
        <v>298</v>
      </c>
      <c r="T298" s="146">
        <f t="shared" si="28"/>
        <v>227</v>
      </c>
      <c r="U298" s="147">
        <f t="shared" si="29"/>
        <v>133</v>
      </c>
      <c r="V298" s="162">
        <f t="shared" ca="1" si="30"/>
        <v>238.05944425420094</v>
      </c>
    </row>
    <row r="299" spans="15:22" x14ac:dyDescent="0.2">
      <c r="O299" s="143">
        <v>36070</v>
      </c>
      <c r="P299" s="144">
        <v>232.25</v>
      </c>
      <c r="Q299" s="144">
        <v>139.75</v>
      </c>
      <c r="R299" s="145">
        <f t="shared" si="26"/>
        <v>1</v>
      </c>
      <c r="S299" s="145">
        <f t="shared" si="27"/>
        <v>299</v>
      </c>
      <c r="T299" s="146">
        <f t="shared" si="28"/>
        <v>232.25</v>
      </c>
      <c r="U299" s="147">
        <f t="shared" si="29"/>
        <v>139.75</v>
      </c>
      <c r="V299" s="162">
        <f t="shared" ca="1" si="30"/>
        <v>244.91294624829249</v>
      </c>
    </row>
    <row r="300" spans="15:22" x14ac:dyDescent="0.2">
      <c r="O300" s="143">
        <v>36077</v>
      </c>
      <c r="P300" s="144">
        <v>236.75</v>
      </c>
      <c r="Q300" s="144">
        <v>137.5</v>
      </c>
      <c r="R300" s="145">
        <f t="shared" si="26"/>
        <v>1</v>
      </c>
      <c r="S300" s="145">
        <f t="shared" si="27"/>
        <v>300</v>
      </c>
      <c r="T300" s="146">
        <f t="shared" si="28"/>
        <v>236.75</v>
      </c>
      <c r="U300" s="147">
        <f t="shared" si="29"/>
        <v>137.5</v>
      </c>
      <c r="V300" s="162">
        <f t="shared" ca="1" si="30"/>
        <v>242.62844558359529</v>
      </c>
    </row>
    <row r="301" spans="15:22" x14ac:dyDescent="0.2">
      <c r="O301" s="143">
        <v>36084</v>
      </c>
      <c r="P301" s="144">
        <v>235.25</v>
      </c>
      <c r="Q301" s="144">
        <v>134.5</v>
      </c>
      <c r="R301" s="145">
        <f t="shared" si="26"/>
        <v>1</v>
      </c>
      <c r="S301" s="145">
        <f t="shared" si="27"/>
        <v>301</v>
      </c>
      <c r="T301" s="146">
        <f t="shared" si="28"/>
        <v>235.25</v>
      </c>
      <c r="U301" s="147">
        <f t="shared" si="29"/>
        <v>134.5</v>
      </c>
      <c r="V301" s="162">
        <f t="shared" ca="1" si="30"/>
        <v>239.58244469733239</v>
      </c>
    </row>
    <row r="302" spans="15:22" x14ac:dyDescent="0.2">
      <c r="O302" s="143">
        <v>36091</v>
      </c>
      <c r="P302" s="144">
        <v>236.25</v>
      </c>
      <c r="Q302" s="144">
        <v>133</v>
      </c>
      <c r="R302" s="145">
        <f t="shared" si="26"/>
        <v>1</v>
      </c>
      <c r="S302" s="145">
        <f t="shared" si="27"/>
        <v>302</v>
      </c>
      <c r="T302" s="146">
        <f t="shared" si="28"/>
        <v>236.25</v>
      </c>
      <c r="U302" s="147">
        <f t="shared" si="29"/>
        <v>133</v>
      </c>
      <c r="V302" s="162">
        <f t="shared" ca="1" si="30"/>
        <v>238.05944425420094</v>
      </c>
    </row>
    <row r="303" spans="15:22" x14ac:dyDescent="0.2">
      <c r="O303" s="143">
        <v>36098</v>
      </c>
      <c r="P303" s="144">
        <v>233.5</v>
      </c>
      <c r="Q303" s="144">
        <v>132.25</v>
      </c>
      <c r="R303" s="145">
        <f t="shared" si="26"/>
        <v>1</v>
      </c>
      <c r="S303" s="145">
        <f t="shared" si="27"/>
        <v>303</v>
      </c>
      <c r="T303" s="146">
        <f t="shared" si="28"/>
        <v>233.5</v>
      </c>
      <c r="U303" s="147">
        <f t="shared" si="29"/>
        <v>132.25</v>
      </c>
      <c r="V303" s="162">
        <f t="shared" ca="1" si="30"/>
        <v>237.2979440326352</v>
      </c>
    </row>
    <row r="304" spans="15:22" x14ac:dyDescent="0.2">
      <c r="O304" s="143">
        <v>36105</v>
      </c>
      <c r="P304" s="144">
        <v>236.5</v>
      </c>
      <c r="Q304" s="144">
        <v>128</v>
      </c>
      <c r="R304" s="145">
        <f t="shared" si="26"/>
        <v>1</v>
      </c>
      <c r="S304" s="145">
        <f t="shared" si="27"/>
        <v>304</v>
      </c>
      <c r="T304" s="146">
        <f t="shared" si="28"/>
        <v>236.5</v>
      </c>
      <c r="U304" s="147">
        <f t="shared" si="29"/>
        <v>128</v>
      </c>
      <c r="V304" s="162">
        <f t="shared" ca="1" si="30"/>
        <v>232.98277611042943</v>
      </c>
    </row>
    <row r="305" spans="15:22" x14ac:dyDescent="0.2">
      <c r="O305" s="143">
        <v>36112</v>
      </c>
      <c r="P305" s="144">
        <v>252.75</v>
      </c>
      <c r="Q305" s="144">
        <v>125.5</v>
      </c>
      <c r="R305" s="145">
        <f t="shared" si="26"/>
        <v>1</v>
      </c>
      <c r="S305" s="145">
        <f t="shared" si="27"/>
        <v>305</v>
      </c>
      <c r="T305" s="146">
        <f t="shared" si="28"/>
        <v>252.75</v>
      </c>
      <c r="U305" s="147">
        <f t="shared" si="29"/>
        <v>125.5</v>
      </c>
      <c r="V305" s="162">
        <f t="shared" ca="1" si="30"/>
        <v>230.44444203854368</v>
      </c>
    </row>
    <row r="306" spans="15:22" x14ac:dyDescent="0.2">
      <c r="O306" s="143">
        <v>36119</v>
      </c>
      <c r="P306" s="144">
        <v>239</v>
      </c>
      <c r="Q306" s="144">
        <v>124.5</v>
      </c>
      <c r="R306" s="145">
        <f t="shared" si="26"/>
        <v>1</v>
      </c>
      <c r="S306" s="145">
        <f t="shared" si="27"/>
        <v>306</v>
      </c>
      <c r="T306" s="146">
        <f t="shared" si="28"/>
        <v>239</v>
      </c>
      <c r="U306" s="147">
        <f t="shared" si="29"/>
        <v>124.5</v>
      </c>
      <c r="V306" s="162">
        <f t="shared" ca="1" si="30"/>
        <v>229.42910840978936</v>
      </c>
    </row>
    <row r="307" spans="15:22" x14ac:dyDescent="0.2">
      <c r="O307" s="143">
        <v>36126</v>
      </c>
      <c r="P307" s="144">
        <v>236.75</v>
      </c>
      <c r="Q307" s="144">
        <v>121.5</v>
      </c>
      <c r="R307" s="145">
        <f t="shared" si="26"/>
        <v>1</v>
      </c>
      <c r="S307" s="145">
        <f t="shared" si="27"/>
        <v>307</v>
      </c>
      <c r="T307" s="146">
        <f t="shared" si="28"/>
        <v>236.75</v>
      </c>
      <c r="U307" s="147">
        <f t="shared" si="29"/>
        <v>121.5</v>
      </c>
      <c r="V307" s="162">
        <f t="shared" ca="1" si="30"/>
        <v>226.38310752352646</v>
      </c>
    </row>
    <row r="308" spans="15:22" x14ac:dyDescent="0.2">
      <c r="O308" s="143">
        <v>36133</v>
      </c>
      <c r="P308" s="144">
        <v>226</v>
      </c>
      <c r="Q308" s="144">
        <v>112</v>
      </c>
      <c r="R308" s="145">
        <f t="shared" si="26"/>
        <v>1</v>
      </c>
      <c r="S308" s="145">
        <f t="shared" si="27"/>
        <v>308</v>
      </c>
      <c r="T308" s="146">
        <f t="shared" si="28"/>
        <v>226</v>
      </c>
      <c r="U308" s="147">
        <f t="shared" si="29"/>
        <v>112</v>
      </c>
      <c r="V308" s="162">
        <f t="shared" ca="1" si="30"/>
        <v>216.73743805036059</v>
      </c>
    </row>
    <row r="309" spans="15:22" x14ac:dyDescent="0.2">
      <c r="O309" s="143">
        <v>36140</v>
      </c>
      <c r="P309" s="144">
        <v>216.5</v>
      </c>
      <c r="Q309" s="144">
        <v>104</v>
      </c>
      <c r="R309" s="145">
        <f t="shared" si="26"/>
        <v>1</v>
      </c>
      <c r="S309" s="145">
        <f t="shared" si="27"/>
        <v>309</v>
      </c>
      <c r="T309" s="146">
        <f t="shared" si="28"/>
        <v>216.5</v>
      </c>
      <c r="U309" s="147">
        <f t="shared" si="29"/>
        <v>104</v>
      </c>
      <c r="V309" s="162">
        <f t="shared" ca="1" si="30"/>
        <v>208.61476902032615</v>
      </c>
    </row>
    <row r="310" spans="15:22" x14ac:dyDescent="0.2">
      <c r="O310" s="143">
        <v>36147</v>
      </c>
      <c r="P310" s="144">
        <v>211.5</v>
      </c>
      <c r="Q310" s="144">
        <v>107.25</v>
      </c>
      <c r="R310" s="145">
        <f t="shared" si="26"/>
        <v>1</v>
      </c>
      <c r="S310" s="145">
        <f t="shared" si="27"/>
        <v>310</v>
      </c>
      <c r="T310" s="146">
        <f t="shared" si="28"/>
        <v>211.5</v>
      </c>
      <c r="U310" s="147">
        <f t="shared" si="29"/>
        <v>107.25</v>
      </c>
      <c r="V310" s="162">
        <f t="shared" ca="1" si="30"/>
        <v>211.91460331377766</v>
      </c>
    </row>
    <row r="311" spans="15:22" x14ac:dyDescent="0.2">
      <c r="O311" s="143">
        <v>36154</v>
      </c>
      <c r="P311" s="144">
        <v>209.5</v>
      </c>
      <c r="Q311" s="144">
        <v>101</v>
      </c>
      <c r="R311" s="145">
        <f t="shared" si="26"/>
        <v>1</v>
      </c>
      <c r="S311" s="145">
        <f t="shared" si="27"/>
        <v>311</v>
      </c>
      <c r="T311" s="146">
        <f t="shared" si="28"/>
        <v>209.5</v>
      </c>
      <c r="U311" s="147">
        <f t="shared" si="29"/>
        <v>101</v>
      </c>
      <c r="V311" s="162">
        <f t="shared" ca="1" si="30"/>
        <v>205.56876813406325</v>
      </c>
    </row>
    <row r="312" spans="15:22" x14ac:dyDescent="0.2">
      <c r="O312" s="143">
        <v>36161</v>
      </c>
      <c r="P312" s="144">
        <v>212.5</v>
      </c>
      <c r="Q312" s="144">
        <v>101</v>
      </c>
      <c r="R312" s="145">
        <f t="shared" si="26"/>
        <v>1</v>
      </c>
      <c r="S312" s="145">
        <f t="shared" si="27"/>
        <v>312</v>
      </c>
      <c r="T312" s="146">
        <f t="shared" si="28"/>
        <v>212.5</v>
      </c>
      <c r="U312" s="147">
        <f t="shared" si="29"/>
        <v>101</v>
      </c>
      <c r="V312" s="162">
        <f t="shared" ca="1" si="30"/>
        <v>205.56876813406325</v>
      </c>
    </row>
    <row r="313" spans="15:22" x14ac:dyDescent="0.2">
      <c r="O313" s="143">
        <v>36168</v>
      </c>
      <c r="P313" s="144">
        <v>208</v>
      </c>
      <c r="Q313" s="144">
        <v>102.5</v>
      </c>
      <c r="R313" s="145">
        <f t="shared" si="26"/>
        <v>1</v>
      </c>
      <c r="S313" s="145">
        <f t="shared" si="27"/>
        <v>313</v>
      </c>
      <c r="T313" s="146">
        <f t="shared" si="28"/>
        <v>208</v>
      </c>
      <c r="U313" s="147">
        <f t="shared" si="29"/>
        <v>102.5</v>
      </c>
      <c r="V313" s="162">
        <f t="shared" ca="1" si="30"/>
        <v>207.09176857719473</v>
      </c>
    </row>
    <row r="314" spans="15:22" x14ac:dyDescent="0.2">
      <c r="O314" s="143">
        <v>36175</v>
      </c>
      <c r="P314" s="144">
        <v>205.75</v>
      </c>
      <c r="Q314" s="144">
        <v>99.5</v>
      </c>
      <c r="R314" s="145">
        <f t="shared" si="26"/>
        <v>1</v>
      </c>
      <c r="S314" s="145">
        <f t="shared" si="27"/>
        <v>314</v>
      </c>
      <c r="T314" s="146">
        <f t="shared" si="28"/>
        <v>205.75</v>
      </c>
      <c r="U314" s="147">
        <f t="shared" si="29"/>
        <v>99.5</v>
      </c>
      <c r="V314" s="162">
        <f t="shared" ca="1" si="30"/>
        <v>204.0457676909318</v>
      </c>
    </row>
    <row r="315" spans="15:22" x14ac:dyDescent="0.2">
      <c r="O315" s="143">
        <v>36182</v>
      </c>
      <c r="P315" s="144">
        <v>203.75</v>
      </c>
      <c r="Q315" s="144">
        <v>94.5</v>
      </c>
      <c r="R315" s="145">
        <f t="shared" si="26"/>
        <v>1</v>
      </c>
      <c r="S315" s="145">
        <f t="shared" si="27"/>
        <v>315</v>
      </c>
      <c r="T315" s="146">
        <f t="shared" si="28"/>
        <v>203.75</v>
      </c>
      <c r="U315" s="147">
        <f t="shared" si="29"/>
        <v>94.5</v>
      </c>
      <c r="V315" s="162">
        <f t="shared" ca="1" si="30"/>
        <v>198.96909954716028</v>
      </c>
    </row>
    <row r="316" spans="15:22" x14ac:dyDescent="0.2">
      <c r="O316" s="143">
        <v>36189</v>
      </c>
      <c r="P316" s="144">
        <v>200.75</v>
      </c>
      <c r="Q316" s="144">
        <v>92</v>
      </c>
      <c r="R316" s="145">
        <f t="shared" si="26"/>
        <v>1</v>
      </c>
      <c r="S316" s="145">
        <f t="shared" si="27"/>
        <v>316</v>
      </c>
      <c r="T316" s="146">
        <f t="shared" si="28"/>
        <v>200.75</v>
      </c>
      <c r="U316" s="147">
        <f t="shared" si="29"/>
        <v>92</v>
      </c>
      <c r="V316" s="162">
        <f t="shared" ca="1" si="30"/>
        <v>196.43076547527454</v>
      </c>
    </row>
    <row r="317" spans="15:22" x14ac:dyDescent="0.2">
      <c r="O317" s="143">
        <v>36196</v>
      </c>
      <c r="P317" s="144">
        <v>205.75</v>
      </c>
      <c r="Q317" s="144">
        <v>93.5</v>
      </c>
      <c r="R317" s="145">
        <f t="shared" si="26"/>
        <v>1</v>
      </c>
      <c r="S317" s="145">
        <f t="shared" si="27"/>
        <v>317</v>
      </c>
      <c r="T317" s="146">
        <f t="shared" si="28"/>
        <v>205.75</v>
      </c>
      <c r="U317" s="147">
        <f t="shared" si="29"/>
        <v>93.5</v>
      </c>
      <c r="V317" s="162">
        <f t="shared" ca="1" si="30"/>
        <v>197.95376591840599</v>
      </c>
    </row>
    <row r="318" spans="15:22" x14ac:dyDescent="0.2">
      <c r="O318" s="143">
        <v>36203</v>
      </c>
      <c r="P318" s="144">
        <v>209.5</v>
      </c>
      <c r="Q318" s="144">
        <v>91.75</v>
      </c>
      <c r="R318" s="145">
        <f t="shared" si="26"/>
        <v>1</v>
      </c>
      <c r="S318" s="145">
        <f t="shared" si="27"/>
        <v>318</v>
      </c>
      <c r="T318" s="146">
        <f t="shared" si="28"/>
        <v>209.5</v>
      </c>
      <c r="U318" s="147">
        <f t="shared" si="29"/>
        <v>91.75</v>
      </c>
      <c r="V318" s="162">
        <f t="shared" ca="1" si="30"/>
        <v>196.17693206808596</v>
      </c>
    </row>
    <row r="319" spans="15:22" x14ac:dyDescent="0.2">
      <c r="O319" s="143">
        <v>36210</v>
      </c>
      <c r="P319" s="144">
        <v>208.75</v>
      </c>
      <c r="Q319" s="144">
        <v>89</v>
      </c>
      <c r="R319" s="145">
        <f t="shared" si="26"/>
        <v>1</v>
      </c>
      <c r="S319" s="145">
        <f t="shared" si="27"/>
        <v>319</v>
      </c>
      <c r="T319" s="146">
        <f t="shared" si="28"/>
        <v>208.75</v>
      </c>
      <c r="U319" s="147">
        <f t="shared" si="29"/>
        <v>89</v>
      </c>
      <c r="V319" s="162">
        <f t="shared" ca="1" si="30"/>
        <v>193.38476458901164</v>
      </c>
    </row>
    <row r="320" spans="15:22" x14ac:dyDescent="0.2">
      <c r="O320" s="143">
        <v>36217</v>
      </c>
      <c r="P320" s="144">
        <v>206.25</v>
      </c>
      <c r="Q320" s="144">
        <v>91.5</v>
      </c>
      <c r="R320" s="145">
        <f t="shared" si="26"/>
        <v>1</v>
      </c>
      <c r="S320" s="145">
        <f t="shared" si="27"/>
        <v>320</v>
      </c>
      <c r="T320" s="146">
        <f t="shared" si="28"/>
        <v>206.25</v>
      </c>
      <c r="U320" s="147">
        <f t="shared" si="29"/>
        <v>91.5</v>
      </c>
      <c r="V320" s="162">
        <f t="shared" ca="1" si="30"/>
        <v>195.92309866089738</v>
      </c>
    </row>
    <row r="321" spans="15:22" x14ac:dyDescent="0.2">
      <c r="O321" s="143">
        <v>36224</v>
      </c>
      <c r="P321" s="144">
        <v>209</v>
      </c>
      <c r="Q321" s="144">
        <v>99.75</v>
      </c>
      <c r="R321" s="145">
        <f t="shared" si="26"/>
        <v>1</v>
      </c>
      <c r="S321" s="145">
        <f t="shared" si="27"/>
        <v>321</v>
      </c>
      <c r="T321" s="146">
        <f t="shared" si="28"/>
        <v>209</v>
      </c>
      <c r="U321" s="147">
        <f t="shared" si="29"/>
        <v>99.75</v>
      </c>
      <c r="V321" s="162">
        <f t="shared" ca="1" si="30"/>
        <v>204.29960109812038</v>
      </c>
    </row>
    <row r="322" spans="15:22" x14ac:dyDescent="0.2">
      <c r="O322" s="143">
        <v>36231</v>
      </c>
      <c r="P322" s="144">
        <v>212.5</v>
      </c>
      <c r="Q322" s="144">
        <v>109</v>
      </c>
      <c r="R322" s="145">
        <f t="shared" si="26"/>
        <v>1</v>
      </c>
      <c r="S322" s="145">
        <f t="shared" si="27"/>
        <v>322</v>
      </c>
      <c r="T322" s="146">
        <f t="shared" si="28"/>
        <v>212.5</v>
      </c>
      <c r="U322" s="147">
        <f t="shared" si="29"/>
        <v>109</v>
      </c>
      <c r="V322" s="162">
        <f t="shared" ca="1" si="30"/>
        <v>213.69143716409769</v>
      </c>
    </row>
    <row r="323" spans="15:22" x14ac:dyDescent="0.2">
      <c r="O323" s="143">
        <v>36238</v>
      </c>
      <c r="P323" s="144">
        <v>221</v>
      </c>
      <c r="Q323" s="144">
        <v>116</v>
      </c>
      <c r="R323" s="145">
        <f t="shared" si="26"/>
        <v>1</v>
      </c>
      <c r="S323" s="145">
        <f t="shared" si="27"/>
        <v>323</v>
      </c>
      <c r="T323" s="146">
        <f t="shared" si="28"/>
        <v>221</v>
      </c>
      <c r="U323" s="147">
        <f t="shared" si="29"/>
        <v>116</v>
      </c>
      <c r="V323" s="162">
        <f t="shared" ca="1" si="30"/>
        <v>220.79877256537779</v>
      </c>
    </row>
    <row r="324" spans="15:22" x14ac:dyDescent="0.2">
      <c r="O324" s="143">
        <v>36245</v>
      </c>
      <c r="P324" s="144">
        <v>241</v>
      </c>
      <c r="Q324" s="144">
        <v>122.75</v>
      </c>
      <c r="R324" s="145">
        <f t="shared" si="26"/>
        <v>1</v>
      </c>
      <c r="S324" s="145">
        <f t="shared" si="27"/>
        <v>324</v>
      </c>
      <c r="T324" s="146">
        <f t="shared" si="28"/>
        <v>241</v>
      </c>
      <c r="U324" s="147">
        <f t="shared" si="29"/>
        <v>122.75</v>
      </c>
      <c r="V324" s="162">
        <f t="shared" ca="1" si="30"/>
        <v>227.65227455946933</v>
      </c>
    </row>
    <row r="325" spans="15:22" x14ac:dyDescent="0.2">
      <c r="O325" s="143">
        <v>36252</v>
      </c>
      <c r="P325" s="144">
        <v>248.75</v>
      </c>
      <c r="Q325" s="144">
        <v>132.75</v>
      </c>
      <c r="R325" s="145">
        <f t="shared" ref="R325:R370" si="31">VLOOKUP(YEAR($O325),$L$9:$M$16,2,0)</f>
        <v>1</v>
      </c>
      <c r="S325" s="145">
        <f t="shared" si="27"/>
        <v>325</v>
      </c>
      <c r="T325" s="146">
        <f t="shared" si="28"/>
        <v>248.75</v>
      </c>
      <c r="U325" s="147">
        <f t="shared" si="29"/>
        <v>132.75</v>
      </c>
      <c r="V325" s="162">
        <f t="shared" ca="1" si="30"/>
        <v>237.80561084701236</v>
      </c>
    </row>
    <row r="326" spans="15:22" x14ac:dyDescent="0.2">
      <c r="O326" s="143">
        <v>36259</v>
      </c>
      <c r="P326" s="144">
        <v>257.75</v>
      </c>
      <c r="Q326" s="144">
        <v>134.25</v>
      </c>
      <c r="R326" s="145">
        <f t="shared" si="31"/>
        <v>1</v>
      </c>
      <c r="S326" s="145">
        <f t="shared" ref="S326:S370" si="32">IF(R326=1,ROW(R326),"")</f>
        <v>326</v>
      </c>
      <c r="T326" s="146">
        <f t="shared" ref="T326:T370" si="33">IF(R326=0,"",P326*R326)</f>
        <v>257.75</v>
      </c>
      <c r="U326" s="147">
        <f t="shared" ref="U326:U370" si="34">IF(R326=0,"",Q326*R326)</f>
        <v>134.25</v>
      </c>
      <c r="V326" s="162">
        <f t="shared" ref="V326:V370" ca="1" si="35">IF($R326&gt;0,$Q326*$M$4+$M$5,"")</f>
        <v>239.32861129014381</v>
      </c>
    </row>
    <row r="327" spans="15:22" x14ac:dyDescent="0.2">
      <c r="O327" s="143">
        <v>36266</v>
      </c>
      <c r="P327" s="144">
        <v>252</v>
      </c>
      <c r="Q327" s="144">
        <v>134.5</v>
      </c>
      <c r="R327" s="145">
        <f t="shared" si="31"/>
        <v>1</v>
      </c>
      <c r="S327" s="145">
        <f t="shared" si="32"/>
        <v>327</v>
      </c>
      <c r="T327" s="146">
        <f t="shared" si="33"/>
        <v>252</v>
      </c>
      <c r="U327" s="147">
        <f t="shared" si="34"/>
        <v>134.5</v>
      </c>
      <c r="V327" s="162">
        <f t="shared" ca="1" si="35"/>
        <v>239.58244469733239</v>
      </c>
    </row>
    <row r="328" spans="15:22" x14ac:dyDescent="0.2">
      <c r="O328" s="143">
        <v>36273</v>
      </c>
      <c r="P328" s="144">
        <v>252.25</v>
      </c>
      <c r="Q328" s="144">
        <v>137</v>
      </c>
      <c r="R328" s="145">
        <f t="shared" si="31"/>
        <v>1</v>
      </c>
      <c r="S328" s="145">
        <f t="shared" si="32"/>
        <v>328</v>
      </c>
      <c r="T328" s="146">
        <f t="shared" si="33"/>
        <v>252.25</v>
      </c>
      <c r="U328" s="147">
        <f t="shared" si="34"/>
        <v>137</v>
      </c>
      <c r="V328" s="162">
        <f t="shared" ca="1" si="35"/>
        <v>242.12077876921816</v>
      </c>
    </row>
    <row r="329" spans="15:22" x14ac:dyDescent="0.2">
      <c r="O329" s="143">
        <v>36280</v>
      </c>
      <c r="P329" s="144">
        <v>250.5</v>
      </c>
      <c r="Q329" s="144">
        <v>142.25</v>
      </c>
      <c r="R329" s="145">
        <f t="shared" si="31"/>
        <v>1</v>
      </c>
      <c r="S329" s="145">
        <f t="shared" si="32"/>
        <v>329</v>
      </c>
      <c r="T329" s="146">
        <f t="shared" si="33"/>
        <v>250.5</v>
      </c>
      <c r="U329" s="147">
        <f t="shared" si="34"/>
        <v>142.25</v>
      </c>
      <c r="V329" s="162">
        <f t="shared" ca="1" si="35"/>
        <v>247.45128032017823</v>
      </c>
    </row>
    <row r="330" spans="15:22" x14ac:dyDescent="0.2">
      <c r="O330" s="143">
        <v>36287</v>
      </c>
      <c r="P330" s="144">
        <v>247.5</v>
      </c>
      <c r="Q330" s="144">
        <v>158.5</v>
      </c>
      <c r="R330" s="145">
        <f t="shared" si="31"/>
        <v>1</v>
      </c>
      <c r="S330" s="145">
        <f t="shared" si="32"/>
        <v>330</v>
      </c>
      <c r="T330" s="146">
        <f t="shared" si="33"/>
        <v>247.5</v>
      </c>
      <c r="U330" s="147">
        <f t="shared" si="34"/>
        <v>158.5</v>
      </c>
      <c r="V330" s="162">
        <f t="shared" ca="1" si="35"/>
        <v>263.95045178743567</v>
      </c>
    </row>
    <row r="331" spans="15:22" x14ac:dyDescent="0.2">
      <c r="O331" s="143">
        <v>36294</v>
      </c>
      <c r="P331" s="144">
        <v>247.75</v>
      </c>
      <c r="Q331" s="144">
        <v>161.5</v>
      </c>
      <c r="R331" s="145">
        <f t="shared" si="31"/>
        <v>1</v>
      </c>
      <c r="S331" s="145">
        <f t="shared" si="32"/>
        <v>331</v>
      </c>
      <c r="T331" s="146">
        <f t="shared" si="33"/>
        <v>247.75</v>
      </c>
      <c r="U331" s="147">
        <f t="shared" si="34"/>
        <v>161.5</v>
      </c>
      <c r="V331" s="162">
        <f t="shared" ca="1" si="35"/>
        <v>266.99645267369857</v>
      </c>
    </row>
    <row r="332" spans="15:22" x14ac:dyDescent="0.2">
      <c r="O332" s="143">
        <v>36301</v>
      </c>
      <c r="P332" s="144">
        <v>241.25</v>
      </c>
      <c r="Q332" s="144">
        <v>152.5</v>
      </c>
      <c r="R332" s="145">
        <f t="shared" si="31"/>
        <v>1</v>
      </c>
      <c r="S332" s="145">
        <f t="shared" si="32"/>
        <v>332</v>
      </c>
      <c r="T332" s="146">
        <f t="shared" si="33"/>
        <v>241.25</v>
      </c>
      <c r="U332" s="147">
        <f t="shared" si="34"/>
        <v>152.5</v>
      </c>
      <c r="V332" s="162">
        <f t="shared" ca="1" si="35"/>
        <v>257.85845001490986</v>
      </c>
    </row>
    <row r="333" spans="15:22" x14ac:dyDescent="0.2">
      <c r="O333" s="143">
        <v>36308</v>
      </c>
      <c r="P333" s="144">
        <v>241</v>
      </c>
      <c r="Q333" s="144">
        <v>142.5</v>
      </c>
      <c r="R333" s="145">
        <f t="shared" si="31"/>
        <v>1</v>
      </c>
      <c r="S333" s="145">
        <f t="shared" si="32"/>
        <v>333</v>
      </c>
      <c r="T333" s="146">
        <f t="shared" si="33"/>
        <v>241</v>
      </c>
      <c r="U333" s="147">
        <f t="shared" si="34"/>
        <v>142.5</v>
      </c>
      <c r="V333" s="162">
        <f t="shared" ca="1" si="35"/>
        <v>247.70511372736681</v>
      </c>
    </row>
    <row r="334" spans="15:22" x14ac:dyDescent="0.2">
      <c r="O334" s="143">
        <v>36315</v>
      </c>
      <c r="P334" s="144">
        <v>242</v>
      </c>
      <c r="Q334" s="144">
        <v>138</v>
      </c>
      <c r="R334" s="145">
        <f t="shared" si="31"/>
        <v>1</v>
      </c>
      <c r="S334" s="145">
        <f t="shared" si="32"/>
        <v>334</v>
      </c>
      <c r="T334" s="146">
        <f t="shared" si="33"/>
        <v>242</v>
      </c>
      <c r="U334" s="147">
        <f t="shared" si="34"/>
        <v>138</v>
      </c>
      <c r="V334" s="162">
        <f t="shared" ca="1" si="35"/>
        <v>243.13611239797245</v>
      </c>
    </row>
    <row r="335" spans="15:22" x14ac:dyDescent="0.2">
      <c r="O335" s="143">
        <v>36322</v>
      </c>
      <c r="P335" s="144">
        <v>242.75</v>
      </c>
      <c r="Q335" s="144">
        <v>144.75</v>
      </c>
      <c r="R335" s="145">
        <f t="shared" si="31"/>
        <v>1</v>
      </c>
      <c r="S335" s="145">
        <f t="shared" si="32"/>
        <v>335</v>
      </c>
      <c r="T335" s="146">
        <f t="shared" si="33"/>
        <v>242.75</v>
      </c>
      <c r="U335" s="147">
        <f t="shared" si="34"/>
        <v>144.75</v>
      </c>
      <c r="V335" s="162">
        <f t="shared" ca="1" si="35"/>
        <v>249.989614392064</v>
      </c>
    </row>
    <row r="336" spans="15:22" x14ac:dyDescent="0.2">
      <c r="O336" s="143">
        <v>36329</v>
      </c>
      <c r="P336" s="144">
        <v>244.5</v>
      </c>
      <c r="Q336" s="144">
        <v>156</v>
      </c>
      <c r="R336" s="145">
        <f t="shared" si="31"/>
        <v>1</v>
      </c>
      <c r="S336" s="145">
        <f t="shared" si="32"/>
        <v>336</v>
      </c>
      <c r="T336" s="146">
        <f t="shared" si="33"/>
        <v>244.5</v>
      </c>
      <c r="U336" s="147">
        <f t="shared" si="34"/>
        <v>156</v>
      </c>
      <c r="V336" s="162">
        <f t="shared" ca="1" si="35"/>
        <v>261.41211771554993</v>
      </c>
    </row>
    <row r="337" spans="15:22" x14ac:dyDescent="0.2">
      <c r="O337" s="143">
        <v>36336</v>
      </c>
      <c r="P337" s="144">
        <v>249.75</v>
      </c>
      <c r="Q337" s="144">
        <v>158</v>
      </c>
      <c r="R337" s="145">
        <f t="shared" si="31"/>
        <v>1</v>
      </c>
      <c r="S337" s="145">
        <f t="shared" si="32"/>
        <v>337</v>
      </c>
      <c r="T337" s="146">
        <f t="shared" si="33"/>
        <v>249.75</v>
      </c>
      <c r="U337" s="147">
        <f t="shared" si="34"/>
        <v>158</v>
      </c>
      <c r="V337" s="162">
        <f t="shared" ca="1" si="35"/>
        <v>263.44278497305851</v>
      </c>
    </row>
    <row r="338" spans="15:22" x14ac:dyDescent="0.2">
      <c r="O338" s="143">
        <v>36343</v>
      </c>
      <c r="P338" s="144">
        <v>252.5</v>
      </c>
      <c r="Q338" s="144">
        <v>165.5</v>
      </c>
      <c r="R338" s="145">
        <f t="shared" si="31"/>
        <v>1</v>
      </c>
      <c r="S338" s="145">
        <f t="shared" si="32"/>
        <v>338</v>
      </c>
      <c r="T338" s="146">
        <f t="shared" si="33"/>
        <v>252.5</v>
      </c>
      <c r="U338" s="147">
        <f t="shared" si="34"/>
        <v>165.5</v>
      </c>
      <c r="V338" s="162">
        <f t="shared" ca="1" si="35"/>
        <v>271.05778718871579</v>
      </c>
    </row>
    <row r="339" spans="15:22" x14ac:dyDescent="0.2">
      <c r="O339" s="143">
        <v>36350</v>
      </c>
      <c r="P339" s="144">
        <v>258</v>
      </c>
      <c r="Q339" s="144">
        <v>172</v>
      </c>
      <c r="R339" s="145">
        <f t="shared" si="31"/>
        <v>1</v>
      </c>
      <c r="S339" s="145">
        <f t="shared" si="32"/>
        <v>339</v>
      </c>
      <c r="T339" s="146">
        <f t="shared" si="33"/>
        <v>258</v>
      </c>
      <c r="U339" s="147">
        <f t="shared" si="34"/>
        <v>172</v>
      </c>
      <c r="V339" s="162">
        <f t="shared" ca="1" si="35"/>
        <v>277.65745577561876</v>
      </c>
    </row>
    <row r="340" spans="15:22" x14ac:dyDescent="0.2">
      <c r="O340" s="143">
        <v>36357</v>
      </c>
      <c r="P340" s="144">
        <v>258.5</v>
      </c>
      <c r="Q340" s="144">
        <v>176</v>
      </c>
      <c r="R340" s="145">
        <f t="shared" si="31"/>
        <v>1</v>
      </c>
      <c r="S340" s="145">
        <f t="shared" si="32"/>
        <v>340</v>
      </c>
      <c r="T340" s="146">
        <f t="shared" si="33"/>
        <v>258.5</v>
      </c>
      <c r="U340" s="147">
        <f t="shared" si="34"/>
        <v>176</v>
      </c>
      <c r="V340" s="162">
        <f t="shared" ca="1" si="35"/>
        <v>281.71879029063598</v>
      </c>
    </row>
    <row r="341" spans="15:22" x14ac:dyDescent="0.2">
      <c r="O341" s="143">
        <v>36364</v>
      </c>
      <c r="P341" s="144">
        <v>272.5</v>
      </c>
      <c r="Q341" s="144">
        <v>181.5</v>
      </c>
      <c r="R341" s="145">
        <f t="shared" si="31"/>
        <v>1</v>
      </c>
      <c r="S341" s="145">
        <f t="shared" si="32"/>
        <v>341</v>
      </c>
      <c r="T341" s="146">
        <f t="shared" si="33"/>
        <v>272.5</v>
      </c>
      <c r="U341" s="147">
        <f t="shared" si="34"/>
        <v>181.5</v>
      </c>
      <c r="V341" s="162">
        <f t="shared" ca="1" si="35"/>
        <v>287.30312524878462</v>
      </c>
    </row>
    <row r="342" spans="15:22" x14ac:dyDescent="0.2">
      <c r="O342" s="143">
        <v>36371</v>
      </c>
      <c r="P342" s="144">
        <v>280</v>
      </c>
      <c r="Q342" s="144">
        <v>187</v>
      </c>
      <c r="R342" s="145">
        <f t="shared" si="31"/>
        <v>1</v>
      </c>
      <c r="S342" s="145">
        <f t="shared" si="32"/>
        <v>342</v>
      </c>
      <c r="T342" s="146">
        <f t="shared" si="33"/>
        <v>280</v>
      </c>
      <c r="U342" s="147">
        <f t="shared" si="34"/>
        <v>187</v>
      </c>
      <c r="V342" s="162">
        <f t="shared" ca="1" si="35"/>
        <v>292.88746020693327</v>
      </c>
    </row>
    <row r="343" spans="15:22" x14ac:dyDescent="0.2">
      <c r="O343" s="143">
        <v>36378</v>
      </c>
      <c r="P343" s="144">
        <v>285.75</v>
      </c>
      <c r="Q343" s="144">
        <v>189.5</v>
      </c>
      <c r="R343" s="145">
        <f t="shared" si="31"/>
        <v>1</v>
      </c>
      <c r="S343" s="145">
        <f t="shared" si="32"/>
        <v>343</v>
      </c>
      <c r="T343" s="146">
        <f t="shared" si="33"/>
        <v>285.75</v>
      </c>
      <c r="U343" s="147">
        <f t="shared" si="34"/>
        <v>189.5</v>
      </c>
      <c r="V343" s="162">
        <f t="shared" ca="1" si="35"/>
        <v>295.42579427881901</v>
      </c>
    </row>
    <row r="344" spans="15:22" x14ac:dyDescent="0.2">
      <c r="O344" s="143">
        <v>36385</v>
      </c>
      <c r="P344" s="144">
        <v>285.5</v>
      </c>
      <c r="Q344" s="144">
        <v>195</v>
      </c>
      <c r="R344" s="145">
        <f t="shared" si="31"/>
        <v>1</v>
      </c>
      <c r="S344" s="145">
        <f t="shared" si="32"/>
        <v>344</v>
      </c>
      <c r="T344" s="146">
        <f t="shared" si="33"/>
        <v>285.5</v>
      </c>
      <c r="U344" s="147">
        <f t="shared" si="34"/>
        <v>195</v>
      </c>
      <c r="V344" s="162">
        <f t="shared" ca="1" si="35"/>
        <v>301.01012923696771</v>
      </c>
    </row>
    <row r="345" spans="15:22" x14ac:dyDescent="0.2">
      <c r="O345" s="143">
        <v>36392</v>
      </c>
      <c r="P345" s="144">
        <v>287.25</v>
      </c>
      <c r="Q345" s="144">
        <v>200</v>
      </c>
      <c r="R345" s="145">
        <f t="shared" si="31"/>
        <v>1</v>
      </c>
      <c r="S345" s="145">
        <f t="shared" si="32"/>
        <v>345</v>
      </c>
      <c r="T345" s="146">
        <f t="shared" si="33"/>
        <v>287.25</v>
      </c>
      <c r="U345" s="147">
        <f t="shared" si="34"/>
        <v>200</v>
      </c>
      <c r="V345" s="162">
        <f t="shared" ca="1" si="35"/>
        <v>306.0867973807392</v>
      </c>
    </row>
    <row r="346" spans="15:22" x14ac:dyDescent="0.2">
      <c r="O346" s="143">
        <v>36399</v>
      </c>
      <c r="P346" s="144">
        <v>285.5</v>
      </c>
      <c r="Q346" s="144">
        <v>196</v>
      </c>
      <c r="R346" s="145">
        <f t="shared" si="31"/>
        <v>1</v>
      </c>
      <c r="S346" s="145">
        <f t="shared" si="32"/>
        <v>346</v>
      </c>
      <c r="T346" s="146">
        <f t="shared" si="33"/>
        <v>285.5</v>
      </c>
      <c r="U346" s="147">
        <f t="shared" si="34"/>
        <v>196</v>
      </c>
      <c r="V346" s="162">
        <f t="shared" ca="1" si="35"/>
        <v>302.02546286572203</v>
      </c>
    </row>
    <row r="347" spans="15:22" x14ac:dyDescent="0.2">
      <c r="O347" s="143">
        <v>36406</v>
      </c>
      <c r="P347" s="144">
        <v>287.5</v>
      </c>
      <c r="Q347" s="144">
        <v>195.5</v>
      </c>
      <c r="R347" s="145">
        <f t="shared" si="31"/>
        <v>1</v>
      </c>
      <c r="S347" s="145">
        <f t="shared" si="32"/>
        <v>347</v>
      </c>
      <c r="T347" s="146">
        <f t="shared" si="33"/>
        <v>287.5</v>
      </c>
      <c r="U347" s="147">
        <f t="shared" si="34"/>
        <v>195.5</v>
      </c>
      <c r="V347" s="162">
        <f t="shared" ca="1" si="35"/>
        <v>301.51779605134482</v>
      </c>
    </row>
    <row r="348" spans="15:22" x14ac:dyDescent="0.2">
      <c r="O348" s="143">
        <v>36413</v>
      </c>
      <c r="P348" s="144">
        <v>285.5</v>
      </c>
      <c r="Q348" s="144">
        <v>196.75</v>
      </c>
      <c r="R348" s="145">
        <f t="shared" si="31"/>
        <v>1</v>
      </c>
      <c r="S348" s="145">
        <f t="shared" si="32"/>
        <v>348</v>
      </c>
      <c r="T348" s="146">
        <f t="shared" si="33"/>
        <v>285.5</v>
      </c>
      <c r="U348" s="147">
        <f t="shared" si="34"/>
        <v>196.75</v>
      </c>
      <c r="V348" s="162">
        <f t="shared" ca="1" si="35"/>
        <v>302.78696308728775</v>
      </c>
    </row>
    <row r="349" spans="15:22" x14ac:dyDescent="0.2">
      <c r="O349" s="143">
        <v>36420</v>
      </c>
      <c r="P349" s="144">
        <v>299.25</v>
      </c>
      <c r="Q349" s="144">
        <v>201.75</v>
      </c>
      <c r="R349" s="145">
        <f t="shared" si="31"/>
        <v>1</v>
      </c>
      <c r="S349" s="145">
        <f t="shared" si="32"/>
        <v>349</v>
      </c>
      <c r="T349" s="146">
        <f t="shared" si="33"/>
        <v>299.25</v>
      </c>
      <c r="U349" s="147">
        <f t="shared" si="34"/>
        <v>201.75</v>
      </c>
      <c r="V349" s="162">
        <f t="shared" ca="1" si="35"/>
        <v>307.86363123105923</v>
      </c>
    </row>
    <row r="350" spans="15:22" x14ac:dyDescent="0.2">
      <c r="O350" s="143">
        <v>36427</v>
      </c>
      <c r="P350" s="144">
        <v>309.75</v>
      </c>
      <c r="Q350" s="144">
        <v>205.5</v>
      </c>
      <c r="R350" s="145">
        <f t="shared" si="31"/>
        <v>1</v>
      </c>
      <c r="S350" s="145">
        <f t="shared" si="32"/>
        <v>350</v>
      </c>
      <c r="T350" s="146">
        <f t="shared" si="33"/>
        <v>309.75</v>
      </c>
      <c r="U350" s="147">
        <f t="shared" si="34"/>
        <v>205.5</v>
      </c>
      <c r="V350" s="162">
        <f t="shared" ca="1" si="35"/>
        <v>311.6711323388879</v>
      </c>
    </row>
    <row r="351" spans="15:22" x14ac:dyDescent="0.2">
      <c r="O351" s="143">
        <v>36434</v>
      </c>
      <c r="P351" s="144">
        <v>305.75</v>
      </c>
      <c r="Q351" s="144">
        <v>217.5</v>
      </c>
      <c r="R351" s="145">
        <f t="shared" si="31"/>
        <v>1</v>
      </c>
      <c r="S351" s="145">
        <f t="shared" si="32"/>
        <v>351</v>
      </c>
      <c r="T351" s="146">
        <f t="shared" si="33"/>
        <v>305.75</v>
      </c>
      <c r="U351" s="147">
        <f t="shared" si="34"/>
        <v>217.5</v>
      </c>
      <c r="V351" s="162">
        <f t="shared" ca="1" si="35"/>
        <v>323.85513588393951</v>
      </c>
    </row>
    <row r="352" spans="15:22" x14ac:dyDescent="0.2">
      <c r="O352" s="143">
        <v>36441</v>
      </c>
      <c r="P352" s="144">
        <v>310</v>
      </c>
      <c r="Q352" s="144">
        <v>211.5</v>
      </c>
      <c r="R352" s="145">
        <f t="shared" si="31"/>
        <v>1</v>
      </c>
      <c r="S352" s="145">
        <f t="shared" si="32"/>
        <v>352</v>
      </c>
      <c r="T352" s="146">
        <f t="shared" si="33"/>
        <v>310</v>
      </c>
      <c r="U352" s="147">
        <f t="shared" si="34"/>
        <v>211.5</v>
      </c>
      <c r="V352" s="162">
        <f t="shared" ca="1" si="35"/>
        <v>317.76313411141371</v>
      </c>
    </row>
    <row r="353" spans="15:22" x14ac:dyDescent="0.2">
      <c r="O353" s="143">
        <v>36448</v>
      </c>
      <c r="P353" s="144">
        <v>304.25</v>
      </c>
      <c r="Q353" s="144">
        <v>214</v>
      </c>
      <c r="R353" s="145">
        <f t="shared" si="31"/>
        <v>1</v>
      </c>
      <c r="S353" s="145">
        <f t="shared" si="32"/>
        <v>353</v>
      </c>
      <c r="T353" s="146">
        <f t="shared" si="33"/>
        <v>304.25</v>
      </c>
      <c r="U353" s="147">
        <f t="shared" si="34"/>
        <v>214</v>
      </c>
      <c r="V353" s="162">
        <f t="shared" ca="1" si="35"/>
        <v>320.30146818329945</v>
      </c>
    </row>
    <row r="354" spans="15:22" x14ac:dyDescent="0.2">
      <c r="O354" s="143">
        <v>36455</v>
      </c>
      <c r="P354" s="144">
        <v>312.25</v>
      </c>
      <c r="Q354" s="144">
        <v>218</v>
      </c>
      <c r="R354" s="145">
        <f t="shared" si="31"/>
        <v>1</v>
      </c>
      <c r="S354" s="145">
        <f t="shared" si="32"/>
        <v>354</v>
      </c>
      <c r="T354" s="146">
        <f t="shared" si="33"/>
        <v>312.25</v>
      </c>
      <c r="U354" s="147">
        <f t="shared" si="34"/>
        <v>218</v>
      </c>
      <c r="V354" s="162">
        <f t="shared" ca="1" si="35"/>
        <v>324.36280269831667</v>
      </c>
    </row>
    <row r="355" spans="15:22" x14ac:dyDescent="0.2">
      <c r="O355" s="143">
        <v>36462</v>
      </c>
      <c r="P355" s="144">
        <v>309.75</v>
      </c>
      <c r="Q355" s="144">
        <v>213.5</v>
      </c>
      <c r="R355" s="145">
        <f t="shared" si="31"/>
        <v>1</v>
      </c>
      <c r="S355" s="145">
        <f t="shared" si="32"/>
        <v>355</v>
      </c>
      <c r="T355" s="146">
        <f t="shared" si="33"/>
        <v>309.75</v>
      </c>
      <c r="U355" s="147">
        <f t="shared" si="34"/>
        <v>213.5</v>
      </c>
      <c r="V355" s="162">
        <f t="shared" ca="1" si="35"/>
        <v>319.79380136892235</v>
      </c>
    </row>
    <row r="356" spans="15:22" x14ac:dyDescent="0.2">
      <c r="O356" s="143">
        <v>36469</v>
      </c>
      <c r="P356" s="144">
        <v>309.25</v>
      </c>
      <c r="Q356" s="144">
        <v>215</v>
      </c>
      <c r="R356" s="145">
        <f t="shared" si="31"/>
        <v>1</v>
      </c>
      <c r="S356" s="145">
        <f t="shared" si="32"/>
        <v>356</v>
      </c>
      <c r="T356" s="146">
        <f t="shared" si="33"/>
        <v>309.25</v>
      </c>
      <c r="U356" s="147">
        <f t="shared" si="34"/>
        <v>215</v>
      </c>
      <c r="V356" s="162">
        <f t="shared" ca="1" si="35"/>
        <v>321.31680181205377</v>
      </c>
    </row>
    <row r="357" spans="15:22" x14ac:dyDescent="0.2">
      <c r="O357" s="143">
        <v>36476</v>
      </c>
      <c r="P357" s="144">
        <v>310.25</v>
      </c>
      <c r="Q357" s="144">
        <v>212.5</v>
      </c>
      <c r="R357" s="145">
        <f t="shared" si="31"/>
        <v>1</v>
      </c>
      <c r="S357" s="145">
        <f t="shared" si="32"/>
        <v>357</v>
      </c>
      <c r="T357" s="146">
        <f t="shared" si="33"/>
        <v>310.25</v>
      </c>
      <c r="U357" s="147">
        <f t="shared" si="34"/>
        <v>212.5</v>
      </c>
      <c r="V357" s="162">
        <f t="shared" ca="1" si="35"/>
        <v>318.77846774016803</v>
      </c>
    </row>
    <row r="358" spans="15:22" x14ac:dyDescent="0.2">
      <c r="O358" s="143">
        <v>36483</v>
      </c>
      <c r="P358" s="144">
        <v>309.5</v>
      </c>
      <c r="Q358" s="144">
        <v>224.5</v>
      </c>
      <c r="R358" s="145">
        <f t="shared" si="31"/>
        <v>1</v>
      </c>
      <c r="S358" s="145">
        <f t="shared" si="32"/>
        <v>358</v>
      </c>
      <c r="T358" s="146">
        <f t="shared" si="33"/>
        <v>309.5</v>
      </c>
      <c r="U358" s="147">
        <f t="shared" si="34"/>
        <v>224.5</v>
      </c>
      <c r="V358" s="162">
        <f t="shared" ca="1" si="35"/>
        <v>330.96247128521964</v>
      </c>
    </row>
    <row r="359" spans="15:22" x14ac:dyDescent="0.2">
      <c r="O359" s="143">
        <v>36490</v>
      </c>
      <c r="P359" s="144">
        <v>315.5</v>
      </c>
      <c r="Q359" s="144">
        <v>239</v>
      </c>
      <c r="R359" s="145">
        <f t="shared" si="31"/>
        <v>1</v>
      </c>
      <c r="S359" s="145">
        <f t="shared" si="32"/>
        <v>359</v>
      </c>
      <c r="T359" s="146">
        <f t="shared" si="33"/>
        <v>315.5</v>
      </c>
      <c r="U359" s="147">
        <f t="shared" si="34"/>
        <v>239</v>
      </c>
      <c r="V359" s="162">
        <f t="shared" ca="1" si="35"/>
        <v>345.68480890215699</v>
      </c>
    </row>
    <row r="360" spans="15:22" x14ac:dyDescent="0.2">
      <c r="O360" s="143">
        <v>36497</v>
      </c>
      <c r="P360" s="144">
        <v>312</v>
      </c>
      <c r="Q360" s="144">
        <v>220.5</v>
      </c>
      <c r="R360" s="145">
        <f t="shared" si="31"/>
        <v>1</v>
      </c>
      <c r="S360" s="145">
        <f t="shared" si="32"/>
        <v>360</v>
      </c>
      <c r="T360" s="146">
        <f t="shared" si="33"/>
        <v>312</v>
      </c>
      <c r="U360" s="147">
        <f t="shared" si="34"/>
        <v>220.5</v>
      </c>
      <c r="V360" s="162">
        <f t="shared" ca="1" si="35"/>
        <v>326.90113677020241</v>
      </c>
    </row>
    <row r="361" spans="15:22" x14ac:dyDescent="0.2">
      <c r="O361" s="143">
        <v>36504</v>
      </c>
      <c r="P361" s="144">
        <v>325</v>
      </c>
      <c r="Q361" s="144">
        <v>217</v>
      </c>
      <c r="R361" s="145">
        <f t="shared" si="31"/>
        <v>1</v>
      </c>
      <c r="S361" s="145">
        <f t="shared" si="32"/>
        <v>361</v>
      </c>
      <c r="T361" s="146">
        <f t="shared" si="33"/>
        <v>325</v>
      </c>
      <c r="U361" s="147">
        <f t="shared" si="34"/>
        <v>217</v>
      </c>
      <c r="V361" s="162">
        <f t="shared" ca="1" si="35"/>
        <v>323.34746906956235</v>
      </c>
    </row>
    <row r="362" spans="15:22" x14ac:dyDescent="0.2">
      <c r="O362" s="143">
        <v>36511</v>
      </c>
      <c r="P362" s="144">
        <v>332.5</v>
      </c>
      <c r="Q362" s="144">
        <v>214.5</v>
      </c>
      <c r="R362" s="145">
        <f t="shared" si="31"/>
        <v>1</v>
      </c>
      <c r="S362" s="145">
        <f t="shared" si="32"/>
        <v>362</v>
      </c>
      <c r="T362" s="146">
        <f t="shared" si="33"/>
        <v>332.5</v>
      </c>
      <c r="U362" s="147">
        <f t="shared" si="34"/>
        <v>214.5</v>
      </c>
      <c r="V362" s="162">
        <f t="shared" ca="1" si="35"/>
        <v>320.80913499767661</v>
      </c>
    </row>
    <row r="363" spans="15:22" x14ac:dyDescent="0.2">
      <c r="O363" s="143">
        <v>36518</v>
      </c>
      <c r="P363" s="144">
        <v>335.5</v>
      </c>
      <c r="Q363" s="144">
        <v>216</v>
      </c>
      <c r="R363" s="145">
        <f t="shared" si="31"/>
        <v>1</v>
      </c>
      <c r="S363" s="145">
        <f t="shared" si="32"/>
        <v>363</v>
      </c>
      <c r="T363" s="146">
        <f t="shared" si="33"/>
        <v>335.5</v>
      </c>
      <c r="U363" s="147">
        <f t="shared" si="34"/>
        <v>216</v>
      </c>
      <c r="V363" s="162">
        <f t="shared" ca="1" si="35"/>
        <v>322.33213544080809</v>
      </c>
    </row>
    <row r="364" spans="15:22" x14ac:dyDescent="0.2">
      <c r="O364" s="143">
        <v>36532</v>
      </c>
      <c r="P364" s="144">
        <v>335</v>
      </c>
      <c r="Q364" s="144">
        <v>221</v>
      </c>
      <c r="R364" s="145">
        <f t="shared" si="31"/>
        <v>1</v>
      </c>
      <c r="S364" s="145">
        <f t="shared" si="32"/>
        <v>364</v>
      </c>
      <c r="T364" s="146">
        <f t="shared" si="33"/>
        <v>335</v>
      </c>
      <c r="U364" s="147">
        <f t="shared" si="34"/>
        <v>221</v>
      </c>
      <c r="V364" s="162">
        <f t="shared" ca="1" si="35"/>
        <v>327.40880358457957</v>
      </c>
    </row>
    <row r="365" spans="15:22" x14ac:dyDescent="0.2">
      <c r="O365" s="143">
        <v>36539</v>
      </c>
      <c r="P365" s="144">
        <v>344</v>
      </c>
      <c r="Q365" s="144">
        <v>232</v>
      </c>
      <c r="R365" s="145">
        <f t="shared" si="31"/>
        <v>1</v>
      </c>
      <c r="S365" s="145">
        <f t="shared" si="32"/>
        <v>365</v>
      </c>
      <c r="T365" s="146">
        <f t="shared" si="33"/>
        <v>344</v>
      </c>
      <c r="U365" s="147">
        <f t="shared" si="34"/>
        <v>232</v>
      </c>
      <c r="V365" s="162">
        <f t="shared" ca="1" si="35"/>
        <v>338.57747350087686</v>
      </c>
    </row>
    <row r="366" spans="15:22" x14ac:dyDescent="0.2">
      <c r="O366" s="143">
        <v>36546</v>
      </c>
      <c r="P366" s="144">
        <v>370</v>
      </c>
      <c r="Q366" s="144">
        <v>254.5</v>
      </c>
      <c r="R366" s="145">
        <f t="shared" si="31"/>
        <v>1</v>
      </c>
      <c r="S366" s="145">
        <f t="shared" si="32"/>
        <v>366</v>
      </c>
      <c r="T366" s="146">
        <f t="shared" si="33"/>
        <v>370</v>
      </c>
      <c r="U366" s="147">
        <f t="shared" si="34"/>
        <v>254.5</v>
      </c>
      <c r="V366" s="162">
        <f t="shared" ca="1" si="35"/>
        <v>361.42248014784866</v>
      </c>
    </row>
    <row r="367" spans="15:22" x14ac:dyDescent="0.2">
      <c r="O367" s="143">
        <v>36553</v>
      </c>
      <c r="P367" s="144">
        <v>382</v>
      </c>
      <c r="Q367" s="144">
        <v>246.5</v>
      </c>
      <c r="R367" s="145">
        <f t="shared" si="31"/>
        <v>1</v>
      </c>
      <c r="S367" s="145">
        <f t="shared" si="32"/>
        <v>367</v>
      </c>
      <c r="T367" s="146">
        <f t="shared" si="33"/>
        <v>382</v>
      </c>
      <c r="U367" s="147">
        <f t="shared" si="34"/>
        <v>246.5</v>
      </c>
      <c r="V367" s="162">
        <f t="shared" ca="1" si="35"/>
        <v>353.29981111781433</v>
      </c>
    </row>
    <row r="368" spans="15:22" x14ac:dyDescent="0.2">
      <c r="O368" s="143">
        <v>36560</v>
      </c>
      <c r="P368" s="144">
        <v>380.75</v>
      </c>
      <c r="Q368" s="144">
        <v>252.5</v>
      </c>
      <c r="R368" s="145">
        <f t="shared" si="31"/>
        <v>1</v>
      </c>
      <c r="S368" s="145">
        <f t="shared" si="32"/>
        <v>368</v>
      </c>
      <c r="T368" s="146">
        <f t="shared" si="33"/>
        <v>380.75</v>
      </c>
      <c r="U368" s="147">
        <f t="shared" si="34"/>
        <v>252.5</v>
      </c>
      <c r="V368" s="162">
        <f t="shared" ca="1" si="35"/>
        <v>359.39181289034013</v>
      </c>
    </row>
    <row r="369" spans="15:22" x14ac:dyDescent="0.2">
      <c r="O369" s="143">
        <v>36567</v>
      </c>
      <c r="P369" s="144">
        <v>391.5</v>
      </c>
      <c r="Q369" s="144">
        <v>262.25</v>
      </c>
      <c r="R369" s="145">
        <f t="shared" si="31"/>
        <v>1</v>
      </c>
      <c r="S369" s="145">
        <f t="shared" si="32"/>
        <v>369</v>
      </c>
      <c r="T369" s="146">
        <f t="shared" si="33"/>
        <v>391.5</v>
      </c>
      <c r="U369" s="147">
        <f t="shared" si="34"/>
        <v>262.25</v>
      </c>
      <c r="V369" s="162">
        <f t="shared" ca="1" si="35"/>
        <v>369.29131577069461</v>
      </c>
    </row>
    <row r="370" spans="15:22" ht="13.5" thickBot="1" x14ac:dyDescent="0.25">
      <c r="O370" s="152">
        <v>36574</v>
      </c>
      <c r="P370" s="153">
        <v>405.5</v>
      </c>
      <c r="Q370" s="153">
        <v>261.5</v>
      </c>
      <c r="R370" s="154">
        <f t="shared" si="31"/>
        <v>1</v>
      </c>
      <c r="S370" s="155">
        <f t="shared" si="32"/>
        <v>370</v>
      </c>
      <c r="T370" s="156">
        <f t="shared" si="33"/>
        <v>405.5</v>
      </c>
      <c r="U370" s="154">
        <f t="shared" si="34"/>
        <v>261.5</v>
      </c>
      <c r="V370" s="163">
        <f t="shared" ca="1" si="35"/>
        <v>368.52981554912878</v>
      </c>
    </row>
  </sheetData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S426"/>
  <sheetViews>
    <sheetView showGridLines="0" workbookViewId="0">
      <selection activeCell="C28" sqref="C28"/>
    </sheetView>
  </sheetViews>
  <sheetFormatPr defaultRowHeight="12.75" x14ac:dyDescent="0.2"/>
  <cols>
    <col min="1" max="1" width="14.140625" customWidth="1"/>
    <col min="2" max="2" width="13.5703125" style="24" customWidth="1"/>
    <col min="3" max="3" width="11.140625" style="24" customWidth="1"/>
    <col min="4" max="4" width="11.42578125" style="24" customWidth="1"/>
    <col min="5" max="5" width="12" style="24" bestFit="1" customWidth="1"/>
    <col min="6" max="7" width="10.28515625" style="24" bestFit="1" customWidth="1"/>
    <col min="8" max="8" width="20.42578125" style="24" customWidth="1"/>
    <col min="9" max="9" width="12" style="24" bestFit="1" customWidth="1"/>
    <col min="10" max="10" width="11.7109375" style="24" bestFit="1" customWidth="1"/>
    <col min="11" max="11" width="5.85546875" style="27" bestFit="1" customWidth="1"/>
    <col min="12" max="12" width="9.7109375" style="27" bestFit="1" customWidth="1"/>
    <col min="13" max="13" width="12.140625" style="28" bestFit="1" customWidth="1"/>
    <col min="14" max="14" width="12.85546875" style="27" bestFit="1" customWidth="1"/>
    <col min="15" max="15" width="10.7109375" style="27" bestFit="1" customWidth="1"/>
    <col min="16" max="16" width="13.7109375" style="28" customWidth="1"/>
    <col min="17" max="18" width="11.140625" style="40" customWidth="1"/>
  </cols>
  <sheetData>
    <row r="1" spans="1:19" ht="15" x14ac:dyDescent="0.25">
      <c r="A1" s="63" t="s">
        <v>33</v>
      </c>
      <c r="B1" s="64"/>
      <c r="C1" s="64"/>
      <c r="D1" s="64"/>
      <c r="E1" s="64"/>
      <c r="F1" s="64"/>
      <c r="G1" s="51"/>
    </row>
    <row r="2" spans="1:19" x14ac:dyDescent="0.2">
      <c r="A2" s="24"/>
      <c r="J2" s="7"/>
    </row>
    <row r="3" spans="1:19" x14ac:dyDescent="0.2">
      <c r="A3" s="70" t="s">
        <v>23</v>
      </c>
      <c r="B3" s="51"/>
      <c r="D3" s="69" t="s">
        <v>30</v>
      </c>
      <c r="E3" s="64"/>
      <c r="F3" s="66" t="s">
        <v>29</v>
      </c>
      <c r="H3" s="57" t="s">
        <v>24</v>
      </c>
      <c r="I3" s="81"/>
      <c r="J3" s="81"/>
      <c r="K3" s="81"/>
      <c r="L3" s="82"/>
      <c r="M3" s="27"/>
      <c r="N3" s="7"/>
      <c r="O3" s="7"/>
      <c r="P3" s="27"/>
      <c r="Q3" s="88"/>
      <c r="R3" s="42"/>
      <c r="S3" s="42"/>
    </row>
    <row r="4" spans="1:19" x14ac:dyDescent="0.2">
      <c r="A4" s="67" t="s">
        <v>14</v>
      </c>
      <c r="B4" s="66">
        <v>26</v>
      </c>
      <c r="D4" s="69" t="s">
        <v>19</v>
      </c>
      <c r="E4" s="64"/>
      <c r="F4" s="51"/>
      <c r="H4" s="108">
        <f ca="1">B10</f>
        <v>41.091755234280335</v>
      </c>
      <c r="I4" s="109"/>
      <c r="J4" s="81"/>
      <c r="K4" s="81"/>
      <c r="L4" s="82"/>
      <c r="M4" s="27"/>
      <c r="N4" s="7"/>
      <c r="O4" s="7"/>
      <c r="P4" s="27"/>
      <c r="Q4" s="89"/>
      <c r="R4" s="44"/>
      <c r="S4" s="43"/>
    </row>
    <row r="5" spans="1:19" x14ac:dyDescent="0.2">
      <c r="A5" s="67" t="s">
        <v>15</v>
      </c>
      <c r="B5" s="78">
        <v>0.18126119998324172</v>
      </c>
      <c r="D5" s="29" t="s">
        <v>26</v>
      </c>
      <c r="E5" s="30" t="s">
        <v>27</v>
      </c>
      <c r="F5" s="79" t="s">
        <v>25</v>
      </c>
      <c r="H5" s="57" t="s">
        <v>38</v>
      </c>
      <c r="I5" s="109"/>
      <c r="J5" s="81"/>
      <c r="K5" s="81"/>
      <c r="L5" s="82"/>
      <c r="M5" s="27"/>
      <c r="N5" s="7"/>
      <c r="O5" s="7"/>
      <c r="P5" s="27"/>
      <c r="Q5" s="89"/>
      <c r="R5" s="44"/>
      <c r="S5" s="43"/>
    </row>
    <row r="6" spans="1:19" x14ac:dyDescent="0.2">
      <c r="A6" s="98" t="s">
        <v>28</v>
      </c>
      <c r="B6" s="78">
        <v>0.86029966919982548</v>
      </c>
      <c r="C6" s="87"/>
      <c r="D6" s="53">
        <v>1993</v>
      </c>
      <c r="E6" s="83">
        <v>0.25</v>
      </c>
      <c r="F6" s="75">
        <f t="shared" ref="F6:F13" si="0">E6/$E$13</f>
        <v>0.14285714285714285</v>
      </c>
      <c r="H6" s="110" t="s">
        <v>39</v>
      </c>
      <c r="I6" s="7"/>
      <c r="J6" s="48"/>
      <c r="K6" s="48"/>
      <c r="L6" s="37"/>
      <c r="M6" s="27"/>
      <c r="N6" s="28"/>
      <c r="P6" s="27"/>
      <c r="Q6" s="89"/>
      <c r="R6" s="44"/>
      <c r="S6" s="43"/>
    </row>
    <row r="7" spans="1:19" x14ac:dyDescent="0.2">
      <c r="D7" s="53">
        <v>1994</v>
      </c>
      <c r="E7" s="84">
        <v>0.5</v>
      </c>
      <c r="F7" s="76">
        <f t="shared" si="0"/>
        <v>0.2857142857142857</v>
      </c>
      <c r="H7" s="100" t="s">
        <v>40</v>
      </c>
      <c r="I7" s="80"/>
      <c r="J7" s="52"/>
      <c r="K7" s="52"/>
      <c r="L7" s="39"/>
      <c r="M7" s="27"/>
      <c r="N7" s="28"/>
      <c r="P7" s="27"/>
      <c r="Q7" s="88"/>
      <c r="R7" s="44"/>
      <c r="S7" s="90"/>
    </row>
    <row r="8" spans="1:19" x14ac:dyDescent="0.2">
      <c r="A8" s="69" t="s">
        <v>36</v>
      </c>
      <c r="B8" s="51"/>
      <c r="D8" s="53">
        <v>1995</v>
      </c>
      <c r="E8" s="84">
        <v>0.75</v>
      </c>
      <c r="F8" s="76">
        <f t="shared" si="0"/>
        <v>0.42857142857142855</v>
      </c>
      <c r="J8" s="48"/>
    </row>
    <row r="9" spans="1:19" x14ac:dyDescent="0.2">
      <c r="A9" s="68" t="s">
        <v>18</v>
      </c>
      <c r="B9" s="96">
        <f ca="1">AVERAGE($F$34:$F$399)</f>
        <v>2.4588535422635296</v>
      </c>
      <c r="D9" s="53">
        <v>1996</v>
      </c>
      <c r="E9" s="84">
        <v>1</v>
      </c>
      <c r="F9" s="76">
        <f t="shared" si="0"/>
        <v>0.5714285714285714</v>
      </c>
      <c r="J9" s="48"/>
    </row>
    <row r="10" spans="1:19" x14ac:dyDescent="0.2">
      <c r="A10" s="67" t="s">
        <v>32</v>
      </c>
      <c r="B10" s="95">
        <f ca="1">STDEV($F$34:$F$399)</f>
        <v>41.091755234280335</v>
      </c>
      <c r="D10" s="53">
        <v>1997</v>
      </c>
      <c r="E10" s="84">
        <v>1</v>
      </c>
      <c r="F10" s="76">
        <f t="shared" si="0"/>
        <v>0.5714285714285714</v>
      </c>
      <c r="J10" s="48"/>
    </row>
    <row r="11" spans="1:19" x14ac:dyDescent="0.2">
      <c r="A11" s="67" t="s">
        <v>20</v>
      </c>
      <c r="B11" s="97">
        <f ca="1">STDEV($H$34:$H$399)</f>
        <v>36.641229792893185</v>
      </c>
      <c r="D11" s="53">
        <v>1998</v>
      </c>
      <c r="E11" s="84">
        <v>1.25</v>
      </c>
      <c r="F11" s="76">
        <f t="shared" si="0"/>
        <v>0.7142857142857143</v>
      </c>
      <c r="J11" s="48"/>
    </row>
    <row r="12" spans="1:19" x14ac:dyDescent="0.2">
      <c r="A12" s="67" t="s">
        <v>37</v>
      </c>
      <c r="B12" s="107">
        <f ca="1">AVERAGE(O34:O399)</f>
        <v>9.5714285714285712</v>
      </c>
      <c r="D12" s="53">
        <v>1999</v>
      </c>
      <c r="E12" s="84">
        <v>1.5</v>
      </c>
      <c r="F12" s="76">
        <f t="shared" si="0"/>
        <v>0.8571428571428571</v>
      </c>
      <c r="J12" s="48"/>
    </row>
    <row r="13" spans="1:19" x14ac:dyDescent="0.2">
      <c r="A13" s="67" t="str">
        <f>"CrossPer "&amp;$B$4&amp;"wk"</f>
        <v>CrossPer 26wk</v>
      </c>
      <c r="B13" s="107">
        <f ca="1">B4/B12</f>
        <v>2.7164179104477615</v>
      </c>
      <c r="D13" s="50">
        <v>2000</v>
      </c>
      <c r="E13" s="85">
        <v>1.75</v>
      </c>
      <c r="F13" s="77">
        <f t="shared" si="0"/>
        <v>1</v>
      </c>
      <c r="J13" s="48"/>
    </row>
    <row r="14" spans="1:19" x14ac:dyDescent="0.2">
      <c r="A14" s="74"/>
      <c r="B14" s="102"/>
      <c r="D14" s="48"/>
      <c r="E14" s="65"/>
      <c r="F14" s="86"/>
      <c r="J14" s="48"/>
    </row>
    <row r="15" spans="1:19" x14ac:dyDescent="0.2">
      <c r="A15" s="69" t="s">
        <v>34</v>
      </c>
      <c r="B15" s="99"/>
      <c r="C15" s="64"/>
      <c r="D15" s="64"/>
      <c r="E15" s="51"/>
      <c r="J15" s="48"/>
    </row>
    <row r="16" spans="1:19" x14ac:dyDescent="0.2">
      <c r="A16" s="100" t="s">
        <v>43</v>
      </c>
      <c r="B16" s="113" t="s">
        <v>44</v>
      </c>
      <c r="C16" s="113" t="s">
        <v>41</v>
      </c>
      <c r="D16" s="54" t="s">
        <v>42</v>
      </c>
      <c r="E16" s="50" t="str">
        <f>"00"</f>
        <v>00</v>
      </c>
      <c r="J16" s="48"/>
    </row>
    <row r="17" spans="1:18" x14ac:dyDescent="0.2">
      <c r="A17" s="100" t="s">
        <v>35</v>
      </c>
      <c r="B17" s="101">
        <f>C17+52</f>
        <v>163</v>
      </c>
      <c r="C17" s="101">
        <f>D17+52</f>
        <v>111</v>
      </c>
      <c r="D17" s="111">
        <f>E17+52</f>
        <v>59</v>
      </c>
      <c r="E17" s="94">
        <v>7</v>
      </c>
      <c r="F17" s="86"/>
      <c r="J17" s="48"/>
    </row>
    <row r="18" spans="1:18" x14ac:dyDescent="0.2">
      <c r="A18" s="69" t="s">
        <v>13</v>
      </c>
      <c r="B18" s="103">
        <f ca="1">STDEV($F$399:OFFSET($F$399,-($B$17-1),0,1,1))</f>
        <v>33.144777497304432</v>
      </c>
      <c r="C18" s="103">
        <f ca="1">STDEV($F$399:OFFSET($F$399,-($C$17-1),0,1,1))</f>
        <v>30.670197710807948</v>
      </c>
      <c r="D18" s="112">
        <f ca="1">STDEV($F$399:OFFSET($F$399,-($D$17-1),0,1,1))</f>
        <v>24.972215886385662</v>
      </c>
      <c r="E18" s="104">
        <f ca="1">STDEV($F$399:OFFSET($F$399,-($E$17-1),0,1,1))</f>
        <v>11.303161979571673</v>
      </c>
      <c r="F18" s="86"/>
      <c r="J18" s="48"/>
    </row>
    <row r="19" spans="1:18" x14ac:dyDescent="0.2">
      <c r="A19" s="69" t="s">
        <v>37</v>
      </c>
      <c r="B19" s="105">
        <f ca="1">SUM($O$399:OFFSET($O$399,-($B$17-1),0,1,1))/COUNTIF($O$399:OFFSET($O$399,-($B$17-1),0,1,1),"&gt;0")</f>
        <v>9.235294117647058</v>
      </c>
      <c r="C19" s="105">
        <f ca="1">SUM($O$399:OFFSET($O$399,-($C$17-1),0,1,1))/COUNTIF($O$399:OFFSET($O$399,-($C$17-1),0,1,1),"&gt;0")</f>
        <v>13.375</v>
      </c>
      <c r="D19" s="107">
        <f ca="1">SUM($O$399:OFFSET($O$399,-($D$17-1),0,1,1))/COUNTIF($O$399:OFFSET($O$399,-($D$17-1),0,1,1),"&gt;0")</f>
        <v>15.75</v>
      </c>
      <c r="E19" s="106" t="e">
        <f ca="1">SUM($O$399:OFFSET($O$399,-($E$17-1),0,1,1))/COUNTIF($O$399:OFFSET($O$399,-($E$17-1),0,1,1),"&gt;0")</f>
        <v>#DIV/0!</v>
      </c>
      <c r="F19" s="86"/>
      <c r="J19" s="48"/>
    </row>
    <row r="20" spans="1:18" x14ac:dyDescent="0.2">
      <c r="A20" s="67" t="str">
        <f ca="1">"CrossPer "&amp;$B$4&amp;"wk"</f>
        <v>CrossPer 26wk</v>
      </c>
      <c r="B20" s="105">
        <f ca="1">$B$4/B19</f>
        <v>2.8152866242038219</v>
      </c>
      <c r="C20" s="105">
        <f ca="1">$B$4/C19</f>
        <v>1.9439252336448598</v>
      </c>
      <c r="D20" s="107">
        <f ca="1">$B$4/D19</f>
        <v>1.6507936507936507</v>
      </c>
      <c r="E20" s="106" t="e">
        <f ca="1">$B$4/E19</f>
        <v>#DIV/0!</v>
      </c>
      <c r="F20" s="86"/>
      <c r="J20" s="48"/>
    </row>
    <row r="21" spans="1:18" x14ac:dyDescent="0.2">
      <c r="A21" s="74"/>
      <c r="B21" s="114"/>
      <c r="C21" s="114"/>
      <c r="D21" s="114"/>
      <c r="E21" s="114"/>
      <c r="F21" s="86"/>
      <c r="J21" s="48"/>
    </row>
    <row r="22" spans="1:18" x14ac:dyDescent="0.2">
      <c r="A22" s="69" t="str">
        <f>"Recent Hedge Performance "&amp;$B$4&amp;" Weekly Blocks Only"</f>
        <v>Recent Hedge Performance 26 Weekly Blocks Only</v>
      </c>
      <c r="B22" s="99"/>
      <c r="C22" s="64"/>
      <c r="D22" s="64"/>
      <c r="E22" s="51"/>
      <c r="F22" s="86"/>
      <c r="J22" s="48"/>
    </row>
    <row r="23" spans="1:18" x14ac:dyDescent="0.2">
      <c r="A23" s="67" t="str">
        <f>$B$4&amp;" Block No"</f>
        <v>26 Block No</v>
      </c>
      <c r="B23" s="54">
        <v>-4</v>
      </c>
      <c r="C23" s="54">
        <v>-3</v>
      </c>
      <c r="D23" s="54">
        <v>-2</v>
      </c>
      <c r="E23" s="54">
        <v>-1</v>
      </c>
      <c r="F23" s="46" t="s">
        <v>45</v>
      </c>
      <c r="G23" s="46" t="s">
        <v>46</v>
      </c>
      <c r="I23" s="48"/>
      <c r="J23" s="27"/>
      <c r="L23" s="28"/>
      <c r="M23" s="27"/>
      <c r="O23" s="28"/>
      <c r="P23" s="40"/>
      <c r="R23"/>
    </row>
    <row r="24" spans="1:18" x14ac:dyDescent="0.2">
      <c r="A24" s="100" t="s">
        <v>35</v>
      </c>
      <c r="B24" s="111">
        <f>C24+26</f>
        <v>130</v>
      </c>
      <c r="C24" s="111">
        <f>D24+26</f>
        <v>104</v>
      </c>
      <c r="D24" s="111">
        <f>E24+26</f>
        <v>78</v>
      </c>
      <c r="E24" s="111">
        <f>F24+26</f>
        <v>52</v>
      </c>
      <c r="F24" s="94">
        <v>26</v>
      </c>
      <c r="G24" s="47"/>
      <c r="I24" s="48"/>
      <c r="J24" s="27"/>
      <c r="L24" s="28"/>
      <c r="M24" s="27"/>
      <c r="O24" s="28"/>
      <c r="P24" s="40"/>
      <c r="R24"/>
    </row>
    <row r="25" spans="1:18" x14ac:dyDescent="0.2">
      <c r="A25" s="69" t="s">
        <v>13</v>
      </c>
      <c r="B25" s="95">
        <f ca="1">STDEV(OFFSET($F$399,-($B$24-26),0,1,1):OFFSET($F$399,-($B$24-1),0,1,1))</f>
        <v>39.202643176362173</v>
      </c>
      <c r="C25" s="104">
        <f ca="1">STDEV(OFFSET($F$399,-($C$24-26),0,1,1):OFFSET($F$399,-($C$24-1),0,1,1))</f>
        <v>19.596533846307793</v>
      </c>
      <c r="D25" s="104">
        <f ca="1">STDEV(OFFSET($F$399,-($D$24-26),0,1,1):OFFSET($F$399,-($D$24-1),0,1,1))</f>
        <v>16.15622791056083</v>
      </c>
      <c r="E25" s="104">
        <f ca="1">STDEV(OFFSET($F$399,-($E$24-26),0,1,1):OFFSET($F$399,-($E$24-1),0,1,1))</f>
        <v>20.374927851209321</v>
      </c>
      <c r="F25" s="104">
        <f ca="1">STDEV(OFFSET($F$399,-($F$24-26),0,1,1):OFFSET($F$399,-($F$24-1),0,1,1))</f>
        <v>29.341729033955257</v>
      </c>
      <c r="G25" s="115">
        <f ca="1">SQRT(SUMSQ(B25:F25)/5)</f>
        <v>26.298174152380561</v>
      </c>
      <c r="I25" s="48"/>
      <c r="J25" s="27"/>
      <c r="L25" s="28"/>
      <c r="M25" s="27"/>
      <c r="O25" s="28"/>
      <c r="P25" s="40"/>
      <c r="R25"/>
    </row>
    <row r="26" spans="1:18" x14ac:dyDescent="0.2">
      <c r="A26" s="69" t="s">
        <v>37</v>
      </c>
      <c r="B26" s="107">
        <f ca="1">SUM(OFFSET($O$399,-($B$24-26),0,1,1):OFFSET($O$399,-($B$24-1),0,1,1))/COUNTIF(OFFSET($O$399,-($B$24-26),0,1,1):OFFSET($O$399,-($B$24-1),0,1,1),"&gt;0")</f>
        <v>7.333333333333333</v>
      </c>
      <c r="C26" s="106">
        <f ca="1">SUM(OFFSET($O$399,-($C$24-26),0,1,1):OFFSET($O$399,-($C$24-1),0,1,1))/COUNTIF(OFFSET($O$399,-($C$24-26),0,1,1):OFFSET($O$399,-($C$24-1),0,1,1),"&gt;0")</f>
        <v>13</v>
      </c>
      <c r="D26" s="106">
        <f ca="1">SUM(OFFSET($O$399,-($D$24-26),0,1,1):OFFSET($O$399,-($D$24-1),0,1,1))/COUNTIF(OFFSET($O$399,-($D$24-26),0,1,1):OFFSET($O$399,-($D$24-1),0,1,1),"&gt;0")</f>
        <v>10.333333333333334</v>
      </c>
      <c r="E26" s="106">
        <f ca="1">SUM(OFFSET($O$399,-($E$24-26),0,1,1):OFFSET($O$399,-($E$24-1),0,1,1))/COUNTIF(OFFSET($O$399,-($E$24-26),0,1,1):OFFSET($O$399,-($E$24-1),0,1,1),"&gt;0")</f>
        <v>32</v>
      </c>
      <c r="F26" s="106">
        <f ca="1">SUM(OFFSET($O$399,-($F$24-26),0,1,1):OFFSET($O$399,-($F$24-1),0,1,1))/COUNTIF(OFFSET($O$399,-($F$24-26),0,1,1):OFFSET($O$399,-($F$24-1),0,1,1),"&gt;0")</f>
        <v>10.333333333333334</v>
      </c>
      <c r="G26" s="107">
        <f ca="1">AVERAGE(B26:F26)</f>
        <v>14.6</v>
      </c>
      <c r="I26" s="48"/>
      <c r="J26" s="27"/>
      <c r="L26" s="28"/>
      <c r="M26" s="27"/>
      <c r="O26" s="28"/>
      <c r="P26" s="40"/>
      <c r="R26"/>
    </row>
    <row r="27" spans="1:18" x14ac:dyDescent="0.2">
      <c r="A27" s="67" t="str">
        <f ca="1">"CrossPer "&amp;$B$4&amp;"wk"</f>
        <v>CrossPer 26wk</v>
      </c>
      <c r="B27" s="105">
        <f ca="1">$B$4/B26</f>
        <v>3.5454545454545454</v>
      </c>
      <c r="C27" s="105">
        <f ca="1">$B$4/C26</f>
        <v>2</v>
      </c>
      <c r="D27" s="105">
        <f ca="1">$B$4/D26</f>
        <v>2.5161290322580645</v>
      </c>
      <c r="E27" s="107">
        <f ca="1">$B$4/E26</f>
        <v>0.8125</v>
      </c>
      <c r="F27" s="106">
        <f ca="1">$B$4/F26</f>
        <v>2.5161290322580645</v>
      </c>
      <c r="G27" s="107">
        <f ca="1">AVERAGE(B27:F27)</f>
        <v>2.2780425219941347</v>
      </c>
      <c r="I27" s="48"/>
      <c r="J27" s="27"/>
      <c r="L27" s="28"/>
      <c r="M27" s="27"/>
      <c r="O27" s="28"/>
      <c r="P27" s="40"/>
      <c r="R27"/>
    </row>
    <row r="28" spans="1:18" x14ac:dyDescent="0.2">
      <c r="A28" s="74"/>
      <c r="B28" s="114"/>
      <c r="C28" s="114"/>
      <c r="D28" s="114"/>
      <c r="E28" s="114"/>
      <c r="F28" s="114"/>
      <c r="G28" s="114"/>
      <c r="I28" s="48"/>
      <c r="J28" s="27"/>
      <c r="L28" s="28"/>
      <c r="M28" s="27"/>
      <c r="O28" s="28"/>
      <c r="P28" s="40"/>
      <c r="R28"/>
    </row>
    <row r="29" spans="1:18" x14ac:dyDescent="0.2">
      <c r="A29" s="74"/>
      <c r="B29" s="114"/>
      <c r="C29" s="114"/>
      <c r="D29" s="114"/>
      <c r="E29" s="114"/>
      <c r="F29" s="114"/>
      <c r="G29" s="114"/>
      <c r="I29" s="48"/>
      <c r="J29" s="27"/>
      <c r="L29" s="28"/>
      <c r="M29" s="27"/>
      <c r="O29" s="28"/>
      <c r="P29" s="40"/>
      <c r="R29"/>
    </row>
    <row r="30" spans="1:18" x14ac:dyDescent="0.2">
      <c r="I30" s="48"/>
      <c r="J30" s="27"/>
      <c r="L30" s="28"/>
      <c r="M30" s="27"/>
      <c r="O30" s="28"/>
      <c r="P30" s="40"/>
      <c r="R30"/>
    </row>
    <row r="31" spans="1:18" ht="13.5" thickBot="1" x14ac:dyDescent="0.25">
      <c r="A31" s="2"/>
      <c r="B31" s="7"/>
      <c r="C31" s="7"/>
      <c r="D31" s="7"/>
      <c r="E31" s="7"/>
      <c r="F31" s="48"/>
      <c r="G31" s="56"/>
      <c r="H31" s="48"/>
      <c r="I31" s="48"/>
      <c r="J31" s="7"/>
      <c r="M31" s="27"/>
      <c r="O31" s="28"/>
      <c r="P31" s="40"/>
      <c r="R31"/>
    </row>
    <row r="32" spans="1:18" ht="15.75" x14ac:dyDescent="0.25">
      <c r="A32" s="71"/>
      <c r="B32" s="14" t="s">
        <v>0</v>
      </c>
      <c r="C32" s="19" t="s">
        <v>4</v>
      </c>
      <c r="D32" s="20" t="s">
        <v>5</v>
      </c>
      <c r="F32" s="49" t="s">
        <v>31</v>
      </c>
      <c r="G32" s="42"/>
      <c r="H32" s="26"/>
      <c r="I32" s="27"/>
      <c r="J32" s="27"/>
      <c r="K32" s="28"/>
      <c r="N32" s="40"/>
      <c r="O32" s="40"/>
      <c r="P32"/>
      <c r="Q32"/>
      <c r="R32"/>
    </row>
    <row r="33" spans="1:18" ht="13.5" thickBot="1" x14ac:dyDescent="0.25">
      <c r="A33" s="25" t="s">
        <v>6</v>
      </c>
      <c r="B33" s="18" t="s">
        <v>0</v>
      </c>
      <c r="C33" s="21" t="s">
        <v>4</v>
      </c>
      <c r="D33" s="21" t="s">
        <v>5</v>
      </c>
      <c r="E33" s="46" t="s">
        <v>22</v>
      </c>
      <c r="F33" s="58" t="s">
        <v>17</v>
      </c>
      <c r="G33" s="30" t="s">
        <v>16</v>
      </c>
      <c r="H33" s="91" t="s">
        <v>21</v>
      </c>
      <c r="I33" s="31" t="s">
        <v>7</v>
      </c>
      <c r="J33" s="31" t="s">
        <v>9</v>
      </c>
      <c r="K33" s="31" t="s">
        <v>10</v>
      </c>
      <c r="L33" s="32" t="s">
        <v>8</v>
      </c>
      <c r="M33" s="38" t="s">
        <v>11</v>
      </c>
      <c r="N33" s="55" t="s">
        <v>12</v>
      </c>
      <c r="O33" s="41" t="s">
        <v>14</v>
      </c>
      <c r="P33" s="43"/>
      <c r="Q33"/>
      <c r="R33"/>
    </row>
    <row r="34" spans="1:18" x14ac:dyDescent="0.2">
      <c r="A34" s="72">
        <v>33977</v>
      </c>
      <c r="B34" s="22">
        <v>292.25</v>
      </c>
      <c r="C34" s="22">
        <v>177</v>
      </c>
      <c r="D34" s="22">
        <v>242</v>
      </c>
      <c r="E34" s="62"/>
      <c r="F34" s="59"/>
      <c r="G34" s="33">
        <f t="shared" ref="G34:G97" si="1">VLOOKUP(YEAR(A34),$D$6:$F$13,2,0)</f>
        <v>0.25</v>
      </c>
      <c r="H34" s="92" t="str">
        <f>IF(OR(ISBLANK(F34),G34=0),"",G34*F34)</f>
        <v/>
      </c>
      <c r="I34" s="33"/>
      <c r="J34" s="33">
        <f>SUM($I$34:I34)</f>
        <v>0</v>
      </c>
      <c r="K34" s="33" t="str">
        <f>IF(I34=1,ROW(I34),"")</f>
        <v/>
      </c>
      <c r="L34" s="34"/>
      <c r="M34" s="37"/>
      <c r="N34" s="34"/>
      <c r="O34" s="42" t="str">
        <f>IF(OR(N34="",$G34=0),"",(L34-N34)/7)</f>
        <v/>
      </c>
      <c r="P34" s="42"/>
      <c r="Q34"/>
      <c r="R34"/>
    </row>
    <row r="35" spans="1:18" x14ac:dyDescent="0.2">
      <c r="A35" s="72">
        <v>33984</v>
      </c>
      <c r="B35" s="22">
        <v>291</v>
      </c>
      <c r="C35" s="22">
        <v>177.5</v>
      </c>
      <c r="D35" s="22">
        <v>242</v>
      </c>
      <c r="E35" s="62"/>
      <c r="F35" s="59"/>
      <c r="G35" s="33">
        <f t="shared" si="1"/>
        <v>0.25</v>
      </c>
      <c r="H35" s="92" t="str">
        <f t="shared" ref="H35:H98" si="2">IF(OR(ISBLANK(F35),G35=0),"",G35*F35)</f>
        <v/>
      </c>
      <c r="I35" s="33" t="str">
        <f>IF(ABS(SIGN(F35)-SIGN(F34))&gt;0,1,"")</f>
        <v/>
      </c>
      <c r="J35" s="33">
        <f>SUM($I$34:I35)</f>
        <v>0</v>
      </c>
      <c r="K35" s="33" t="str">
        <f t="shared" ref="K35:K98" si="3">IF(I35=1,ROW(I35),"")</f>
        <v/>
      </c>
      <c r="L35" s="34" t="str">
        <f t="shared" ref="L35:L98" si="4">IF(I35="","",I35*A35)</f>
        <v/>
      </c>
      <c r="M35" s="37" t="str">
        <f ca="1">IF(L35="","",OFFSET(L35,MAX($K$34:K34)-K35,-1,1,1))</f>
        <v/>
      </c>
      <c r="N35" s="34" t="str">
        <f t="shared" ref="N35:N53" ca="1" si="5">IF(VLOOKUP($M35,$K$33:$L$399,2,0)&gt;0,VLOOKUP($M35,$K$33:$L$399,2,0),"")</f>
        <v/>
      </c>
      <c r="O35" s="42" t="str">
        <f t="shared" ref="O35:O98" ca="1" si="6">IF(OR(N35="",$G35=0),"",(L35-N35)/7)</f>
        <v/>
      </c>
      <c r="P35" s="42"/>
      <c r="Q35"/>
      <c r="R35"/>
    </row>
    <row r="36" spans="1:18" x14ac:dyDescent="0.2">
      <c r="A36" s="72">
        <v>33991</v>
      </c>
      <c r="B36" s="22">
        <v>295.25</v>
      </c>
      <c r="C36" s="22">
        <v>174.5</v>
      </c>
      <c r="D36" s="22">
        <v>244</v>
      </c>
      <c r="E36" s="62"/>
      <c r="F36" s="59"/>
      <c r="G36" s="33">
        <f t="shared" si="1"/>
        <v>0.25</v>
      </c>
      <c r="H36" s="92" t="str">
        <f t="shared" si="2"/>
        <v/>
      </c>
      <c r="I36" s="33" t="str">
        <f t="shared" ref="I36:I99" si="7">IF(ABS(SIGN(F36)-SIGN(F35))&gt;0,1,"")</f>
        <v/>
      </c>
      <c r="J36" s="33">
        <f>SUM($I$34:I36)</f>
        <v>0</v>
      </c>
      <c r="K36" s="33" t="str">
        <f t="shared" si="3"/>
        <v/>
      </c>
      <c r="L36" s="34" t="str">
        <f t="shared" si="4"/>
        <v/>
      </c>
      <c r="M36" s="37" t="str">
        <f ca="1">IF(L36="","",OFFSET(L36,MAX($K$34:K35)-K36,-1,1,1))</f>
        <v/>
      </c>
      <c r="N36" s="34" t="str">
        <f t="shared" ca="1" si="5"/>
        <v/>
      </c>
      <c r="O36" s="42" t="str">
        <f t="shared" ca="1" si="6"/>
        <v/>
      </c>
      <c r="P36" s="42"/>
      <c r="Q36"/>
      <c r="R36"/>
    </row>
    <row r="37" spans="1:18" x14ac:dyDescent="0.2">
      <c r="A37" s="72">
        <v>33998</v>
      </c>
      <c r="B37" s="22">
        <v>312</v>
      </c>
      <c r="C37" s="22">
        <v>176</v>
      </c>
      <c r="D37" s="22">
        <v>247</v>
      </c>
      <c r="E37" s="62"/>
      <c r="F37" s="59"/>
      <c r="G37" s="33">
        <f t="shared" si="1"/>
        <v>0.25</v>
      </c>
      <c r="H37" s="92" t="str">
        <f t="shared" si="2"/>
        <v/>
      </c>
      <c r="I37" s="33" t="str">
        <f t="shared" si="7"/>
        <v/>
      </c>
      <c r="J37" s="33">
        <f>SUM($I$34:I37)</f>
        <v>0</v>
      </c>
      <c r="K37" s="33" t="str">
        <f t="shared" si="3"/>
        <v/>
      </c>
      <c r="L37" s="34" t="str">
        <f t="shared" si="4"/>
        <v/>
      </c>
      <c r="M37" s="37" t="str">
        <f ca="1">IF(L37="","",OFFSET(L37,MAX($K$34:K36)-K37,-1,1,1))</f>
        <v/>
      </c>
      <c r="N37" s="34" t="str">
        <f t="shared" ca="1" si="5"/>
        <v/>
      </c>
      <c r="O37" s="42" t="str">
        <f t="shared" ca="1" si="6"/>
        <v/>
      </c>
      <c r="P37" s="42"/>
      <c r="Q37"/>
      <c r="R37"/>
    </row>
    <row r="38" spans="1:18" x14ac:dyDescent="0.2">
      <c r="A38" s="72">
        <v>34005</v>
      </c>
      <c r="B38" s="22">
        <v>327.5</v>
      </c>
      <c r="C38" s="22">
        <v>179</v>
      </c>
      <c r="D38" s="22">
        <v>261</v>
      </c>
      <c r="E38" s="62"/>
      <c r="F38" s="59"/>
      <c r="G38" s="33">
        <f t="shared" si="1"/>
        <v>0.25</v>
      </c>
      <c r="H38" s="92" t="str">
        <f t="shared" si="2"/>
        <v/>
      </c>
      <c r="I38" s="33" t="str">
        <f t="shared" si="7"/>
        <v/>
      </c>
      <c r="J38" s="33">
        <f>SUM($I$34:I38)</f>
        <v>0</v>
      </c>
      <c r="K38" s="33" t="str">
        <f t="shared" si="3"/>
        <v/>
      </c>
      <c r="L38" s="34" t="str">
        <f t="shared" si="4"/>
        <v/>
      </c>
      <c r="M38" s="37" t="str">
        <f ca="1">IF(L38="","",OFFSET(L38,MAX($K$34:K37)-K38,-1,1,1))</f>
        <v/>
      </c>
      <c r="N38" s="34" t="str">
        <f t="shared" ca="1" si="5"/>
        <v/>
      </c>
      <c r="O38" s="42" t="str">
        <f t="shared" ca="1" si="6"/>
        <v/>
      </c>
      <c r="P38" s="42"/>
      <c r="Q38"/>
      <c r="R38"/>
    </row>
    <row r="39" spans="1:18" x14ac:dyDescent="0.2">
      <c r="A39" s="72">
        <v>34012</v>
      </c>
      <c r="B39" s="22">
        <v>324.25</v>
      </c>
      <c r="C39" s="22">
        <v>178</v>
      </c>
      <c r="D39" s="22">
        <v>261</v>
      </c>
      <c r="E39" s="62"/>
      <c r="F39" s="59"/>
      <c r="G39" s="33">
        <f t="shared" si="1"/>
        <v>0.25</v>
      </c>
      <c r="H39" s="92" t="str">
        <f t="shared" si="2"/>
        <v/>
      </c>
      <c r="I39" s="33" t="str">
        <f t="shared" si="7"/>
        <v/>
      </c>
      <c r="J39" s="33">
        <f>SUM($I$34:I39)</f>
        <v>0</v>
      </c>
      <c r="K39" s="33" t="str">
        <f t="shared" si="3"/>
        <v/>
      </c>
      <c r="L39" s="34" t="str">
        <f t="shared" si="4"/>
        <v/>
      </c>
      <c r="M39" s="37" t="str">
        <f ca="1">IF(L39="","",OFFSET(L39,MAX($K$34:K38)-K39,-1,1,1))</f>
        <v/>
      </c>
      <c r="N39" s="34" t="str">
        <f t="shared" ca="1" si="5"/>
        <v/>
      </c>
      <c r="O39" s="42" t="str">
        <f t="shared" ca="1" si="6"/>
        <v/>
      </c>
      <c r="P39" s="42"/>
      <c r="Q39"/>
      <c r="R39"/>
    </row>
    <row r="40" spans="1:18" x14ac:dyDescent="0.2">
      <c r="A40" s="72">
        <v>34019</v>
      </c>
      <c r="B40" s="22">
        <v>326.25</v>
      </c>
      <c r="C40" s="22">
        <v>171</v>
      </c>
      <c r="D40" s="22">
        <v>258</v>
      </c>
      <c r="E40" s="62"/>
      <c r="F40" s="59"/>
      <c r="G40" s="33">
        <f t="shared" si="1"/>
        <v>0.25</v>
      </c>
      <c r="H40" s="92" t="str">
        <f t="shared" si="2"/>
        <v/>
      </c>
      <c r="I40" s="33" t="str">
        <f t="shared" si="7"/>
        <v/>
      </c>
      <c r="J40" s="33">
        <f>SUM($I$34:I40)</f>
        <v>0</v>
      </c>
      <c r="K40" s="33" t="str">
        <f t="shared" si="3"/>
        <v/>
      </c>
      <c r="L40" s="34" t="str">
        <f t="shared" si="4"/>
        <v/>
      </c>
      <c r="M40" s="37" t="str">
        <f ca="1">IF(L40="","",OFFSET(L40,MAX($K$34:K39)-K40,-1,1,1))</f>
        <v/>
      </c>
      <c r="N40" s="34" t="str">
        <f t="shared" ca="1" si="5"/>
        <v/>
      </c>
      <c r="O40" s="42" t="str">
        <f t="shared" ca="1" si="6"/>
        <v/>
      </c>
      <c r="P40" s="42"/>
      <c r="Q40"/>
      <c r="R40"/>
    </row>
    <row r="41" spans="1:18" x14ac:dyDescent="0.2">
      <c r="A41" s="72">
        <v>34026</v>
      </c>
      <c r="B41" s="22">
        <v>327.75</v>
      </c>
      <c r="C41" s="22">
        <v>173.5</v>
      </c>
      <c r="D41" s="22">
        <v>258</v>
      </c>
      <c r="E41" s="62"/>
      <c r="F41" s="59"/>
      <c r="G41" s="33">
        <f t="shared" si="1"/>
        <v>0.25</v>
      </c>
      <c r="H41" s="92" t="str">
        <f t="shared" si="2"/>
        <v/>
      </c>
      <c r="I41" s="33" t="str">
        <f t="shared" si="7"/>
        <v/>
      </c>
      <c r="J41" s="33">
        <f>SUM($I$34:I41)</f>
        <v>0</v>
      </c>
      <c r="K41" s="33" t="str">
        <f t="shared" si="3"/>
        <v/>
      </c>
      <c r="L41" s="34" t="str">
        <f t="shared" si="4"/>
        <v/>
      </c>
      <c r="M41" s="37" t="str">
        <f ca="1">IF(L41="","",OFFSET(L41,MAX($K$34:K40)-K41,-1,1,1))</f>
        <v/>
      </c>
      <c r="N41" s="34" t="str">
        <f t="shared" ca="1" si="5"/>
        <v/>
      </c>
      <c r="O41" s="42" t="str">
        <f t="shared" ca="1" si="6"/>
        <v/>
      </c>
      <c r="P41" s="42"/>
      <c r="Q41"/>
      <c r="R41"/>
    </row>
    <row r="42" spans="1:18" x14ac:dyDescent="0.2">
      <c r="A42" s="72">
        <v>34033</v>
      </c>
      <c r="B42" s="22">
        <v>329.5</v>
      </c>
      <c r="C42" s="22">
        <v>174</v>
      </c>
      <c r="D42" s="22">
        <v>253</v>
      </c>
      <c r="E42" s="62"/>
      <c r="F42" s="59"/>
      <c r="G42" s="33">
        <f t="shared" si="1"/>
        <v>0.25</v>
      </c>
      <c r="H42" s="92" t="str">
        <f t="shared" si="2"/>
        <v/>
      </c>
      <c r="I42" s="33" t="str">
        <f t="shared" si="7"/>
        <v/>
      </c>
      <c r="J42" s="33">
        <f>SUM($I$34:I42)</f>
        <v>0</v>
      </c>
      <c r="K42" s="33" t="str">
        <f t="shared" si="3"/>
        <v/>
      </c>
      <c r="L42" s="34" t="str">
        <f t="shared" si="4"/>
        <v/>
      </c>
      <c r="M42" s="37" t="str">
        <f ca="1">IF(L42="","",OFFSET(L42,MAX($K$34:K41)-K42,-1,1,1))</f>
        <v/>
      </c>
      <c r="N42" s="34" t="str">
        <f t="shared" ca="1" si="5"/>
        <v/>
      </c>
      <c r="O42" s="42" t="str">
        <f t="shared" ca="1" si="6"/>
        <v/>
      </c>
      <c r="P42" s="42"/>
      <c r="Q42"/>
      <c r="R42"/>
    </row>
    <row r="43" spans="1:18" x14ac:dyDescent="0.2">
      <c r="A43" s="72">
        <v>34040</v>
      </c>
      <c r="B43" s="22">
        <v>332.75</v>
      </c>
      <c r="C43" s="22">
        <v>172</v>
      </c>
      <c r="D43" s="22">
        <v>253</v>
      </c>
      <c r="E43" s="62"/>
      <c r="F43" s="59"/>
      <c r="G43" s="33">
        <f t="shared" si="1"/>
        <v>0.25</v>
      </c>
      <c r="H43" s="92" t="str">
        <f t="shared" si="2"/>
        <v/>
      </c>
      <c r="I43" s="33" t="str">
        <f t="shared" si="7"/>
        <v/>
      </c>
      <c r="J43" s="33">
        <f>SUM($I$34:I43)</f>
        <v>0</v>
      </c>
      <c r="K43" s="33" t="str">
        <f t="shared" si="3"/>
        <v/>
      </c>
      <c r="L43" s="34" t="str">
        <f t="shared" si="4"/>
        <v/>
      </c>
      <c r="M43" s="37" t="str">
        <f ca="1">IF(L43="","",OFFSET(L43,MAX($K$34:K42)-K43,-1,1,1))</f>
        <v/>
      </c>
      <c r="N43" s="34" t="str">
        <f t="shared" ca="1" si="5"/>
        <v/>
      </c>
      <c r="O43" s="42" t="str">
        <f t="shared" ca="1" si="6"/>
        <v/>
      </c>
      <c r="P43" s="42"/>
      <c r="Q43"/>
      <c r="R43"/>
    </row>
    <row r="44" spans="1:18" x14ac:dyDescent="0.2">
      <c r="A44" s="72">
        <v>34047</v>
      </c>
      <c r="B44" s="22">
        <v>329</v>
      </c>
      <c r="C44" s="22">
        <v>171</v>
      </c>
      <c r="D44" s="22">
        <v>243</v>
      </c>
      <c r="E44" s="62"/>
      <c r="F44" s="59"/>
      <c r="G44" s="33">
        <f t="shared" si="1"/>
        <v>0.25</v>
      </c>
      <c r="H44" s="92" t="str">
        <f t="shared" si="2"/>
        <v/>
      </c>
      <c r="I44" s="33" t="str">
        <f t="shared" si="7"/>
        <v/>
      </c>
      <c r="J44" s="33">
        <f>SUM($I$34:I44)</f>
        <v>0</v>
      </c>
      <c r="K44" s="33" t="str">
        <f t="shared" si="3"/>
        <v/>
      </c>
      <c r="L44" s="34" t="str">
        <f t="shared" si="4"/>
        <v/>
      </c>
      <c r="M44" s="37" t="str">
        <f ca="1">IF(L44="","",OFFSET(L44,MAX($K$34:K43)-K44,-1,1,1))</f>
        <v/>
      </c>
      <c r="N44" s="34" t="str">
        <f t="shared" ca="1" si="5"/>
        <v/>
      </c>
      <c r="O44" s="42" t="str">
        <f t="shared" ca="1" si="6"/>
        <v/>
      </c>
      <c r="P44" s="42"/>
      <c r="Q44"/>
      <c r="R44"/>
    </row>
    <row r="45" spans="1:18" x14ac:dyDescent="0.2">
      <c r="A45" s="72">
        <v>34054</v>
      </c>
      <c r="B45" s="22">
        <v>324</v>
      </c>
      <c r="C45" s="22">
        <v>169.5</v>
      </c>
      <c r="D45" s="22">
        <v>241</v>
      </c>
      <c r="E45" s="62"/>
      <c r="F45" s="59"/>
      <c r="G45" s="33">
        <f t="shared" si="1"/>
        <v>0.25</v>
      </c>
      <c r="H45" s="92" t="str">
        <f t="shared" si="2"/>
        <v/>
      </c>
      <c r="I45" s="33" t="str">
        <f t="shared" si="7"/>
        <v/>
      </c>
      <c r="J45" s="33">
        <f>SUM($I$34:I45)</f>
        <v>0</v>
      </c>
      <c r="K45" s="33" t="str">
        <f t="shared" si="3"/>
        <v/>
      </c>
      <c r="L45" s="34" t="str">
        <f t="shared" si="4"/>
        <v/>
      </c>
      <c r="M45" s="37" t="str">
        <f ca="1">IF(L45="","",OFFSET(L45,MAX($K$34:K44)-K45,-1,1,1))</f>
        <v/>
      </c>
      <c r="N45" s="34" t="str">
        <f t="shared" ca="1" si="5"/>
        <v/>
      </c>
      <c r="O45" s="42" t="str">
        <f t="shared" ca="1" si="6"/>
        <v/>
      </c>
      <c r="P45" s="42"/>
      <c r="Q45"/>
      <c r="R45"/>
    </row>
    <row r="46" spans="1:18" x14ac:dyDescent="0.2">
      <c r="A46" s="72">
        <v>34061</v>
      </c>
      <c r="B46" s="22">
        <v>310.25</v>
      </c>
      <c r="C46" s="22">
        <v>173</v>
      </c>
      <c r="D46" s="22">
        <v>241</v>
      </c>
      <c r="E46" s="62"/>
      <c r="F46" s="59"/>
      <c r="G46" s="33">
        <f t="shared" si="1"/>
        <v>0.25</v>
      </c>
      <c r="H46" s="92" t="str">
        <f t="shared" si="2"/>
        <v/>
      </c>
      <c r="I46" s="33" t="str">
        <f t="shared" si="7"/>
        <v/>
      </c>
      <c r="J46" s="33">
        <f>SUM($I$34:I46)</f>
        <v>0</v>
      </c>
      <c r="K46" s="33" t="str">
        <f t="shared" si="3"/>
        <v/>
      </c>
      <c r="L46" s="34" t="str">
        <f t="shared" si="4"/>
        <v/>
      </c>
      <c r="M46" s="37" t="str">
        <f ca="1">IF(L46="","",OFFSET(L46,MAX($K$34:K45)-K46,-1,1,1))</f>
        <v/>
      </c>
      <c r="N46" s="34" t="str">
        <f t="shared" ca="1" si="5"/>
        <v/>
      </c>
      <c r="O46" s="42" t="str">
        <f t="shared" ca="1" si="6"/>
        <v/>
      </c>
      <c r="P46" s="42"/>
      <c r="Q46"/>
      <c r="R46"/>
    </row>
    <row r="47" spans="1:18" x14ac:dyDescent="0.2">
      <c r="A47" s="72">
        <v>34068</v>
      </c>
      <c r="B47" s="22">
        <v>306.5</v>
      </c>
      <c r="C47" s="22">
        <v>173.5</v>
      </c>
      <c r="D47" s="22">
        <v>248</v>
      </c>
      <c r="E47" s="62"/>
      <c r="F47" s="59"/>
      <c r="G47" s="33">
        <f t="shared" si="1"/>
        <v>0.25</v>
      </c>
      <c r="H47" s="92" t="str">
        <f t="shared" si="2"/>
        <v/>
      </c>
      <c r="I47" s="33" t="str">
        <f t="shared" si="7"/>
        <v/>
      </c>
      <c r="J47" s="33">
        <f>SUM($I$34:I47)</f>
        <v>0</v>
      </c>
      <c r="K47" s="33" t="str">
        <f t="shared" si="3"/>
        <v/>
      </c>
      <c r="L47" s="34" t="str">
        <f t="shared" si="4"/>
        <v/>
      </c>
      <c r="M47" s="37" t="str">
        <f ca="1">IF(L47="","",OFFSET(L47,MAX($K$34:K46)-K47,-1,1,1))</f>
        <v/>
      </c>
      <c r="N47" s="34" t="str">
        <f t="shared" ca="1" si="5"/>
        <v/>
      </c>
      <c r="O47" s="42" t="str">
        <f t="shared" ca="1" si="6"/>
        <v/>
      </c>
      <c r="P47" s="42"/>
      <c r="Q47"/>
      <c r="R47"/>
    </row>
    <row r="48" spans="1:18" x14ac:dyDescent="0.2">
      <c r="A48" s="72">
        <v>34075</v>
      </c>
      <c r="B48" s="22">
        <v>307.5</v>
      </c>
      <c r="C48" s="22">
        <v>175.5</v>
      </c>
      <c r="D48" s="22">
        <v>248</v>
      </c>
      <c r="E48" s="62"/>
      <c r="F48" s="59"/>
      <c r="G48" s="33">
        <f t="shared" si="1"/>
        <v>0.25</v>
      </c>
      <c r="H48" s="92" t="str">
        <f t="shared" si="2"/>
        <v/>
      </c>
      <c r="I48" s="33" t="str">
        <f t="shared" si="7"/>
        <v/>
      </c>
      <c r="J48" s="33">
        <f>SUM($I$34:I48)</f>
        <v>0</v>
      </c>
      <c r="K48" s="33" t="str">
        <f t="shared" si="3"/>
        <v/>
      </c>
      <c r="L48" s="34" t="str">
        <f t="shared" si="4"/>
        <v/>
      </c>
      <c r="M48" s="37" t="str">
        <f ca="1">IF(L48="","",OFFSET(L48,MAX($K$34:K47)-K48,-1,1,1))</f>
        <v/>
      </c>
      <c r="N48" s="34" t="str">
        <f t="shared" ca="1" si="5"/>
        <v/>
      </c>
      <c r="O48" s="42" t="str">
        <f t="shared" ca="1" si="6"/>
        <v/>
      </c>
      <c r="P48" s="42"/>
      <c r="Q48"/>
      <c r="R48"/>
    </row>
    <row r="49" spans="1:18" x14ac:dyDescent="0.2">
      <c r="A49" s="72">
        <v>34082</v>
      </c>
      <c r="B49" s="22">
        <v>309.25</v>
      </c>
      <c r="C49" s="22">
        <v>177.5</v>
      </c>
      <c r="D49" s="22">
        <v>243</v>
      </c>
      <c r="E49" s="62"/>
      <c r="F49" s="59"/>
      <c r="G49" s="33">
        <f t="shared" si="1"/>
        <v>0.25</v>
      </c>
      <c r="H49" s="92" t="str">
        <f t="shared" si="2"/>
        <v/>
      </c>
      <c r="I49" s="33" t="str">
        <f t="shared" si="7"/>
        <v/>
      </c>
      <c r="J49" s="33">
        <f>SUM($I$34:I49)</f>
        <v>0</v>
      </c>
      <c r="K49" s="33" t="str">
        <f t="shared" si="3"/>
        <v/>
      </c>
      <c r="L49" s="34" t="str">
        <f t="shared" si="4"/>
        <v/>
      </c>
      <c r="M49" s="37" t="str">
        <f ca="1">IF(L49="","",OFFSET(L49,MAX($K$34:K48)-K49,-1,1,1))</f>
        <v/>
      </c>
      <c r="N49" s="34" t="str">
        <f t="shared" ca="1" si="5"/>
        <v/>
      </c>
      <c r="O49" s="42" t="str">
        <f t="shared" ca="1" si="6"/>
        <v/>
      </c>
      <c r="P49" s="42"/>
      <c r="Q49"/>
      <c r="R49"/>
    </row>
    <row r="50" spans="1:18" x14ac:dyDescent="0.2">
      <c r="A50" s="72">
        <v>34089</v>
      </c>
      <c r="B50" s="22">
        <v>307.75</v>
      </c>
      <c r="C50" s="22">
        <v>180</v>
      </c>
      <c r="D50" s="22">
        <v>243</v>
      </c>
      <c r="E50" s="62"/>
      <c r="F50" s="59"/>
      <c r="G50" s="33">
        <f t="shared" si="1"/>
        <v>0.25</v>
      </c>
      <c r="H50" s="92" t="str">
        <f t="shared" si="2"/>
        <v/>
      </c>
      <c r="I50" s="33" t="str">
        <f t="shared" si="7"/>
        <v/>
      </c>
      <c r="J50" s="33">
        <f>SUM($I$34:I50)</f>
        <v>0</v>
      </c>
      <c r="K50" s="33" t="str">
        <f t="shared" si="3"/>
        <v/>
      </c>
      <c r="L50" s="34" t="str">
        <f t="shared" si="4"/>
        <v/>
      </c>
      <c r="M50" s="37" t="str">
        <f ca="1">IF(L50="","",OFFSET(L50,MAX($K$34:K49)-K50,-1,1,1))</f>
        <v/>
      </c>
      <c r="N50" s="34" t="str">
        <f t="shared" ca="1" si="5"/>
        <v/>
      </c>
      <c r="O50" s="42" t="str">
        <f t="shared" ca="1" si="6"/>
        <v/>
      </c>
      <c r="P50" s="42"/>
      <c r="Q50"/>
      <c r="R50"/>
    </row>
    <row r="51" spans="1:18" x14ac:dyDescent="0.2">
      <c r="A51" s="72">
        <v>34096</v>
      </c>
      <c r="B51" s="22">
        <v>302</v>
      </c>
      <c r="C51" s="22">
        <v>182.5</v>
      </c>
      <c r="D51" s="22">
        <v>243</v>
      </c>
      <c r="E51" s="62"/>
      <c r="F51" s="59"/>
      <c r="G51" s="33">
        <f t="shared" si="1"/>
        <v>0.25</v>
      </c>
      <c r="H51" s="92" t="str">
        <f t="shared" si="2"/>
        <v/>
      </c>
      <c r="I51" s="33" t="str">
        <f t="shared" si="7"/>
        <v/>
      </c>
      <c r="J51" s="33">
        <f>SUM($I$34:I51)</f>
        <v>0</v>
      </c>
      <c r="K51" s="33" t="str">
        <f t="shared" si="3"/>
        <v/>
      </c>
      <c r="L51" s="34" t="str">
        <f t="shared" si="4"/>
        <v/>
      </c>
      <c r="M51" s="37" t="str">
        <f ca="1">IF(L51="","",OFFSET(L51,MAX($K$34:K50)-K51,-1,1,1))</f>
        <v/>
      </c>
      <c r="N51" s="34" t="str">
        <f t="shared" ca="1" si="5"/>
        <v/>
      </c>
      <c r="O51" s="42" t="str">
        <f t="shared" ca="1" si="6"/>
        <v/>
      </c>
      <c r="P51" s="42"/>
      <c r="Q51"/>
      <c r="R51"/>
    </row>
    <row r="52" spans="1:18" x14ac:dyDescent="0.2">
      <c r="A52" s="72">
        <v>34103</v>
      </c>
      <c r="B52" s="22">
        <v>304</v>
      </c>
      <c r="C52" s="22">
        <v>183.5</v>
      </c>
      <c r="D52" s="22">
        <v>248</v>
      </c>
      <c r="E52" s="62"/>
      <c r="F52" s="59"/>
      <c r="G52" s="33">
        <f t="shared" si="1"/>
        <v>0.25</v>
      </c>
      <c r="H52" s="92" t="str">
        <f t="shared" si="2"/>
        <v/>
      </c>
      <c r="I52" s="33" t="str">
        <f t="shared" si="7"/>
        <v/>
      </c>
      <c r="J52" s="33">
        <f>SUM($I$34:I52)</f>
        <v>0</v>
      </c>
      <c r="K52" s="33" t="str">
        <f t="shared" si="3"/>
        <v/>
      </c>
      <c r="L52" s="34" t="str">
        <f t="shared" si="4"/>
        <v/>
      </c>
      <c r="M52" s="37" t="str">
        <f ca="1">IF(L52="","",OFFSET(L52,MAX($K$34:K51)-K52,-1,1,1))</f>
        <v/>
      </c>
      <c r="N52" s="34" t="str">
        <f t="shared" ca="1" si="5"/>
        <v/>
      </c>
      <c r="O52" s="42" t="str">
        <f t="shared" ca="1" si="6"/>
        <v/>
      </c>
      <c r="P52" s="42"/>
      <c r="Q52"/>
      <c r="R52"/>
    </row>
    <row r="53" spans="1:18" x14ac:dyDescent="0.2">
      <c r="A53" s="72">
        <v>34110</v>
      </c>
      <c r="B53" s="22">
        <v>297.75</v>
      </c>
      <c r="C53" s="22">
        <v>182.5</v>
      </c>
      <c r="D53" s="22">
        <v>253</v>
      </c>
      <c r="E53" s="62"/>
      <c r="F53" s="59"/>
      <c r="G53" s="33">
        <f t="shared" si="1"/>
        <v>0.25</v>
      </c>
      <c r="H53" s="92" t="str">
        <f t="shared" si="2"/>
        <v/>
      </c>
      <c r="I53" s="33" t="str">
        <f t="shared" si="7"/>
        <v/>
      </c>
      <c r="J53" s="33">
        <f>SUM($I$34:I53)</f>
        <v>0</v>
      </c>
      <c r="K53" s="33" t="str">
        <f t="shared" si="3"/>
        <v/>
      </c>
      <c r="L53" s="34" t="str">
        <f t="shared" si="4"/>
        <v/>
      </c>
      <c r="M53" s="37" t="str">
        <f ca="1">IF(L53="","",OFFSET(L53,MAX($K$34:K52)-K53,-1,1,1))</f>
        <v/>
      </c>
      <c r="N53" s="34" t="str">
        <f t="shared" ca="1" si="5"/>
        <v/>
      </c>
      <c r="O53" s="42" t="str">
        <f t="shared" ca="1" si="6"/>
        <v/>
      </c>
      <c r="P53" s="42"/>
      <c r="Q53"/>
      <c r="R53"/>
    </row>
    <row r="54" spans="1:18" x14ac:dyDescent="0.2">
      <c r="A54" s="72">
        <v>34117</v>
      </c>
      <c r="B54" s="22">
        <v>292.25</v>
      </c>
      <c r="C54" s="22">
        <v>182.5</v>
      </c>
      <c r="D54" s="22">
        <v>253</v>
      </c>
      <c r="E54" s="62"/>
      <c r="F54" s="59"/>
      <c r="G54" s="33">
        <f t="shared" si="1"/>
        <v>0.25</v>
      </c>
      <c r="H54" s="92" t="str">
        <f t="shared" si="2"/>
        <v/>
      </c>
      <c r="I54" s="33" t="str">
        <f t="shared" si="7"/>
        <v/>
      </c>
      <c r="J54" s="33">
        <f>SUM($I$34:I54)</f>
        <v>0</v>
      </c>
      <c r="K54" s="33" t="str">
        <f t="shared" si="3"/>
        <v/>
      </c>
      <c r="L54" s="34" t="str">
        <f t="shared" si="4"/>
        <v/>
      </c>
      <c r="M54" s="37"/>
      <c r="N54" s="34"/>
      <c r="O54" s="42" t="str">
        <f t="shared" si="6"/>
        <v/>
      </c>
      <c r="P54" s="42"/>
      <c r="Q54"/>
      <c r="R54"/>
    </row>
    <row r="55" spans="1:18" x14ac:dyDescent="0.2">
      <c r="A55" s="72">
        <v>34124</v>
      </c>
      <c r="B55" s="22">
        <v>290</v>
      </c>
      <c r="C55" s="22">
        <v>180</v>
      </c>
      <c r="D55" s="22">
        <v>243</v>
      </c>
      <c r="E55" s="62"/>
      <c r="F55" s="59"/>
      <c r="G55" s="33">
        <f t="shared" si="1"/>
        <v>0.25</v>
      </c>
      <c r="H55" s="92" t="str">
        <f t="shared" si="2"/>
        <v/>
      </c>
      <c r="I55" s="33" t="str">
        <f t="shared" si="7"/>
        <v/>
      </c>
      <c r="J55" s="33">
        <f>SUM($I$34:I55)</f>
        <v>0</v>
      </c>
      <c r="K55" s="33" t="str">
        <f t="shared" si="3"/>
        <v/>
      </c>
      <c r="L55" s="34" t="str">
        <f t="shared" si="4"/>
        <v/>
      </c>
      <c r="M55" s="37" t="str">
        <f ca="1">IF(L55="","",OFFSET(L55,MAX($K$34:K54)-K55,-1,1,1))</f>
        <v/>
      </c>
      <c r="N55" s="34" t="str">
        <f ca="1">IF(VLOOKUP($M55,$K$33:$L$399,2,0)&gt;0,VLOOKUP($M55,$K$33:$L$399,2,0),"")</f>
        <v/>
      </c>
      <c r="O55" s="42" t="str">
        <f t="shared" ca="1" si="6"/>
        <v/>
      </c>
      <c r="P55" s="42"/>
      <c r="Q55"/>
      <c r="R55"/>
    </row>
    <row r="56" spans="1:18" x14ac:dyDescent="0.2">
      <c r="A56" s="72">
        <v>34131</v>
      </c>
      <c r="B56" s="22">
        <v>292</v>
      </c>
      <c r="C56" s="22">
        <v>175.5</v>
      </c>
      <c r="D56" s="22">
        <v>245</v>
      </c>
      <c r="E56" s="62"/>
      <c r="F56" s="59"/>
      <c r="G56" s="33">
        <f t="shared" si="1"/>
        <v>0.25</v>
      </c>
      <c r="H56" s="92" t="str">
        <f t="shared" si="2"/>
        <v/>
      </c>
      <c r="I56" s="33" t="str">
        <f t="shared" si="7"/>
        <v/>
      </c>
      <c r="J56" s="33">
        <f>SUM($I$34:I56)</f>
        <v>0</v>
      </c>
      <c r="K56" s="33" t="str">
        <f t="shared" si="3"/>
        <v/>
      </c>
      <c r="L56" s="34" t="str">
        <f t="shared" si="4"/>
        <v/>
      </c>
      <c r="M56" s="37" t="str">
        <f ca="1">IF(L56="","",OFFSET(L56,MAX($K$34:K55)-K56,-1,1,1))</f>
        <v/>
      </c>
      <c r="N56" s="34" t="str">
        <f ca="1">IF(VLOOKUP($M56,$K$33:$L$399,2,0)&gt;0,VLOOKUP($M56,$K$33:$L$399,2,0),"")</f>
        <v/>
      </c>
      <c r="O56" s="42" t="str">
        <f t="shared" ca="1" si="6"/>
        <v/>
      </c>
      <c r="P56" s="42"/>
      <c r="Q56"/>
      <c r="R56"/>
    </row>
    <row r="57" spans="1:18" x14ac:dyDescent="0.2">
      <c r="A57" s="72">
        <v>34138</v>
      </c>
      <c r="B57" s="22">
        <v>290</v>
      </c>
      <c r="C57" s="22">
        <v>171.75</v>
      </c>
      <c r="D57" s="22">
        <v>241</v>
      </c>
      <c r="E57" s="62"/>
      <c r="F57" s="59"/>
      <c r="G57" s="33">
        <f t="shared" si="1"/>
        <v>0.25</v>
      </c>
      <c r="H57" s="92" t="str">
        <f t="shared" si="2"/>
        <v/>
      </c>
      <c r="I57" s="33" t="str">
        <f t="shared" si="7"/>
        <v/>
      </c>
      <c r="J57" s="33">
        <f>SUM($I$34:I57)</f>
        <v>0</v>
      </c>
      <c r="K57" s="33" t="str">
        <f t="shared" si="3"/>
        <v/>
      </c>
      <c r="L57" s="34" t="str">
        <f t="shared" si="4"/>
        <v/>
      </c>
      <c r="M57" s="37" t="str">
        <f ca="1">IF(L57="","",OFFSET(L57,MAX($K$34:K56)-K57,-1,1,1))</f>
        <v/>
      </c>
      <c r="N57" s="34" t="str">
        <f ca="1">IF(VLOOKUP($M57,$K$33:$L$399,2,0)&gt;0,VLOOKUP($M57,$K$33:$L$399,2,0),"")</f>
        <v/>
      </c>
      <c r="O57" s="42" t="str">
        <f t="shared" ca="1" si="6"/>
        <v/>
      </c>
      <c r="P57" s="42"/>
      <c r="Q57"/>
      <c r="R57"/>
    </row>
    <row r="58" spans="1:18" x14ac:dyDescent="0.2">
      <c r="A58" s="72">
        <v>34145</v>
      </c>
      <c r="B58" s="22">
        <v>283.75</v>
      </c>
      <c r="C58" s="22">
        <v>170.75</v>
      </c>
      <c r="D58" s="22">
        <v>236</v>
      </c>
      <c r="E58" s="62"/>
      <c r="F58" s="59"/>
      <c r="G58" s="33">
        <f t="shared" si="1"/>
        <v>0.25</v>
      </c>
      <c r="H58" s="92" t="str">
        <f t="shared" si="2"/>
        <v/>
      </c>
      <c r="I58" s="33" t="str">
        <f t="shared" si="7"/>
        <v/>
      </c>
      <c r="J58" s="33">
        <f>SUM($I$34:I58)</f>
        <v>0</v>
      </c>
      <c r="K58" s="33" t="str">
        <f t="shared" si="3"/>
        <v/>
      </c>
      <c r="L58" s="34" t="str">
        <f t="shared" si="4"/>
        <v/>
      </c>
      <c r="M58" s="37" t="str">
        <f ca="1">IF(L58="","",OFFSET(L58,MAX($K$34:K57)-K58,-1,1,1))</f>
        <v/>
      </c>
      <c r="N58" s="34" t="str">
        <f ca="1">IF(VLOOKUP($M58,$K$33:$L$399,2,0)&gt;0,VLOOKUP($M58,$K$33:$L$399,2,0),"")</f>
        <v/>
      </c>
      <c r="O58" s="42" t="str">
        <f t="shared" ca="1" si="6"/>
        <v/>
      </c>
      <c r="P58" s="42"/>
      <c r="Q58"/>
      <c r="R58"/>
    </row>
    <row r="59" spans="1:18" x14ac:dyDescent="0.2">
      <c r="A59" s="72">
        <v>34152</v>
      </c>
      <c r="B59" s="22">
        <v>279</v>
      </c>
      <c r="C59" s="22">
        <v>168.5</v>
      </c>
      <c r="D59" s="22">
        <v>238</v>
      </c>
      <c r="E59" s="62"/>
      <c r="F59" s="59"/>
      <c r="G59" s="33">
        <f t="shared" si="1"/>
        <v>0.25</v>
      </c>
      <c r="H59" s="92" t="str">
        <f t="shared" si="2"/>
        <v/>
      </c>
      <c r="I59" s="33" t="str">
        <f t="shared" si="7"/>
        <v/>
      </c>
      <c r="J59" s="33">
        <f>SUM($I$34:I59)</f>
        <v>0</v>
      </c>
      <c r="K59" s="33" t="str">
        <f t="shared" si="3"/>
        <v/>
      </c>
      <c r="L59" s="34" t="str">
        <f t="shared" si="4"/>
        <v/>
      </c>
      <c r="M59" s="37" t="str">
        <f ca="1">IF(L59="","",OFFSET(L59,MAX($K$34:K58)-K59,-1,1,1))</f>
        <v/>
      </c>
      <c r="N59" s="34" t="str">
        <f ca="1">IF(VLOOKUP($M59,$K$33:$L$399,2,0)&gt;0,VLOOKUP($M59,$K$33:$L$399,2,0),"")</f>
        <v/>
      </c>
      <c r="O59" s="42" t="str">
        <f t="shared" ca="1" si="6"/>
        <v/>
      </c>
      <c r="P59" s="42"/>
      <c r="Q59"/>
      <c r="R59"/>
    </row>
    <row r="60" spans="1:18" x14ac:dyDescent="0.2">
      <c r="A60" s="72">
        <v>34159</v>
      </c>
      <c r="B60" s="22">
        <v>279</v>
      </c>
      <c r="C60" s="22">
        <v>168</v>
      </c>
      <c r="D60" s="22">
        <v>238</v>
      </c>
      <c r="E60" s="62">
        <f t="shared" ref="E60:E123" ca="1" si="8">IF(AND(OFFSET(A60,-$B$4,0,1,1)&gt;=$A$34,ISNUMBER(OFFSET(A60,-$B$4,0,1,1))),OFFSET(A60,-$B$4,0,1,1),"")</f>
        <v>33977</v>
      </c>
      <c r="F60" s="59">
        <f ca="1">(OFFSET(B60,-$B$4,0,1,1)-B60)+$B$5*(D60-OFFSET(D60,-$B$4,0,1,1))+$B$6*(C60-OFFSET(C60,-$B$4,0,1,1))</f>
        <v>4.7822581772686039</v>
      </c>
      <c r="G60" s="33">
        <f t="shared" si="1"/>
        <v>0.25</v>
      </c>
      <c r="H60" s="92">
        <f t="shared" ca="1" si="2"/>
        <v>1.195564544317151</v>
      </c>
      <c r="I60" s="33">
        <f t="shared" ca="1" si="7"/>
        <v>1</v>
      </c>
      <c r="J60" s="33">
        <f ca="1">SUM($I$34:I60)</f>
        <v>1</v>
      </c>
      <c r="K60" s="33">
        <f t="shared" ca="1" si="3"/>
        <v>60</v>
      </c>
      <c r="L60" s="34">
        <f t="shared" ca="1" si="4"/>
        <v>34159</v>
      </c>
      <c r="M60" s="37"/>
      <c r="N60" s="34"/>
      <c r="O60" s="42" t="str">
        <f t="shared" si="6"/>
        <v/>
      </c>
      <c r="P60" s="42"/>
      <c r="Q60"/>
      <c r="R60"/>
    </row>
    <row r="61" spans="1:18" x14ac:dyDescent="0.2">
      <c r="A61" s="72">
        <v>34166</v>
      </c>
      <c r="B61" s="22">
        <v>277.25</v>
      </c>
      <c r="C61" s="22">
        <v>162</v>
      </c>
      <c r="D61" s="22">
        <v>238</v>
      </c>
      <c r="E61" s="62">
        <f t="shared" ca="1" si="8"/>
        <v>33984</v>
      </c>
      <c r="F61" s="59">
        <f t="shared" ref="F61:F124" ca="1" si="9">(OFFSET(B61,-$B$4,0,1,1)-B61)+$B$5*(D61-OFFSET(D61,-$B$4,0,1,1))+$B$6*(C61-OFFSET(C61,-$B$4,0,1,1))</f>
        <v>-0.30968967253026136</v>
      </c>
      <c r="G61" s="33">
        <f t="shared" si="1"/>
        <v>0.25</v>
      </c>
      <c r="H61" s="92">
        <f t="shared" ca="1" si="2"/>
        <v>-7.742241813256534E-2</v>
      </c>
      <c r="I61" s="33">
        <f t="shared" ca="1" si="7"/>
        <v>1</v>
      </c>
      <c r="J61" s="33">
        <f ca="1">SUM($I$34:I61)</f>
        <v>2</v>
      </c>
      <c r="K61" s="33">
        <f t="shared" ca="1" si="3"/>
        <v>61</v>
      </c>
      <c r="L61" s="34">
        <f t="shared" ca="1" si="4"/>
        <v>34166</v>
      </c>
      <c r="M61" s="37">
        <f ca="1">IF(L61="","",OFFSET(L61,MAX($K$34:K60)-K61,-1,1,1))</f>
        <v>60</v>
      </c>
      <c r="N61" s="34">
        <f t="shared" ref="N61:N124" ca="1" si="10">IF(VLOOKUP($M61,$K$33:$L$399,2,0)&gt;0,VLOOKUP($M61,$K$33:$L$399,2,0),"")</f>
        <v>34159</v>
      </c>
      <c r="O61" s="42">
        <f t="shared" ca="1" si="6"/>
        <v>1</v>
      </c>
      <c r="P61" s="42"/>
      <c r="Q61"/>
      <c r="R61"/>
    </row>
    <row r="62" spans="1:18" x14ac:dyDescent="0.2">
      <c r="A62" s="72">
        <v>34173</v>
      </c>
      <c r="B62" s="22">
        <v>278.5</v>
      </c>
      <c r="C62" s="22">
        <v>157</v>
      </c>
      <c r="D62" s="22">
        <v>238</v>
      </c>
      <c r="E62" s="62">
        <f t="shared" ca="1" si="8"/>
        <v>33991</v>
      </c>
      <c r="F62" s="59">
        <f t="shared" ca="1" si="9"/>
        <v>0.60718858910360396</v>
      </c>
      <c r="G62" s="33">
        <f t="shared" si="1"/>
        <v>0.25</v>
      </c>
      <c r="H62" s="92">
        <f t="shared" ca="1" si="2"/>
        <v>0.15179714727590099</v>
      </c>
      <c r="I62" s="33">
        <f t="shared" ca="1" si="7"/>
        <v>1</v>
      </c>
      <c r="J62" s="33">
        <f ca="1">SUM($I$34:I62)</f>
        <v>3</v>
      </c>
      <c r="K62" s="33">
        <f t="shared" ca="1" si="3"/>
        <v>62</v>
      </c>
      <c r="L62" s="34">
        <f t="shared" ca="1" si="4"/>
        <v>34173</v>
      </c>
      <c r="M62" s="37">
        <f ca="1">IF(L62="","",OFFSET(L62,MAX($K$34:K61)-K62,-1,1,1))</f>
        <v>61</v>
      </c>
      <c r="N62" s="34">
        <f t="shared" ca="1" si="10"/>
        <v>34166</v>
      </c>
      <c r="O62" s="42">
        <f t="shared" ca="1" si="6"/>
        <v>1</v>
      </c>
      <c r="P62" s="42"/>
      <c r="Q62"/>
      <c r="R62"/>
    </row>
    <row r="63" spans="1:18" x14ac:dyDescent="0.2">
      <c r="A63" s="72">
        <v>34180</v>
      </c>
      <c r="B63" s="22">
        <v>279.75</v>
      </c>
      <c r="C63" s="22">
        <v>159.5</v>
      </c>
      <c r="D63" s="22">
        <v>236</v>
      </c>
      <c r="E63" s="62">
        <f t="shared" ca="1" si="8"/>
        <v>33998</v>
      </c>
      <c r="F63" s="59">
        <f t="shared" ca="1" si="9"/>
        <v>16.06118225838722</v>
      </c>
      <c r="G63" s="33">
        <f t="shared" si="1"/>
        <v>0.25</v>
      </c>
      <c r="H63" s="92">
        <f t="shared" ca="1" si="2"/>
        <v>4.0152955645968049</v>
      </c>
      <c r="I63" s="33" t="str">
        <f t="shared" ca="1" si="7"/>
        <v/>
      </c>
      <c r="J63" s="33">
        <f ca="1">SUM($I$34:I63)</f>
        <v>3</v>
      </c>
      <c r="K63" s="33" t="str">
        <f t="shared" ca="1" si="3"/>
        <v/>
      </c>
      <c r="L63" s="34" t="str">
        <f t="shared" ca="1" si="4"/>
        <v/>
      </c>
      <c r="M63" s="37" t="str">
        <f ca="1">IF(L63="","",OFFSET(L63,MAX($K$34:K62)-K63,-1,1,1))</f>
        <v/>
      </c>
      <c r="N63" s="34" t="str">
        <f t="shared" ca="1" si="10"/>
        <v/>
      </c>
      <c r="O63" s="42" t="str">
        <f t="shared" ca="1" si="6"/>
        <v/>
      </c>
      <c r="P63" s="42"/>
      <c r="Q63"/>
      <c r="R63"/>
    </row>
    <row r="64" spans="1:18" x14ac:dyDescent="0.2">
      <c r="A64" s="72">
        <v>34187</v>
      </c>
      <c r="B64" s="22">
        <v>282.5</v>
      </c>
      <c r="C64" s="22">
        <v>159.25</v>
      </c>
      <c r="D64" s="22">
        <v>236</v>
      </c>
      <c r="E64" s="62">
        <f t="shared" ca="1" si="8"/>
        <v>34005</v>
      </c>
      <c r="F64" s="59">
        <f t="shared" ca="1" si="9"/>
        <v>23.477551533722409</v>
      </c>
      <c r="G64" s="33">
        <f t="shared" si="1"/>
        <v>0.25</v>
      </c>
      <c r="H64" s="92">
        <f t="shared" ca="1" si="2"/>
        <v>5.8693878834306021</v>
      </c>
      <c r="I64" s="33" t="str">
        <f t="shared" ca="1" si="7"/>
        <v/>
      </c>
      <c r="J64" s="33">
        <f ca="1">SUM($I$34:I64)</f>
        <v>3</v>
      </c>
      <c r="K64" s="33" t="str">
        <f t="shared" ca="1" si="3"/>
        <v/>
      </c>
      <c r="L64" s="34" t="str">
        <f t="shared" ca="1" si="4"/>
        <v/>
      </c>
      <c r="M64" s="37" t="str">
        <f ca="1">IF(L64="","",OFFSET(L64,MAX($K$34:K63)-K64,-1,1,1))</f>
        <v/>
      </c>
      <c r="N64" s="34" t="str">
        <f t="shared" ca="1" si="10"/>
        <v/>
      </c>
      <c r="O64" s="42" t="str">
        <f t="shared" ca="1" si="6"/>
        <v/>
      </c>
      <c r="P64" s="42"/>
      <c r="Q64"/>
      <c r="R64"/>
    </row>
    <row r="65" spans="1:18" x14ac:dyDescent="0.2">
      <c r="A65" s="72">
        <v>34194</v>
      </c>
      <c r="B65" s="22">
        <v>282.25</v>
      </c>
      <c r="C65" s="22">
        <v>155</v>
      </c>
      <c r="D65" s="22">
        <v>236</v>
      </c>
      <c r="E65" s="62">
        <f t="shared" ca="1" si="8"/>
        <v>34012</v>
      </c>
      <c r="F65" s="59">
        <f t="shared" ca="1" si="9"/>
        <v>17.681577608822973</v>
      </c>
      <c r="G65" s="33">
        <f t="shared" si="1"/>
        <v>0.25</v>
      </c>
      <c r="H65" s="92">
        <f t="shared" ca="1" si="2"/>
        <v>4.4203944022057433</v>
      </c>
      <c r="I65" s="33" t="str">
        <f t="shared" ca="1" si="7"/>
        <v/>
      </c>
      <c r="J65" s="33">
        <f ca="1">SUM($I$34:I65)</f>
        <v>3</v>
      </c>
      <c r="K65" s="33" t="str">
        <f t="shared" ca="1" si="3"/>
        <v/>
      </c>
      <c r="L65" s="34" t="str">
        <f t="shared" ca="1" si="4"/>
        <v/>
      </c>
      <c r="M65" s="37" t="str">
        <f ca="1">IF(L65="","",OFFSET(L65,MAX($K$34:K64)-K65,-1,1,1))</f>
        <v/>
      </c>
      <c r="N65" s="34" t="str">
        <f t="shared" ca="1" si="10"/>
        <v/>
      </c>
      <c r="O65" s="42" t="str">
        <f t="shared" ca="1" si="6"/>
        <v/>
      </c>
      <c r="P65" s="42"/>
      <c r="Q65"/>
      <c r="R65"/>
    </row>
    <row r="66" spans="1:18" x14ac:dyDescent="0.2">
      <c r="A66" s="72">
        <v>34201</v>
      </c>
      <c r="B66" s="22">
        <v>284.75</v>
      </c>
      <c r="C66" s="22">
        <v>157</v>
      </c>
      <c r="D66" s="22">
        <v>239</v>
      </c>
      <c r="E66" s="62">
        <f t="shared" ca="1" si="8"/>
        <v>34019</v>
      </c>
      <c r="F66" s="59">
        <f t="shared" ca="1" si="9"/>
        <v>26.011841831520851</v>
      </c>
      <c r="G66" s="33">
        <f t="shared" si="1"/>
        <v>0.25</v>
      </c>
      <c r="H66" s="92">
        <f t="shared" ca="1" si="2"/>
        <v>6.5029604578802127</v>
      </c>
      <c r="I66" s="33" t="str">
        <f t="shared" ca="1" si="7"/>
        <v/>
      </c>
      <c r="J66" s="33">
        <f ca="1">SUM($I$34:I66)</f>
        <v>3</v>
      </c>
      <c r="K66" s="33" t="str">
        <f t="shared" ca="1" si="3"/>
        <v/>
      </c>
      <c r="L66" s="34" t="str">
        <f t="shared" ca="1" si="4"/>
        <v/>
      </c>
      <c r="M66" s="37" t="str">
        <f ca="1">IF(L66="","",OFFSET(L66,MAX($K$34:K65)-K66,-1,1,1))</f>
        <v/>
      </c>
      <c r="N66" s="34" t="str">
        <f t="shared" ca="1" si="10"/>
        <v/>
      </c>
      <c r="O66" s="42" t="str">
        <f t="shared" ca="1" si="6"/>
        <v/>
      </c>
      <c r="P66" s="42"/>
      <c r="Q66"/>
      <c r="R66"/>
    </row>
    <row r="67" spans="1:18" x14ac:dyDescent="0.2">
      <c r="A67" s="72">
        <v>34208</v>
      </c>
      <c r="B67" s="22">
        <v>283.25</v>
      </c>
      <c r="C67" s="22">
        <v>156.5</v>
      </c>
      <c r="D67" s="22">
        <v>235</v>
      </c>
      <c r="E67" s="62">
        <f t="shared" ca="1" si="8"/>
        <v>34026</v>
      </c>
      <c r="F67" s="59">
        <f t="shared" ca="1" si="9"/>
        <v>25.705898023988407</v>
      </c>
      <c r="G67" s="33">
        <f t="shared" si="1"/>
        <v>0.25</v>
      </c>
      <c r="H67" s="92">
        <f t="shared" ca="1" si="2"/>
        <v>6.4264745059971018</v>
      </c>
      <c r="I67" s="33" t="str">
        <f t="shared" ca="1" si="7"/>
        <v/>
      </c>
      <c r="J67" s="33">
        <f ca="1">SUM($I$34:I67)</f>
        <v>3</v>
      </c>
      <c r="K67" s="33" t="str">
        <f t="shared" ca="1" si="3"/>
        <v/>
      </c>
      <c r="L67" s="34" t="str">
        <f t="shared" ca="1" si="4"/>
        <v/>
      </c>
      <c r="M67" s="37" t="str">
        <f ca="1">IF(L67="","",OFFSET(L67,MAX($K$34:K66)-K67,-1,1,1))</f>
        <v/>
      </c>
      <c r="N67" s="34" t="str">
        <f t="shared" ca="1" si="10"/>
        <v/>
      </c>
      <c r="O67" s="42" t="str">
        <f t="shared" ca="1" si="6"/>
        <v/>
      </c>
      <c r="P67" s="42"/>
      <c r="Q67"/>
      <c r="R67"/>
    </row>
    <row r="68" spans="1:18" x14ac:dyDescent="0.2">
      <c r="A68" s="72">
        <v>34215</v>
      </c>
      <c r="B68" s="22">
        <v>282.25</v>
      </c>
      <c r="C68" s="22">
        <v>154.5</v>
      </c>
      <c r="D68" s="22">
        <v>235</v>
      </c>
      <c r="E68" s="62">
        <f t="shared" ca="1" si="8"/>
        <v>34033</v>
      </c>
      <c r="F68" s="59">
        <f t="shared" ca="1" si="9"/>
        <v>27.211454850905049</v>
      </c>
      <c r="G68" s="33">
        <f t="shared" si="1"/>
        <v>0.25</v>
      </c>
      <c r="H68" s="92">
        <f t="shared" ca="1" si="2"/>
        <v>6.8028637127262623</v>
      </c>
      <c r="I68" s="33" t="str">
        <f t="shared" ca="1" si="7"/>
        <v/>
      </c>
      <c r="J68" s="33">
        <f ca="1">SUM($I$34:I68)</f>
        <v>3</v>
      </c>
      <c r="K68" s="33" t="str">
        <f t="shared" ca="1" si="3"/>
        <v/>
      </c>
      <c r="L68" s="34" t="str">
        <f t="shared" ca="1" si="4"/>
        <v/>
      </c>
      <c r="M68" s="37" t="str">
        <f ca="1">IF(L68="","",OFFSET(L68,MAX($K$34:K67)-K68,-1,1,1))</f>
        <v/>
      </c>
      <c r="N68" s="34" t="str">
        <f t="shared" ca="1" si="10"/>
        <v/>
      </c>
      <c r="O68" s="42" t="str">
        <f t="shared" ca="1" si="6"/>
        <v/>
      </c>
      <c r="P68" s="42"/>
      <c r="Q68"/>
      <c r="R68"/>
    </row>
    <row r="69" spans="1:18" x14ac:dyDescent="0.2">
      <c r="A69" s="72">
        <v>34222</v>
      </c>
      <c r="B69" s="22">
        <v>280.5</v>
      </c>
      <c r="C69" s="22">
        <v>149.5</v>
      </c>
      <c r="D69" s="22">
        <v>236</v>
      </c>
      <c r="E69" s="62">
        <f t="shared" ca="1" si="8"/>
        <v>34040</v>
      </c>
      <c r="F69" s="59">
        <f t="shared" ca="1" si="9"/>
        <v>29.811817043288819</v>
      </c>
      <c r="G69" s="33">
        <f t="shared" si="1"/>
        <v>0.25</v>
      </c>
      <c r="H69" s="92">
        <f t="shared" ca="1" si="2"/>
        <v>7.4529542608222048</v>
      </c>
      <c r="I69" s="33" t="str">
        <f t="shared" ca="1" si="7"/>
        <v/>
      </c>
      <c r="J69" s="33">
        <f ca="1">SUM($I$34:I69)</f>
        <v>3</v>
      </c>
      <c r="K69" s="33" t="str">
        <f t="shared" ca="1" si="3"/>
        <v/>
      </c>
      <c r="L69" s="34" t="str">
        <f t="shared" ca="1" si="4"/>
        <v/>
      </c>
      <c r="M69" s="37" t="str">
        <f ca="1">IF(L69="","",OFFSET(L69,MAX($K$34:K68)-K69,-1,1,1))</f>
        <v/>
      </c>
      <c r="N69" s="34" t="str">
        <f t="shared" ca="1" si="10"/>
        <v/>
      </c>
      <c r="O69" s="42" t="str">
        <f t="shared" ca="1" si="6"/>
        <v/>
      </c>
      <c r="P69" s="42"/>
      <c r="Q69"/>
      <c r="R69"/>
    </row>
    <row r="70" spans="1:18" x14ac:dyDescent="0.2">
      <c r="A70" s="72">
        <v>34229</v>
      </c>
      <c r="B70" s="22">
        <v>277.75</v>
      </c>
      <c r="C70" s="22">
        <v>144.5</v>
      </c>
      <c r="D70" s="22">
        <v>232</v>
      </c>
      <c r="E70" s="62">
        <f t="shared" ca="1" si="8"/>
        <v>34047</v>
      </c>
      <c r="F70" s="59">
        <f t="shared" ca="1" si="9"/>
        <v>26.458185566388966</v>
      </c>
      <c r="G70" s="33">
        <f t="shared" si="1"/>
        <v>0.25</v>
      </c>
      <c r="H70" s="92">
        <f t="shared" ca="1" si="2"/>
        <v>6.6145463915972416</v>
      </c>
      <c r="I70" s="33" t="str">
        <f t="shared" ca="1" si="7"/>
        <v/>
      </c>
      <c r="J70" s="33">
        <f ca="1">SUM($I$34:I70)</f>
        <v>3</v>
      </c>
      <c r="K70" s="33" t="str">
        <f t="shared" ca="1" si="3"/>
        <v/>
      </c>
      <c r="L70" s="34" t="str">
        <f t="shared" ca="1" si="4"/>
        <v/>
      </c>
      <c r="M70" s="37" t="str">
        <f ca="1">IF(L70="","",OFFSET(L70,MAX($K$34:K69)-K70,-1,1,1))</f>
        <v/>
      </c>
      <c r="N70" s="34" t="str">
        <f t="shared" ca="1" si="10"/>
        <v/>
      </c>
      <c r="O70" s="42" t="str">
        <f t="shared" ca="1" si="6"/>
        <v/>
      </c>
      <c r="P70" s="42"/>
      <c r="Q70"/>
      <c r="R70"/>
    </row>
    <row r="71" spans="1:18" x14ac:dyDescent="0.2">
      <c r="A71" s="72">
        <v>34236</v>
      </c>
      <c r="B71" s="22">
        <v>266.75</v>
      </c>
      <c r="C71" s="22">
        <v>148</v>
      </c>
      <c r="D71" s="22">
        <v>231</v>
      </c>
      <c r="E71" s="62">
        <f t="shared" ca="1" si="8"/>
        <v>34054</v>
      </c>
      <c r="F71" s="59">
        <f t="shared" ca="1" si="9"/>
        <v>36.940945112371331</v>
      </c>
      <c r="G71" s="33">
        <f t="shared" si="1"/>
        <v>0.25</v>
      </c>
      <c r="H71" s="92">
        <f t="shared" ca="1" si="2"/>
        <v>9.2352362780928328</v>
      </c>
      <c r="I71" s="33" t="str">
        <f t="shared" ca="1" si="7"/>
        <v/>
      </c>
      <c r="J71" s="33">
        <f ca="1">SUM($I$34:I71)</f>
        <v>3</v>
      </c>
      <c r="K71" s="33" t="str">
        <f t="shared" ca="1" si="3"/>
        <v/>
      </c>
      <c r="L71" s="34" t="str">
        <f t="shared" ca="1" si="4"/>
        <v/>
      </c>
      <c r="M71" s="37" t="str">
        <f ca="1">IF(L71="","",OFFSET(L71,MAX($K$34:K70)-K71,-1,1,1))</f>
        <v/>
      </c>
      <c r="N71" s="34" t="str">
        <f t="shared" ca="1" si="10"/>
        <v/>
      </c>
      <c r="O71" s="42" t="str">
        <f t="shared" ca="1" si="6"/>
        <v/>
      </c>
      <c r="P71" s="42"/>
      <c r="Q71"/>
      <c r="R71"/>
    </row>
    <row r="72" spans="1:18" x14ac:dyDescent="0.2">
      <c r="A72" s="72">
        <v>34243</v>
      </c>
      <c r="B72" s="22">
        <v>274.25</v>
      </c>
      <c r="C72" s="22">
        <v>152.5</v>
      </c>
      <c r="D72" s="22">
        <v>237</v>
      </c>
      <c r="E72" s="62">
        <f t="shared" ca="1" si="8"/>
        <v>34061</v>
      </c>
      <c r="F72" s="59">
        <f t="shared" ca="1" si="9"/>
        <v>17.63881198147061</v>
      </c>
      <c r="G72" s="33">
        <f t="shared" si="1"/>
        <v>0.25</v>
      </c>
      <c r="H72" s="92">
        <f t="shared" ca="1" si="2"/>
        <v>4.4097029953676525</v>
      </c>
      <c r="I72" s="33" t="str">
        <f t="shared" ca="1" si="7"/>
        <v/>
      </c>
      <c r="J72" s="33">
        <f ca="1">SUM($I$34:I72)</f>
        <v>3</v>
      </c>
      <c r="K72" s="33" t="str">
        <f t="shared" ca="1" si="3"/>
        <v/>
      </c>
      <c r="L72" s="34" t="str">
        <f t="shared" ca="1" si="4"/>
        <v/>
      </c>
      <c r="M72" s="37" t="str">
        <f ca="1">IF(L72="","",OFFSET(L72,MAX($K$34:K71)-K72,-1,1,1))</f>
        <v/>
      </c>
      <c r="N72" s="34" t="str">
        <f t="shared" ca="1" si="10"/>
        <v/>
      </c>
      <c r="O72" s="42" t="str">
        <f t="shared" ca="1" si="6"/>
        <v/>
      </c>
      <c r="P72" s="42"/>
      <c r="Q72"/>
      <c r="R72"/>
    </row>
    <row r="73" spans="1:18" x14ac:dyDescent="0.2">
      <c r="A73" s="72">
        <v>34250</v>
      </c>
      <c r="B73" s="22">
        <v>272.5</v>
      </c>
      <c r="C73" s="22">
        <v>156</v>
      </c>
      <c r="D73" s="22">
        <v>244</v>
      </c>
      <c r="E73" s="62">
        <f t="shared" ca="1" si="8"/>
        <v>34068</v>
      </c>
      <c r="F73" s="59">
        <f t="shared" ca="1" si="9"/>
        <v>18.219710989070087</v>
      </c>
      <c r="G73" s="33">
        <f t="shared" si="1"/>
        <v>0.25</v>
      </c>
      <c r="H73" s="92">
        <f t="shared" ca="1" si="2"/>
        <v>4.5549277472675218</v>
      </c>
      <c r="I73" s="33" t="str">
        <f t="shared" ca="1" si="7"/>
        <v/>
      </c>
      <c r="J73" s="33">
        <f ca="1">SUM($I$34:I73)</f>
        <v>3</v>
      </c>
      <c r="K73" s="33" t="str">
        <f t="shared" ca="1" si="3"/>
        <v/>
      </c>
      <c r="L73" s="34" t="str">
        <f t="shared" ca="1" si="4"/>
        <v/>
      </c>
      <c r="M73" s="37" t="str">
        <f ca="1">IF(L73="","",OFFSET(L73,MAX($K$34:K72)-K73,-1,1,1))</f>
        <v/>
      </c>
      <c r="N73" s="34" t="str">
        <f t="shared" ca="1" si="10"/>
        <v/>
      </c>
      <c r="O73" s="42" t="str">
        <f t="shared" ca="1" si="6"/>
        <v/>
      </c>
      <c r="P73" s="42"/>
      <c r="Q73"/>
      <c r="R73"/>
    </row>
    <row r="74" spans="1:18" x14ac:dyDescent="0.2">
      <c r="A74" s="72">
        <v>34257</v>
      </c>
      <c r="B74" s="22">
        <v>272.5</v>
      </c>
      <c r="C74" s="22">
        <v>158.5</v>
      </c>
      <c r="D74" s="22">
        <v>246</v>
      </c>
      <c r="E74" s="62">
        <f t="shared" ca="1" si="8"/>
        <v>34075</v>
      </c>
      <c r="F74" s="59">
        <f t="shared" ca="1" si="9"/>
        <v>20.01238322363648</v>
      </c>
      <c r="G74" s="33">
        <f t="shared" si="1"/>
        <v>0.25</v>
      </c>
      <c r="H74" s="92">
        <f t="shared" ca="1" si="2"/>
        <v>5.00309580590912</v>
      </c>
      <c r="I74" s="33" t="str">
        <f t="shared" ca="1" si="7"/>
        <v/>
      </c>
      <c r="J74" s="33">
        <f ca="1">SUM($I$34:I74)</f>
        <v>3</v>
      </c>
      <c r="K74" s="33" t="str">
        <f t="shared" ca="1" si="3"/>
        <v/>
      </c>
      <c r="L74" s="34" t="str">
        <f t="shared" ca="1" si="4"/>
        <v/>
      </c>
      <c r="M74" s="37" t="str">
        <f ca="1">IF(L74="","",OFFSET(L74,MAX($K$34:K73)-K74,-1,1,1))</f>
        <v/>
      </c>
      <c r="N74" s="34" t="str">
        <f t="shared" ca="1" si="10"/>
        <v/>
      </c>
      <c r="O74" s="42" t="str">
        <f t="shared" ca="1" si="6"/>
        <v/>
      </c>
      <c r="P74" s="42"/>
      <c r="Q74"/>
      <c r="R74"/>
    </row>
    <row r="75" spans="1:18" x14ac:dyDescent="0.2">
      <c r="A75" s="72">
        <v>34264</v>
      </c>
      <c r="B75" s="22">
        <v>272</v>
      </c>
      <c r="C75" s="22">
        <v>158.5</v>
      </c>
      <c r="D75" s="22">
        <v>246</v>
      </c>
      <c r="E75" s="62">
        <f t="shared" ca="1" si="8"/>
        <v>34082</v>
      </c>
      <c r="F75" s="59">
        <f t="shared" ca="1" si="9"/>
        <v>21.448089885153042</v>
      </c>
      <c r="G75" s="33">
        <f t="shared" si="1"/>
        <v>0.25</v>
      </c>
      <c r="H75" s="92">
        <f t="shared" ca="1" si="2"/>
        <v>5.3620224712882605</v>
      </c>
      <c r="I75" s="33" t="str">
        <f t="shared" ca="1" si="7"/>
        <v/>
      </c>
      <c r="J75" s="33">
        <f ca="1">SUM($I$34:I75)</f>
        <v>3</v>
      </c>
      <c r="K75" s="33" t="str">
        <f t="shared" ca="1" si="3"/>
        <v/>
      </c>
      <c r="L75" s="34" t="str">
        <f t="shared" ca="1" si="4"/>
        <v/>
      </c>
      <c r="M75" s="37" t="str">
        <f ca="1">IF(L75="","",OFFSET(L75,MAX($K$34:K74)-K75,-1,1,1))</f>
        <v/>
      </c>
      <c r="N75" s="34" t="str">
        <f t="shared" ca="1" si="10"/>
        <v/>
      </c>
      <c r="O75" s="42" t="str">
        <f t="shared" ca="1" si="6"/>
        <v/>
      </c>
      <c r="P75" s="42"/>
      <c r="Q75"/>
      <c r="R75"/>
    </row>
    <row r="76" spans="1:18" x14ac:dyDescent="0.2">
      <c r="A76" s="72">
        <v>34271</v>
      </c>
      <c r="B76" s="22">
        <v>274.75</v>
      </c>
      <c r="C76" s="22">
        <v>151</v>
      </c>
      <c r="D76" s="22">
        <v>240</v>
      </c>
      <c r="E76" s="62">
        <f t="shared" ca="1" si="8"/>
        <v>34089</v>
      </c>
      <c r="F76" s="59">
        <f t="shared" ca="1" si="9"/>
        <v>7.5075259932553351</v>
      </c>
      <c r="G76" s="33">
        <f t="shared" si="1"/>
        <v>0.25</v>
      </c>
      <c r="H76" s="92">
        <f t="shared" ca="1" si="2"/>
        <v>1.8768814983138338</v>
      </c>
      <c r="I76" s="33" t="str">
        <f t="shared" ca="1" si="7"/>
        <v/>
      </c>
      <c r="J76" s="33">
        <f ca="1">SUM($I$34:I76)</f>
        <v>3</v>
      </c>
      <c r="K76" s="33" t="str">
        <f t="shared" ca="1" si="3"/>
        <v/>
      </c>
      <c r="L76" s="34" t="str">
        <f t="shared" ca="1" si="4"/>
        <v/>
      </c>
      <c r="M76" s="37" t="str">
        <f ca="1">IF(L76="","",OFFSET(L76,MAX($K$34:K75)-K76,-1,1,1))</f>
        <v/>
      </c>
      <c r="N76" s="34" t="str">
        <f t="shared" ca="1" si="10"/>
        <v/>
      </c>
      <c r="O76" s="42" t="str">
        <f t="shared" ca="1" si="6"/>
        <v/>
      </c>
      <c r="P76" s="42"/>
      <c r="Q76"/>
      <c r="R76"/>
    </row>
    <row r="77" spans="1:18" x14ac:dyDescent="0.2">
      <c r="A77" s="72">
        <v>34278</v>
      </c>
      <c r="B77" s="22">
        <v>274.25</v>
      </c>
      <c r="C77" s="22">
        <v>149</v>
      </c>
      <c r="D77" s="22">
        <v>243</v>
      </c>
      <c r="E77" s="62">
        <f t="shared" ca="1" si="8"/>
        <v>34096</v>
      </c>
      <c r="F77" s="59">
        <f t="shared" ca="1" si="9"/>
        <v>-1.0700389181941539</v>
      </c>
      <c r="G77" s="33">
        <f t="shared" si="1"/>
        <v>0.25</v>
      </c>
      <c r="H77" s="92">
        <f t="shared" ca="1" si="2"/>
        <v>-0.26750972954853847</v>
      </c>
      <c r="I77" s="33">
        <f t="shared" ca="1" si="7"/>
        <v>1</v>
      </c>
      <c r="J77" s="33">
        <f ca="1">SUM($I$34:I77)</f>
        <v>4</v>
      </c>
      <c r="K77" s="33">
        <f t="shared" ca="1" si="3"/>
        <v>77</v>
      </c>
      <c r="L77" s="34">
        <f t="shared" ca="1" si="4"/>
        <v>34278</v>
      </c>
      <c r="M77" s="37">
        <f ca="1">IF(L77="","",OFFSET(L77,MAX($K$34:K76)-K77,-1,1,1))</f>
        <v>62</v>
      </c>
      <c r="N77" s="34">
        <f t="shared" ca="1" si="10"/>
        <v>34173</v>
      </c>
      <c r="O77" s="42">
        <f t="shared" ca="1" si="6"/>
        <v>15</v>
      </c>
      <c r="P77" s="42"/>
      <c r="Q77"/>
      <c r="R77"/>
    </row>
    <row r="78" spans="1:18" x14ac:dyDescent="0.2">
      <c r="A78" s="72">
        <v>34285</v>
      </c>
      <c r="B78" s="22">
        <v>265.75</v>
      </c>
      <c r="C78" s="22">
        <v>147</v>
      </c>
      <c r="D78" s="22">
        <v>239</v>
      </c>
      <c r="E78" s="62">
        <f t="shared" ca="1" si="8"/>
        <v>34103</v>
      </c>
      <c r="F78" s="59">
        <f t="shared" ca="1" si="9"/>
        <v>5.2177112743571961</v>
      </c>
      <c r="G78" s="33">
        <f t="shared" si="1"/>
        <v>0.25</v>
      </c>
      <c r="H78" s="92">
        <f t="shared" ca="1" si="2"/>
        <v>1.304427818589299</v>
      </c>
      <c r="I78" s="33">
        <f t="shared" ca="1" si="7"/>
        <v>1</v>
      </c>
      <c r="J78" s="33">
        <f ca="1">SUM($I$34:I78)</f>
        <v>5</v>
      </c>
      <c r="K78" s="33">
        <f t="shared" ca="1" si="3"/>
        <v>78</v>
      </c>
      <c r="L78" s="34">
        <f t="shared" ca="1" si="4"/>
        <v>34285</v>
      </c>
      <c r="M78" s="37">
        <f ca="1">IF(L78="","",OFFSET(L78,MAX($K$34:K77)-K78,-1,1,1))</f>
        <v>77</v>
      </c>
      <c r="N78" s="34">
        <f t="shared" ca="1" si="10"/>
        <v>34278</v>
      </c>
      <c r="O78" s="42">
        <f t="shared" ca="1" si="6"/>
        <v>1</v>
      </c>
      <c r="P78" s="42"/>
      <c r="Q78"/>
      <c r="R78"/>
    </row>
    <row r="79" spans="1:18" x14ac:dyDescent="0.2">
      <c r="A79" s="72">
        <v>34292</v>
      </c>
      <c r="B79" s="22">
        <v>257.25</v>
      </c>
      <c r="C79" s="22">
        <v>147</v>
      </c>
      <c r="D79" s="22">
        <v>233</v>
      </c>
      <c r="E79" s="62">
        <f t="shared" ca="1" si="8"/>
        <v>34110</v>
      </c>
      <c r="F79" s="59">
        <f t="shared" ca="1" si="9"/>
        <v>6.334137743741362</v>
      </c>
      <c r="G79" s="33">
        <f t="shared" si="1"/>
        <v>0.25</v>
      </c>
      <c r="H79" s="92">
        <f t="shared" ca="1" si="2"/>
        <v>1.5835344359353405</v>
      </c>
      <c r="I79" s="33" t="str">
        <f t="shared" ca="1" si="7"/>
        <v/>
      </c>
      <c r="J79" s="33">
        <f ca="1">SUM($I$34:I79)</f>
        <v>5</v>
      </c>
      <c r="K79" s="33" t="str">
        <f t="shared" ca="1" si="3"/>
        <v/>
      </c>
      <c r="L79" s="34" t="str">
        <f t="shared" ca="1" si="4"/>
        <v/>
      </c>
      <c r="M79" s="37" t="str">
        <f ca="1">IF(L79="","",OFFSET(L79,MAX($K$34:K78)-K79,-1,1,1))</f>
        <v/>
      </c>
      <c r="N79" s="34" t="str">
        <f t="shared" ca="1" si="10"/>
        <v/>
      </c>
      <c r="O79" s="42" t="str">
        <f t="shared" ca="1" si="6"/>
        <v/>
      </c>
      <c r="P79" s="42"/>
      <c r="Q79"/>
      <c r="R79"/>
    </row>
    <row r="80" spans="1:18" x14ac:dyDescent="0.2">
      <c r="A80" s="72">
        <v>34299</v>
      </c>
      <c r="B80" s="22">
        <v>251</v>
      </c>
      <c r="C80" s="22">
        <v>145.5</v>
      </c>
      <c r="D80" s="22">
        <v>223</v>
      </c>
      <c r="E80" s="62">
        <f t="shared" ca="1" si="8"/>
        <v>34117</v>
      </c>
      <c r="F80" s="59">
        <f t="shared" ca="1" si="9"/>
        <v>3.9810762401092035</v>
      </c>
      <c r="G80" s="33">
        <f t="shared" si="1"/>
        <v>0.25</v>
      </c>
      <c r="H80" s="92">
        <f t="shared" ca="1" si="2"/>
        <v>0.99526906002730087</v>
      </c>
      <c r="I80" s="33" t="str">
        <f t="shared" ca="1" si="7"/>
        <v/>
      </c>
      <c r="J80" s="33">
        <f ca="1">SUM($I$34:I80)</f>
        <v>5</v>
      </c>
      <c r="K80" s="33" t="str">
        <f t="shared" ca="1" si="3"/>
        <v/>
      </c>
      <c r="L80" s="34" t="str">
        <f t="shared" ca="1" si="4"/>
        <v/>
      </c>
      <c r="M80" s="37" t="str">
        <f ca="1">IF(L80="","",OFFSET(L80,MAX($K$34:K79)-K80,-1,1,1))</f>
        <v/>
      </c>
      <c r="N80" s="34" t="str">
        <f t="shared" ca="1" si="10"/>
        <v/>
      </c>
      <c r="O80" s="42" t="str">
        <f t="shared" ca="1" si="6"/>
        <v/>
      </c>
      <c r="P80" s="42"/>
      <c r="Q80"/>
      <c r="R80"/>
    </row>
    <row r="81" spans="1:18" x14ac:dyDescent="0.2">
      <c r="A81" s="72">
        <v>34306</v>
      </c>
      <c r="B81" s="22">
        <v>245.25</v>
      </c>
      <c r="C81" s="22">
        <v>137</v>
      </c>
      <c r="D81" s="22">
        <v>214</v>
      </c>
      <c r="E81" s="62">
        <f t="shared" ca="1" si="8"/>
        <v>34124</v>
      </c>
      <c r="F81" s="59">
        <f t="shared" ca="1" si="9"/>
        <v>2.5005394248934891</v>
      </c>
      <c r="G81" s="33">
        <f t="shared" si="1"/>
        <v>0.25</v>
      </c>
      <c r="H81" s="92">
        <f t="shared" ca="1" si="2"/>
        <v>0.62513485622337228</v>
      </c>
      <c r="I81" s="33" t="str">
        <f t="shared" ca="1" si="7"/>
        <v/>
      </c>
      <c r="J81" s="33">
        <f ca="1">SUM($I$34:I81)</f>
        <v>5</v>
      </c>
      <c r="K81" s="33" t="str">
        <f t="shared" ca="1" si="3"/>
        <v/>
      </c>
      <c r="L81" s="34" t="str">
        <f t="shared" ca="1" si="4"/>
        <v/>
      </c>
      <c r="M81" s="37" t="str">
        <f ca="1">IF(L81="","",OFFSET(L81,MAX($K$34:K80)-K81,-1,1,1))</f>
        <v/>
      </c>
      <c r="N81" s="34" t="str">
        <f t="shared" ca="1" si="10"/>
        <v/>
      </c>
      <c r="O81" s="42" t="str">
        <f t="shared" ca="1" si="6"/>
        <v/>
      </c>
      <c r="P81" s="42"/>
      <c r="Q81"/>
      <c r="R81"/>
    </row>
    <row r="82" spans="1:18" x14ac:dyDescent="0.2">
      <c r="A82" s="72">
        <v>34313</v>
      </c>
      <c r="B82" s="22">
        <v>244</v>
      </c>
      <c r="C82" s="22">
        <v>129.5</v>
      </c>
      <c r="D82" s="22">
        <v>206</v>
      </c>
      <c r="E82" s="62">
        <f t="shared" ca="1" si="8"/>
        <v>34131</v>
      </c>
      <c r="F82" s="59">
        <f t="shared" ca="1" si="9"/>
        <v>1.3570284174615992</v>
      </c>
      <c r="G82" s="33">
        <f t="shared" si="1"/>
        <v>0.25</v>
      </c>
      <c r="H82" s="92">
        <f t="shared" ca="1" si="2"/>
        <v>0.3392571043653998</v>
      </c>
      <c r="I82" s="33" t="str">
        <f t="shared" ca="1" si="7"/>
        <v/>
      </c>
      <c r="J82" s="33">
        <f ca="1">SUM($I$34:I82)</f>
        <v>5</v>
      </c>
      <c r="K82" s="33" t="str">
        <f t="shared" ca="1" si="3"/>
        <v/>
      </c>
      <c r="L82" s="34" t="str">
        <f t="shared" ca="1" si="4"/>
        <v/>
      </c>
      <c r="M82" s="37" t="str">
        <f ca="1">IF(L82="","",OFFSET(L82,MAX($K$34:K81)-K82,-1,1,1))</f>
        <v/>
      </c>
      <c r="N82" s="34" t="str">
        <f t="shared" ca="1" si="10"/>
        <v/>
      </c>
      <c r="O82" s="42" t="str">
        <f t="shared" ca="1" si="6"/>
        <v/>
      </c>
      <c r="P82" s="42"/>
      <c r="Q82"/>
      <c r="R82"/>
    </row>
    <row r="83" spans="1:18" x14ac:dyDescent="0.2">
      <c r="A83" s="72">
        <v>34320</v>
      </c>
      <c r="B83" s="22">
        <v>242.75</v>
      </c>
      <c r="C83" s="22">
        <v>126.5</v>
      </c>
      <c r="D83" s="22">
        <v>187</v>
      </c>
      <c r="E83" s="62">
        <f t="shared" ca="1" si="8"/>
        <v>34138</v>
      </c>
      <c r="F83" s="59">
        <f t="shared" ca="1" si="9"/>
        <v>-1.4666648303871526</v>
      </c>
      <c r="G83" s="33">
        <f t="shared" si="1"/>
        <v>0.25</v>
      </c>
      <c r="H83" s="92">
        <f t="shared" ca="1" si="2"/>
        <v>-0.36666620759678814</v>
      </c>
      <c r="I83" s="33">
        <f t="shared" ca="1" si="7"/>
        <v>1</v>
      </c>
      <c r="J83" s="33">
        <f ca="1">SUM($I$34:I83)</f>
        <v>6</v>
      </c>
      <c r="K83" s="33">
        <f t="shared" ca="1" si="3"/>
        <v>83</v>
      </c>
      <c r="L83" s="34">
        <f t="shared" ca="1" si="4"/>
        <v>34320</v>
      </c>
      <c r="M83" s="37">
        <f ca="1">IF(L83="","",OFFSET(L83,MAX($K$34:K82)-K83,-1,1,1))</f>
        <v>78</v>
      </c>
      <c r="N83" s="34">
        <f t="shared" ca="1" si="10"/>
        <v>34285</v>
      </c>
      <c r="O83" s="42">
        <f t="shared" ca="1" si="6"/>
        <v>5</v>
      </c>
      <c r="P83" s="42"/>
      <c r="Q83"/>
      <c r="R83"/>
    </row>
    <row r="84" spans="1:18" x14ac:dyDescent="0.2">
      <c r="A84" s="72">
        <v>34334</v>
      </c>
      <c r="B84" s="22">
        <v>247.5</v>
      </c>
      <c r="C84" s="22">
        <v>126.5</v>
      </c>
      <c r="D84" s="22">
        <v>183</v>
      </c>
      <c r="E84" s="62">
        <f t="shared" ca="1" si="8"/>
        <v>34145</v>
      </c>
      <c r="F84" s="59">
        <f t="shared" ca="1" si="9"/>
        <v>-11.425103961204087</v>
      </c>
      <c r="G84" s="33">
        <f t="shared" si="1"/>
        <v>0.25</v>
      </c>
      <c r="H84" s="92">
        <f t="shared" ca="1" si="2"/>
        <v>-2.8562759903010217</v>
      </c>
      <c r="I84" s="33" t="str">
        <f t="shared" ca="1" si="7"/>
        <v/>
      </c>
      <c r="J84" s="33">
        <f ca="1">SUM($I$34:I84)</f>
        <v>6</v>
      </c>
      <c r="K84" s="33" t="str">
        <f t="shared" ca="1" si="3"/>
        <v/>
      </c>
      <c r="L84" s="34" t="str">
        <f t="shared" ca="1" si="4"/>
        <v/>
      </c>
      <c r="M84" s="37" t="str">
        <f ca="1">IF(L84="","",OFFSET(L84,MAX($K$34:K83)-K84,-1,1,1))</f>
        <v/>
      </c>
      <c r="N84" s="34" t="str">
        <f t="shared" ca="1" si="10"/>
        <v/>
      </c>
      <c r="O84" s="42" t="str">
        <f t="shared" ca="1" si="6"/>
        <v/>
      </c>
      <c r="P84" s="42"/>
      <c r="Q84"/>
      <c r="R84"/>
    </row>
    <row r="85" spans="1:18" x14ac:dyDescent="0.2">
      <c r="A85" s="72">
        <v>34341</v>
      </c>
      <c r="B85" s="22">
        <v>252</v>
      </c>
      <c r="C85" s="22">
        <v>128</v>
      </c>
      <c r="D85" s="22">
        <v>182</v>
      </c>
      <c r="E85" s="62">
        <f t="shared" ca="1" si="8"/>
        <v>34152</v>
      </c>
      <c r="F85" s="59">
        <f t="shared" ca="1" si="9"/>
        <v>-17.992763801654469</v>
      </c>
      <c r="G85" s="33">
        <f t="shared" si="1"/>
        <v>0.5</v>
      </c>
      <c r="H85" s="92">
        <f t="shared" ca="1" si="2"/>
        <v>-8.9963819008272345</v>
      </c>
      <c r="I85" s="33" t="str">
        <f t="shared" ca="1" si="7"/>
        <v/>
      </c>
      <c r="J85" s="33">
        <f ca="1">SUM($I$34:I85)</f>
        <v>6</v>
      </c>
      <c r="K85" s="33" t="str">
        <f t="shared" ca="1" si="3"/>
        <v/>
      </c>
      <c r="L85" s="34" t="str">
        <f t="shared" ca="1" si="4"/>
        <v/>
      </c>
      <c r="M85" s="37" t="str">
        <f ca="1">IF(L85="","",OFFSET(L85,MAX($K$34:K84)-K85,-1,1,1))</f>
        <v/>
      </c>
      <c r="N85" s="34" t="str">
        <f t="shared" ca="1" si="10"/>
        <v/>
      </c>
      <c r="O85" s="42" t="str">
        <f t="shared" ca="1" si="6"/>
        <v/>
      </c>
      <c r="P85" s="42"/>
      <c r="Q85"/>
      <c r="R85"/>
    </row>
    <row r="86" spans="1:18" x14ac:dyDescent="0.2">
      <c r="A86" s="72">
        <v>34348</v>
      </c>
      <c r="B86" s="22">
        <v>254</v>
      </c>
      <c r="C86" s="22">
        <v>127</v>
      </c>
      <c r="D86" s="22">
        <v>185</v>
      </c>
      <c r="E86" s="62">
        <f t="shared" ca="1" si="8"/>
        <v>34159</v>
      </c>
      <c r="F86" s="59">
        <f t="shared" ca="1" si="9"/>
        <v>-19.879130036304659</v>
      </c>
      <c r="G86" s="33">
        <f t="shared" si="1"/>
        <v>0.5</v>
      </c>
      <c r="H86" s="92">
        <f t="shared" ca="1" si="2"/>
        <v>-9.9395650181523294</v>
      </c>
      <c r="I86" s="33" t="str">
        <f t="shared" ca="1" si="7"/>
        <v/>
      </c>
      <c r="J86" s="33">
        <f ca="1">SUM($I$34:I86)</f>
        <v>6</v>
      </c>
      <c r="K86" s="33" t="str">
        <f t="shared" ca="1" si="3"/>
        <v/>
      </c>
      <c r="L86" s="34" t="str">
        <f t="shared" ca="1" si="4"/>
        <v/>
      </c>
      <c r="M86" s="37" t="str">
        <f ca="1">IF(L86="","",OFFSET(L86,MAX($K$34:K85)-K86,-1,1,1))</f>
        <v/>
      </c>
      <c r="N86" s="34" t="str">
        <f t="shared" ca="1" si="10"/>
        <v/>
      </c>
      <c r="O86" s="42" t="str">
        <f t="shared" ca="1" si="6"/>
        <v/>
      </c>
      <c r="P86" s="42"/>
      <c r="Q86"/>
      <c r="R86"/>
    </row>
    <row r="87" spans="1:18" x14ac:dyDescent="0.2">
      <c r="A87" s="72">
        <v>34355</v>
      </c>
      <c r="B87" s="22">
        <v>257</v>
      </c>
      <c r="C87" s="22">
        <v>128</v>
      </c>
      <c r="D87" s="22">
        <v>188</v>
      </c>
      <c r="E87" s="62">
        <f t="shared" ca="1" si="8"/>
        <v>34166</v>
      </c>
      <c r="F87" s="59">
        <f t="shared" ca="1" si="9"/>
        <v>-18.063248751956152</v>
      </c>
      <c r="G87" s="33">
        <f t="shared" si="1"/>
        <v>0.5</v>
      </c>
      <c r="H87" s="92">
        <f t="shared" ca="1" si="2"/>
        <v>-9.0316243759780761</v>
      </c>
      <c r="I87" s="33" t="str">
        <f t="shared" ca="1" si="7"/>
        <v/>
      </c>
      <c r="J87" s="33">
        <f ca="1">SUM($I$34:I87)</f>
        <v>6</v>
      </c>
      <c r="K87" s="33" t="str">
        <f t="shared" ca="1" si="3"/>
        <v/>
      </c>
      <c r="L87" s="34" t="str">
        <f t="shared" ca="1" si="4"/>
        <v/>
      </c>
      <c r="M87" s="37" t="str">
        <f ca="1">IF(L87="","",OFFSET(L87,MAX($K$34:K86)-K87,-1,1,1))</f>
        <v/>
      </c>
      <c r="N87" s="34" t="str">
        <f t="shared" ca="1" si="10"/>
        <v/>
      </c>
      <c r="O87" s="42" t="str">
        <f t="shared" ca="1" si="6"/>
        <v/>
      </c>
      <c r="P87" s="42"/>
      <c r="Q87"/>
      <c r="R87"/>
    </row>
    <row r="88" spans="1:18" x14ac:dyDescent="0.2">
      <c r="A88" s="72">
        <v>34362</v>
      </c>
      <c r="B88" s="22">
        <v>260.25</v>
      </c>
      <c r="C88" s="22">
        <v>129.5</v>
      </c>
      <c r="D88" s="22">
        <v>193</v>
      </c>
      <c r="E88" s="62">
        <f t="shared" ca="1" si="8"/>
        <v>34173</v>
      </c>
      <c r="F88" s="59">
        <f t="shared" ca="1" si="9"/>
        <v>-13.564994902241077</v>
      </c>
      <c r="G88" s="33">
        <f t="shared" si="1"/>
        <v>0.5</v>
      </c>
      <c r="H88" s="92">
        <f t="shared" ca="1" si="2"/>
        <v>-6.7824974511205385</v>
      </c>
      <c r="I88" s="33" t="str">
        <f t="shared" ca="1" si="7"/>
        <v/>
      </c>
      <c r="J88" s="33">
        <f ca="1">SUM($I$34:I88)</f>
        <v>6</v>
      </c>
      <c r="K88" s="33" t="str">
        <f t="shared" ca="1" si="3"/>
        <v/>
      </c>
      <c r="L88" s="34" t="str">
        <f t="shared" ca="1" si="4"/>
        <v/>
      </c>
      <c r="M88" s="37" t="str">
        <f ca="1">IF(L88="","",OFFSET(L88,MAX($K$34:K87)-K88,-1,1,1))</f>
        <v/>
      </c>
      <c r="N88" s="34" t="str">
        <f t="shared" ca="1" si="10"/>
        <v/>
      </c>
      <c r="O88" s="42" t="str">
        <f t="shared" ca="1" si="6"/>
        <v/>
      </c>
      <c r="P88" s="42"/>
      <c r="Q88"/>
      <c r="R88"/>
    </row>
    <row r="89" spans="1:18" x14ac:dyDescent="0.2">
      <c r="A89" s="72">
        <v>34369</v>
      </c>
      <c r="B89" s="22">
        <v>271</v>
      </c>
      <c r="C89" s="22">
        <v>136</v>
      </c>
      <c r="D89" s="22">
        <v>199</v>
      </c>
      <c r="E89" s="62">
        <f t="shared" ca="1" si="8"/>
        <v>34180</v>
      </c>
      <c r="F89" s="59">
        <f t="shared" ca="1" si="9"/>
        <v>-18.173706625575843</v>
      </c>
      <c r="G89" s="33">
        <f t="shared" si="1"/>
        <v>0.5</v>
      </c>
      <c r="H89" s="92">
        <f t="shared" ca="1" si="2"/>
        <v>-9.0868533127879214</v>
      </c>
      <c r="I89" s="33" t="str">
        <f t="shared" ca="1" si="7"/>
        <v/>
      </c>
      <c r="J89" s="33">
        <f ca="1">SUM($I$34:I89)</f>
        <v>6</v>
      </c>
      <c r="K89" s="33" t="str">
        <f t="shared" ca="1" si="3"/>
        <v/>
      </c>
      <c r="L89" s="34" t="str">
        <f t="shared" ca="1" si="4"/>
        <v/>
      </c>
      <c r="M89" s="37" t="str">
        <f ca="1">IF(L89="","",OFFSET(L89,MAX($K$34:K88)-K89,-1,1,1))</f>
        <v/>
      </c>
      <c r="N89" s="34" t="str">
        <f t="shared" ca="1" si="10"/>
        <v/>
      </c>
      <c r="O89" s="42" t="str">
        <f t="shared" ca="1" si="6"/>
        <v/>
      </c>
      <c r="P89" s="42"/>
      <c r="Q89"/>
      <c r="R89"/>
    </row>
    <row r="90" spans="1:18" x14ac:dyDescent="0.2">
      <c r="A90" s="72">
        <v>34376</v>
      </c>
      <c r="B90" s="22">
        <v>280.25</v>
      </c>
      <c r="C90" s="22">
        <v>139</v>
      </c>
      <c r="D90" s="22">
        <v>206</v>
      </c>
      <c r="E90" s="62">
        <f t="shared" ca="1" si="8"/>
        <v>34187</v>
      </c>
      <c r="F90" s="59">
        <f t="shared" ca="1" si="9"/>
        <v>-20.608904300793718</v>
      </c>
      <c r="G90" s="33">
        <f t="shared" si="1"/>
        <v>0.5</v>
      </c>
      <c r="H90" s="92">
        <f t="shared" ca="1" si="2"/>
        <v>-10.304452150396859</v>
      </c>
      <c r="I90" s="33" t="str">
        <f t="shared" ca="1" si="7"/>
        <v/>
      </c>
      <c r="J90" s="33">
        <f ca="1">SUM($I$34:I90)</f>
        <v>6</v>
      </c>
      <c r="K90" s="33" t="str">
        <f t="shared" ca="1" si="3"/>
        <v/>
      </c>
      <c r="L90" s="34" t="str">
        <f t="shared" ca="1" si="4"/>
        <v/>
      </c>
      <c r="M90" s="37" t="str">
        <f ca="1">IF(L90="","",OFFSET(L90,MAX($K$34:K89)-K90,-1,1,1))</f>
        <v/>
      </c>
      <c r="N90" s="34" t="str">
        <f t="shared" ca="1" si="10"/>
        <v/>
      </c>
      <c r="O90" s="42" t="str">
        <f t="shared" ca="1" si="6"/>
        <v/>
      </c>
      <c r="P90" s="42"/>
      <c r="Q90"/>
      <c r="R90"/>
    </row>
    <row r="91" spans="1:18" x14ac:dyDescent="0.2">
      <c r="A91" s="72">
        <v>34383</v>
      </c>
      <c r="B91" s="22">
        <v>283.75</v>
      </c>
      <c r="C91" s="22">
        <v>133.5</v>
      </c>
      <c r="D91" s="22">
        <v>207</v>
      </c>
      <c r="E91" s="62">
        <f t="shared" ca="1" si="8"/>
        <v>34194</v>
      </c>
      <c r="F91" s="59">
        <f t="shared" ca="1" si="9"/>
        <v>-25.253017687310258</v>
      </c>
      <c r="G91" s="33">
        <f t="shared" si="1"/>
        <v>0.5</v>
      </c>
      <c r="H91" s="92">
        <f t="shared" ca="1" si="2"/>
        <v>-12.626508843655129</v>
      </c>
      <c r="I91" s="33" t="str">
        <f t="shared" ca="1" si="7"/>
        <v/>
      </c>
      <c r="J91" s="33">
        <f ca="1">SUM($I$34:I91)</f>
        <v>6</v>
      </c>
      <c r="K91" s="33" t="str">
        <f t="shared" ca="1" si="3"/>
        <v/>
      </c>
      <c r="L91" s="34" t="str">
        <f t="shared" ca="1" si="4"/>
        <v/>
      </c>
      <c r="M91" s="37" t="str">
        <f ca="1">IF(L91="","",OFFSET(L91,MAX($K$34:K90)-K91,-1,1,1))</f>
        <v/>
      </c>
      <c r="N91" s="34" t="str">
        <f t="shared" ca="1" si="10"/>
        <v/>
      </c>
      <c r="O91" s="42" t="str">
        <f t="shared" ca="1" si="6"/>
        <v/>
      </c>
      <c r="P91" s="42"/>
      <c r="Q91"/>
      <c r="R91"/>
    </row>
    <row r="92" spans="1:18" x14ac:dyDescent="0.2">
      <c r="A92" s="72">
        <v>34390</v>
      </c>
      <c r="B92" s="22">
        <v>296.5</v>
      </c>
      <c r="C92" s="22">
        <v>133</v>
      </c>
      <c r="D92" s="22">
        <v>212</v>
      </c>
      <c r="E92" s="62">
        <f t="shared" ca="1" si="8"/>
        <v>34201</v>
      </c>
      <c r="F92" s="59">
        <f t="shared" ca="1" si="9"/>
        <v>-37.291244460343336</v>
      </c>
      <c r="G92" s="33">
        <f t="shared" si="1"/>
        <v>0.5</v>
      </c>
      <c r="H92" s="92">
        <f t="shared" ca="1" si="2"/>
        <v>-18.645622230171668</v>
      </c>
      <c r="I92" s="33" t="str">
        <f t="shared" ca="1" si="7"/>
        <v/>
      </c>
      <c r="J92" s="33">
        <f ca="1">SUM($I$34:I92)</f>
        <v>6</v>
      </c>
      <c r="K92" s="33" t="str">
        <f t="shared" ca="1" si="3"/>
        <v/>
      </c>
      <c r="L92" s="34" t="str">
        <f t="shared" ca="1" si="4"/>
        <v/>
      </c>
      <c r="M92" s="37" t="str">
        <f ca="1">IF(L92="","",OFFSET(L92,MAX($K$34:K91)-K92,-1,1,1))</f>
        <v/>
      </c>
      <c r="N92" s="34" t="str">
        <f t="shared" ca="1" si="10"/>
        <v/>
      </c>
      <c r="O92" s="42" t="str">
        <f t="shared" ca="1" si="6"/>
        <v/>
      </c>
      <c r="P92" s="42"/>
      <c r="Q92"/>
      <c r="R92"/>
    </row>
    <row r="93" spans="1:18" x14ac:dyDescent="0.2">
      <c r="A93" s="72">
        <v>34397</v>
      </c>
      <c r="B93" s="22">
        <v>316.75</v>
      </c>
      <c r="C93" s="22">
        <v>136</v>
      </c>
      <c r="D93" s="22">
        <v>224</v>
      </c>
      <c r="E93" s="62">
        <f t="shared" ca="1" si="8"/>
        <v>34208</v>
      </c>
      <c r="F93" s="59">
        <f t="shared" ca="1" si="9"/>
        <v>-53.130016418412083</v>
      </c>
      <c r="G93" s="33">
        <f t="shared" si="1"/>
        <v>0.5</v>
      </c>
      <c r="H93" s="92">
        <f t="shared" ca="1" si="2"/>
        <v>-26.565008209206042</v>
      </c>
      <c r="I93" s="33" t="str">
        <f t="shared" ca="1" si="7"/>
        <v/>
      </c>
      <c r="J93" s="33">
        <f ca="1">SUM($I$34:I93)</f>
        <v>6</v>
      </c>
      <c r="K93" s="33" t="str">
        <f t="shared" ca="1" si="3"/>
        <v/>
      </c>
      <c r="L93" s="34" t="str">
        <f t="shared" ca="1" si="4"/>
        <v/>
      </c>
      <c r="M93" s="37" t="str">
        <f ca="1">IF(L93="","",OFFSET(L93,MAX($K$34:K92)-K93,-1,1,1))</f>
        <v/>
      </c>
      <c r="N93" s="34" t="str">
        <f t="shared" ca="1" si="10"/>
        <v/>
      </c>
      <c r="O93" s="42" t="str">
        <f t="shared" ca="1" si="6"/>
        <v/>
      </c>
      <c r="P93" s="42"/>
      <c r="Q93"/>
      <c r="R93"/>
    </row>
    <row r="94" spans="1:18" x14ac:dyDescent="0.2">
      <c r="A94" s="72">
        <v>34404</v>
      </c>
      <c r="B94" s="22">
        <v>322.5</v>
      </c>
      <c r="C94" s="22">
        <v>131.75</v>
      </c>
      <c r="D94" s="22">
        <v>237</v>
      </c>
      <c r="E94" s="62">
        <f t="shared" ca="1" si="8"/>
        <v>34215</v>
      </c>
      <c r="F94" s="59">
        <f t="shared" ca="1" si="9"/>
        <v>-59.459295074329546</v>
      </c>
      <c r="G94" s="33">
        <f t="shared" si="1"/>
        <v>0.5</v>
      </c>
      <c r="H94" s="92">
        <f t="shared" ca="1" si="2"/>
        <v>-29.729647537164773</v>
      </c>
      <c r="I94" s="33" t="str">
        <f t="shared" ca="1" si="7"/>
        <v/>
      </c>
      <c r="J94" s="33">
        <f ca="1">SUM($I$34:I94)</f>
        <v>6</v>
      </c>
      <c r="K94" s="33" t="str">
        <f t="shared" ca="1" si="3"/>
        <v/>
      </c>
      <c r="L94" s="34" t="str">
        <f t="shared" ca="1" si="4"/>
        <v/>
      </c>
      <c r="M94" s="37" t="str">
        <f ca="1">IF(L94="","",OFFSET(L94,MAX($K$34:K93)-K94,-1,1,1))</f>
        <v/>
      </c>
      <c r="N94" s="34" t="str">
        <f t="shared" ca="1" si="10"/>
        <v/>
      </c>
      <c r="O94" s="42" t="str">
        <f t="shared" ca="1" si="6"/>
        <v/>
      </c>
      <c r="P94" s="42"/>
      <c r="Q94"/>
      <c r="R94"/>
    </row>
    <row r="95" spans="1:18" x14ac:dyDescent="0.2">
      <c r="A95" s="72">
        <v>34411</v>
      </c>
      <c r="B95" s="22">
        <v>340.75</v>
      </c>
      <c r="C95" s="22">
        <v>132</v>
      </c>
      <c r="D95" s="22">
        <v>243</v>
      </c>
      <c r="E95" s="62">
        <f t="shared" ca="1" si="8"/>
        <v>34222</v>
      </c>
      <c r="F95" s="59">
        <f t="shared" ca="1" si="9"/>
        <v>-74.036415811114253</v>
      </c>
      <c r="G95" s="33">
        <f t="shared" si="1"/>
        <v>0.5</v>
      </c>
      <c r="H95" s="92">
        <f t="shared" ca="1" si="2"/>
        <v>-37.018207905557126</v>
      </c>
      <c r="I95" s="33" t="str">
        <f t="shared" ca="1" si="7"/>
        <v/>
      </c>
      <c r="J95" s="33">
        <f ca="1">SUM($I$34:I95)</f>
        <v>6</v>
      </c>
      <c r="K95" s="33" t="str">
        <f t="shared" ca="1" si="3"/>
        <v/>
      </c>
      <c r="L95" s="34" t="str">
        <f t="shared" ca="1" si="4"/>
        <v/>
      </c>
      <c r="M95" s="37" t="str">
        <f ca="1">IF(L95="","",OFFSET(L95,MAX($K$34:K94)-K95,-1,1,1))</f>
        <v/>
      </c>
      <c r="N95" s="34" t="str">
        <f t="shared" ca="1" si="10"/>
        <v/>
      </c>
      <c r="O95" s="42" t="str">
        <f t="shared" ca="1" si="6"/>
        <v/>
      </c>
      <c r="P95" s="42"/>
      <c r="Q95"/>
      <c r="R95"/>
    </row>
    <row r="96" spans="1:18" x14ac:dyDescent="0.2">
      <c r="A96" s="72">
        <v>34418</v>
      </c>
      <c r="B96" s="22">
        <v>361</v>
      </c>
      <c r="C96" s="22">
        <v>132.5</v>
      </c>
      <c r="D96" s="22">
        <v>252</v>
      </c>
      <c r="E96" s="62">
        <f t="shared" ca="1" si="8"/>
        <v>34229</v>
      </c>
      <c r="F96" s="59">
        <f t="shared" ca="1" si="9"/>
        <v>-89.948372030733069</v>
      </c>
      <c r="G96" s="33">
        <f t="shared" si="1"/>
        <v>0.5</v>
      </c>
      <c r="H96" s="92">
        <f t="shared" ca="1" si="2"/>
        <v>-44.974186015366534</v>
      </c>
      <c r="I96" s="33" t="str">
        <f t="shared" ca="1" si="7"/>
        <v/>
      </c>
      <c r="J96" s="33">
        <f ca="1">SUM($I$34:I96)</f>
        <v>6</v>
      </c>
      <c r="K96" s="33" t="str">
        <f t="shared" ca="1" si="3"/>
        <v/>
      </c>
      <c r="L96" s="34" t="str">
        <f t="shared" ca="1" si="4"/>
        <v/>
      </c>
      <c r="M96" s="37" t="str">
        <f ca="1">IF(L96="","",OFFSET(L96,MAX($K$34:K95)-K96,-1,1,1))</f>
        <v/>
      </c>
      <c r="N96" s="34" t="str">
        <f t="shared" ca="1" si="10"/>
        <v/>
      </c>
      <c r="O96" s="42" t="str">
        <f t="shared" ca="1" si="6"/>
        <v/>
      </c>
      <c r="P96" s="42"/>
      <c r="Q96"/>
      <c r="R96"/>
    </row>
    <row r="97" spans="1:18" x14ac:dyDescent="0.2">
      <c r="A97" s="72">
        <v>34425</v>
      </c>
      <c r="B97" s="22">
        <v>370</v>
      </c>
      <c r="C97" s="22">
        <v>130.5</v>
      </c>
      <c r="D97" s="22">
        <v>262</v>
      </c>
      <c r="E97" s="62">
        <f t="shared" ca="1" si="8"/>
        <v>34236</v>
      </c>
      <c r="F97" s="59">
        <f t="shared" ca="1" si="9"/>
        <v>-112.68614701151645</v>
      </c>
      <c r="G97" s="33">
        <f t="shared" si="1"/>
        <v>0.5</v>
      </c>
      <c r="H97" s="92">
        <f t="shared" ca="1" si="2"/>
        <v>-56.343073505758227</v>
      </c>
      <c r="I97" s="33" t="str">
        <f t="shared" ca="1" si="7"/>
        <v/>
      </c>
      <c r="J97" s="33">
        <f ca="1">SUM($I$34:I97)</f>
        <v>6</v>
      </c>
      <c r="K97" s="33" t="str">
        <f t="shared" ca="1" si="3"/>
        <v/>
      </c>
      <c r="L97" s="34" t="str">
        <f t="shared" ca="1" si="4"/>
        <v/>
      </c>
      <c r="M97" s="37" t="str">
        <f ca="1">IF(L97="","",OFFSET(L97,MAX($K$34:K96)-K97,-1,1,1))</f>
        <v/>
      </c>
      <c r="N97" s="34" t="str">
        <f t="shared" ca="1" si="10"/>
        <v/>
      </c>
      <c r="O97" s="42" t="str">
        <f t="shared" ca="1" si="6"/>
        <v/>
      </c>
      <c r="P97" s="42"/>
      <c r="Q97"/>
      <c r="R97"/>
    </row>
    <row r="98" spans="1:18" x14ac:dyDescent="0.2">
      <c r="A98" s="72">
        <v>34432</v>
      </c>
      <c r="B98" s="22">
        <v>372.25</v>
      </c>
      <c r="C98" s="22">
        <v>133</v>
      </c>
      <c r="D98" s="22">
        <v>273</v>
      </c>
      <c r="E98" s="62">
        <f t="shared" ca="1" si="8"/>
        <v>34243</v>
      </c>
      <c r="F98" s="59">
        <f t="shared" ca="1" si="9"/>
        <v>-108.25044034999989</v>
      </c>
      <c r="G98" s="33">
        <f t="shared" ref="G98:G161" si="11">VLOOKUP(YEAR(A98),$D$6:$F$13,2,0)</f>
        <v>0.5</v>
      </c>
      <c r="H98" s="92">
        <f t="shared" ca="1" si="2"/>
        <v>-54.125220174999946</v>
      </c>
      <c r="I98" s="33" t="str">
        <f t="shared" ca="1" si="7"/>
        <v/>
      </c>
      <c r="J98" s="33">
        <f ca="1">SUM($I$34:I98)</f>
        <v>6</v>
      </c>
      <c r="K98" s="33" t="str">
        <f t="shared" ca="1" si="3"/>
        <v/>
      </c>
      <c r="L98" s="34" t="str">
        <f t="shared" ca="1" si="4"/>
        <v/>
      </c>
      <c r="M98" s="37" t="str">
        <f ca="1">IF(L98="","",OFFSET(L98,MAX($K$34:K97)-K98,-1,1,1))</f>
        <v/>
      </c>
      <c r="N98" s="34" t="str">
        <f t="shared" ca="1" si="10"/>
        <v/>
      </c>
      <c r="O98" s="42" t="str">
        <f t="shared" ca="1" si="6"/>
        <v/>
      </c>
      <c r="P98" s="42"/>
      <c r="Q98"/>
      <c r="R98"/>
    </row>
    <row r="99" spans="1:18" x14ac:dyDescent="0.2">
      <c r="A99" s="72">
        <v>34439</v>
      </c>
      <c r="B99" s="22">
        <v>363.25</v>
      </c>
      <c r="C99" s="22">
        <v>138.75</v>
      </c>
      <c r="D99" s="22">
        <v>273</v>
      </c>
      <c r="E99" s="62">
        <f t="shared" ca="1" si="8"/>
        <v>34250</v>
      </c>
      <c r="F99" s="59">
        <f t="shared" ca="1" si="9"/>
        <v>-100.33359449418298</v>
      </c>
      <c r="G99" s="33">
        <f t="shared" si="11"/>
        <v>0.5</v>
      </c>
      <c r="H99" s="92">
        <f t="shared" ref="H99:H162" ca="1" si="12">IF(OR(ISBLANK(F99),G99=0),"",G99*F99)</f>
        <v>-50.166797247091488</v>
      </c>
      <c r="I99" s="33" t="str">
        <f t="shared" ca="1" si="7"/>
        <v/>
      </c>
      <c r="J99" s="33">
        <f ca="1">SUM($I$34:I99)</f>
        <v>6</v>
      </c>
      <c r="K99" s="33" t="str">
        <f t="shared" ref="K99:K162" ca="1" si="13">IF(I99=1,ROW(I99),"")</f>
        <v/>
      </c>
      <c r="L99" s="34" t="str">
        <f t="shared" ref="L99:L162" ca="1" si="14">IF(I99="","",I99*A99)</f>
        <v/>
      </c>
      <c r="M99" s="37" t="str">
        <f ca="1">IF(L99="","",OFFSET(L99,MAX($K$34:K98)-K99,-1,1,1))</f>
        <v/>
      </c>
      <c r="N99" s="34" t="str">
        <f t="shared" ca="1" si="10"/>
        <v/>
      </c>
      <c r="O99" s="42" t="str">
        <f t="shared" ref="O99:O162" ca="1" si="15">IF(OR(N99="",$G99=0),"",(L99-N99)/7)</f>
        <v/>
      </c>
      <c r="P99" s="42"/>
      <c r="Q99"/>
      <c r="R99"/>
    </row>
    <row r="100" spans="1:18" x14ac:dyDescent="0.2">
      <c r="A100" s="72">
        <v>34446</v>
      </c>
      <c r="B100" s="22">
        <v>353</v>
      </c>
      <c r="C100" s="22">
        <v>142.5</v>
      </c>
      <c r="D100" s="22">
        <v>268</v>
      </c>
      <c r="E100" s="62">
        <f t="shared" ca="1" si="8"/>
        <v>34257</v>
      </c>
      <c r="F100" s="59">
        <f t="shared" ca="1" si="9"/>
        <v>-90.277048307565892</v>
      </c>
      <c r="G100" s="33">
        <f t="shared" si="11"/>
        <v>0.5</v>
      </c>
      <c r="H100" s="92">
        <f t="shared" ca="1" si="12"/>
        <v>-45.138524153782946</v>
      </c>
      <c r="I100" s="33" t="str">
        <f t="shared" ref="I100:I163" ca="1" si="16">IF(ABS(SIGN(F100)-SIGN(F99))&gt;0,1,"")</f>
        <v/>
      </c>
      <c r="J100" s="33">
        <f ca="1">SUM($I$34:I100)</f>
        <v>6</v>
      </c>
      <c r="K100" s="33" t="str">
        <f t="shared" ca="1" si="13"/>
        <v/>
      </c>
      <c r="L100" s="34" t="str">
        <f t="shared" ca="1" si="14"/>
        <v/>
      </c>
      <c r="M100" s="37" t="str">
        <f ca="1">IF(L100="","",OFFSET(L100,MAX($K$34:K99)-K100,-1,1,1))</f>
        <v/>
      </c>
      <c r="N100" s="34" t="str">
        <f t="shared" ca="1" si="10"/>
        <v/>
      </c>
      <c r="O100" s="42" t="str">
        <f t="shared" ca="1" si="15"/>
        <v/>
      </c>
      <c r="P100" s="42"/>
      <c r="Q100"/>
      <c r="R100"/>
    </row>
    <row r="101" spans="1:18" x14ac:dyDescent="0.2">
      <c r="A101" s="72">
        <v>34453</v>
      </c>
      <c r="B101" s="22">
        <v>350</v>
      </c>
      <c r="C101" s="22">
        <v>146.5</v>
      </c>
      <c r="D101" s="22">
        <v>253</v>
      </c>
      <c r="E101" s="62">
        <f t="shared" ca="1" si="8"/>
        <v>34264</v>
      </c>
      <c r="F101" s="59">
        <f t="shared" ca="1" si="9"/>
        <v>-87.054767630515215</v>
      </c>
      <c r="G101" s="33">
        <f t="shared" si="11"/>
        <v>0.5</v>
      </c>
      <c r="H101" s="92">
        <f t="shared" ca="1" si="12"/>
        <v>-43.527383815257608</v>
      </c>
      <c r="I101" s="33" t="str">
        <f t="shared" ca="1" si="16"/>
        <v/>
      </c>
      <c r="J101" s="33">
        <f ca="1">SUM($I$34:I101)</f>
        <v>6</v>
      </c>
      <c r="K101" s="33" t="str">
        <f t="shared" ca="1" si="13"/>
        <v/>
      </c>
      <c r="L101" s="34" t="str">
        <f t="shared" ca="1" si="14"/>
        <v/>
      </c>
      <c r="M101" s="37" t="str">
        <f ca="1">IF(L101="","",OFFSET(L101,MAX($K$34:K100)-K101,-1,1,1))</f>
        <v/>
      </c>
      <c r="N101" s="34" t="str">
        <f t="shared" ca="1" si="10"/>
        <v/>
      </c>
      <c r="O101" s="42" t="str">
        <f t="shared" ca="1" si="15"/>
        <v/>
      </c>
      <c r="P101" s="42"/>
      <c r="Q101"/>
      <c r="R101"/>
    </row>
    <row r="102" spans="1:18" x14ac:dyDescent="0.2">
      <c r="A102" s="72">
        <v>34460</v>
      </c>
      <c r="B102" s="22">
        <v>326.75</v>
      </c>
      <c r="C102" s="22">
        <v>148</v>
      </c>
      <c r="D102" s="22">
        <v>250</v>
      </c>
      <c r="E102" s="62">
        <f t="shared" ca="1" si="8"/>
        <v>34271</v>
      </c>
      <c r="F102" s="59">
        <f t="shared" ca="1" si="9"/>
        <v>-52.768287007767057</v>
      </c>
      <c r="G102" s="33">
        <f t="shared" si="11"/>
        <v>0.5</v>
      </c>
      <c r="H102" s="92">
        <f t="shared" ca="1" si="12"/>
        <v>-26.384143503883529</v>
      </c>
      <c r="I102" s="33" t="str">
        <f t="shared" ca="1" si="16"/>
        <v/>
      </c>
      <c r="J102" s="33">
        <f ca="1">SUM($I$34:I102)</f>
        <v>6</v>
      </c>
      <c r="K102" s="33" t="str">
        <f t="shared" ca="1" si="13"/>
        <v/>
      </c>
      <c r="L102" s="34" t="str">
        <f t="shared" ca="1" si="14"/>
        <v/>
      </c>
      <c r="M102" s="37" t="str">
        <f ca="1">IF(L102="","",OFFSET(L102,MAX($K$34:K101)-K102,-1,1,1))</f>
        <v/>
      </c>
      <c r="N102" s="34" t="str">
        <f t="shared" ca="1" si="10"/>
        <v/>
      </c>
      <c r="O102" s="42" t="str">
        <f t="shared" ca="1" si="15"/>
        <v/>
      </c>
      <c r="P102" s="42"/>
      <c r="Q102"/>
      <c r="R102"/>
    </row>
    <row r="103" spans="1:18" x14ac:dyDescent="0.2">
      <c r="A103" s="72">
        <v>34467</v>
      </c>
      <c r="B103" s="22">
        <v>322.5</v>
      </c>
      <c r="C103" s="22">
        <v>152.75</v>
      </c>
      <c r="D103" s="22">
        <v>243</v>
      </c>
      <c r="E103" s="62">
        <f t="shared" ca="1" si="8"/>
        <v>34278</v>
      </c>
      <c r="F103" s="59">
        <f t="shared" ca="1" si="9"/>
        <v>-45.023876240500655</v>
      </c>
      <c r="G103" s="33">
        <f t="shared" si="11"/>
        <v>0.5</v>
      </c>
      <c r="H103" s="92">
        <f t="shared" ca="1" si="12"/>
        <v>-22.511938120250328</v>
      </c>
      <c r="I103" s="33" t="str">
        <f t="shared" ca="1" si="16"/>
        <v/>
      </c>
      <c r="J103" s="33">
        <f ca="1">SUM($I$34:I103)</f>
        <v>6</v>
      </c>
      <c r="K103" s="33" t="str">
        <f t="shared" ca="1" si="13"/>
        <v/>
      </c>
      <c r="L103" s="34" t="str">
        <f t="shared" ca="1" si="14"/>
        <v/>
      </c>
      <c r="M103" s="37" t="str">
        <f ca="1">IF(L103="","",OFFSET(L103,MAX($K$34:K102)-K103,-1,1,1))</f>
        <v/>
      </c>
      <c r="N103" s="34" t="str">
        <f t="shared" ca="1" si="10"/>
        <v/>
      </c>
      <c r="O103" s="42" t="str">
        <f t="shared" ca="1" si="15"/>
        <v/>
      </c>
      <c r="P103" s="42"/>
      <c r="Q103"/>
      <c r="R103"/>
    </row>
    <row r="104" spans="1:18" x14ac:dyDescent="0.2">
      <c r="A104" s="72">
        <v>34474</v>
      </c>
      <c r="B104" s="22">
        <v>328</v>
      </c>
      <c r="C104" s="22">
        <v>153.75</v>
      </c>
      <c r="D104" s="22">
        <v>240</v>
      </c>
      <c r="E104" s="62">
        <f t="shared" ca="1" si="8"/>
        <v>34285</v>
      </c>
      <c r="F104" s="59">
        <f t="shared" ca="1" si="9"/>
        <v>-56.261716032917938</v>
      </c>
      <c r="G104" s="33">
        <f t="shared" si="11"/>
        <v>0.5</v>
      </c>
      <c r="H104" s="92">
        <f t="shared" ca="1" si="12"/>
        <v>-28.130858016458969</v>
      </c>
      <c r="I104" s="33" t="str">
        <f t="shared" ca="1" si="16"/>
        <v/>
      </c>
      <c r="J104" s="33">
        <f ca="1">SUM($I$34:I104)</f>
        <v>6</v>
      </c>
      <c r="K104" s="33" t="str">
        <f t="shared" ca="1" si="13"/>
        <v/>
      </c>
      <c r="L104" s="34" t="str">
        <f t="shared" ca="1" si="14"/>
        <v/>
      </c>
      <c r="M104" s="37" t="str">
        <f ca="1">IF(L104="","",OFFSET(L104,MAX($K$34:K103)-K104,-1,1,1))</f>
        <v/>
      </c>
      <c r="N104" s="34" t="str">
        <f t="shared" ca="1" si="10"/>
        <v/>
      </c>
      <c r="O104" s="42" t="str">
        <f t="shared" ca="1" si="15"/>
        <v/>
      </c>
      <c r="P104" s="42"/>
      <c r="Q104"/>
      <c r="R104"/>
    </row>
    <row r="105" spans="1:18" x14ac:dyDescent="0.2">
      <c r="A105" s="72">
        <v>34481</v>
      </c>
      <c r="B105" s="22">
        <v>317.5</v>
      </c>
      <c r="C105" s="22">
        <v>155</v>
      </c>
      <c r="D105" s="22">
        <v>238</v>
      </c>
      <c r="E105" s="62">
        <f t="shared" ca="1" si="8"/>
        <v>34292</v>
      </c>
      <c r="F105" s="59">
        <f t="shared" ca="1" si="9"/>
        <v>-52.461296646485188</v>
      </c>
      <c r="G105" s="33">
        <f t="shared" si="11"/>
        <v>0.5</v>
      </c>
      <c r="H105" s="92">
        <f t="shared" ca="1" si="12"/>
        <v>-26.230648323242594</v>
      </c>
      <c r="I105" s="33" t="str">
        <f t="shared" ca="1" si="16"/>
        <v/>
      </c>
      <c r="J105" s="33">
        <f ca="1">SUM($I$34:I105)</f>
        <v>6</v>
      </c>
      <c r="K105" s="33" t="str">
        <f t="shared" ca="1" si="13"/>
        <v/>
      </c>
      <c r="L105" s="34" t="str">
        <f t="shared" ca="1" si="14"/>
        <v/>
      </c>
      <c r="M105" s="37" t="str">
        <f ca="1">IF(L105="","",OFFSET(L105,MAX($K$34:K104)-K105,-1,1,1))</f>
        <v/>
      </c>
      <c r="N105" s="34" t="str">
        <f t="shared" ca="1" si="10"/>
        <v/>
      </c>
      <c r="O105" s="42" t="str">
        <f t="shared" ca="1" si="15"/>
        <v/>
      </c>
      <c r="P105" s="42"/>
      <c r="Q105"/>
      <c r="R105"/>
    </row>
    <row r="106" spans="1:18" x14ac:dyDescent="0.2">
      <c r="A106" s="72">
        <v>34488</v>
      </c>
      <c r="B106" s="22">
        <v>308.5</v>
      </c>
      <c r="C106" s="22">
        <v>155.5</v>
      </c>
      <c r="D106" s="22">
        <v>235</v>
      </c>
      <c r="E106" s="62">
        <f t="shared" ca="1" si="8"/>
        <v>34299</v>
      </c>
      <c r="F106" s="59">
        <f t="shared" ca="1" si="9"/>
        <v>-46.721868908202843</v>
      </c>
      <c r="G106" s="33">
        <f t="shared" si="11"/>
        <v>0.5</v>
      </c>
      <c r="H106" s="92">
        <f t="shared" ca="1" si="12"/>
        <v>-23.360934454101422</v>
      </c>
      <c r="I106" s="33" t="str">
        <f t="shared" ca="1" si="16"/>
        <v/>
      </c>
      <c r="J106" s="33">
        <f ca="1">SUM($I$34:I106)</f>
        <v>6</v>
      </c>
      <c r="K106" s="33" t="str">
        <f t="shared" ca="1" si="13"/>
        <v/>
      </c>
      <c r="L106" s="34" t="str">
        <f t="shared" ca="1" si="14"/>
        <v/>
      </c>
      <c r="M106" s="37" t="str">
        <f ca="1">IF(L106="","",OFFSET(L106,MAX($K$34:K105)-K106,-1,1,1))</f>
        <v/>
      </c>
      <c r="N106" s="34" t="str">
        <f t="shared" ca="1" si="10"/>
        <v/>
      </c>
      <c r="O106" s="42" t="str">
        <f t="shared" ca="1" si="15"/>
        <v/>
      </c>
      <c r="P106" s="42"/>
      <c r="Q106"/>
      <c r="R106"/>
    </row>
    <row r="107" spans="1:18" x14ac:dyDescent="0.2">
      <c r="A107" s="72">
        <v>34495</v>
      </c>
      <c r="B107" s="22">
        <v>301.75</v>
      </c>
      <c r="C107" s="22">
        <v>152.5</v>
      </c>
      <c r="D107" s="22">
        <v>233</v>
      </c>
      <c r="E107" s="62">
        <f t="shared" ca="1" si="8"/>
        <v>34306</v>
      </c>
      <c r="F107" s="59">
        <f t="shared" ca="1" si="9"/>
        <v>-39.721392327721112</v>
      </c>
      <c r="G107" s="33">
        <f t="shared" si="11"/>
        <v>0.5</v>
      </c>
      <c r="H107" s="92">
        <f t="shared" ca="1" si="12"/>
        <v>-19.860696163860556</v>
      </c>
      <c r="I107" s="33" t="str">
        <f t="shared" ca="1" si="16"/>
        <v/>
      </c>
      <c r="J107" s="33">
        <f ca="1">SUM($I$34:I107)</f>
        <v>6</v>
      </c>
      <c r="K107" s="33" t="str">
        <f t="shared" ca="1" si="13"/>
        <v/>
      </c>
      <c r="L107" s="34" t="str">
        <f t="shared" ca="1" si="14"/>
        <v/>
      </c>
      <c r="M107" s="37" t="str">
        <f ca="1">IF(L107="","",OFFSET(L107,MAX($K$34:K106)-K107,-1,1,1))</f>
        <v/>
      </c>
      <c r="N107" s="34" t="str">
        <f t="shared" ca="1" si="10"/>
        <v/>
      </c>
      <c r="O107" s="42" t="str">
        <f t="shared" ca="1" si="15"/>
        <v/>
      </c>
      <c r="P107" s="42"/>
      <c r="Q107"/>
      <c r="R107"/>
    </row>
    <row r="108" spans="1:18" x14ac:dyDescent="0.2">
      <c r="A108" s="72">
        <v>34502</v>
      </c>
      <c r="B108" s="22">
        <v>308</v>
      </c>
      <c r="C108" s="22">
        <v>156.25</v>
      </c>
      <c r="D108" s="22">
        <v>233</v>
      </c>
      <c r="E108" s="62">
        <f t="shared" ca="1" si="8"/>
        <v>34313</v>
      </c>
      <c r="F108" s="59">
        <f t="shared" ca="1" si="9"/>
        <v>-36.092931449357138</v>
      </c>
      <c r="G108" s="33">
        <f t="shared" si="11"/>
        <v>0.5</v>
      </c>
      <c r="H108" s="92">
        <f t="shared" ca="1" si="12"/>
        <v>-18.046465724678569</v>
      </c>
      <c r="I108" s="33" t="str">
        <f t="shared" ca="1" si="16"/>
        <v/>
      </c>
      <c r="J108" s="33">
        <f ca="1">SUM($I$34:I108)</f>
        <v>6</v>
      </c>
      <c r="K108" s="33" t="str">
        <f t="shared" ca="1" si="13"/>
        <v/>
      </c>
      <c r="L108" s="34" t="str">
        <f t="shared" ca="1" si="14"/>
        <v/>
      </c>
      <c r="M108" s="37" t="str">
        <f ca="1">IF(L108="","",OFFSET(L108,MAX($K$34:K107)-K108,-1,1,1))</f>
        <v/>
      </c>
      <c r="N108" s="34" t="str">
        <f t="shared" ca="1" si="10"/>
        <v/>
      </c>
      <c r="O108" s="42" t="str">
        <f t="shared" ca="1" si="15"/>
        <v/>
      </c>
      <c r="P108" s="42"/>
      <c r="Q108"/>
      <c r="R108"/>
    </row>
    <row r="109" spans="1:18" x14ac:dyDescent="0.2">
      <c r="A109" s="72">
        <v>34509</v>
      </c>
      <c r="B109" s="22">
        <v>315.5</v>
      </c>
      <c r="C109" s="22">
        <v>163.5</v>
      </c>
      <c r="D109" s="22">
        <v>238</v>
      </c>
      <c r="E109" s="62">
        <f t="shared" ca="1" si="8"/>
        <v>34320</v>
      </c>
      <c r="F109" s="59">
        <f t="shared" ca="1" si="9"/>
        <v>-31.674591040461131</v>
      </c>
      <c r="G109" s="33">
        <f t="shared" si="11"/>
        <v>0.5</v>
      </c>
      <c r="H109" s="92">
        <f t="shared" ca="1" si="12"/>
        <v>-15.837295520230565</v>
      </c>
      <c r="I109" s="33" t="str">
        <f t="shared" ca="1" si="16"/>
        <v/>
      </c>
      <c r="J109" s="33">
        <f ca="1">SUM($I$34:I109)</f>
        <v>6</v>
      </c>
      <c r="K109" s="33" t="str">
        <f t="shared" ca="1" si="13"/>
        <v/>
      </c>
      <c r="L109" s="34" t="str">
        <f t="shared" ca="1" si="14"/>
        <v/>
      </c>
      <c r="M109" s="37" t="str">
        <f ca="1">IF(L109="","",OFFSET(L109,MAX($K$34:K108)-K109,-1,1,1))</f>
        <v/>
      </c>
      <c r="N109" s="34" t="str">
        <f t="shared" ca="1" si="10"/>
        <v/>
      </c>
      <c r="O109" s="42" t="str">
        <f t="shared" ca="1" si="15"/>
        <v/>
      </c>
      <c r="P109" s="42"/>
      <c r="Q109"/>
      <c r="R109"/>
    </row>
    <row r="110" spans="1:18" x14ac:dyDescent="0.2">
      <c r="A110" s="72">
        <v>34516</v>
      </c>
      <c r="B110" s="22">
        <v>321.75</v>
      </c>
      <c r="C110" s="22">
        <v>162</v>
      </c>
      <c r="D110" s="22">
        <v>247</v>
      </c>
      <c r="E110" s="62">
        <f t="shared" ca="1" si="8"/>
        <v>34334</v>
      </c>
      <c r="F110" s="59">
        <f t="shared" ca="1" si="9"/>
        <v>-32.108644944478726</v>
      </c>
      <c r="G110" s="33">
        <f t="shared" si="11"/>
        <v>0.5</v>
      </c>
      <c r="H110" s="92">
        <f t="shared" ca="1" si="12"/>
        <v>-16.054322472239363</v>
      </c>
      <c r="I110" s="33" t="str">
        <f t="shared" ca="1" si="16"/>
        <v/>
      </c>
      <c r="J110" s="33">
        <f ca="1">SUM($I$34:I110)</f>
        <v>6</v>
      </c>
      <c r="K110" s="33" t="str">
        <f t="shared" ca="1" si="13"/>
        <v/>
      </c>
      <c r="L110" s="34" t="str">
        <f t="shared" ca="1" si="14"/>
        <v/>
      </c>
      <c r="M110" s="37" t="str">
        <f ca="1">IF(L110="","",OFFSET(L110,MAX($K$34:K109)-K110,-1,1,1))</f>
        <v/>
      </c>
      <c r="N110" s="34" t="str">
        <f t="shared" ca="1" si="10"/>
        <v/>
      </c>
      <c r="O110" s="42" t="str">
        <f t="shared" ca="1" si="15"/>
        <v/>
      </c>
      <c r="P110" s="42"/>
      <c r="Q110"/>
      <c r="R110"/>
    </row>
    <row r="111" spans="1:18" x14ac:dyDescent="0.2">
      <c r="A111" s="72">
        <v>34523</v>
      </c>
      <c r="B111" s="22">
        <v>322.75</v>
      </c>
      <c r="C111" s="22">
        <v>161.5</v>
      </c>
      <c r="D111" s="22">
        <v>252</v>
      </c>
      <c r="E111" s="62">
        <f t="shared" ca="1" si="8"/>
        <v>34341</v>
      </c>
      <c r="F111" s="59">
        <f t="shared" ca="1" si="9"/>
        <v>-29.241677082978928</v>
      </c>
      <c r="G111" s="33">
        <f t="shared" si="11"/>
        <v>0.5</v>
      </c>
      <c r="H111" s="92">
        <f t="shared" ca="1" si="12"/>
        <v>-14.620838541489464</v>
      </c>
      <c r="I111" s="33" t="str">
        <f t="shared" ca="1" si="16"/>
        <v/>
      </c>
      <c r="J111" s="33">
        <f ca="1">SUM($I$34:I111)</f>
        <v>6</v>
      </c>
      <c r="K111" s="33" t="str">
        <f t="shared" ca="1" si="13"/>
        <v/>
      </c>
      <c r="L111" s="34" t="str">
        <f t="shared" ca="1" si="14"/>
        <v/>
      </c>
      <c r="M111" s="37" t="str">
        <f ca="1">IF(L111="","",OFFSET(L111,MAX($K$34:K110)-K111,-1,1,1))</f>
        <v/>
      </c>
      <c r="N111" s="34" t="str">
        <f t="shared" ca="1" si="10"/>
        <v/>
      </c>
      <c r="O111" s="42" t="str">
        <f t="shared" ca="1" si="15"/>
        <v/>
      </c>
      <c r="P111" s="42"/>
      <c r="Q111"/>
      <c r="R111"/>
    </row>
    <row r="112" spans="1:18" x14ac:dyDescent="0.2">
      <c r="A112" s="72">
        <v>34530</v>
      </c>
      <c r="B112" s="22">
        <v>339.25</v>
      </c>
      <c r="C112" s="22">
        <v>162.5</v>
      </c>
      <c r="D112" s="22">
        <v>266</v>
      </c>
      <c r="E112" s="62">
        <f t="shared" ca="1" si="8"/>
        <v>34348</v>
      </c>
      <c r="F112" s="59">
        <f t="shared" ca="1" si="9"/>
        <v>-40.027204544763606</v>
      </c>
      <c r="G112" s="33">
        <f t="shared" si="11"/>
        <v>0.5</v>
      </c>
      <c r="H112" s="92">
        <f t="shared" ca="1" si="12"/>
        <v>-20.013602272381803</v>
      </c>
      <c r="I112" s="33" t="str">
        <f t="shared" ca="1" si="16"/>
        <v/>
      </c>
      <c r="J112" s="33">
        <f ca="1">SUM($I$34:I112)</f>
        <v>6</v>
      </c>
      <c r="K112" s="33" t="str">
        <f t="shared" ca="1" si="13"/>
        <v/>
      </c>
      <c r="L112" s="34" t="str">
        <f t="shared" ca="1" si="14"/>
        <v/>
      </c>
      <c r="M112" s="37" t="str">
        <f ca="1">IF(L112="","",OFFSET(L112,MAX($K$34:K111)-K112,-1,1,1))</f>
        <v/>
      </c>
      <c r="N112" s="34" t="str">
        <f t="shared" ca="1" si="10"/>
        <v/>
      </c>
      <c r="O112" s="42" t="str">
        <f t="shared" ca="1" si="15"/>
        <v/>
      </c>
      <c r="P112" s="42"/>
      <c r="Q112"/>
      <c r="R112"/>
    </row>
    <row r="113" spans="1:18" x14ac:dyDescent="0.2">
      <c r="A113" s="72">
        <v>34537</v>
      </c>
      <c r="B113" s="22">
        <v>348.25</v>
      </c>
      <c r="C113" s="22">
        <v>162.25</v>
      </c>
      <c r="D113" s="22">
        <v>267</v>
      </c>
      <c r="E113" s="62">
        <f t="shared" ca="1" si="8"/>
        <v>34355</v>
      </c>
      <c r="F113" s="59">
        <f t="shared" ca="1" si="9"/>
        <v>-47.465101531229891</v>
      </c>
      <c r="G113" s="33">
        <f t="shared" si="11"/>
        <v>0.5</v>
      </c>
      <c r="H113" s="92">
        <f t="shared" ca="1" si="12"/>
        <v>-23.732550765614945</v>
      </c>
      <c r="I113" s="33" t="str">
        <f t="shared" ca="1" si="16"/>
        <v/>
      </c>
      <c r="J113" s="33">
        <f ca="1">SUM($I$34:I113)</f>
        <v>6</v>
      </c>
      <c r="K113" s="33" t="str">
        <f t="shared" ca="1" si="13"/>
        <v/>
      </c>
      <c r="L113" s="34" t="str">
        <f t="shared" ca="1" si="14"/>
        <v/>
      </c>
      <c r="M113" s="37" t="str">
        <f ca="1">IF(L113="","",OFFSET(L113,MAX($K$34:K112)-K113,-1,1,1))</f>
        <v/>
      </c>
      <c r="N113" s="34" t="str">
        <f t="shared" ca="1" si="10"/>
        <v/>
      </c>
      <c r="O113" s="42" t="str">
        <f t="shared" ca="1" si="15"/>
        <v/>
      </c>
      <c r="P113" s="42"/>
      <c r="Q113"/>
      <c r="R113"/>
    </row>
    <row r="114" spans="1:18" x14ac:dyDescent="0.2">
      <c r="A114" s="72">
        <v>34544</v>
      </c>
      <c r="B114" s="22">
        <v>360.5</v>
      </c>
      <c r="C114" s="22">
        <v>162.5</v>
      </c>
      <c r="D114" s="22">
        <v>272</v>
      </c>
      <c r="E114" s="62">
        <f t="shared" ca="1" si="8"/>
        <v>34362</v>
      </c>
      <c r="F114" s="59">
        <f t="shared" ca="1" si="9"/>
        <v>-57.540476117729668</v>
      </c>
      <c r="G114" s="33">
        <f t="shared" si="11"/>
        <v>0.5</v>
      </c>
      <c r="H114" s="92">
        <f t="shared" ca="1" si="12"/>
        <v>-28.770238058864834</v>
      </c>
      <c r="I114" s="33" t="str">
        <f t="shared" ca="1" si="16"/>
        <v/>
      </c>
      <c r="J114" s="33">
        <f ca="1">SUM($I$34:I114)</f>
        <v>6</v>
      </c>
      <c r="K114" s="33" t="str">
        <f t="shared" ca="1" si="13"/>
        <v/>
      </c>
      <c r="L114" s="34" t="str">
        <f t="shared" ca="1" si="14"/>
        <v/>
      </c>
      <c r="M114" s="37" t="str">
        <f ca="1">IF(L114="","",OFFSET(L114,MAX($K$34:K113)-K114,-1,1,1))</f>
        <v/>
      </c>
      <c r="N114" s="34" t="str">
        <f t="shared" ca="1" si="10"/>
        <v/>
      </c>
      <c r="O114" s="42" t="str">
        <f t="shared" ca="1" si="15"/>
        <v/>
      </c>
      <c r="P114" s="42"/>
      <c r="Q114"/>
      <c r="R114"/>
    </row>
    <row r="115" spans="1:18" x14ac:dyDescent="0.2">
      <c r="A115" s="72">
        <v>34551</v>
      </c>
      <c r="B115" s="22">
        <v>388</v>
      </c>
      <c r="C115" s="22">
        <v>166</v>
      </c>
      <c r="D115" s="22">
        <v>280</v>
      </c>
      <c r="E115" s="62">
        <f t="shared" ca="1" si="8"/>
        <v>34369</v>
      </c>
      <c r="F115" s="59">
        <f t="shared" ca="1" si="9"/>
        <v>-76.508852725362658</v>
      </c>
      <c r="G115" s="33">
        <f t="shared" si="11"/>
        <v>0.5</v>
      </c>
      <c r="H115" s="92">
        <f t="shared" ca="1" si="12"/>
        <v>-38.254426362681329</v>
      </c>
      <c r="I115" s="33" t="str">
        <f t="shared" ca="1" si="16"/>
        <v/>
      </c>
      <c r="J115" s="33">
        <f ca="1">SUM($I$34:I115)</f>
        <v>6</v>
      </c>
      <c r="K115" s="33" t="str">
        <f t="shared" ca="1" si="13"/>
        <v/>
      </c>
      <c r="L115" s="34" t="str">
        <f t="shared" ca="1" si="14"/>
        <v/>
      </c>
      <c r="M115" s="37" t="str">
        <f ca="1">IF(L115="","",OFFSET(L115,MAX($K$34:K114)-K115,-1,1,1))</f>
        <v/>
      </c>
      <c r="N115" s="34" t="str">
        <f t="shared" ca="1" si="10"/>
        <v/>
      </c>
      <c r="O115" s="42" t="str">
        <f t="shared" ca="1" si="15"/>
        <v/>
      </c>
      <c r="P115" s="42"/>
      <c r="Q115"/>
      <c r="R115"/>
    </row>
    <row r="116" spans="1:18" x14ac:dyDescent="0.2">
      <c r="A116" s="72">
        <v>34558</v>
      </c>
      <c r="B116" s="22">
        <v>433.75</v>
      </c>
      <c r="C116" s="22">
        <v>162.5</v>
      </c>
      <c r="D116" s="22">
        <v>298</v>
      </c>
      <c r="E116" s="62">
        <f t="shared" ca="1" si="8"/>
        <v>34376</v>
      </c>
      <c r="F116" s="59">
        <f t="shared" ca="1" si="9"/>
        <v>-116.60692737534586</v>
      </c>
      <c r="G116" s="33">
        <f t="shared" si="11"/>
        <v>0.5</v>
      </c>
      <c r="H116" s="92">
        <f t="shared" ca="1" si="12"/>
        <v>-58.303463687672931</v>
      </c>
      <c r="I116" s="33" t="str">
        <f t="shared" ca="1" si="16"/>
        <v/>
      </c>
      <c r="J116" s="33">
        <f ca="1">SUM($I$34:I116)</f>
        <v>6</v>
      </c>
      <c r="K116" s="33" t="str">
        <f t="shared" ca="1" si="13"/>
        <v/>
      </c>
      <c r="L116" s="34" t="str">
        <f t="shared" ca="1" si="14"/>
        <v/>
      </c>
      <c r="M116" s="37" t="str">
        <f ca="1">IF(L116="","",OFFSET(L116,MAX($K$34:K115)-K116,-1,1,1))</f>
        <v/>
      </c>
      <c r="N116" s="34" t="str">
        <f t="shared" ca="1" si="10"/>
        <v/>
      </c>
      <c r="O116" s="42" t="str">
        <f t="shared" ca="1" si="15"/>
        <v/>
      </c>
      <c r="P116" s="42"/>
      <c r="Q116"/>
      <c r="R116"/>
    </row>
    <row r="117" spans="1:18" x14ac:dyDescent="0.2">
      <c r="A117" s="72">
        <v>34565</v>
      </c>
      <c r="B117" s="22">
        <v>444.5</v>
      </c>
      <c r="C117" s="22">
        <v>159</v>
      </c>
      <c r="D117" s="22">
        <v>318</v>
      </c>
      <c r="E117" s="62">
        <f t="shared" ca="1" si="8"/>
        <v>34383</v>
      </c>
      <c r="F117" s="59">
        <f t="shared" ca="1" si="9"/>
        <v>-118.69236523726461</v>
      </c>
      <c r="G117" s="33">
        <f t="shared" si="11"/>
        <v>0.5</v>
      </c>
      <c r="H117" s="92">
        <f t="shared" ca="1" si="12"/>
        <v>-59.346182618632305</v>
      </c>
      <c r="I117" s="33" t="str">
        <f t="shared" ca="1" si="16"/>
        <v/>
      </c>
      <c r="J117" s="33">
        <f ca="1">SUM($I$34:I117)</f>
        <v>6</v>
      </c>
      <c r="K117" s="33" t="str">
        <f t="shared" ca="1" si="13"/>
        <v/>
      </c>
      <c r="L117" s="34" t="str">
        <f t="shared" ca="1" si="14"/>
        <v/>
      </c>
      <c r="M117" s="37" t="str">
        <f ca="1">IF(L117="","",OFFSET(L117,MAX($K$34:K116)-K117,-1,1,1))</f>
        <v/>
      </c>
      <c r="N117" s="34" t="str">
        <f t="shared" ca="1" si="10"/>
        <v/>
      </c>
      <c r="O117" s="42" t="str">
        <f t="shared" ca="1" si="15"/>
        <v/>
      </c>
      <c r="P117" s="42"/>
      <c r="Q117"/>
      <c r="R117"/>
    </row>
    <row r="118" spans="1:18" x14ac:dyDescent="0.2">
      <c r="A118" s="72">
        <v>34572</v>
      </c>
      <c r="B118" s="22">
        <v>402.5</v>
      </c>
      <c r="C118" s="22">
        <v>152</v>
      </c>
      <c r="D118" s="22">
        <v>313</v>
      </c>
      <c r="E118" s="62">
        <f t="shared" ca="1" si="8"/>
        <v>34390</v>
      </c>
      <c r="F118" s="59">
        <f t="shared" ca="1" si="9"/>
        <v>-71.346925086895908</v>
      </c>
      <c r="G118" s="33">
        <f t="shared" si="11"/>
        <v>0.5</v>
      </c>
      <c r="H118" s="92">
        <f t="shared" ca="1" si="12"/>
        <v>-35.673462543447954</v>
      </c>
      <c r="I118" s="33" t="str">
        <f t="shared" ca="1" si="16"/>
        <v/>
      </c>
      <c r="J118" s="33">
        <f ca="1">SUM($I$34:I118)</f>
        <v>6</v>
      </c>
      <c r="K118" s="33" t="str">
        <f t="shared" ca="1" si="13"/>
        <v/>
      </c>
      <c r="L118" s="34" t="str">
        <f t="shared" ca="1" si="14"/>
        <v/>
      </c>
      <c r="M118" s="37" t="str">
        <f ca="1">IF(L118="","",OFFSET(L118,MAX($K$34:K117)-K118,-1,1,1))</f>
        <v/>
      </c>
      <c r="N118" s="34" t="str">
        <f t="shared" ca="1" si="10"/>
        <v/>
      </c>
      <c r="O118" s="42" t="str">
        <f t="shared" ca="1" si="15"/>
        <v/>
      </c>
      <c r="P118" s="42"/>
      <c r="Q118"/>
      <c r="R118"/>
    </row>
    <row r="119" spans="1:18" x14ac:dyDescent="0.2">
      <c r="A119" s="72">
        <v>34579</v>
      </c>
      <c r="B119" s="22">
        <v>392.5</v>
      </c>
      <c r="C119" s="22">
        <v>157</v>
      </c>
      <c r="D119" s="22">
        <v>303</v>
      </c>
      <c r="E119" s="62">
        <f t="shared" ca="1" si="8"/>
        <v>34397</v>
      </c>
      <c r="F119" s="59">
        <f t="shared" ca="1" si="9"/>
        <v>-43.364072148127562</v>
      </c>
      <c r="G119" s="33">
        <f t="shared" si="11"/>
        <v>0.5</v>
      </c>
      <c r="H119" s="92">
        <f t="shared" ca="1" si="12"/>
        <v>-21.682036074063781</v>
      </c>
      <c r="I119" s="33" t="str">
        <f t="shared" ca="1" si="16"/>
        <v/>
      </c>
      <c r="J119" s="33">
        <f ca="1">SUM($I$34:I119)</f>
        <v>6</v>
      </c>
      <c r="K119" s="33" t="str">
        <f t="shared" ca="1" si="13"/>
        <v/>
      </c>
      <c r="L119" s="34" t="str">
        <f t="shared" ca="1" si="14"/>
        <v/>
      </c>
      <c r="M119" s="37" t="str">
        <f ca="1">IF(L119="","",OFFSET(L119,MAX($K$34:K118)-K119,-1,1,1))</f>
        <v/>
      </c>
      <c r="N119" s="34" t="str">
        <f t="shared" ca="1" si="10"/>
        <v/>
      </c>
      <c r="O119" s="42" t="str">
        <f t="shared" ca="1" si="15"/>
        <v/>
      </c>
      <c r="P119" s="42"/>
      <c r="Q119"/>
      <c r="R119"/>
    </row>
    <row r="120" spans="1:18" x14ac:dyDescent="0.2">
      <c r="A120" s="72">
        <v>34586</v>
      </c>
      <c r="B120" s="22">
        <v>389</v>
      </c>
      <c r="C120" s="22">
        <v>157.25</v>
      </c>
      <c r="D120" s="22">
        <v>285</v>
      </c>
      <c r="E120" s="62">
        <f t="shared" ca="1" si="8"/>
        <v>34404</v>
      </c>
      <c r="F120" s="59">
        <f t="shared" ca="1" si="9"/>
        <v>-35.86182083620885</v>
      </c>
      <c r="G120" s="33">
        <f t="shared" si="11"/>
        <v>0.5</v>
      </c>
      <c r="H120" s="92">
        <f t="shared" ca="1" si="12"/>
        <v>-17.930910418104425</v>
      </c>
      <c r="I120" s="33" t="str">
        <f t="shared" ca="1" si="16"/>
        <v/>
      </c>
      <c r="J120" s="33">
        <f ca="1">SUM($I$34:I120)</f>
        <v>6</v>
      </c>
      <c r="K120" s="33" t="str">
        <f t="shared" ca="1" si="13"/>
        <v/>
      </c>
      <c r="L120" s="34" t="str">
        <f t="shared" ca="1" si="14"/>
        <v/>
      </c>
      <c r="M120" s="37" t="str">
        <f ca="1">IF(L120="","",OFFSET(L120,MAX($K$34:K119)-K120,-1,1,1))</f>
        <v/>
      </c>
      <c r="N120" s="34" t="str">
        <f t="shared" ca="1" si="10"/>
        <v/>
      </c>
      <c r="O120" s="42" t="str">
        <f t="shared" ca="1" si="15"/>
        <v/>
      </c>
      <c r="P120" s="42"/>
      <c r="Q120"/>
      <c r="R120"/>
    </row>
    <row r="121" spans="1:18" x14ac:dyDescent="0.2">
      <c r="A121" s="72">
        <v>34593</v>
      </c>
      <c r="B121" s="22">
        <v>374.5</v>
      </c>
      <c r="C121" s="22">
        <v>154.25</v>
      </c>
      <c r="D121" s="22">
        <v>253</v>
      </c>
      <c r="E121" s="62">
        <f t="shared" ca="1" si="8"/>
        <v>34411</v>
      </c>
      <c r="F121" s="59">
        <f t="shared" ca="1" si="9"/>
        <v>-12.795720360471467</v>
      </c>
      <c r="G121" s="33">
        <f t="shared" si="11"/>
        <v>0.5</v>
      </c>
      <c r="H121" s="92">
        <f t="shared" ca="1" si="12"/>
        <v>-6.3978601802357336</v>
      </c>
      <c r="I121" s="33" t="str">
        <f t="shared" ca="1" si="16"/>
        <v/>
      </c>
      <c r="J121" s="33">
        <f ca="1">SUM($I$34:I121)</f>
        <v>6</v>
      </c>
      <c r="K121" s="33" t="str">
        <f t="shared" ca="1" si="13"/>
        <v/>
      </c>
      <c r="L121" s="34" t="str">
        <f t="shared" ca="1" si="14"/>
        <v/>
      </c>
      <c r="M121" s="37" t="str">
        <f ca="1">IF(L121="","",OFFSET(L121,MAX($K$34:K120)-K121,-1,1,1))</f>
        <v/>
      </c>
      <c r="N121" s="34" t="str">
        <f t="shared" ca="1" si="10"/>
        <v/>
      </c>
      <c r="O121" s="42" t="str">
        <f t="shared" ca="1" si="15"/>
        <v/>
      </c>
      <c r="P121" s="42"/>
      <c r="Q121"/>
      <c r="R121"/>
    </row>
    <row r="122" spans="1:18" x14ac:dyDescent="0.2">
      <c r="A122" s="72">
        <v>34600</v>
      </c>
      <c r="B122" s="22">
        <v>365</v>
      </c>
      <c r="C122" s="22">
        <v>155</v>
      </c>
      <c r="D122" s="22">
        <v>255</v>
      </c>
      <c r="E122" s="62">
        <f t="shared" ca="1" si="8"/>
        <v>34418</v>
      </c>
      <c r="F122" s="59">
        <f t="shared" ca="1" si="9"/>
        <v>15.9005261569458</v>
      </c>
      <c r="G122" s="33">
        <f t="shared" si="11"/>
        <v>0.5</v>
      </c>
      <c r="H122" s="92">
        <f t="shared" ca="1" si="12"/>
        <v>7.9502630784728998</v>
      </c>
      <c r="I122" s="33">
        <f t="shared" ca="1" si="16"/>
        <v>1</v>
      </c>
      <c r="J122" s="33">
        <f ca="1">SUM($I$34:I122)</f>
        <v>7</v>
      </c>
      <c r="K122" s="33">
        <f t="shared" ca="1" si="13"/>
        <v>122</v>
      </c>
      <c r="L122" s="34">
        <f t="shared" ca="1" si="14"/>
        <v>34600</v>
      </c>
      <c r="M122" s="37">
        <f ca="1">IF(L122="","",OFFSET(L122,MAX($K$34:K121)-K122,-1,1,1))</f>
        <v>83</v>
      </c>
      <c r="N122" s="34">
        <f t="shared" ca="1" si="10"/>
        <v>34320</v>
      </c>
      <c r="O122" s="42">
        <f t="shared" ca="1" si="15"/>
        <v>40</v>
      </c>
      <c r="P122" s="42"/>
      <c r="Q122"/>
      <c r="R122"/>
    </row>
    <row r="123" spans="1:18" x14ac:dyDescent="0.2">
      <c r="A123" s="72">
        <v>34607</v>
      </c>
      <c r="B123" s="22">
        <v>374.25</v>
      </c>
      <c r="C123" s="22">
        <v>157.5</v>
      </c>
      <c r="D123" s="22">
        <v>250</v>
      </c>
      <c r="E123" s="62">
        <f t="shared" ca="1" si="8"/>
        <v>34425</v>
      </c>
      <c r="F123" s="59">
        <f t="shared" ca="1" si="9"/>
        <v>16.802956668596387</v>
      </c>
      <c r="G123" s="33">
        <f t="shared" si="11"/>
        <v>0.5</v>
      </c>
      <c r="H123" s="92">
        <f t="shared" ca="1" si="12"/>
        <v>8.4014783342981936</v>
      </c>
      <c r="I123" s="33" t="str">
        <f t="shared" ca="1" si="16"/>
        <v/>
      </c>
      <c r="J123" s="33">
        <f ca="1">SUM($I$34:I123)</f>
        <v>7</v>
      </c>
      <c r="K123" s="33" t="str">
        <f t="shared" ca="1" si="13"/>
        <v/>
      </c>
      <c r="L123" s="34" t="str">
        <f t="shared" ca="1" si="14"/>
        <v/>
      </c>
      <c r="M123" s="37" t="str">
        <f ca="1">IF(L123="","",OFFSET(L123,MAX($K$34:K122)-K123,-1,1,1))</f>
        <v/>
      </c>
      <c r="N123" s="34" t="str">
        <f t="shared" ca="1" si="10"/>
        <v/>
      </c>
      <c r="O123" s="42" t="str">
        <f t="shared" ca="1" si="15"/>
        <v/>
      </c>
      <c r="P123" s="42"/>
      <c r="Q123"/>
      <c r="R123"/>
    </row>
    <row r="124" spans="1:18" x14ac:dyDescent="0.2">
      <c r="A124" s="72">
        <v>34614</v>
      </c>
      <c r="B124" s="22">
        <v>366.25</v>
      </c>
      <c r="C124" s="22">
        <v>166</v>
      </c>
      <c r="D124" s="22">
        <v>258</v>
      </c>
      <c r="E124" s="62">
        <f t="shared" ref="E124:E187" ca="1" si="17">IF(AND(OFFSET(A124,-$B$4,0,1,1)&gt;=$A$34,ISNUMBER(OFFSET(A124,-$B$4,0,1,1))),OFFSET(A124,-$B$4,0,1,1),"")</f>
        <v>34432</v>
      </c>
      <c r="F124" s="59">
        <f t="shared" ca="1" si="9"/>
        <v>31.670971083845615</v>
      </c>
      <c r="G124" s="33">
        <f t="shared" si="11"/>
        <v>0.5</v>
      </c>
      <c r="H124" s="92">
        <f t="shared" ca="1" si="12"/>
        <v>15.835485541922807</v>
      </c>
      <c r="I124" s="33" t="str">
        <f t="shared" ca="1" si="16"/>
        <v/>
      </c>
      <c r="J124" s="33">
        <f ca="1">SUM($I$34:I124)</f>
        <v>7</v>
      </c>
      <c r="K124" s="33" t="str">
        <f t="shared" ca="1" si="13"/>
        <v/>
      </c>
      <c r="L124" s="34" t="str">
        <f t="shared" ca="1" si="14"/>
        <v/>
      </c>
      <c r="M124" s="37" t="str">
        <f ca="1">IF(L124="","",OFFSET(L124,MAX($K$34:K123)-K124,-1,1,1))</f>
        <v/>
      </c>
      <c r="N124" s="34" t="str">
        <f t="shared" ca="1" si="10"/>
        <v/>
      </c>
      <c r="O124" s="42" t="str">
        <f t="shared" ca="1" si="15"/>
        <v/>
      </c>
      <c r="P124" s="42"/>
      <c r="Q124"/>
      <c r="R124"/>
    </row>
    <row r="125" spans="1:18" x14ac:dyDescent="0.2">
      <c r="A125" s="72">
        <v>34621</v>
      </c>
      <c r="B125" s="22">
        <v>348</v>
      </c>
      <c r="C125" s="22">
        <v>167.5</v>
      </c>
      <c r="D125" s="22">
        <v>248</v>
      </c>
      <c r="E125" s="62">
        <f t="shared" ca="1" si="17"/>
        <v>34439</v>
      </c>
      <c r="F125" s="59">
        <f t="shared" ref="F125:F188" ca="1" si="18">(OFFSET(B125,-$B$4,0,1,1)-B125)+$B$5*(D125-OFFSET(D125,-$B$4,0,1,1))+$B$6*(C125-OFFSET(C125,-$B$4,0,1,1))</f>
        <v>35.452085489913941</v>
      </c>
      <c r="G125" s="33">
        <f t="shared" si="11"/>
        <v>0.5</v>
      </c>
      <c r="H125" s="92">
        <f t="shared" ca="1" si="12"/>
        <v>17.72604274495697</v>
      </c>
      <c r="I125" s="33" t="str">
        <f t="shared" ca="1" si="16"/>
        <v/>
      </c>
      <c r="J125" s="33">
        <f ca="1">SUM($I$34:I125)</f>
        <v>7</v>
      </c>
      <c r="K125" s="33" t="str">
        <f t="shared" ca="1" si="13"/>
        <v/>
      </c>
      <c r="L125" s="34" t="str">
        <f t="shared" ca="1" si="14"/>
        <v/>
      </c>
      <c r="M125" s="37" t="str">
        <f ca="1">IF(L125="","",OFFSET(L125,MAX($K$34:K124)-K125,-1,1,1))</f>
        <v/>
      </c>
      <c r="N125" s="34" t="str">
        <f t="shared" ref="N125:N188" ca="1" si="19">IF(VLOOKUP($M125,$K$33:$L$399,2,0)&gt;0,VLOOKUP($M125,$K$33:$L$399,2,0),"")</f>
        <v/>
      </c>
      <c r="O125" s="42" t="str">
        <f t="shared" ca="1" si="15"/>
        <v/>
      </c>
      <c r="P125" s="42"/>
      <c r="Q125"/>
      <c r="R125"/>
    </row>
    <row r="126" spans="1:18" x14ac:dyDescent="0.2">
      <c r="A126" s="72">
        <v>34628</v>
      </c>
      <c r="B126" s="22">
        <v>320.25</v>
      </c>
      <c r="C126" s="22">
        <v>167.5</v>
      </c>
      <c r="D126" s="22">
        <v>243</v>
      </c>
      <c r="E126" s="62">
        <f t="shared" ca="1" si="17"/>
        <v>34446</v>
      </c>
      <c r="F126" s="59">
        <f t="shared" ca="1" si="18"/>
        <v>49.725961730414596</v>
      </c>
      <c r="G126" s="33">
        <f t="shared" si="11"/>
        <v>0.5</v>
      </c>
      <c r="H126" s="92">
        <f t="shared" ca="1" si="12"/>
        <v>24.862980865207298</v>
      </c>
      <c r="I126" s="33" t="str">
        <f t="shared" ca="1" si="16"/>
        <v/>
      </c>
      <c r="J126" s="33">
        <f ca="1">SUM($I$34:I126)</f>
        <v>7</v>
      </c>
      <c r="K126" s="33" t="str">
        <f t="shared" ca="1" si="13"/>
        <v/>
      </c>
      <c r="L126" s="34" t="str">
        <f t="shared" ca="1" si="14"/>
        <v/>
      </c>
      <c r="M126" s="37" t="str">
        <f ca="1">IF(L126="","",OFFSET(L126,MAX($K$34:K125)-K126,-1,1,1))</f>
        <v/>
      </c>
      <c r="N126" s="34" t="str">
        <f t="shared" ca="1" si="19"/>
        <v/>
      </c>
      <c r="O126" s="42" t="str">
        <f t="shared" ca="1" si="15"/>
        <v/>
      </c>
      <c r="P126" s="42"/>
      <c r="Q126"/>
      <c r="R126"/>
    </row>
    <row r="127" spans="1:18" x14ac:dyDescent="0.2">
      <c r="A127" s="72">
        <v>34635</v>
      </c>
      <c r="B127" s="22">
        <v>328.75</v>
      </c>
      <c r="C127" s="22">
        <v>168.5</v>
      </c>
      <c r="D127" s="22">
        <v>253</v>
      </c>
      <c r="E127" s="62">
        <f t="shared" ca="1" si="17"/>
        <v>34453</v>
      </c>
      <c r="F127" s="59">
        <f t="shared" ca="1" si="18"/>
        <v>40.176592722396165</v>
      </c>
      <c r="G127" s="33">
        <f t="shared" si="11"/>
        <v>0.5</v>
      </c>
      <c r="H127" s="92">
        <f t="shared" ca="1" si="12"/>
        <v>20.088296361198083</v>
      </c>
      <c r="I127" s="33" t="str">
        <f t="shared" ca="1" si="16"/>
        <v/>
      </c>
      <c r="J127" s="33">
        <f ca="1">SUM($I$34:I127)</f>
        <v>7</v>
      </c>
      <c r="K127" s="33" t="str">
        <f t="shared" ca="1" si="13"/>
        <v/>
      </c>
      <c r="L127" s="34" t="str">
        <f t="shared" ca="1" si="14"/>
        <v/>
      </c>
      <c r="M127" s="37" t="str">
        <f ca="1">IF(L127="","",OFFSET(L127,MAX($K$34:K126)-K127,-1,1,1))</f>
        <v/>
      </c>
      <c r="N127" s="34" t="str">
        <f t="shared" ca="1" si="19"/>
        <v/>
      </c>
      <c r="O127" s="42" t="str">
        <f t="shared" ca="1" si="15"/>
        <v/>
      </c>
      <c r="P127" s="42"/>
      <c r="Q127"/>
      <c r="R127"/>
    </row>
    <row r="128" spans="1:18" x14ac:dyDescent="0.2">
      <c r="A128" s="72">
        <v>34642</v>
      </c>
      <c r="B128" s="22">
        <v>338</v>
      </c>
      <c r="C128" s="22">
        <v>168</v>
      </c>
      <c r="D128" s="22">
        <v>269</v>
      </c>
      <c r="E128" s="62">
        <f t="shared" ca="1" si="17"/>
        <v>34460</v>
      </c>
      <c r="F128" s="59">
        <f t="shared" ca="1" si="18"/>
        <v>9.3999561836781034</v>
      </c>
      <c r="G128" s="33">
        <f t="shared" si="11"/>
        <v>0.5</v>
      </c>
      <c r="H128" s="92">
        <f t="shared" ca="1" si="12"/>
        <v>4.6999780918390517</v>
      </c>
      <c r="I128" s="33" t="str">
        <f t="shared" ca="1" si="16"/>
        <v/>
      </c>
      <c r="J128" s="33">
        <f ca="1">SUM($I$34:I128)</f>
        <v>7</v>
      </c>
      <c r="K128" s="33" t="str">
        <f t="shared" ca="1" si="13"/>
        <v/>
      </c>
      <c r="L128" s="34" t="str">
        <f t="shared" ca="1" si="14"/>
        <v/>
      </c>
      <c r="M128" s="37" t="str">
        <f ca="1">IF(L128="","",OFFSET(L128,MAX($K$34:K127)-K128,-1,1,1))</f>
        <v/>
      </c>
      <c r="N128" s="34" t="str">
        <f t="shared" ca="1" si="19"/>
        <v/>
      </c>
      <c r="O128" s="42" t="str">
        <f t="shared" ca="1" si="15"/>
        <v/>
      </c>
      <c r="P128" s="42"/>
      <c r="Q128"/>
      <c r="R128"/>
    </row>
    <row r="129" spans="1:18" x14ac:dyDescent="0.2">
      <c r="A129" s="72">
        <v>34649</v>
      </c>
      <c r="B129" s="22">
        <v>347</v>
      </c>
      <c r="C129" s="22">
        <v>169.5</v>
      </c>
      <c r="D129" s="22">
        <v>270</v>
      </c>
      <c r="E129" s="62">
        <f t="shared" ca="1" si="17"/>
        <v>34467</v>
      </c>
      <c r="F129" s="59">
        <f t="shared" ca="1" si="18"/>
        <v>-5.195928141355397</v>
      </c>
      <c r="G129" s="33">
        <f t="shared" si="11"/>
        <v>0.5</v>
      </c>
      <c r="H129" s="92">
        <f t="shared" ca="1" si="12"/>
        <v>-2.5979640706776985</v>
      </c>
      <c r="I129" s="33">
        <f t="shared" ca="1" si="16"/>
        <v>1</v>
      </c>
      <c r="J129" s="33">
        <f ca="1">SUM($I$34:I129)</f>
        <v>8</v>
      </c>
      <c r="K129" s="33">
        <f t="shared" ca="1" si="13"/>
        <v>129</v>
      </c>
      <c r="L129" s="34">
        <f t="shared" ca="1" si="14"/>
        <v>34649</v>
      </c>
      <c r="M129" s="37">
        <f ca="1">IF(L129="","",OFFSET(L129,MAX($K$34:K128)-K129,-1,1,1))</f>
        <v>122</v>
      </c>
      <c r="N129" s="34">
        <f t="shared" ca="1" si="19"/>
        <v>34600</v>
      </c>
      <c r="O129" s="42">
        <f t="shared" ca="1" si="15"/>
        <v>7</v>
      </c>
      <c r="P129" s="42"/>
      <c r="Q129"/>
      <c r="R129"/>
    </row>
    <row r="130" spans="1:18" x14ac:dyDescent="0.2">
      <c r="A130" s="72">
        <v>34656</v>
      </c>
      <c r="B130" s="22">
        <v>350.75</v>
      </c>
      <c r="C130" s="22">
        <v>173.5</v>
      </c>
      <c r="D130" s="22">
        <v>273</v>
      </c>
      <c r="E130" s="62">
        <f t="shared" ca="1" si="17"/>
        <v>34474</v>
      </c>
      <c r="F130" s="59">
        <f t="shared" ca="1" si="18"/>
        <v>0.22253806614352811</v>
      </c>
      <c r="G130" s="33">
        <f t="shared" si="11"/>
        <v>0.5</v>
      </c>
      <c r="H130" s="92">
        <f t="shared" ca="1" si="12"/>
        <v>0.11126903307176406</v>
      </c>
      <c r="I130" s="33">
        <f t="shared" ca="1" si="16"/>
        <v>1</v>
      </c>
      <c r="J130" s="33">
        <f ca="1">SUM($I$34:I130)</f>
        <v>9</v>
      </c>
      <c r="K130" s="33">
        <f t="shared" ca="1" si="13"/>
        <v>130</v>
      </c>
      <c r="L130" s="34">
        <f t="shared" ca="1" si="14"/>
        <v>34656</v>
      </c>
      <c r="M130" s="37">
        <f ca="1">IF(L130="","",OFFSET(L130,MAX($K$34:K129)-K130,-1,1,1))</f>
        <v>129</v>
      </c>
      <c r="N130" s="34">
        <f t="shared" ca="1" si="19"/>
        <v>34649</v>
      </c>
      <c r="O130" s="42">
        <f t="shared" ca="1" si="15"/>
        <v>1</v>
      </c>
      <c r="P130" s="42"/>
      <c r="Q130"/>
      <c r="R130"/>
    </row>
    <row r="131" spans="1:18" x14ac:dyDescent="0.2">
      <c r="A131" s="72">
        <v>34663</v>
      </c>
      <c r="B131" s="22">
        <v>348.25</v>
      </c>
      <c r="C131" s="22">
        <v>178.5</v>
      </c>
      <c r="D131" s="22">
        <v>279</v>
      </c>
      <c r="E131" s="62">
        <f t="shared" ca="1" si="17"/>
        <v>34481</v>
      </c>
      <c r="F131" s="59">
        <f t="shared" ca="1" si="18"/>
        <v>-3.1012485744911871</v>
      </c>
      <c r="G131" s="33">
        <f t="shared" si="11"/>
        <v>0.5</v>
      </c>
      <c r="H131" s="92">
        <f t="shared" ca="1" si="12"/>
        <v>-1.5506242872455935</v>
      </c>
      <c r="I131" s="33">
        <f t="shared" ca="1" si="16"/>
        <v>1</v>
      </c>
      <c r="J131" s="33">
        <f ca="1">SUM($I$34:I131)</f>
        <v>10</v>
      </c>
      <c r="K131" s="33">
        <f t="shared" ca="1" si="13"/>
        <v>131</v>
      </c>
      <c r="L131" s="34">
        <f t="shared" ca="1" si="14"/>
        <v>34663</v>
      </c>
      <c r="M131" s="37">
        <f ca="1">IF(L131="","",OFFSET(L131,MAX($K$34:K130)-K131,-1,1,1))</f>
        <v>130</v>
      </c>
      <c r="N131" s="34">
        <f t="shared" ca="1" si="19"/>
        <v>34656</v>
      </c>
      <c r="O131" s="42">
        <f t="shared" ca="1" si="15"/>
        <v>1</v>
      </c>
      <c r="P131" s="42"/>
      <c r="Q131"/>
      <c r="R131"/>
    </row>
    <row r="132" spans="1:18" x14ac:dyDescent="0.2">
      <c r="A132" s="72">
        <v>34670</v>
      </c>
      <c r="B132" s="22">
        <v>336.5</v>
      </c>
      <c r="C132" s="22">
        <v>176.5</v>
      </c>
      <c r="D132" s="22">
        <v>273</v>
      </c>
      <c r="E132" s="62">
        <f t="shared" ca="1" si="17"/>
        <v>34488</v>
      </c>
      <c r="F132" s="59">
        <f t="shared" ca="1" si="18"/>
        <v>-3.045781347440478</v>
      </c>
      <c r="G132" s="33">
        <f t="shared" si="11"/>
        <v>0.5</v>
      </c>
      <c r="H132" s="92">
        <f t="shared" ca="1" si="12"/>
        <v>-1.522890673720239</v>
      </c>
      <c r="I132" s="33" t="str">
        <f t="shared" ca="1" si="16"/>
        <v/>
      </c>
      <c r="J132" s="33">
        <f ca="1">SUM($I$34:I132)</f>
        <v>10</v>
      </c>
      <c r="K132" s="33" t="str">
        <f t="shared" ca="1" si="13"/>
        <v/>
      </c>
      <c r="L132" s="34" t="str">
        <f t="shared" ca="1" si="14"/>
        <v/>
      </c>
      <c r="M132" s="37" t="str">
        <f ca="1">IF(L132="","",OFFSET(L132,MAX($K$34:K131)-K132,-1,1,1))</f>
        <v/>
      </c>
      <c r="N132" s="34" t="str">
        <f t="shared" ca="1" si="19"/>
        <v/>
      </c>
      <c r="O132" s="42" t="str">
        <f t="shared" ca="1" si="15"/>
        <v/>
      </c>
      <c r="P132" s="42"/>
      <c r="Q132"/>
      <c r="R132"/>
    </row>
    <row r="133" spans="1:18" x14ac:dyDescent="0.2">
      <c r="A133" s="72">
        <v>34677</v>
      </c>
      <c r="B133" s="22">
        <v>341</v>
      </c>
      <c r="C133" s="22">
        <v>173</v>
      </c>
      <c r="D133" s="22">
        <v>268</v>
      </c>
      <c r="E133" s="62">
        <f t="shared" ca="1" si="17"/>
        <v>34495</v>
      </c>
      <c r="F133" s="59">
        <f t="shared" ca="1" si="18"/>
        <v>-15.269714781990118</v>
      </c>
      <c r="G133" s="33">
        <f t="shared" si="11"/>
        <v>0.5</v>
      </c>
      <c r="H133" s="92">
        <f t="shared" ca="1" si="12"/>
        <v>-7.6348573909950588</v>
      </c>
      <c r="I133" s="33" t="str">
        <f t="shared" ca="1" si="16"/>
        <v/>
      </c>
      <c r="J133" s="33">
        <f ca="1">SUM($I$34:I133)</f>
        <v>10</v>
      </c>
      <c r="K133" s="33" t="str">
        <f t="shared" ca="1" si="13"/>
        <v/>
      </c>
      <c r="L133" s="34" t="str">
        <f t="shared" ca="1" si="14"/>
        <v/>
      </c>
      <c r="M133" s="37" t="str">
        <f ca="1">IF(L133="","",OFFSET(L133,MAX($K$34:K132)-K133,-1,1,1))</f>
        <v/>
      </c>
      <c r="N133" s="34" t="str">
        <f t="shared" ca="1" si="19"/>
        <v/>
      </c>
      <c r="O133" s="42" t="str">
        <f t="shared" ca="1" si="15"/>
        <v/>
      </c>
      <c r="P133" s="42"/>
      <c r="Q133"/>
      <c r="R133"/>
    </row>
    <row r="134" spans="1:18" x14ac:dyDescent="0.2">
      <c r="A134" s="72">
        <v>34684</v>
      </c>
      <c r="B134" s="22">
        <v>353.75</v>
      </c>
      <c r="C134" s="22">
        <v>164.5</v>
      </c>
      <c r="D134" s="22">
        <v>270</v>
      </c>
      <c r="E134" s="62">
        <f t="shared" ca="1" si="17"/>
        <v>34502</v>
      </c>
      <c r="F134" s="59">
        <f t="shared" ca="1" si="18"/>
        <v>-31.945863329721494</v>
      </c>
      <c r="G134" s="33">
        <f t="shared" si="11"/>
        <v>0.5</v>
      </c>
      <c r="H134" s="92">
        <f t="shared" ca="1" si="12"/>
        <v>-15.972931664860747</v>
      </c>
      <c r="I134" s="33" t="str">
        <f t="shared" ca="1" si="16"/>
        <v/>
      </c>
      <c r="J134" s="33">
        <f ca="1">SUM($I$34:I134)</f>
        <v>10</v>
      </c>
      <c r="K134" s="33" t="str">
        <f t="shared" ca="1" si="13"/>
        <v/>
      </c>
      <c r="L134" s="34" t="str">
        <f t="shared" ca="1" si="14"/>
        <v/>
      </c>
      <c r="M134" s="37" t="str">
        <f ca="1">IF(L134="","",OFFSET(L134,MAX($K$34:K133)-K134,-1,1,1))</f>
        <v/>
      </c>
      <c r="N134" s="34" t="str">
        <f t="shared" ca="1" si="19"/>
        <v/>
      </c>
      <c r="O134" s="42" t="str">
        <f t="shared" ca="1" si="15"/>
        <v/>
      </c>
      <c r="P134" s="42"/>
      <c r="Q134"/>
      <c r="R134"/>
    </row>
    <row r="135" spans="1:18" x14ac:dyDescent="0.2">
      <c r="A135" s="72">
        <v>34691</v>
      </c>
      <c r="B135" s="22">
        <v>356</v>
      </c>
      <c r="C135" s="22">
        <v>159</v>
      </c>
      <c r="D135" s="22">
        <v>270</v>
      </c>
      <c r="E135" s="62">
        <f t="shared" ca="1" si="17"/>
        <v>34509</v>
      </c>
      <c r="F135" s="59">
        <f t="shared" ca="1" si="18"/>
        <v>-38.57099011193548</v>
      </c>
      <c r="G135" s="33">
        <f t="shared" si="11"/>
        <v>0.5</v>
      </c>
      <c r="H135" s="92">
        <f t="shared" ca="1" si="12"/>
        <v>-19.28549505596774</v>
      </c>
      <c r="I135" s="33" t="str">
        <f t="shared" ca="1" si="16"/>
        <v/>
      </c>
      <c r="J135" s="33">
        <f ca="1">SUM($I$34:I135)</f>
        <v>10</v>
      </c>
      <c r="K135" s="33" t="str">
        <f t="shared" ca="1" si="13"/>
        <v/>
      </c>
      <c r="L135" s="34" t="str">
        <f t="shared" ca="1" si="14"/>
        <v/>
      </c>
      <c r="M135" s="37" t="str">
        <f ca="1">IF(L135="","",OFFSET(L135,MAX($K$34:K134)-K135,-1,1,1))</f>
        <v/>
      </c>
      <c r="N135" s="34" t="str">
        <f t="shared" ca="1" si="19"/>
        <v/>
      </c>
      <c r="O135" s="42" t="str">
        <f t="shared" ca="1" si="15"/>
        <v/>
      </c>
      <c r="P135" s="42"/>
      <c r="Q135"/>
      <c r="R135"/>
    </row>
    <row r="136" spans="1:18" x14ac:dyDescent="0.2">
      <c r="A136" s="72">
        <v>34705</v>
      </c>
      <c r="B136" s="22">
        <v>373.25</v>
      </c>
      <c r="C136" s="22">
        <v>156.5</v>
      </c>
      <c r="D136" s="22">
        <v>283</v>
      </c>
      <c r="E136" s="62">
        <f t="shared" ca="1" si="17"/>
        <v>34516</v>
      </c>
      <c r="F136" s="59">
        <f t="shared" ca="1" si="18"/>
        <v>-49.706244981202339</v>
      </c>
      <c r="G136" s="33">
        <f t="shared" si="11"/>
        <v>0.75</v>
      </c>
      <c r="H136" s="92">
        <f t="shared" ca="1" si="12"/>
        <v>-37.279683735901756</v>
      </c>
      <c r="I136" s="33" t="str">
        <f t="shared" ca="1" si="16"/>
        <v/>
      </c>
      <c r="J136" s="33">
        <f ca="1">SUM($I$34:I136)</f>
        <v>10</v>
      </c>
      <c r="K136" s="33" t="str">
        <f t="shared" ca="1" si="13"/>
        <v/>
      </c>
      <c r="L136" s="34" t="str">
        <f t="shared" ca="1" si="14"/>
        <v/>
      </c>
      <c r="M136" s="37" t="str">
        <f ca="1">IF(L136="","",OFFSET(L136,MAX($K$34:K135)-K136,-1,1,1))</f>
        <v/>
      </c>
      <c r="N136" s="34" t="str">
        <f t="shared" ca="1" si="19"/>
        <v/>
      </c>
      <c r="O136" s="42" t="str">
        <f t="shared" ca="1" si="15"/>
        <v/>
      </c>
      <c r="P136" s="42"/>
      <c r="Q136"/>
      <c r="R136"/>
    </row>
    <row r="137" spans="1:18" x14ac:dyDescent="0.2">
      <c r="A137" s="72">
        <v>34712</v>
      </c>
      <c r="B137" s="22">
        <v>375.75</v>
      </c>
      <c r="C137" s="22">
        <v>156</v>
      </c>
      <c r="D137" s="22">
        <v>283</v>
      </c>
      <c r="E137" s="62">
        <f t="shared" ca="1" si="17"/>
        <v>34523</v>
      </c>
      <c r="F137" s="59">
        <f t="shared" ca="1" si="18"/>
        <v>-52.112550981118545</v>
      </c>
      <c r="G137" s="33">
        <f t="shared" si="11"/>
        <v>0.75</v>
      </c>
      <c r="H137" s="92">
        <f t="shared" ca="1" si="12"/>
        <v>-39.084413235838909</v>
      </c>
      <c r="I137" s="33" t="str">
        <f t="shared" ca="1" si="16"/>
        <v/>
      </c>
      <c r="J137" s="33">
        <f ca="1">SUM($I$34:I137)</f>
        <v>10</v>
      </c>
      <c r="K137" s="33" t="str">
        <f t="shared" ca="1" si="13"/>
        <v/>
      </c>
      <c r="L137" s="34" t="str">
        <f t="shared" ca="1" si="14"/>
        <v/>
      </c>
      <c r="M137" s="37" t="str">
        <f ca="1">IF(L137="","",OFFSET(L137,MAX($K$34:K136)-K137,-1,1,1))</f>
        <v/>
      </c>
      <c r="N137" s="34" t="str">
        <f t="shared" ca="1" si="19"/>
        <v/>
      </c>
      <c r="O137" s="42" t="str">
        <f t="shared" ca="1" si="15"/>
        <v/>
      </c>
      <c r="P137" s="42"/>
      <c r="Q137"/>
      <c r="R137"/>
    </row>
    <row r="138" spans="1:18" x14ac:dyDescent="0.2">
      <c r="A138" s="72">
        <v>34719</v>
      </c>
      <c r="B138" s="22">
        <v>372.25</v>
      </c>
      <c r="C138" s="22">
        <v>158.5</v>
      </c>
      <c r="D138" s="22">
        <v>273</v>
      </c>
      <c r="E138" s="62">
        <f t="shared" ca="1" si="17"/>
        <v>34530</v>
      </c>
      <c r="F138" s="59">
        <f t="shared" ca="1" si="18"/>
        <v>-35.17237027691661</v>
      </c>
      <c r="G138" s="33">
        <f t="shared" si="11"/>
        <v>0.75</v>
      </c>
      <c r="H138" s="92">
        <f t="shared" ca="1" si="12"/>
        <v>-26.379277707687457</v>
      </c>
      <c r="I138" s="33" t="str">
        <f t="shared" ca="1" si="16"/>
        <v/>
      </c>
      <c r="J138" s="33">
        <f ca="1">SUM($I$34:I138)</f>
        <v>10</v>
      </c>
      <c r="K138" s="33" t="str">
        <f t="shared" ca="1" si="13"/>
        <v/>
      </c>
      <c r="L138" s="34" t="str">
        <f t="shared" ca="1" si="14"/>
        <v/>
      </c>
      <c r="M138" s="37" t="str">
        <f ca="1">IF(L138="","",OFFSET(L138,MAX($K$34:K137)-K138,-1,1,1))</f>
        <v/>
      </c>
      <c r="N138" s="34" t="str">
        <f t="shared" ca="1" si="19"/>
        <v/>
      </c>
      <c r="O138" s="42" t="str">
        <f t="shared" ca="1" si="15"/>
        <v/>
      </c>
      <c r="P138" s="42"/>
      <c r="Q138"/>
      <c r="R138"/>
    </row>
    <row r="139" spans="1:18" x14ac:dyDescent="0.2">
      <c r="A139" s="72">
        <v>34726</v>
      </c>
      <c r="B139" s="22">
        <v>363.25</v>
      </c>
      <c r="C139" s="22">
        <v>159</v>
      </c>
      <c r="D139" s="22">
        <v>268</v>
      </c>
      <c r="E139" s="62">
        <f t="shared" ca="1" si="17"/>
        <v>34537</v>
      </c>
      <c r="F139" s="59">
        <f t="shared" ca="1" si="18"/>
        <v>-17.614712724916192</v>
      </c>
      <c r="G139" s="33">
        <f t="shared" si="11"/>
        <v>0.75</v>
      </c>
      <c r="H139" s="92">
        <f t="shared" ca="1" si="12"/>
        <v>-13.211034543687145</v>
      </c>
      <c r="I139" s="33" t="str">
        <f t="shared" ca="1" si="16"/>
        <v/>
      </c>
      <c r="J139" s="33">
        <f ca="1">SUM($I$34:I139)</f>
        <v>10</v>
      </c>
      <c r="K139" s="33" t="str">
        <f t="shared" ca="1" si="13"/>
        <v/>
      </c>
      <c r="L139" s="34" t="str">
        <f t="shared" ca="1" si="14"/>
        <v/>
      </c>
      <c r="M139" s="37" t="str">
        <f ca="1">IF(L139="","",OFFSET(L139,MAX($K$34:K138)-K139,-1,1,1))</f>
        <v/>
      </c>
      <c r="N139" s="34" t="str">
        <f t="shared" ca="1" si="19"/>
        <v/>
      </c>
      <c r="O139" s="42" t="str">
        <f t="shared" ca="1" si="15"/>
        <v/>
      </c>
      <c r="P139" s="42"/>
      <c r="Q139"/>
      <c r="R139"/>
    </row>
    <row r="140" spans="1:18" x14ac:dyDescent="0.2">
      <c r="A140" s="72">
        <v>34733</v>
      </c>
      <c r="B140" s="22">
        <v>352.25</v>
      </c>
      <c r="C140" s="22">
        <v>158.5</v>
      </c>
      <c r="D140" s="22">
        <v>268</v>
      </c>
      <c r="E140" s="62">
        <f t="shared" ca="1" si="17"/>
        <v>34544</v>
      </c>
      <c r="F140" s="59">
        <f t="shared" ca="1" si="18"/>
        <v>4.0837565232677315</v>
      </c>
      <c r="G140" s="33">
        <f t="shared" si="11"/>
        <v>0.75</v>
      </c>
      <c r="H140" s="92">
        <f t="shared" ca="1" si="12"/>
        <v>3.0628173924507989</v>
      </c>
      <c r="I140" s="33">
        <f t="shared" ca="1" si="16"/>
        <v>1</v>
      </c>
      <c r="J140" s="33">
        <f ca="1">SUM($I$34:I140)</f>
        <v>11</v>
      </c>
      <c r="K140" s="33">
        <f t="shared" ca="1" si="13"/>
        <v>140</v>
      </c>
      <c r="L140" s="34">
        <f t="shared" ca="1" si="14"/>
        <v>34733</v>
      </c>
      <c r="M140" s="37">
        <f ca="1">IF(L140="","",OFFSET(L140,MAX($K$34:K139)-K140,-1,1,1))</f>
        <v>131</v>
      </c>
      <c r="N140" s="34">
        <f t="shared" ca="1" si="19"/>
        <v>34663</v>
      </c>
      <c r="O140" s="42">
        <f t="shared" ca="1" si="15"/>
        <v>10</v>
      </c>
      <c r="P140" s="42"/>
      <c r="Q140"/>
      <c r="R140"/>
    </row>
    <row r="141" spans="1:18" x14ac:dyDescent="0.2">
      <c r="A141" s="72">
        <v>34740</v>
      </c>
      <c r="B141" s="22">
        <v>357</v>
      </c>
      <c r="C141" s="22">
        <v>159.5</v>
      </c>
      <c r="D141" s="22">
        <v>263</v>
      </c>
      <c r="E141" s="62">
        <f t="shared" ca="1" si="17"/>
        <v>34551</v>
      </c>
      <c r="F141" s="59">
        <f t="shared" ca="1" si="18"/>
        <v>22.326611750486023</v>
      </c>
      <c r="G141" s="33">
        <f t="shared" si="11"/>
        <v>0.75</v>
      </c>
      <c r="H141" s="92">
        <f t="shared" ca="1" si="12"/>
        <v>16.744958812864517</v>
      </c>
      <c r="I141" s="33" t="str">
        <f t="shared" ca="1" si="16"/>
        <v/>
      </c>
      <c r="J141" s="33">
        <f ca="1">SUM($I$34:I141)</f>
        <v>11</v>
      </c>
      <c r="K141" s="33" t="str">
        <f t="shared" ca="1" si="13"/>
        <v/>
      </c>
      <c r="L141" s="34" t="str">
        <f t="shared" ca="1" si="14"/>
        <v/>
      </c>
      <c r="M141" s="37" t="str">
        <f ca="1">IF(L141="","",OFFSET(L141,MAX($K$34:K140)-K141,-1,1,1))</f>
        <v/>
      </c>
      <c r="N141" s="34" t="str">
        <f t="shared" ca="1" si="19"/>
        <v/>
      </c>
      <c r="O141" s="42" t="str">
        <f t="shared" ca="1" si="15"/>
        <v/>
      </c>
      <c r="P141" s="42"/>
      <c r="Q141"/>
      <c r="R141"/>
    </row>
    <row r="142" spans="1:18" x14ac:dyDescent="0.2">
      <c r="A142" s="72">
        <v>34747</v>
      </c>
      <c r="B142" s="22">
        <v>334.25</v>
      </c>
      <c r="C142" s="22">
        <v>161</v>
      </c>
      <c r="D142" s="22">
        <v>240</v>
      </c>
      <c r="E142" s="62">
        <f t="shared" ca="1" si="17"/>
        <v>34558</v>
      </c>
      <c r="F142" s="59">
        <f t="shared" ca="1" si="18"/>
        <v>87.696400897172239</v>
      </c>
      <c r="G142" s="33">
        <f t="shared" si="11"/>
        <v>0.75</v>
      </c>
      <c r="H142" s="92">
        <f t="shared" ca="1" si="12"/>
        <v>65.772300672879183</v>
      </c>
      <c r="I142" s="33" t="str">
        <f t="shared" ca="1" si="16"/>
        <v/>
      </c>
      <c r="J142" s="33">
        <f ca="1">SUM($I$34:I142)</f>
        <v>11</v>
      </c>
      <c r="K142" s="33" t="str">
        <f t="shared" ca="1" si="13"/>
        <v/>
      </c>
      <c r="L142" s="34" t="str">
        <f t="shared" ca="1" si="14"/>
        <v/>
      </c>
      <c r="M142" s="37" t="str">
        <f ca="1">IF(L142="","",OFFSET(L142,MAX($K$34:K141)-K142,-1,1,1))</f>
        <v/>
      </c>
      <c r="N142" s="34" t="str">
        <f t="shared" ca="1" si="19"/>
        <v/>
      </c>
      <c r="O142" s="42" t="str">
        <f t="shared" ca="1" si="15"/>
        <v/>
      </c>
      <c r="P142" s="42"/>
      <c r="Q142"/>
      <c r="R142"/>
    </row>
    <row r="143" spans="1:18" x14ac:dyDescent="0.2">
      <c r="A143" s="72">
        <v>34754</v>
      </c>
      <c r="B143" s="22">
        <v>330.5</v>
      </c>
      <c r="C143" s="22">
        <v>165.5</v>
      </c>
      <c r="D143" s="22">
        <v>233</v>
      </c>
      <c r="E143" s="62">
        <f t="shared" ca="1" si="17"/>
        <v>34565</v>
      </c>
      <c r="F143" s="59">
        <f t="shared" ca="1" si="18"/>
        <v>104.18474585122333</v>
      </c>
      <c r="G143" s="33">
        <f t="shared" si="11"/>
        <v>0.75</v>
      </c>
      <c r="H143" s="92">
        <f t="shared" ca="1" si="12"/>
        <v>78.138559388417491</v>
      </c>
      <c r="I143" s="33" t="str">
        <f t="shared" ca="1" si="16"/>
        <v/>
      </c>
      <c r="J143" s="33">
        <f ca="1">SUM($I$34:I143)</f>
        <v>11</v>
      </c>
      <c r="K143" s="33" t="str">
        <f t="shared" ca="1" si="13"/>
        <v/>
      </c>
      <c r="L143" s="34" t="str">
        <f t="shared" ca="1" si="14"/>
        <v/>
      </c>
      <c r="M143" s="37" t="str">
        <f ca="1">IF(L143="","",OFFSET(L143,MAX($K$34:K142)-K143,-1,1,1))</f>
        <v/>
      </c>
      <c r="N143" s="34" t="str">
        <f t="shared" ca="1" si="19"/>
        <v/>
      </c>
      <c r="O143" s="42" t="str">
        <f t="shared" ca="1" si="15"/>
        <v/>
      </c>
      <c r="P143" s="42"/>
      <c r="Q143"/>
      <c r="R143"/>
    </row>
    <row r="144" spans="1:18" x14ac:dyDescent="0.2">
      <c r="A144" s="72">
        <v>34761</v>
      </c>
      <c r="B144" s="22">
        <v>326.25</v>
      </c>
      <c r="C144" s="22">
        <v>166.5</v>
      </c>
      <c r="D144" s="22">
        <v>233</v>
      </c>
      <c r="E144" s="62">
        <f t="shared" ca="1" si="17"/>
        <v>34572</v>
      </c>
      <c r="F144" s="59">
        <f t="shared" ca="1" si="18"/>
        <v>74.223449204738131</v>
      </c>
      <c r="G144" s="33">
        <f t="shared" si="11"/>
        <v>0.75</v>
      </c>
      <c r="H144" s="92">
        <f t="shared" ca="1" si="12"/>
        <v>55.667586903553598</v>
      </c>
      <c r="I144" s="33" t="str">
        <f t="shared" ca="1" si="16"/>
        <v/>
      </c>
      <c r="J144" s="33">
        <f ca="1">SUM($I$34:I144)</f>
        <v>11</v>
      </c>
      <c r="K144" s="33" t="str">
        <f t="shared" ca="1" si="13"/>
        <v/>
      </c>
      <c r="L144" s="34" t="str">
        <f t="shared" ca="1" si="14"/>
        <v/>
      </c>
      <c r="M144" s="37" t="str">
        <f ca="1">IF(L144="","",OFFSET(L144,MAX($K$34:K143)-K144,-1,1,1))</f>
        <v/>
      </c>
      <c r="N144" s="34" t="str">
        <f t="shared" ca="1" si="19"/>
        <v/>
      </c>
      <c r="O144" s="42" t="str">
        <f t="shared" ca="1" si="15"/>
        <v/>
      </c>
      <c r="P144" s="42"/>
      <c r="Q144"/>
      <c r="R144"/>
    </row>
    <row r="145" spans="1:18" x14ac:dyDescent="0.2">
      <c r="A145" s="72">
        <v>34768</v>
      </c>
      <c r="B145" s="22">
        <v>314.5</v>
      </c>
      <c r="C145" s="22">
        <v>170</v>
      </c>
      <c r="D145" s="22">
        <v>233</v>
      </c>
      <c r="E145" s="62">
        <f t="shared" ca="1" si="17"/>
        <v>34579</v>
      </c>
      <c r="F145" s="59">
        <f t="shared" ca="1" si="18"/>
        <v>76.495611700770809</v>
      </c>
      <c r="G145" s="33">
        <f t="shared" si="11"/>
        <v>0.75</v>
      </c>
      <c r="H145" s="92">
        <f t="shared" ca="1" si="12"/>
        <v>57.371708775578107</v>
      </c>
      <c r="I145" s="33" t="str">
        <f t="shared" ca="1" si="16"/>
        <v/>
      </c>
      <c r="J145" s="33">
        <f ca="1">SUM($I$34:I145)</f>
        <v>11</v>
      </c>
      <c r="K145" s="33" t="str">
        <f t="shared" ca="1" si="13"/>
        <v/>
      </c>
      <c r="L145" s="34" t="str">
        <f t="shared" ca="1" si="14"/>
        <v/>
      </c>
      <c r="M145" s="37" t="str">
        <f ca="1">IF(L145="","",OFFSET(L145,MAX($K$34:K144)-K145,-1,1,1))</f>
        <v/>
      </c>
      <c r="N145" s="34" t="str">
        <f t="shared" ca="1" si="19"/>
        <v/>
      </c>
      <c r="O145" s="42" t="str">
        <f t="shared" ca="1" si="15"/>
        <v/>
      </c>
      <c r="P145" s="42"/>
      <c r="Q145"/>
      <c r="R145"/>
    </row>
    <row r="146" spans="1:18" x14ac:dyDescent="0.2">
      <c r="A146" s="72">
        <v>34775</v>
      </c>
      <c r="B146" s="22">
        <v>335.25</v>
      </c>
      <c r="C146" s="22">
        <v>169</v>
      </c>
      <c r="D146" s="22">
        <v>238</v>
      </c>
      <c r="E146" s="62">
        <f t="shared" ca="1" si="17"/>
        <v>34586</v>
      </c>
      <c r="F146" s="59">
        <f t="shared" ca="1" si="18"/>
        <v>55.339244713885591</v>
      </c>
      <c r="G146" s="33">
        <f t="shared" si="11"/>
        <v>0.75</v>
      </c>
      <c r="H146" s="92">
        <f t="shared" ca="1" si="12"/>
        <v>41.504433535414194</v>
      </c>
      <c r="I146" s="33" t="str">
        <f t="shared" ca="1" si="16"/>
        <v/>
      </c>
      <c r="J146" s="33">
        <f ca="1">SUM($I$34:I146)</f>
        <v>11</v>
      </c>
      <c r="K146" s="33" t="str">
        <f t="shared" ca="1" si="13"/>
        <v/>
      </c>
      <c r="L146" s="34" t="str">
        <f t="shared" ca="1" si="14"/>
        <v/>
      </c>
      <c r="M146" s="37" t="str">
        <f ca="1">IF(L146="","",OFFSET(L146,MAX($K$34:K145)-K146,-1,1,1))</f>
        <v/>
      </c>
      <c r="N146" s="34" t="str">
        <f t="shared" ca="1" si="19"/>
        <v/>
      </c>
      <c r="O146" s="42" t="str">
        <f t="shared" ca="1" si="15"/>
        <v/>
      </c>
      <c r="P146" s="42"/>
      <c r="Q146"/>
      <c r="R146"/>
    </row>
    <row r="147" spans="1:18" x14ac:dyDescent="0.2">
      <c r="A147" s="72">
        <v>34782</v>
      </c>
      <c r="B147" s="22">
        <v>342.5</v>
      </c>
      <c r="C147" s="22">
        <v>168</v>
      </c>
      <c r="D147" s="22">
        <v>263</v>
      </c>
      <c r="E147" s="62">
        <f t="shared" ca="1" si="17"/>
        <v>34593</v>
      </c>
      <c r="F147" s="59">
        <f t="shared" ca="1" si="18"/>
        <v>45.641732451330022</v>
      </c>
      <c r="G147" s="33">
        <f t="shared" si="11"/>
        <v>0.75</v>
      </c>
      <c r="H147" s="92">
        <f t="shared" ca="1" si="12"/>
        <v>34.231299338497514</v>
      </c>
      <c r="I147" s="33" t="str">
        <f t="shared" ca="1" si="16"/>
        <v/>
      </c>
      <c r="J147" s="33">
        <f ca="1">SUM($I$34:I147)</f>
        <v>11</v>
      </c>
      <c r="K147" s="33" t="str">
        <f t="shared" ca="1" si="13"/>
        <v/>
      </c>
      <c r="L147" s="34" t="str">
        <f t="shared" ca="1" si="14"/>
        <v/>
      </c>
      <c r="M147" s="37" t="str">
        <f ca="1">IF(L147="","",OFFSET(L147,MAX($K$34:K146)-K147,-1,1,1))</f>
        <v/>
      </c>
      <c r="N147" s="34" t="str">
        <f t="shared" ca="1" si="19"/>
        <v/>
      </c>
      <c r="O147" s="42" t="str">
        <f t="shared" ca="1" si="15"/>
        <v/>
      </c>
      <c r="P147" s="42"/>
      <c r="Q147"/>
      <c r="R147"/>
    </row>
    <row r="148" spans="1:18" x14ac:dyDescent="0.2">
      <c r="A148" s="72">
        <v>34789</v>
      </c>
      <c r="B148" s="22">
        <v>343</v>
      </c>
      <c r="C148" s="22">
        <v>166</v>
      </c>
      <c r="D148" s="22">
        <v>273</v>
      </c>
      <c r="E148" s="62">
        <f t="shared" ca="1" si="17"/>
        <v>34600</v>
      </c>
      <c r="F148" s="59">
        <f t="shared" ca="1" si="18"/>
        <v>34.725997960896429</v>
      </c>
      <c r="G148" s="33">
        <f t="shared" si="11"/>
        <v>0.75</v>
      </c>
      <c r="H148" s="92">
        <f t="shared" ca="1" si="12"/>
        <v>26.044498470672323</v>
      </c>
      <c r="I148" s="33" t="str">
        <f t="shared" ca="1" si="16"/>
        <v/>
      </c>
      <c r="J148" s="33">
        <f ca="1">SUM($I$34:I148)</f>
        <v>11</v>
      </c>
      <c r="K148" s="33" t="str">
        <f t="shared" ca="1" si="13"/>
        <v/>
      </c>
      <c r="L148" s="34" t="str">
        <f t="shared" ca="1" si="14"/>
        <v/>
      </c>
      <c r="M148" s="37" t="str">
        <f ca="1">IF(L148="","",OFFSET(L148,MAX($K$34:K147)-K148,-1,1,1))</f>
        <v/>
      </c>
      <c r="N148" s="34" t="str">
        <f t="shared" ca="1" si="19"/>
        <v/>
      </c>
      <c r="O148" s="42" t="str">
        <f t="shared" ca="1" si="15"/>
        <v/>
      </c>
      <c r="P148" s="42"/>
      <c r="Q148"/>
      <c r="R148"/>
    </row>
    <row r="149" spans="1:18" x14ac:dyDescent="0.2">
      <c r="A149" s="72">
        <v>34796</v>
      </c>
      <c r="B149" s="22">
        <v>347.5</v>
      </c>
      <c r="C149" s="22">
        <v>163.5</v>
      </c>
      <c r="D149" s="22">
        <v>275</v>
      </c>
      <c r="E149" s="62">
        <f t="shared" ca="1" si="17"/>
        <v>34607</v>
      </c>
      <c r="F149" s="59">
        <f t="shared" ca="1" si="18"/>
        <v>36.443328014779993</v>
      </c>
      <c r="G149" s="33">
        <f t="shared" si="11"/>
        <v>0.75</v>
      </c>
      <c r="H149" s="92">
        <f t="shared" ca="1" si="12"/>
        <v>27.332496011084995</v>
      </c>
      <c r="I149" s="33" t="str">
        <f t="shared" ca="1" si="16"/>
        <v/>
      </c>
      <c r="J149" s="33">
        <f ca="1">SUM($I$34:I149)</f>
        <v>11</v>
      </c>
      <c r="K149" s="33" t="str">
        <f t="shared" ca="1" si="13"/>
        <v/>
      </c>
      <c r="L149" s="34" t="str">
        <f t="shared" ca="1" si="14"/>
        <v/>
      </c>
      <c r="M149" s="37" t="str">
        <f ca="1">IF(L149="","",OFFSET(L149,MAX($K$34:K148)-K149,-1,1,1))</f>
        <v/>
      </c>
      <c r="N149" s="34" t="str">
        <f t="shared" ca="1" si="19"/>
        <v/>
      </c>
      <c r="O149" s="42" t="str">
        <f t="shared" ca="1" si="15"/>
        <v/>
      </c>
      <c r="P149" s="42"/>
      <c r="Q149"/>
      <c r="R149"/>
    </row>
    <row r="150" spans="1:18" x14ac:dyDescent="0.2">
      <c r="A150" s="72">
        <v>34803</v>
      </c>
      <c r="B150" s="22">
        <v>352</v>
      </c>
      <c r="C150" s="22">
        <v>162.5</v>
      </c>
      <c r="D150" s="22">
        <v>275</v>
      </c>
      <c r="E150" s="62">
        <f t="shared" ca="1" si="17"/>
        <v>34614</v>
      </c>
      <c r="F150" s="59">
        <f t="shared" ca="1" si="18"/>
        <v>14.32039155751572</v>
      </c>
      <c r="G150" s="33">
        <f t="shared" si="11"/>
        <v>0.75</v>
      </c>
      <c r="H150" s="92">
        <f t="shared" ca="1" si="12"/>
        <v>10.74029366813679</v>
      </c>
      <c r="I150" s="33" t="str">
        <f t="shared" ca="1" si="16"/>
        <v/>
      </c>
      <c r="J150" s="33">
        <f ca="1">SUM($I$34:I150)</f>
        <v>11</v>
      </c>
      <c r="K150" s="33" t="str">
        <f t="shared" ca="1" si="13"/>
        <v/>
      </c>
      <c r="L150" s="34" t="str">
        <f t="shared" ca="1" si="14"/>
        <v/>
      </c>
      <c r="M150" s="37" t="str">
        <f ca="1">IF(L150="","",OFFSET(L150,MAX($K$34:K149)-K150,-1,1,1))</f>
        <v/>
      </c>
      <c r="N150" s="34" t="str">
        <f t="shared" ca="1" si="19"/>
        <v/>
      </c>
      <c r="O150" s="42" t="str">
        <f t="shared" ca="1" si="15"/>
        <v/>
      </c>
      <c r="P150" s="42"/>
      <c r="Q150"/>
      <c r="R150"/>
    </row>
    <row r="151" spans="1:18" x14ac:dyDescent="0.2">
      <c r="A151" s="72">
        <v>34810</v>
      </c>
      <c r="B151" s="22">
        <v>333.5</v>
      </c>
      <c r="C151" s="22">
        <v>166</v>
      </c>
      <c r="D151" s="22">
        <v>278</v>
      </c>
      <c r="E151" s="62">
        <f t="shared" ca="1" si="17"/>
        <v>34621</v>
      </c>
      <c r="F151" s="59">
        <f t="shared" ca="1" si="18"/>
        <v>18.647386495697514</v>
      </c>
      <c r="G151" s="33">
        <f t="shared" si="11"/>
        <v>0.75</v>
      </c>
      <c r="H151" s="92">
        <f t="shared" ca="1" si="12"/>
        <v>13.985539871773135</v>
      </c>
      <c r="I151" s="33" t="str">
        <f t="shared" ca="1" si="16"/>
        <v/>
      </c>
      <c r="J151" s="33">
        <f ca="1">SUM($I$34:I151)</f>
        <v>11</v>
      </c>
      <c r="K151" s="33" t="str">
        <f t="shared" ca="1" si="13"/>
        <v/>
      </c>
      <c r="L151" s="34" t="str">
        <f t="shared" ca="1" si="14"/>
        <v/>
      </c>
      <c r="M151" s="37" t="str">
        <f ca="1">IF(L151="","",OFFSET(L151,MAX($K$34:K150)-K151,-1,1,1))</f>
        <v/>
      </c>
      <c r="N151" s="34" t="str">
        <f t="shared" ca="1" si="19"/>
        <v/>
      </c>
      <c r="O151" s="42" t="str">
        <f t="shared" ca="1" si="15"/>
        <v/>
      </c>
      <c r="P151" s="42"/>
      <c r="Q151"/>
      <c r="R151"/>
    </row>
    <row r="152" spans="1:18" x14ac:dyDescent="0.2">
      <c r="A152" s="72">
        <v>34817</v>
      </c>
      <c r="B152" s="22">
        <v>323</v>
      </c>
      <c r="C152" s="22">
        <v>168</v>
      </c>
      <c r="D152" s="22">
        <v>268</v>
      </c>
      <c r="E152" s="62">
        <f t="shared" ca="1" si="17"/>
        <v>34628</v>
      </c>
      <c r="F152" s="59">
        <f t="shared" ca="1" si="18"/>
        <v>2.2116798341809556</v>
      </c>
      <c r="G152" s="33">
        <f t="shared" si="11"/>
        <v>0.75</v>
      </c>
      <c r="H152" s="92">
        <f t="shared" ca="1" si="12"/>
        <v>1.6587598756357167</v>
      </c>
      <c r="I152" s="33" t="str">
        <f t="shared" ca="1" si="16"/>
        <v/>
      </c>
      <c r="J152" s="33">
        <f ca="1">SUM($I$34:I152)</f>
        <v>11</v>
      </c>
      <c r="K152" s="33" t="str">
        <f t="shared" ca="1" si="13"/>
        <v/>
      </c>
      <c r="L152" s="34" t="str">
        <f t="shared" ca="1" si="14"/>
        <v/>
      </c>
      <c r="M152" s="37" t="str">
        <f ca="1">IF(L152="","",OFFSET(L152,MAX($K$34:K151)-K152,-1,1,1))</f>
        <v/>
      </c>
      <c r="N152" s="34" t="str">
        <f t="shared" ca="1" si="19"/>
        <v/>
      </c>
      <c r="O152" s="42" t="str">
        <f t="shared" ca="1" si="15"/>
        <v/>
      </c>
      <c r="P152" s="42"/>
      <c r="Q152"/>
      <c r="R152"/>
    </row>
    <row r="153" spans="1:18" x14ac:dyDescent="0.2">
      <c r="A153" s="72">
        <v>34824</v>
      </c>
      <c r="B153" s="22">
        <v>319.5</v>
      </c>
      <c r="C153" s="22">
        <v>172</v>
      </c>
      <c r="D153" s="22">
        <v>270</v>
      </c>
      <c r="E153" s="62">
        <f t="shared" ca="1" si="17"/>
        <v>34635</v>
      </c>
      <c r="F153" s="59">
        <f t="shared" ca="1" si="18"/>
        <v>15.3424892419145</v>
      </c>
      <c r="G153" s="33">
        <f t="shared" si="11"/>
        <v>0.75</v>
      </c>
      <c r="H153" s="92">
        <f t="shared" ca="1" si="12"/>
        <v>11.506866931435875</v>
      </c>
      <c r="I153" s="33" t="str">
        <f t="shared" ca="1" si="16"/>
        <v/>
      </c>
      <c r="J153" s="33">
        <f ca="1">SUM($I$34:I153)</f>
        <v>11</v>
      </c>
      <c r="K153" s="33" t="str">
        <f t="shared" ca="1" si="13"/>
        <v/>
      </c>
      <c r="L153" s="34" t="str">
        <f t="shared" ca="1" si="14"/>
        <v/>
      </c>
      <c r="M153" s="37" t="str">
        <f ca="1">IF(L153="","",OFFSET(L153,MAX($K$34:K152)-K153,-1,1,1))</f>
        <v/>
      </c>
      <c r="N153" s="34" t="str">
        <f t="shared" ca="1" si="19"/>
        <v/>
      </c>
      <c r="O153" s="42" t="str">
        <f t="shared" ca="1" si="15"/>
        <v/>
      </c>
      <c r="P153" s="42"/>
      <c r="Q153"/>
      <c r="R153"/>
    </row>
    <row r="154" spans="1:18" x14ac:dyDescent="0.2">
      <c r="A154" s="72">
        <v>34831</v>
      </c>
      <c r="B154" s="22">
        <v>306</v>
      </c>
      <c r="C154" s="22">
        <v>179</v>
      </c>
      <c r="D154" s="22">
        <v>273</v>
      </c>
      <c r="E154" s="62">
        <f t="shared" ca="1" si="17"/>
        <v>34642</v>
      </c>
      <c r="F154" s="59">
        <f t="shared" ca="1" si="18"/>
        <v>42.188341161131049</v>
      </c>
      <c r="G154" s="33">
        <f t="shared" si="11"/>
        <v>0.75</v>
      </c>
      <c r="H154" s="92">
        <f t="shared" ca="1" si="12"/>
        <v>31.641255870848287</v>
      </c>
      <c r="I154" s="33" t="str">
        <f t="shared" ca="1" si="16"/>
        <v/>
      </c>
      <c r="J154" s="33">
        <f ca="1">SUM($I$34:I154)</f>
        <v>11</v>
      </c>
      <c r="K154" s="33" t="str">
        <f t="shared" ca="1" si="13"/>
        <v/>
      </c>
      <c r="L154" s="34" t="str">
        <f t="shared" ca="1" si="14"/>
        <v/>
      </c>
      <c r="M154" s="37" t="str">
        <f ca="1">IF(L154="","",OFFSET(L154,MAX($K$34:K153)-K154,-1,1,1))</f>
        <v/>
      </c>
      <c r="N154" s="34" t="str">
        <f t="shared" ca="1" si="19"/>
        <v/>
      </c>
      <c r="O154" s="42" t="str">
        <f t="shared" ca="1" si="15"/>
        <v/>
      </c>
      <c r="P154" s="42"/>
      <c r="Q154"/>
      <c r="R154"/>
    </row>
    <row r="155" spans="1:18" x14ac:dyDescent="0.2">
      <c r="A155" s="72">
        <v>34838</v>
      </c>
      <c r="B155" s="22">
        <v>296.25</v>
      </c>
      <c r="C155" s="22">
        <v>181</v>
      </c>
      <c r="D155" s="22">
        <v>273</v>
      </c>
      <c r="E155" s="62">
        <f t="shared" ca="1" si="17"/>
        <v>34649</v>
      </c>
      <c r="F155" s="59">
        <f t="shared" ca="1" si="18"/>
        <v>61.187229795747719</v>
      </c>
      <c r="G155" s="33">
        <f t="shared" si="11"/>
        <v>0.75</v>
      </c>
      <c r="H155" s="92">
        <f t="shared" ca="1" si="12"/>
        <v>45.890422346810787</v>
      </c>
      <c r="I155" s="33" t="str">
        <f t="shared" ca="1" si="16"/>
        <v/>
      </c>
      <c r="J155" s="33">
        <f ca="1">SUM($I$34:I155)</f>
        <v>11</v>
      </c>
      <c r="K155" s="33" t="str">
        <f t="shared" ca="1" si="13"/>
        <v/>
      </c>
      <c r="L155" s="34" t="str">
        <f t="shared" ca="1" si="14"/>
        <v/>
      </c>
      <c r="M155" s="37" t="str">
        <f ca="1">IF(L155="","",OFFSET(L155,MAX($K$34:K154)-K155,-1,1,1))</f>
        <v/>
      </c>
      <c r="N155" s="34" t="str">
        <f t="shared" ca="1" si="19"/>
        <v/>
      </c>
      <c r="O155" s="42" t="str">
        <f t="shared" ca="1" si="15"/>
        <v/>
      </c>
      <c r="P155" s="42"/>
      <c r="Q155"/>
      <c r="R155"/>
    </row>
    <row r="156" spans="1:18" x14ac:dyDescent="0.2">
      <c r="A156" s="72">
        <v>34845</v>
      </c>
      <c r="B156" s="22">
        <v>297</v>
      </c>
      <c r="C156" s="22">
        <v>182.5</v>
      </c>
      <c r="D156" s="22">
        <v>273</v>
      </c>
      <c r="E156" s="62">
        <f t="shared" ca="1" si="17"/>
        <v>34656</v>
      </c>
      <c r="F156" s="59">
        <f t="shared" ca="1" si="18"/>
        <v>61.492697022798431</v>
      </c>
      <c r="G156" s="33">
        <f t="shared" si="11"/>
        <v>0.75</v>
      </c>
      <c r="H156" s="92">
        <f t="shared" ca="1" si="12"/>
        <v>46.119522767098822</v>
      </c>
      <c r="I156" s="33" t="str">
        <f t="shared" ca="1" si="16"/>
        <v/>
      </c>
      <c r="J156" s="33">
        <f ca="1">SUM($I$34:I156)</f>
        <v>11</v>
      </c>
      <c r="K156" s="33" t="str">
        <f t="shared" ca="1" si="13"/>
        <v/>
      </c>
      <c r="L156" s="34" t="str">
        <f t="shared" ca="1" si="14"/>
        <v/>
      </c>
      <c r="M156" s="37" t="str">
        <f ca="1">IF(L156="","",OFFSET(L156,MAX($K$34:K155)-K156,-1,1,1))</f>
        <v/>
      </c>
      <c r="N156" s="34" t="str">
        <f t="shared" ca="1" si="19"/>
        <v/>
      </c>
      <c r="O156" s="42" t="str">
        <f t="shared" ca="1" si="15"/>
        <v/>
      </c>
      <c r="P156" s="42"/>
      <c r="Q156"/>
      <c r="R156"/>
    </row>
    <row r="157" spans="1:18" x14ac:dyDescent="0.2">
      <c r="A157" s="72">
        <v>34852</v>
      </c>
      <c r="B157" s="22">
        <v>293.75</v>
      </c>
      <c r="C157" s="22">
        <v>183.5</v>
      </c>
      <c r="D157" s="22">
        <v>263</v>
      </c>
      <c r="E157" s="62">
        <f t="shared" ca="1" si="17"/>
        <v>34663</v>
      </c>
      <c r="F157" s="59">
        <f t="shared" ca="1" si="18"/>
        <v>55.901319146267262</v>
      </c>
      <c r="G157" s="33">
        <f t="shared" si="11"/>
        <v>0.75</v>
      </c>
      <c r="H157" s="92">
        <f t="shared" ca="1" si="12"/>
        <v>41.925989359700445</v>
      </c>
      <c r="I157" s="33" t="str">
        <f t="shared" ca="1" si="16"/>
        <v/>
      </c>
      <c r="J157" s="33">
        <f ca="1">SUM($I$34:I157)</f>
        <v>11</v>
      </c>
      <c r="K157" s="33" t="str">
        <f t="shared" ca="1" si="13"/>
        <v/>
      </c>
      <c r="L157" s="34" t="str">
        <f t="shared" ca="1" si="14"/>
        <v/>
      </c>
      <c r="M157" s="37" t="str">
        <f ca="1">IF(L157="","",OFFSET(L157,MAX($K$34:K156)-K157,-1,1,1))</f>
        <v/>
      </c>
      <c r="N157" s="34" t="str">
        <f t="shared" ca="1" si="19"/>
        <v/>
      </c>
      <c r="O157" s="42" t="str">
        <f t="shared" ca="1" si="15"/>
        <v/>
      </c>
      <c r="P157" s="42"/>
      <c r="Q157"/>
      <c r="R157"/>
    </row>
    <row r="158" spans="1:18" x14ac:dyDescent="0.2">
      <c r="A158" s="72">
        <v>34859</v>
      </c>
      <c r="B158" s="22">
        <v>297</v>
      </c>
      <c r="C158" s="22">
        <v>183.75</v>
      </c>
      <c r="D158" s="22">
        <v>260</v>
      </c>
      <c r="E158" s="62">
        <f t="shared" ca="1" si="17"/>
        <v>34670</v>
      </c>
      <c r="F158" s="59">
        <f t="shared" ca="1" si="18"/>
        <v>43.380777001916599</v>
      </c>
      <c r="G158" s="33">
        <f t="shared" si="11"/>
        <v>0.75</v>
      </c>
      <c r="H158" s="92">
        <f t="shared" ca="1" si="12"/>
        <v>32.535582751437445</v>
      </c>
      <c r="I158" s="33" t="str">
        <f t="shared" ca="1" si="16"/>
        <v/>
      </c>
      <c r="J158" s="33">
        <f ca="1">SUM($I$34:I158)</f>
        <v>11</v>
      </c>
      <c r="K158" s="33" t="str">
        <f t="shared" ca="1" si="13"/>
        <v/>
      </c>
      <c r="L158" s="34" t="str">
        <f t="shared" ca="1" si="14"/>
        <v/>
      </c>
      <c r="M158" s="37" t="str">
        <f ca="1">IF(L158="","",OFFSET(L158,MAX($K$34:K157)-K158,-1,1,1))</f>
        <v/>
      </c>
      <c r="N158" s="34" t="str">
        <f t="shared" ca="1" si="19"/>
        <v/>
      </c>
      <c r="O158" s="42" t="str">
        <f t="shared" ca="1" si="15"/>
        <v/>
      </c>
      <c r="P158" s="42"/>
      <c r="Q158"/>
      <c r="R158"/>
    </row>
    <row r="159" spans="1:18" x14ac:dyDescent="0.2">
      <c r="A159" s="72">
        <v>34866</v>
      </c>
      <c r="B159" s="22">
        <v>290</v>
      </c>
      <c r="C159" s="22">
        <v>180</v>
      </c>
      <c r="D159" s="22">
        <v>250</v>
      </c>
      <c r="E159" s="62">
        <f t="shared" ca="1" si="17"/>
        <v>34677</v>
      </c>
      <c r="F159" s="59">
        <f t="shared" ca="1" si="18"/>
        <v>53.759396084700427</v>
      </c>
      <c r="G159" s="33">
        <f t="shared" si="11"/>
        <v>0.75</v>
      </c>
      <c r="H159" s="92">
        <f t="shared" ca="1" si="12"/>
        <v>40.31954706352532</v>
      </c>
      <c r="I159" s="33" t="str">
        <f t="shared" ca="1" si="16"/>
        <v/>
      </c>
      <c r="J159" s="33">
        <f ca="1">SUM($I$34:I159)</f>
        <v>11</v>
      </c>
      <c r="K159" s="33" t="str">
        <f t="shared" ca="1" si="13"/>
        <v/>
      </c>
      <c r="L159" s="34" t="str">
        <f t="shared" ca="1" si="14"/>
        <v/>
      </c>
      <c r="M159" s="37" t="str">
        <f ca="1">IF(L159="","",OFFSET(L159,MAX($K$34:K158)-K159,-1,1,1))</f>
        <v/>
      </c>
      <c r="N159" s="34" t="str">
        <f t="shared" ca="1" si="19"/>
        <v/>
      </c>
      <c r="O159" s="42" t="str">
        <f t="shared" ca="1" si="15"/>
        <v/>
      </c>
      <c r="P159" s="42"/>
      <c r="Q159"/>
      <c r="R159"/>
    </row>
    <row r="160" spans="1:18" x14ac:dyDescent="0.2">
      <c r="A160" s="72">
        <v>34873</v>
      </c>
      <c r="B160" s="22">
        <v>282.75</v>
      </c>
      <c r="C160" s="22">
        <v>169</v>
      </c>
      <c r="D160" s="22">
        <v>248</v>
      </c>
      <c r="E160" s="62">
        <f t="shared" ca="1" si="17"/>
        <v>34684</v>
      </c>
      <c r="F160" s="59">
        <f t="shared" ca="1" si="18"/>
        <v>70.8836021117679</v>
      </c>
      <c r="G160" s="33">
        <f t="shared" si="11"/>
        <v>0.75</v>
      </c>
      <c r="H160" s="92">
        <f t="shared" ca="1" si="12"/>
        <v>53.162701583825921</v>
      </c>
      <c r="I160" s="33" t="str">
        <f t="shared" ca="1" si="16"/>
        <v/>
      </c>
      <c r="J160" s="33">
        <f ca="1">SUM($I$34:I160)</f>
        <v>11</v>
      </c>
      <c r="K160" s="33" t="str">
        <f t="shared" ca="1" si="13"/>
        <v/>
      </c>
      <c r="L160" s="34" t="str">
        <f t="shared" ca="1" si="14"/>
        <v/>
      </c>
      <c r="M160" s="37" t="str">
        <f ca="1">IF(L160="","",OFFSET(L160,MAX($K$34:K159)-K160,-1,1,1))</f>
        <v/>
      </c>
      <c r="N160" s="34" t="str">
        <f t="shared" ca="1" si="19"/>
        <v/>
      </c>
      <c r="O160" s="42" t="str">
        <f t="shared" ca="1" si="15"/>
        <v/>
      </c>
      <c r="P160" s="42"/>
      <c r="Q160"/>
      <c r="R160"/>
    </row>
    <row r="161" spans="1:18" x14ac:dyDescent="0.2">
      <c r="A161" s="72">
        <v>34880</v>
      </c>
      <c r="B161" s="22">
        <v>280</v>
      </c>
      <c r="C161" s="22">
        <v>164.5</v>
      </c>
      <c r="D161" s="22">
        <v>248</v>
      </c>
      <c r="E161" s="62">
        <f t="shared" ca="1" si="17"/>
        <v>34691</v>
      </c>
      <c r="F161" s="59">
        <f t="shared" ca="1" si="18"/>
        <v>76.743901780967718</v>
      </c>
      <c r="G161" s="33">
        <f t="shared" si="11"/>
        <v>0.75</v>
      </c>
      <c r="H161" s="92">
        <f t="shared" ca="1" si="12"/>
        <v>57.557926335725789</v>
      </c>
      <c r="I161" s="33" t="str">
        <f t="shared" ca="1" si="16"/>
        <v/>
      </c>
      <c r="J161" s="33">
        <f ca="1">SUM($I$34:I161)</f>
        <v>11</v>
      </c>
      <c r="K161" s="33" t="str">
        <f t="shared" ca="1" si="13"/>
        <v/>
      </c>
      <c r="L161" s="34" t="str">
        <f t="shared" ca="1" si="14"/>
        <v/>
      </c>
      <c r="M161" s="37" t="str">
        <f ca="1">IF(L161="","",OFFSET(L161,MAX($K$34:K160)-K161,-1,1,1))</f>
        <v/>
      </c>
      <c r="N161" s="34" t="str">
        <f t="shared" ca="1" si="19"/>
        <v/>
      </c>
      <c r="O161" s="42" t="str">
        <f t="shared" ca="1" si="15"/>
        <v/>
      </c>
      <c r="P161" s="42"/>
      <c r="Q161"/>
      <c r="R161"/>
    </row>
    <row r="162" spans="1:18" x14ac:dyDescent="0.2">
      <c r="A162" s="72">
        <v>34887</v>
      </c>
      <c r="B162" s="22">
        <v>281.25</v>
      </c>
      <c r="C162" s="22">
        <v>157.5</v>
      </c>
      <c r="D162" s="22">
        <v>237</v>
      </c>
      <c r="E162" s="62">
        <f t="shared" ca="1" si="17"/>
        <v>34705</v>
      </c>
      <c r="F162" s="59">
        <f t="shared" ca="1" si="18"/>
        <v>84.5222844699707</v>
      </c>
      <c r="G162" s="33">
        <f t="shared" ref="G162:G225" si="20">VLOOKUP(YEAR(A162),$D$6:$F$13,2,0)</f>
        <v>0.75</v>
      </c>
      <c r="H162" s="92">
        <f t="shared" ca="1" si="12"/>
        <v>63.391713352478021</v>
      </c>
      <c r="I162" s="33" t="str">
        <f t="shared" ca="1" si="16"/>
        <v/>
      </c>
      <c r="J162" s="33">
        <f ca="1">SUM($I$34:I162)</f>
        <v>11</v>
      </c>
      <c r="K162" s="33" t="str">
        <f t="shared" ca="1" si="13"/>
        <v/>
      </c>
      <c r="L162" s="34" t="str">
        <f t="shared" ca="1" si="14"/>
        <v/>
      </c>
      <c r="M162" s="37" t="str">
        <f ca="1">IF(L162="","",OFFSET(L162,MAX($K$34:K161)-K162,-1,1,1))</f>
        <v/>
      </c>
      <c r="N162" s="34" t="str">
        <f t="shared" ca="1" si="19"/>
        <v/>
      </c>
      <c r="O162" s="42" t="str">
        <f t="shared" ca="1" si="15"/>
        <v/>
      </c>
      <c r="P162" s="42"/>
      <c r="Q162"/>
      <c r="R162"/>
    </row>
    <row r="163" spans="1:18" x14ac:dyDescent="0.2">
      <c r="A163" s="72">
        <v>34894</v>
      </c>
      <c r="B163" s="22">
        <v>289.5</v>
      </c>
      <c r="C163" s="22">
        <v>148.5</v>
      </c>
      <c r="D163" s="22">
        <v>230</v>
      </c>
      <c r="E163" s="62">
        <f t="shared" ca="1" si="17"/>
        <v>34712</v>
      </c>
      <c r="F163" s="59">
        <f t="shared" ca="1" si="18"/>
        <v>70.190908881889499</v>
      </c>
      <c r="G163" s="33">
        <f t="shared" si="20"/>
        <v>0.75</v>
      </c>
      <c r="H163" s="92">
        <f t="shared" ref="H163:H226" ca="1" si="21">IF(OR(ISBLANK(F163),G163=0),"",G163*F163)</f>
        <v>52.643181661417124</v>
      </c>
      <c r="I163" s="33" t="str">
        <f t="shared" ca="1" si="16"/>
        <v/>
      </c>
      <c r="J163" s="33">
        <f ca="1">SUM($I$34:I163)</f>
        <v>11</v>
      </c>
      <c r="K163" s="33" t="str">
        <f t="shared" ref="K163:K226" ca="1" si="22">IF(I163=1,ROW(I163),"")</f>
        <v/>
      </c>
      <c r="L163" s="34" t="str">
        <f t="shared" ref="L163:L226" ca="1" si="23">IF(I163="","",I163*A163)</f>
        <v/>
      </c>
      <c r="M163" s="37" t="str">
        <f ca="1">IF(L163="","",OFFSET(L163,MAX($K$34:K162)-K163,-1,1,1))</f>
        <v/>
      </c>
      <c r="N163" s="34" t="str">
        <f t="shared" ca="1" si="19"/>
        <v/>
      </c>
      <c r="O163" s="42" t="str">
        <f t="shared" ref="O163:O226" ca="1" si="24">IF(OR(N163="",$G163=0),"",(L163-N163)/7)</f>
        <v/>
      </c>
      <c r="P163" s="42"/>
      <c r="Q163"/>
      <c r="R163"/>
    </row>
    <row r="164" spans="1:18" x14ac:dyDescent="0.2">
      <c r="A164" s="72">
        <v>34901</v>
      </c>
      <c r="B164" s="22">
        <v>287.5</v>
      </c>
      <c r="C164" s="22">
        <v>145.5</v>
      </c>
      <c r="D164" s="22">
        <v>238</v>
      </c>
      <c r="E164" s="62">
        <f t="shared" ca="1" si="17"/>
        <v>34719</v>
      </c>
      <c r="F164" s="59">
        <f t="shared" ca="1" si="18"/>
        <v>67.221962300988807</v>
      </c>
      <c r="G164" s="33">
        <f t="shared" si="20"/>
        <v>0.75</v>
      </c>
      <c r="H164" s="92">
        <f t="shared" ca="1" si="21"/>
        <v>50.416471725741602</v>
      </c>
      <c r="I164" s="33" t="str">
        <f t="shared" ref="I164:I227" ca="1" si="25">IF(ABS(SIGN(F164)-SIGN(F163))&gt;0,1,"")</f>
        <v/>
      </c>
      <c r="J164" s="33">
        <f ca="1">SUM($I$34:I164)</f>
        <v>11</v>
      </c>
      <c r="K164" s="33" t="str">
        <f t="shared" ca="1" si="22"/>
        <v/>
      </c>
      <c r="L164" s="34" t="str">
        <f t="shared" ca="1" si="23"/>
        <v/>
      </c>
      <c r="M164" s="37" t="str">
        <f ca="1">IF(L164="","",OFFSET(L164,MAX($K$34:K163)-K164,-1,1,1))</f>
        <v/>
      </c>
      <c r="N164" s="34" t="str">
        <f t="shared" ca="1" si="19"/>
        <v/>
      </c>
      <c r="O164" s="42" t="str">
        <f t="shared" ca="1" si="24"/>
        <v/>
      </c>
      <c r="P164" s="42"/>
      <c r="Q164"/>
      <c r="R164"/>
    </row>
    <row r="165" spans="1:18" x14ac:dyDescent="0.2">
      <c r="A165" s="72">
        <v>34908</v>
      </c>
      <c r="B165" s="22">
        <v>284.75</v>
      </c>
      <c r="C165" s="22">
        <v>145.5</v>
      </c>
      <c r="D165" s="22">
        <v>239</v>
      </c>
      <c r="E165" s="62">
        <f t="shared" ca="1" si="17"/>
        <v>34726</v>
      </c>
      <c r="F165" s="59">
        <f t="shared" ca="1" si="18"/>
        <v>61.629379666288344</v>
      </c>
      <c r="G165" s="33">
        <f t="shared" si="20"/>
        <v>0.75</v>
      </c>
      <c r="H165" s="92">
        <f t="shared" ca="1" si="21"/>
        <v>46.222034749716258</v>
      </c>
      <c r="I165" s="33" t="str">
        <f t="shared" ca="1" si="25"/>
        <v/>
      </c>
      <c r="J165" s="33">
        <f ca="1">SUM($I$34:I165)</f>
        <v>11</v>
      </c>
      <c r="K165" s="33" t="str">
        <f t="shared" ca="1" si="22"/>
        <v/>
      </c>
      <c r="L165" s="34" t="str">
        <f t="shared" ca="1" si="23"/>
        <v/>
      </c>
      <c r="M165" s="37" t="str">
        <f ca="1">IF(L165="","",OFFSET(L165,MAX($K$34:K164)-K165,-1,1,1))</f>
        <v/>
      </c>
      <c r="N165" s="34" t="str">
        <f t="shared" ca="1" si="19"/>
        <v/>
      </c>
      <c r="O165" s="42" t="str">
        <f t="shared" ca="1" si="24"/>
        <v/>
      </c>
      <c r="P165" s="42"/>
      <c r="Q165"/>
      <c r="R165"/>
    </row>
    <row r="166" spans="1:18" x14ac:dyDescent="0.2">
      <c r="A166" s="72">
        <v>34915</v>
      </c>
      <c r="B166" s="22">
        <v>285.5</v>
      </c>
      <c r="C166" s="22">
        <v>147</v>
      </c>
      <c r="D166" s="22">
        <v>238</v>
      </c>
      <c r="E166" s="62">
        <f t="shared" ca="1" si="17"/>
        <v>34733</v>
      </c>
      <c r="F166" s="59">
        <f t="shared" ca="1" si="18"/>
        <v>51.418717804704755</v>
      </c>
      <c r="G166" s="33">
        <f t="shared" si="20"/>
        <v>0.75</v>
      </c>
      <c r="H166" s="92">
        <f t="shared" ca="1" si="21"/>
        <v>38.564038353528566</v>
      </c>
      <c r="I166" s="33" t="str">
        <f t="shared" ca="1" si="25"/>
        <v/>
      </c>
      <c r="J166" s="33">
        <f ca="1">SUM($I$34:I166)</f>
        <v>11</v>
      </c>
      <c r="K166" s="33" t="str">
        <f t="shared" ca="1" si="22"/>
        <v/>
      </c>
      <c r="L166" s="34" t="str">
        <f t="shared" ca="1" si="23"/>
        <v/>
      </c>
      <c r="M166" s="37" t="str">
        <f ca="1">IF(L166="","",OFFSET(L166,MAX($K$34:K165)-K166,-1,1,1))</f>
        <v/>
      </c>
      <c r="N166" s="34" t="str">
        <f t="shared" ca="1" si="19"/>
        <v/>
      </c>
      <c r="O166" s="42" t="str">
        <f t="shared" ca="1" si="24"/>
        <v/>
      </c>
      <c r="P166" s="42"/>
      <c r="Q166"/>
      <c r="R166"/>
    </row>
    <row r="167" spans="1:18" x14ac:dyDescent="0.2">
      <c r="A167" s="72">
        <v>34922</v>
      </c>
      <c r="B167" s="22">
        <v>292</v>
      </c>
      <c r="C167" s="22">
        <v>153.5</v>
      </c>
      <c r="D167" s="22">
        <v>243</v>
      </c>
      <c r="E167" s="62">
        <f t="shared" ca="1" si="17"/>
        <v>34740</v>
      </c>
      <c r="F167" s="59">
        <f t="shared" ca="1" si="18"/>
        <v>56.212977985136213</v>
      </c>
      <c r="G167" s="33">
        <f t="shared" si="20"/>
        <v>0.75</v>
      </c>
      <c r="H167" s="92">
        <f t="shared" ca="1" si="21"/>
        <v>42.159733488852162</v>
      </c>
      <c r="I167" s="33" t="str">
        <f t="shared" ca="1" si="25"/>
        <v/>
      </c>
      <c r="J167" s="33">
        <f ca="1">SUM($I$34:I167)</f>
        <v>11</v>
      </c>
      <c r="K167" s="33" t="str">
        <f t="shared" ca="1" si="22"/>
        <v/>
      </c>
      <c r="L167" s="34" t="str">
        <f t="shared" ca="1" si="23"/>
        <v/>
      </c>
      <c r="M167" s="37" t="str">
        <f ca="1">IF(L167="","",OFFSET(L167,MAX($K$34:K166)-K167,-1,1,1))</f>
        <v/>
      </c>
      <c r="N167" s="34" t="str">
        <f t="shared" ca="1" si="19"/>
        <v/>
      </c>
      <c r="O167" s="42" t="str">
        <f t="shared" ca="1" si="24"/>
        <v/>
      </c>
      <c r="P167" s="42"/>
      <c r="Q167"/>
      <c r="R167"/>
    </row>
    <row r="168" spans="1:18" x14ac:dyDescent="0.2">
      <c r="A168" s="72">
        <v>34929</v>
      </c>
      <c r="B168" s="22">
        <v>272.5</v>
      </c>
      <c r="C168" s="22">
        <v>154</v>
      </c>
      <c r="D168" s="22">
        <v>238</v>
      </c>
      <c r="E168" s="62">
        <f t="shared" ca="1" si="17"/>
        <v>34747</v>
      </c>
      <c r="F168" s="59">
        <f t="shared" ca="1" si="18"/>
        <v>55.365379915634733</v>
      </c>
      <c r="G168" s="33">
        <f t="shared" si="20"/>
        <v>0.75</v>
      </c>
      <c r="H168" s="92">
        <f t="shared" ca="1" si="21"/>
        <v>41.524034936726054</v>
      </c>
      <c r="I168" s="33" t="str">
        <f t="shared" ca="1" si="25"/>
        <v/>
      </c>
      <c r="J168" s="33">
        <f ca="1">SUM($I$34:I168)</f>
        <v>11</v>
      </c>
      <c r="K168" s="33" t="str">
        <f t="shared" ca="1" si="22"/>
        <v/>
      </c>
      <c r="L168" s="34" t="str">
        <f t="shared" ca="1" si="23"/>
        <v/>
      </c>
      <c r="M168" s="37" t="str">
        <f ca="1">IF(L168="","",OFFSET(L168,MAX($K$34:K167)-K168,-1,1,1))</f>
        <v/>
      </c>
      <c r="N168" s="34" t="str">
        <f t="shared" ca="1" si="19"/>
        <v/>
      </c>
      <c r="O168" s="42" t="str">
        <f t="shared" ca="1" si="24"/>
        <v/>
      </c>
      <c r="P168" s="42"/>
      <c r="Q168"/>
      <c r="R168"/>
    </row>
    <row r="169" spans="1:18" x14ac:dyDescent="0.2">
      <c r="A169" s="72">
        <v>34936</v>
      </c>
      <c r="B169" s="22">
        <v>261.25</v>
      </c>
      <c r="C169" s="22">
        <v>155.5</v>
      </c>
      <c r="D169" s="22">
        <v>230</v>
      </c>
      <c r="E169" s="62">
        <f t="shared" ca="1" si="17"/>
        <v>34754</v>
      </c>
      <c r="F169" s="59">
        <f t="shared" ca="1" si="18"/>
        <v>60.103219708052023</v>
      </c>
      <c r="G169" s="33">
        <f t="shared" si="20"/>
        <v>0.75</v>
      </c>
      <c r="H169" s="92">
        <f t="shared" ca="1" si="21"/>
        <v>45.077414781039018</v>
      </c>
      <c r="I169" s="33" t="str">
        <f t="shared" ca="1" si="25"/>
        <v/>
      </c>
      <c r="J169" s="33">
        <f ca="1">SUM($I$34:I169)</f>
        <v>11</v>
      </c>
      <c r="K169" s="33" t="str">
        <f t="shared" ca="1" si="22"/>
        <v/>
      </c>
      <c r="L169" s="34" t="str">
        <f t="shared" ca="1" si="23"/>
        <v/>
      </c>
      <c r="M169" s="37" t="str">
        <f ca="1">IF(L169="","",OFFSET(L169,MAX($K$34:K168)-K169,-1,1,1))</f>
        <v/>
      </c>
      <c r="N169" s="34" t="str">
        <f t="shared" ca="1" si="19"/>
        <v/>
      </c>
      <c r="O169" s="42" t="str">
        <f t="shared" ca="1" si="24"/>
        <v/>
      </c>
      <c r="P169" s="42"/>
      <c r="Q169"/>
      <c r="R169"/>
    </row>
    <row r="170" spans="1:18" x14ac:dyDescent="0.2">
      <c r="A170" s="72">
        <v>34943</v>
      </c>
      <c r="B170" s="22">
        <v>250.5</v>
      </c>
      <c r="C170" s="22">
        <v>156</v>
      </c>
      <c r="D170" s="22">
        <v>220</v>
      </c>
      <c r="E170" s="62">
        <f t="shared" ca="1" si="17"/>
        <v>34761</v>
      </c>
      <c r="F170" s="59">
        <f t="shared" ca="1" si="18"/>
        <v>64.36045787361968</v>
      </c>
      <c r="G170" s="33">
        <f t="shared" si="20"/>
        <v>0.75</v>
      </c>
      <c r="H170" s="92">
        <f t="shared" ca="1" si="21"/>
        <v>48.27034340521476</v>
      </c>
      <c r="I170" s="33" t="str">
        <f t="shared" ca="1" si="25"/>
        <v/>
      </c>
      <c r="J170" s="33">
        <f ca="1">SUM($I$34:I170)</f>
        <v>11</v>
      </c>
      <c r="K170" s="33" t="str">
        <f t="shared" ca="1" si="22"/>
        <v/>
      </c>
      <c r="L170" s="34" t="str">
        <f t="shared" ca="1" si="23"/>
        <v/>
      </c>
      <c r="M170" s="37" t="str">
        <f ca="1">IF(L170="","",OFFSET(L170,MAX($K$34:K169)-K170,-1,1,1))</f>
        <v/>
      </c>
      <c r="N170" s="34" t="str">
        <f t="shared" ca="1" si="19"/>
        <v/>
      </c>
      <c r="O170" s="42" t="str">
        <f t="shared" ca="1" si="24"/>
        <v/>
      </c>
      <c r="P170" s="42"/>
      <c r="Q170"/>
      <c r="R170"/>
    </row>
    <row r="171" spans="1:18" x14ac:dyDescent="0.2">
      <c r="A171" s="72">
        <v>34950</v>
      </c>
      <c r="B171" s="22">
        <v>250</v>
      </c>
      <c r="C171" s="22">
        <v>161.5</v>
      </c>
      <c r="D171" s="22">
        <v>220</v>
      </c>
      <c r="E171" s="62">
        <f t="shared" ca="1" si="17"/>
        <v>34768</v>
      </c>
      <c r="F171" s="59">
        <f t="shared" ca="1" si="18"/>
        <v>54.831057212019346</v>
      </c>
      <c r="G171" s="33">
        <f t="shared" si="20"/>
        <v>0.75</v>
      </c>
      <c r="H171" s="92">
        <f t="shared" ca="1" si="21"/>
        <v>41.123292909014509</v>
      </c>
      <c r="I171" s="33" t="str">
        <f t="shared" ca="1" si="25"/>
        <v/>
      </c>
      <c r="J171" s="33">
        <f ca="1">SUM($I$34:I171)</f>
        <v>11</v>
      </c>
      <c r="K171" s="33" t="str">
        <f t="shared" ca="1" si="22"/>
        <v/>
      </c>
      <c r="L171" s="34" t="str">
        <f t="shared" ca="1" si="23"/>
        <v/>
      </c>
      <c r="M171" s="37" t="str">
        <f ca="1">IF(L171="","",OFFSET(L171,MAX($K$34:K170)-K171,-1,1,1))</f>
        <v/>
      </c>
      <c r="N171" s="34" t="str">
        <f t="shared" ca="1" si="19"/>
        <v/>
      </c>
      <c r="O171" s="42" t="str">
        <f t="shared" ca="1" si="24"/>
        <v/>
      </c>
      <c r="P171" s="42"/>
      <c r="Q171"/>
      <c r="R171"/>
    </row>
    <row r="172" spans="1:18" x14ac:dyDescent="0.2">
      <c r="A172" s="72">
        <v>34957</v>
      </c>
      <c r="B172" s="22">
        <v>241</v>
      </c>
      <c r="C172" s="22">
        <v>166</v>
      </c>
      <c r="D172" s="22">
        <v>223</v>
      </c>
      <c r="E172" s="62">
        <f t="shared" ca="1" si="17"/>
        <v>34775</v>
      </c>
      <c r="F172" s="59">
        <f t="shared" ca="1" si="18"/>
        <v>88.950182992651904</v>
      </c>
      <c r="G172" s="33">
        <f t="shared" si="20"/>
        <v>0.75</v>
      </c>
      <c r="H172" s="92">
        <f t="shared" ca="1" si="21"/>
        <v>66.712637244488931</v>
      </c>
      <c r="I172" s="33" t="str">
        <f t="shared" ca="1" si="25"/>
        <v/>
      </c>
      <c r="J172" s="33">
        <f ca="1">SUM($I$34:I172)</f>
        <v>11</v>
      </c>
      <c r="K172" s="33" t="str">
        <f t="shared" ca="1" si="22"/>
        <v/>
      </c>
      <c r="L172" s="34" t="str">
        <f t="shared" ca="1" si="23"/>
        <v/>
      </c>
      <c r="M172" s="37" t="str">
        <f ca="1">IF(L172="","",OFFSET(L172,MAX($K$34:K171)-K172,-1,1,1))</f>
        <v/>
      </c>
      <c r="N172" s="34" t="str">
        <f t="shared" ca="1" si="19"/>
        <v/>
      </c>
      <c r="O172" s="42" t="str">
        <f t="shared" ca="1" si="24"/>
        <v/>
      </c>
      <c r="P172" s="42"/>
      <c r="Q172"/>
      <c r="R172"/>
    </row>
    <row r="173" spans="1:18" x14ac:dyDescent="0.2">
      <c r="A173" s="72">
        <v>34964</v>
      </c>
      <c r="B173" s="22">
        <v>234.5</v>
      </c>
      <c r="C173" s="22">
        <v>159</v>
      </c>
      <c r="D173" s="22">
        <v>224</v>
      </c>
      <c r="E173" s="62">
        <f t="shared" ca="1" si="17"/>
        <v>34782</v>
      </c>
      <c r="F173" s="59">
        <f t="shared" ca="1" si="18"/>
        <v>93.18811617785515</v>
      </c>
      <c r="G173" s="33">
        <f t="shared" si="20"/>
        <v>0.75</v>
      </c>
      <c r="H173" s="92">
        <f t="shared" ca="1" si="21"/>
        <v>69.891087133391366</v>
      </c>
      <c r="I173" s="33" t="str">
        <f t="shared" ca="1" si="25"/>
        <v/>
      </c>
      <c r="J173" s="33">
        <f ca="1">SUM($I$34:I173)</f>
        <v>11</v>
      </c>
      <c r="K173" s="33" t="str">
        <f t="shared" ca="1" si="22"/>
        <v/>
      </c>
      <c r="L173" s="34" t="str">
        <f t="shared" ca="1" si="23"/>
        <v/>
      </c>
      <c r="M173" s="37" t="str">
        <f ca="1">IF(L173="","",OFFSET(L173,MAX($K$34:K172)-K173,-1,1,1))</f>
        <v/>
      </c>
      <c r="N173" s="34" t="str">
        <f t="shared" ca="1" si="19"/>
        <v/>
      </c>
      <c r="O173" s="42" t="str">
        <f t="shared" ca="1" si="24"/>
        <v/>
      </c>
      <c r="P173" s="42"/>
      <c r="Q173"/>
      <c r="R173"/>
    </row>
    <row r="174" spans="1:18" x14ac:dyDescent="0.2">
      <c r="A174" s="72">
        <v>34971</v>
      </c>
      <c r="B174" s="22">
        <v>229.25</v>
      </c>
      <c r="C174" s="22">
        <v>152</v>
      </c>
      <c r="D174" s="22">
        <v>221</v>
      </c>
      <c r="E174" s="62">
        <f t="shared" ca="1" si="17"/>
        <v>34789</v>
      </c>
      <c r="F174" s="59">
        <f t="shared" ca="1" si="18"/>
        <v>92.280222232073868</v>
      </c>
      <c r="G174" s="33">
        <f t="shared" si="20"/>
        <v>0.75</v>
      </c>
      <c r="H174" s="92">
        <f t="shared" ca="1" si="21"/>
        <v>69.210166674055401</v>
      </c>
      <c r="I174" s="33" t="str">
        <f t="shared" ca="1" si="25"/>
        <v/>
      </c>
      <c r="J174" s="33">
        <f ca="1">SUM($I$34:I174)</f>
        <v>11</v>
      </c>
      <c r="K174" s="33" t="str">
        <f t="shared" ca="1" si="22"/>
        <v/>
      </c>
      <c r="L174" s="34" t="str">
        <f t="shared" ca="1" si="23"/>
        <v/>
      </c>
      <c r="M174" s="37" t="str">
        <f ca="1">IF(L174="","",OFFSET(L174,MAX($K$34:K173)-K174,-1,1,1))</f>
        <v/>
      </c>
      <c r="N174" s="34" t="str">
        <f t="shared" ca="1" si="19"/>
        <v/>
      </c>
      <c r="O174" s="42" t="str">
        <f t="shared" ca="1" si="24"/>
        <v/>
      </c>
      <c r="P174" s="42"/>
      <c r="Q174"/>
      <c r="R174"/>
    </row>
    <row r="175" spans="1:18" x14ac:dyDescent="0.2">
      <c r="A175" s="72">
        <v>34978</v>
      </c>
      <c r="B175" s="22">
        <v>212</v>
      </c>
      <c r="C175" s="22">
        <v>148.5</v>
      </c>
      <c r="D175" s="22">
        <v>213</v>
      </c>
      <c r="E175" s="62">
        <f t="shared" ca="1" si="17"/>
        <v>34796</v>
      </c>
      <c r="F175" s="59">
        <f t="shared" ca="1" si="18"/>
        <v>111.35731056304164</v>
      </c>
      <c r="G175" s="33">
        <f t="shared" si="20"/>
        <v>0.75</v>
      </c>
      <c r="H175" s="92">
        <f t="shared" ca="1" si="21"/>
        <v>83.51798292228122</v>
      </c>
      <c r="I175" s="33" t="str">
        <f t="shared" ca="1" si="25"/>
        <v/>
      </c>
      <c r="J175" s="33">
        <f ca="1">SUM($I$34:I175)</f>
        <v>11</v>
      </c>
      <c r="K175" s="33" t="str">
        <f t="shared" ca="1" si="22"/>
        <v/>
      </c>
      <c r="L175" s="34" t="str">
        <f t="shared" ca="1" si="23"/>
        <v/>
      </c>
      <c r="M175" s="37" t="str">
        <f ca="1">IF(L175="","",OFFSET(L175,MAX($K$34:K174)-K175,-1,1,1))</f>
        <v/>
      </c>
      <c r="N175" s="34" t="str">
        <f t="shared" ca="1" si="19"/>
        <v/>
      </c>
      <c r="O175" s="42" t="str">
        <f t="shared" ca="1" si="24"/>
        <v/>
      </c>
      <c r="P175" s="42"/>
      <c r="Q175"/>
      <c r="R175"/>
    </row>
    <row r="176" spans="1:18" x14ac:dyDescent="0.2">
      <c r="A176" s="72">
        <v>34985</v>
      </c>
      <c r="B176" s="22">
        <v>207.5</v>
      </c>
      <c r="C176" s="22">
        <v>148</v>
      </c>
      <c r="D176" s="22">
        <v>203</v>
      </c>
      <c r="E176" s="62">
        <f t="shared" ca="1" si="17"/>
        <v>34803</v>
      </c>
      <c r="F176" s="59">
        <f t="shared" ca="1" si="18"/>
        <v>118.97484839780913</v>
      </c>
      <c r="G176" s="33">
        <f t="shared" si="20"/>
        <v>0.75</v>
      </c>
      <c r="H176" s="92">
        <f t="shared" ca="1" si="21"/>
        <v>89.231136298356844</v>
      </c>
      <c r="I176" s="33" t="str">
        <f t="shared" ca="1" si="25"/>
        <v/>
      </c>
      <c r="J176" s="33">
        <f ca="1">SUM($I$34:I176)</f>
        <v>11</v>
      </c>
      <c r="K176" s="33" t="str">
        <f t="shared" ca="1" si="22"/>
        <v/>
      </c>
      <c r="L176" s="34" t="str">
        <f t="shared" ca="1" si="23"/>
        <v/>
      </c>
      <c r="M176" s="37" t="str">
        <f ca="1">IF(L176="","",OFFSET(L176,MAX($K$34:K175)-K176,-1,1,1))</f>
        <v/>
      </c>
      <c r="N176" s="34" t="str">
        <f t="shared" ca="1" si="19"/>
        <v/>
      </c>
      <c r="O176" s="42" t="str">
        <f t="shared" ca="1" si="24"/>
        <v/>
      </c>
      <c r="P176" s="42"/>
      <c r="Q176"/>
      <c r="R176"/>
    </row>
    <row r="177" spans="1:18" x14ac:dyDescent="0.2">
      <c r="A177" s="72">
        <v>34992</v>
      </c>
      <c r="B177" s="22">
        <v>211.75</v>
      </c>
      <c r="C177" s="22">
        <v>149</v>
      </c>
      <c r="D177" s="22">
        <v>208</v>
      </c>
      <c r="E177" s="62">
        <f t="shared" ca="1" si="17"/>
        <v>34810</v>
      </c>
      <c r="F177" s="59">
        <f t="shared" ca="1" si="18"/>
        <v>94.436621624776052</v>
      </c>
      <c r="G177" s="33">
        <f t="shared" si="20"/>
        <v>0.75</v>
      </c>
      <c r="H177" s="92">
        <f t="shared" ca="1" si="21"/>
        <v>70.827466218582032</v>
      </c>
      <c r="I177" s="33" t="str">
        <f t="shared" ca="1" si="25"/>
        <v/>
      </c>
      <c r="J177" s="33">
        <f ca="1">SUM($I$34:I177)</f>
        <v>11</v>
      </c>
      <c r="K177" s="33" t="str">
        <f t="shared" ca="1" si="22"/>
        <v/>
      </c>
      <c r="L177" s="34" t="str">
        <f t="shared" ca="1" si="23"/>
        <v/>
      </c>
      <c r="M177" s="37" t="str">
        <f ca="1">IF(L177="","",OFFSET(L177,MAX($K$34:K176)-K177,-1,1,1))</f>
        <v/>
      </c>
      <c r="N177" s="34" t="str">
        <f t="shared" ca="1" si="19"/>
        <v/>
      </c>
      <c r="O177" s="42" t="str">
        <f t="shared" ca="1" si="24"/>
        <v/>
      </c>
      <c r="P177" s="42"/>
      <c r="Q177"/>
      <c r="R177"/>
    </row>
    <row r="178" spans="1:18" x14ac:dyDescent="0.2">
      <c r="A178" s="72">
        <v>34999</v>
      </c>
      <c r="B178" s="22">
        <v>203</v>
      </c>
      <c r="C178" s="22">
        <v>151.5</v>
      </c>
      <c r="D178" s="22">
        <v>203</v>
      </c>
      <c r="E178" s="62">
        <f t="shared" ca="1" si="17"/>
        <v>34817</v>
      </c>
      <c r="F178" s="59">
        <f t="shared" ca="1" si="18"/>
        <v>94.023077459292153</v>
      </c>
      <c r="G178" s="33">
        <f t="shared" si="20"/>
        <v>0.75</v>
      </c>
      <c r="H178" s="92">
        <f t="shared" ca="1" si="21"/>
        <v>70.517308094469115</v>
      </c>
      <c r="I178" s="33" t="str">
        <f t="shared" ca="1" si="25"/>
        <v/>
      </c>
      <c r="J178" s="33">
        <f ca="1">SUM($I$34:I178)</f>
        <v>11</v>
      </c>
      <c r="K178" s="33" t="str">
        <f t="shared" ca="1" si="22"/>
        <v/>
      </c>
      <c r="L178" s="34" t="str">
        <f t="shared" ca="1" si="23"/>
        <v/>
      </c>
      <c r="M178" s="37" t="str">
        <f ca="1">IF(L178="","",OFFSET(L178,MAX($K$34:K177)-K178,-1,1,1))</f>
        <v/>
      </c>
      <c r="N178" s="34" t="str">
        <f t="shared" ca="1" si="19"/>
        <v/>
      </c>
      <c r="O178" s="42" t="str">
        <f t="shared" ca="1" si="24"/>
        <v/>
      </c>
      <c r="P178" s="42"/>
      <c r="Q178"/>
      <c r="R178"/>
    </row>
    <row r="179" spans="1:18" x14ac:dyDescent="0.2">
      <c r="A179" s="72">
        <v>35006</v>
      </c>
      <c r="B179" s="22">
        <v>192.75</v>
      </c>
      <c r="C179" s="22">
        <v>152</v>
      </c>
      <c r="D179" s="22">
        <v>196</v>
      </c>
      <c r="E179" s="62">
        <f t="shared" ca="1" si="17"/>
        <v>34824</v>
      </c>
      <c r="F179" s="59">
        <f t="shared" ca="1" si="18"/>
        <v>96.130677817243594</v>
      </c>
      <c r="G179" s="33">
        <f t="shared" si="20"/>
        <v>0.75</v>
      </c>
      <c r="H179" s="92">
        <f t="shared" ca="1" si="21"/>
        <v>72.098008362932688</v>
      </c>
      <c r="I179" s="33" t="str">
        <f t="shared" ca="1" si="25"/>
        <v/>
      </c>
      <c r="J179" s="33">
        <f ca="1">SUM($I$34:I179)</f>
        <v>11</v>
      </c>
      <c r="K179" s="33" t="str">
        <f t="shared" ca="1" si="22"/>
        <v/>
      </c>
      <c r="L179" s="34" t="str">
        <f t="shared" ca="1" si="23"/>
        <v/>
      </c>
      <c r="M179" s="37" t="str">
        <f ca="1">IF(L179="","",OFFSET(L179,MAX($K$34:K178)-K179,-1,1,1))</f>
        <v/>
      </c>
      <c r="N179" s="34" t="str">
        <f t="shared" ca="1" si="19"/>
        <v/>
      </c>
      <c r="O179" s="42" t="str">
        <f t="shared" ca="1" si="24"/>
        <v/>
      </c>
      <c r="P179" s="42"/>
      <c r="Q179"/>
      <c r="R179"/>
    </row>
    <row r="180" spans="1:18" x14ac:dyDescent="0.2">
      <c r="A180" s="72">
        <v>35013</v>
      </c>
      <c r="B180" s="22">
        <v>200.5</v>
      </c>
      <c r="C180" s="22">
        <v>150</v>
      </c>
      <c r="D180" s="22">
        <v>198</v>
      </c>
      <c r="E180" s="62">
        <f t="shared" ca="1" si="17"/>
        <v>34831</v>
      </c>
      <c r="F180" s="59">
        <f t="shared" ca="1" si="18"/>
        <v>66.95671959446193</v>
      </c>
      <c r="G180" s="33">
        <f t="shared" si="20"/>
        <v>0.75</v>
      </c>
      <c r="H180" s="92">
        <f t="shared" ca="1" si="21"/>
        <v>50.217539695846448</v>
      </c>
      <c r="I180" s="33" t="str">
        <f t="shared" ca="1" si="25"/>
        <v/>
      </c>
      <c r="J180" s="33">
        <f ca="1">SUM($I$34:I180)</f>
        <v>11</v>
      </c>
      <c r="K180" s="33" t="str">
        <f t="shared" ca="1" si="22"/>
        <v/>
      </c>
      <c r="L180" s="34" t="str">
        <f t="shared" ca="1" si="23"/>
        <v/>
      </c>
      <c r="M180" s="37" t="str">
        <f ca="1">IF(L180="","",OFFSET(L180,MAX($K$34:K179)-K180,-1,1,1))</f>
        <v/>
      </c>
      <c r="N180" s="34" t="str">
        <f t="shared" ca="1" si="19"/>
        <v/>
      </c>
      <c r="O180" s="42" t="str">
        <f t="shared" ca="1" si="24"/>
        <v/>
      </c>
      <c r="P180" s="42"/>
      <c r="Q180"/>
      <c r="R180"/>
    </row>
    <row r="181" spans="1:18" x14ac:dyDescent="0.2">
      <c r="A181" s="72">
        <v>35020</v>
      </c>
      <c r="B181" s="22">
        <v>214.25</v>
      </c>
      <c r="C181" s="22">
        <v>147</v>
      </c>
      <c r="D181" s="22">
        <v>208</v>
      </c>
      <c r="E181" s="62">
        <f t="shared" ca="1" si="17"/>
        <v>34838</v>
      </c>
      <c r="F181" s="59">
        <f t="shared" ca="1" si="18"/>
        <v>40.967833248295214</v>
      </c>
      <c r="G181" s="33">
        <f t="shared" si="20"/>
        <v>0.75</v>
      </c>
      <c r="H181" s="92">
        <f t="shared" ca="1" si="21"/>
        <v>30.725874936221409</v>
      </c>
      <c r="I181" s="33" t="str">
        <f t="shared" ca="1" si="25"/>
        <v/>
      </c>
      <c r="J181" s="33">
        <f ca="1">SUM($I$34:I181)</f>
        <v>11</v>
      </c>
      <c r="K181" s="33" t="str">
        <f t="shared" ca="1" si="22"/>
        <v/>
      </c>
      <c r="L181" s="34" t="str">
        <f t="shared" ca="1" si="23"/>
        <v/>
      </c>
      <c r="M181" s="37" t="str">
        <f ca="1">IF(L181="","",OFFSET(L181,MAX($K$34:K180)-K181,-1,1,1))</f>
        <v/>
      </c>
      <c r="N181" s="34" t="str">
        <f t="shared" ca="1" si="19"/>
        <v/>
      </c>
      <c r="O181" s="42" t="str">
        <f t="shared" ca="1" si="24"/>
        <v/>
      </c>
      <c r="P181" s="42"/>
      <c r="Q181"/>
      <c r="R181"/>
    </row>
    <row r="182" spans="1:18" x14ac:dyDescent="0.2">
      <c r="A182" s="72">
        <v>35027</v>
      </c>
      <c r="B182" s="22">
        <v>212.75</v>
      </c>
      <c r="C182" s="22">
        <v>148</v>
      </c>
      <c r="D182" s="22">
        <v>213</v>
      </c>
      <c r="E182" s="62">
        <f t="shared" ca="1" si="17"/>
        <v>34845</v>
      </c>
      <c r="F182" s="59">
        <f t="shared" ca="1" si="18"/>
        <v>43.693989413611519</v>
      </c>
      <c r="G182" s="33">
        <f t="shared" si="20"/>
        <v>0.75</v>
      </c>
      <c r="H182" s="92">
        <f t="shared" ca="1" si="21"/>
        <v>32.770492060208639</v>
      </c>
      <c r="I182" s="33" t="str">
        <f t="shared" ca="1" si="25"/>
        <v/>
      </c>
      <c r="J182" s="33">
        <f ca="1">SUM($I$34:I182)</f>
        <v>11</v>
      </c>
      <c r="K182" s="33" t="str">
        <f t="shared" ca="1" si="22"/>
        <v/>
      </c>
      <c r="L182" s="34" t="str">
        <f t="shared" ca="1" si="23"/>
        <v/>
      </c>
      <c r="M182" s="37" t="str">
        <f ca="1">IF(L182="","",OFFSET(L182,MAX($K$34:K181)-K182,-1,1,1))</f>
        <v/>
      </c>
      <c r="N182" s="34" t="str">
        <f t="shared" ca="1" si="19"/>
        <v/>
      </c>
      <c r="O182" s="42" t="str">
        <f t="shared" ca="1" si="24"/>
        <v/>
      </c>
      <c r="P182" s="42"/>
      <c r="Q182"/>
      <c r="R182"/>
    </row>
    <row r="183" spans="1:18" x14ac:dyDescent="0.2">
      <c r="A183" s="72">
        <v>35034</v>
      </c>
      <c r="B183" s="22">
        <v>236.25</v>
      </c>
      <c r="C183" s="22">
        <v>150.5</v>
      </c>
      <c r="D183" s="22">
        <v>218</v>
      </c>
      <c r="E183" s="62">
        <f t="shared" ca="1" si="17"/>
        <v>34852</v>
      </c>
      <c r="F183" s="59">
        <f t="shared" ca="1" si="18"/>
        <v>20.95335691715988</v>
      </c>
      <c r="G183" s="33">
        <f t="shared" si="20"/>
        <v>0.75</v>
      </c>
      <c r="H183" s="92">
        <f t="shared" ca="1" si="21"/>
        <v>15.71501768786991</v>
      </c>
      <c r="I183" s="33" t="str">
        <f t="shared" ca="1" si="25"/>
        <v/>
      </c>
      <c r="J183" s="33">
        <f ca="1">SUM($I$34:I183)</f>
        <v>11</v>
      </c>
      <c r="K183" s="33" t="str">
        <f t="shared" ca="1" si="22"/>
        <v/>
      </c>
      <c r="L183" s="34" t="str">
        <f t="shared" ca="1" si="23"/>
        <v/>
      </c>
      <c r="M183" s="37" t="str">
        <f ca="1">IF(L183="","",OFFSET(L183,MAX($K$34:K182)-K183,-1,1,1))</f>
        <v/>
      </c>
      <c r="N183" s="34" t="str">
        <f t="shared" ca="1" si="19"/>
        <v/>
      </c>
      <c r="O183" s="42" t="str">
        <f t="shared" ca="1" si="24"/>
        <v/>
      </c>
      <c r="P183" s="42"/>
      <c r="Q183"/>
      <c r="R183"/>
    </row>
    <row r="184" spans="1:18" x14ac:dyDescent="0.2">
      <c r="A184" s="72">
        <v>35041</v>
      </c>
      <c r="B184" s="22">
        <v>259.25</v>
      </c>
      <c r="C184" s="22">
        <v>155</v>
      </c>
      <c r="D184" s="22">
        <v>229</v>
      </c>
      <c r="E184" s="62">
        <f t="shared" ca="1" si="17"/>
        <v>34859</v>
      </c>
      <c r="F184" s="59">
        <f t="shared" ca="1" si="18"/>
        <v>7.3972873110245239</v>
      </c>
      <c r="G184" s="33">
        <f t="shared" si="20"/>
        <v>0.75</v>
      </c>
      <c r="H184" s="92">
        <f t="shared" ca="1" si="21"/>
        <v>5.5479654832683929</v>
      </c>
      <c r="I184" s="33" t="str">
        <f t="shared" ca="1" si="25"/>
        <v/>
      </c>
      <c r="J184" s="33">
        <f ca="1">SUM($I$34:I184)</f>
        <v>11</v>
      </c>
      <c r="K184" s="33" t="str">
        <f t="shared" ca="1" si="22"/>
        <v/>
      </c>
      <c r="L184" s="34" t="str">
        <f t="shared" ca="1" si="23"/>
        <v/>
      </c>
      <c r="M184" s="37" t="str">
        <f ca="1">IF(L184="","",OFFSET(L184,MAX($K$34:K183)-K184,-1,1,1))</f>
        <v/>
      </c>
      <c r="N184" s="34" t="str">
        <f t="shared" ca="1" si="19"/>
        <v/>
      </c>
      <c r="O184" s="42" t="str">
        <f t="shared" ca="1" si="24"/>
        <v/>
      </c>
      <c r="P184" s="42"/>
      <c r="Q184"/>
      <c r="R184"/>
    </row>
    <row r="185" spans="1:18" x14ac:dyDescent="0.2">
      <c r="A185" s="72">
        <v>35048</v>
      </c>
      <c r="B185" s="22">
        <v>257.25</v>
      </c>
      <c r="C185" s="22">
        <v>156</v>
      </c>
      <c r="D185" s="22">
        <v>250</v>
      </c>
      <c r="E185" s="62">
        <f t="shared" ca="1" si="17"/>
        <v>34866</v>
      </c>
      <c r="F185" s="59">
        <f t="shared" ca="1" si="18"/>
        <v>12.10280793920419</v>
      </c>
      <c r="G185" s="33">
        <f t="shared" si="20"/>
        <v>0.75</v>
      </c>
      <c r="H185" s="92">
        <f t="shared" ca="1" si="21"/>
        <v>9.0771059544031427</v>
      </c>
      <c r="I185" s="33" t="str">
        <f t="shared" ca="1" si="25"/>
        <v/>
      </c>
      <c r="J185" s="33">
        <f ca="1">SUM($I$34:I185)</f>
        <v>11</v>
      </c>
      <c r="K185" s="33" t="str">
        <f t="shared" ca="1" si="22"/>
        <v/>
      </c>
      <c r="L185" s="34" t="str">
        <f t="shared" ca="1" si="23"/>
        <v/>
      </c>
      <c r="M185" s="37" t="str">
        <f ca="1">IF(L185="","",OFFSET(L185,MAX($K$34:K184)-K185,-1,1,1))</f>
        <v/>
      </c>
      <c r="N185" s="34" t="str">
        <f t="shared" ca="1" si="19"/>
        <v/>
      </c>
      <c r="O185" s="42" t="str">
        <f t="shared" ca="1" si="24"/>
        <v/>
      </c>
      <c r="P185" s="42"/>
      <c r="Q185"/>
      <c r="R185"/>
    </row>
    <row r="186" spans="1:18" x14ac:dyDescent="0.2">
      <c r="A186" s="72">
        <v>35055</v>
      </c>
      <c r="B186" s="22">
        <v>257.5</v>
      </c>
      <c r="C186" s="22">
        <v>156.5</v>
      </c>
      <c r="D186" s="22">
        <v>238</v>
      </c>
      <c r="E186" s="62">
        <f t="shared" ca="1" si="17"/>
        <v>34873</v>
      </c>
      <c r="F186" s="59">
        <f t="shared" ca="1" si="18"/>
        <v>12.683642135169766</v>
      </c>
      <c r="G186" s="33">
        <f t="shared" si="20"/>
        <v>0.75</v>
      </c>
      <c r="H186" s="92">
        <f t="shared" ca="1" si="21"/>
        <v>9.5127316013773253</v>
      </c>
      <c r="I186" s="33" t="str">
        <f t="shared" ca="1" si="25"/>
        <v/>
      </c>
      <c r="J186" s="33">
        <f ca="1">SUM($I$34:I186)</f>
        <v>11</v>
      </c>
      <c r="K186" s="33" t="str">
        <f t="shared" ca="1" si="22"/>
        <v/>
      </c>
      <c r="L186" s="34" t="str">
        <f t="shared" ca="1" si="23"/>
        <v/>
      </c>
      <c r="M186" s="37" t="str">
        <f ca="1">IF(L186="","",OFFSET(L186,MAX($K$34:K185)-K186,-1,1,1))</f>
        <v/>
      </c>
      <c r="N186" s="34" t="str">
        <f t="shared" ca="1" si="19"/>
        <v/>
      </c>
      <c r="O186" s="42" t="str">
        <f t="shared" ca="1" si="24"/>
        <v/>
      </c>
      <c r="P186" s="42"/>
      <c r="Q186"/>
      <c r="R186"/>
    </row>
    <row r="187" spans="1:18" x14ac:dyDescent="0.2">
      <c r="A187" s="72">
        <v>35069</v>
      </c>
      <c r="B187" s="22">
        <v>266.75</v>
      </c>
      <c r="C187" s="22">
        <v>165.5</v>
      </c>
      <c r="D187" s="22">
        <v>240</v>
      </c>
      <c r="E187" s="62">
        <f t="shared" ca="1" si="17"/>
        <v>34880</v>
      </c>
      <c r="F187" s="59">
        <f t="shared" ca="1" si="18"/>
        <v>12.660210069333893</v>
      </c>
      <c r="G187" s="33">
        <f t="shared" si="20"/>
        <v>1</v>
      </c>
      <c r="H187" s="92">
        <f t="shared" ca="1" si="21"/>
        <v>12.660210069333893</v>
      </c>
      <c r="I187" s="33" t="str">
        <f t="shared" ca="1" si="25"/>
        <v/>
      </c>
      <c r="J187" s="33">
        <f ca="1">SUM($I$34:I187)</f>
        <v>11</v>
      </c>
      <c r="K187" s="33" t="str">
        <f t="shared" ca="1" si="22"/>
        <v/>
      </c>
      <c r="L187" s="34" t="str">
        <f t="shared" ca="1" si="23"/>
        <v/>
      </c>
      <c r="M187" s="37" t="str">
        <f ca="1">IF(L187="","",OFFSET(L187,MAX($K$34:K186)-K187,-1,1,1))</f>
        <v/>
      </c>
      <c r="N187" s="34" t="str">
        <f t="shared" ca="1" si="19"/>
        <v/>
      </c>
      <c r="O187" s="42" t="str">
        <f t="shared" ca="1" si="24"/>
        <v/>
      </c>
      <c r="P187" s="42"/>
      <c r="Q187"/>
      <c r="R187"/>
    </row>
    <row r="188" spans="1:18" x14ac:dyDescent="0.2">
      <c r="A188" s="72">
        <v>35076</v>
      </c>
      <c r="B188" s="22">
        <v>268.5</v>
      </c>
      <c r="C188" s="22">
        <v>170</v>
      </c>
      <c r="D188" s="22">
        <v>233</v>
      </c>
      <c r="E188" s="62">
        <f t="shared" ref="E188:E251" ca="1" si="26">IF(AND(OFFSET(A188,-$B$4,0,1,1)&gt;=$A$34,ISNUMBER(OFFSET(A188,-$B$4,0,1,1))),OFFSET(A188,-$B$4,0,1,1),"")</f>
        <v>34887</v>
      </c>
      <c r="F188" s="59">
        <f t="shared" ca="1" si="18"/>
        <v>22.778701065064851</v>
      </c>
      <c r="G188" s="33">
        <f t="shared" si="20"/>
        <v>1</v>
      </c>
      <c r="H188" s="92">
        <f t="shared" ca="1" si="21"/>
        <v>22.778701065064851</v>
      </c>
      <c r="I188" s="33" t="str">
        <f t="shared" ca="1" si="25"/>
        <v/>
      </c>
      <c r="J188" s="33">
        <f ca="1">SUM($I$34:I188)</f>
        <v>11</v>
      </c>
      <c r="K188" s="33" t="str">
        <f t="shared" ca="1" si="22"/>
        <v/>
      </c>
      <c r="L188" s="34" t="str">
        <f t="shared" ca="1" si="23"/>
        <v/>
      </c>
      <c r="M188" s="37" t="str">
        <f ca="1">IF(L188="","",OFFSET(L188,MAX($K$34:K187)-K188,-1,1,1))</f>
        <v/>
      </c>
      <c r="N188" s="34" t="str">
        <f t="shared" ca="1" si="19"/>
        <v/>
      </c>
      <c r="O188" s="42" t="str">
        <f t="shared" ca="1" si="24"/>
        <v/>
      </c>
      <c r="P188" s="42"/>
      <c r="Q188"/>
      <c r="R188"/>
    </row>
    <row r="189" spans="1:18" x14ac:dyDescent="0.2">
      <c r="A189" s="72">
        <v>35083</v>
      </c>
      <c r="B189" s="22">
        <v>264.75</v>
      </c>
      <c r="C189" s="22">
        <v>164.5</v>
      </c>
      <c r="D189" s="22">
        <v>233</v>
      </c>
      <c r="E189" s="62">
        <f t="shared" ca="1" si="26"/>
        <v>34894</v>
      </c>
      <c r="F189" s="59">
        <f t="shared" ref="F189:F252" ca="1" si="27">(OFFSET(B189,-$B$4,0,1,1)-B189)+$B$5*(D189-OFFSET(D189,-$B$4,0,1,1))+$B$6*(C189-OFFSET(C189,-$B$4,0,1,1))</f>
        <v>39.058578307146931</v>
      </c>
      <c r="G189" s="33">
        <f t="shared" si="20"/>
        <v>1</v>
      </c>
      <c r="H189" s="92">
        <f t="shared" ca="1" si="21"/>
        <v>39.058578307146931</v>
      </c>
      <c r="I189" s="33" t="str">
        <f t="shared" ca="1" si="25"/>
        <v/>
      </c>
      <c r="J189" s="33">
        <f ca="1">SUM($I$34:I189)</f>
        <v>11</v>
      </c>
      <c r="K189" s="33" t="str">
        <f t="shared" ca="1" si="22"/>
        <v/>
      </c>
      <c r="L189" s="34" t="str">
        <f t="shared" ca="1" si="23"/>
        <v/>
      </c>
      <c r="M189" s="37" t="str">
        <f ca="1">IF(L189="","",OFFSET(L189,MAX($K$34:K188)-K189,-1,1,1))</f>
        <v/>
      </c>
      <c r="N189" s="34" t="str">
        <f t="shared" ref="N189:N252" ca="1" si="28">IF(VLOOKUP($M189,$K$33:$L$399,2,0)&gt;0,VLOOKUP($M189,$K$33:$L$399,2,0),"")</f>
        <v/>
      </c>
      <c r="O189" s="42" t="str">
        <f t="shared" ca="1" si="24"/>
        <v/>
      </c>
      <c r="P189" s="42"/>
      <c r="Q189"/>
      <c r="R189"/>
    </row>
    <row r="190" spans="1:18" x14ac:dyDescent="0.2">
      <c r="A190" s="72">
        <v>35090</v>
      </c>
      <c r="B190" s="22">
        <v>265.25</v>
      </c>
      <c r="C190" s="22">
        <v>164.5</v>
      </c>
      <c r="D190" s="22">
        <v>224</v>
      </c>
      <c r="E190" s="62">
        <f t="shared" ca="1" si="26"/>
        <v>34901</v>
      </c>
      <c r="F190" s="59">
        <f t="shared" ca="1" si="27"/>
        <v>36.058036915031302</v>
      </c>
      <c r="G190" s="33">
        <f t="shared" si="20"/>
        <v>1</v>
      </c>
      <c r="H190" s="92">
        <f t="shared" ca="1" si="21"/>
        <v>36.058036915031302</v>
      </c>
      <c r="I190" s="33" t="str">
        <f t="shared" ca="1" si="25"/>
        <v/>
      </c>
      <c r="J190" s="33">
        <f ca="1">SUM($I$34:I190)</f>
        <v>11</v>
      </c>
      <c r="K190" s="33" t="str">
        <f t="shared" ca="1" si="22"/>
        <v/>
      </c>
      <c r="L190" s="34" t="str">
        <f t="shared" ca="1" si="23"/>
        <v/>
      </c>
      <c r="M190" s="37" t="str">
        <f ca="1">IF(L190="","",OFFSET(L190,MAX($K$34:K189)-K190,-1,1,1))</f>
        <v/>
      </c>
      <c r="N190" s="34" t="str">
        <f t="shared" ca="1" si="28"/>
        <v/>
      </c>
      <c r="O190" s="42" t="str">
        <f t="shared" ca="1" si="24"/>
        <v/>
      </c>
      <c r="P190" s="42"/>
      <c r="Q190"/>
      <c r="R190"/>
    </row>
    <row r="191" spans="1:18" x14ac:dyDescent="0.2">
      <c r="A191" s="72">
        <v>35097</v>
      </c>
      <c r="B191" s="22">
        <v>246.25</v>
      </c>
      <c r="C191" s="22">
        <v>166</v>
      </c>
      <c r="D191" s="22">
        <v>219</v>
      </c>
      <c r="E191" s="62">
        <f t="shared" ca="1" si="26"/>
        <v>34908</v>
      </c>
      <c r="F191" s="59">
        <f t="shared" ca="1" si="27"/>
        <v>52.510919218931591</v>
      </c>
      <c r="G191" s="33">
        <f t="shared" si="20"/>
        <v>1</v>
      </c>
      <c r="H191" s="92">
        <f t="shared" ca="1" si="21"/>
        <v>52.510919218931591</v>
      </c>
      <c r="I191" s="33" t="str">
        <f t="shared" ca="1" si="25"/>
        <v/>
      </c>
      <c r="J191" s="33">
        <f ca="1">SUM($I$34:I191)</f>
        <v>11</v>
      </c>
      <c r="K191" s="33" t="str">
        <f t="shared" ca="1" si="22"/>
        <v/>
      </c>
      <c r="L191" s="34" t="str">
        <f t="shared" ca="1" si="23"/>
        <v/>
      </c>
      <c r="M191" s="37" t="str">
        <f ca="1">IF(L191="","",OFFSET(L191,MAX($K$34:K190)-K191,-1,1,1))</f>
        <v/>
      </c>
      <c r="N191" s="34" t="str">
        <f t="shared" ca="1" si="28"/>
        <v/>
      </c>
      <c r="O191" s="42" t="str">
        <f t="shared" ca="1" si="24"/>
        <v/>
      </c>
      <c r="P191" s="42"/>
      <c r="Q191"/>
      <c r="R191"/>
    </row>
    <row r="192" spans="1:18" x14ac:dyDescent="0.2">
      <c r="A192" s="72">
        <v>35104</v>
      </c>
      <c r="B192" s="22">
        <v>236.5</v>
      </c>
      <c r="C192" s="22">
        <v>162</v>
      </c>
      <c r="D192" s="22">
        <v>213</v>
      </c>
      <c r="E192" s="62">
        <f t="shared" ca="1" si="26"/>
        <v>34915</v>
      </c>
      <c r="F192" s="59">
        <f t="shared" ca="1" si="27"/>
        <v>57.372965038416339</v>
      </c>
      <c r="G192" s="33">
        <f t="shared" si="20"/>
        <v>1</v>
      </c>
      <c r="H192" s="92">
        <f t="shared" ca="1" si="21"/>
        <v>57.372965038416339</v>
      </c>
      <c r="I192" s="33" t="str">
        <f t="shared" ca="1" si="25"/>
        <v/>
      </c>
      <c r="J192" s="33">
        <f ca="1">SUM($I$34:I192)</f>
        <v>11</v>
      </c>
      <c r="K192" s="33" t="str">
        <f t="shared" ca="1" si="22"/>
        <v/>
      </c>
      <c r="L192" s="34" t="str">
        <f t="shared" ca="1" si="23"/>
        <v/>
      </c>
      <c r="M192" s="37" t="str">
        <f ca="1">IF(L192="","",OFFSET(L192,MAX($K$34:K191)-K192,-1,1,1))</f>
        <v/>
      </c>
      <c r="N192" s="34" t="str">
        <f t="shared" ca="1" si="28"/>
        <v/>
      </c>
      <c r="O192" s="42" t="str">
        <f t="shared" ca="1" si="24"/>
        <v/>
      </c>
      <c r="P192" s="42"/>
      <c r="Q192"/>
      <c r="R192"/>
    </row>
    <row r="193" spans="1:18" x14ac:dyDescent="0.2">
      <c r="A193" s="72">
        <v>35111</v>
      </c>
      <c r="B193" s="22">
        <v>239.5</v>
      </c>
      <c r="C193" s="22">
        <v>164.5</v>
      </c>
      <c r="D193" s="22">
        <v>203</v>
      </c>
      <c r="E193" s="62">
        <f t="shared" ca="1" si="26"/>
        <v>34922</v>
      </c>
      <c r="F193" s="59">
        <f t="shared" ca="1" si="27"/>
        <v>54.712848361868417</v>
      </c>
      <c r="G193" s="33">
        <f t="shared" si="20"/>
        <v>1</v>
      </c>
      <c r="H193" s="92">
        <f t="shared" ca="1" si="21"/>
        <v>54.712848361868417</v>
      </c>
      <c r="I193" s="33" t="str">
        <f t="shared" ca="1" si="25"/>
        <v/>
      </c>
      <c r="J193" s="33">
        <f ca="1">SUM($I$34:I193)</f>
        <v>11</v>
      </c>
      <c r="K193" s="33" t="str">
        <f t="shared" ca="1" si="22"/>
        <v/>
      </c>
      <c r="L193" s="34" t="str">
        <f t="shared" ca="1" si="23"/>
        <v/>
      </c>
      <c r="M193" s="37" t="str">
        <f ca="1">IF(L193="","",OFFSET(L193,MAX($K$34:K192)-K193,-1,1,1))</f>
        <v/>
      </c>
      <c r="N193" s="34" t="str">
        <f t="shared" ca="1" si="28"/>
        <v/>
      </c>
      <c r="O193" s="42" t="str">
        <f t="shared" ca="1" si="24"/>
        <v/>
      </c>
      <c r="P193" s="42"/>
      <c r="Q193"/>
      <c r="R193"/>
    </row>
    <row r="194" spans="1:18" x14ac:dyDescent="0.2">
      <c r="A194" s="72">
        <v>35118</v>
      </c>
      <c r="B194" s="22">
        <v>243.75</v>
      </c>
      <c r="C194" s="22">
        <v>169</v>
      </c>
      <c r="D194" s="22">
        <v>211</v>
      </c>
      <c r="E194" s="62">
        <f t="shared" ca="1" si="26"/>
        <v>34929</v>
      </c>
      <c r="F194" s="59">
        <f t="shared" ca="1" si="27"/>
        <v>36.760442638449859</v>
      </c>
      <c r="G194" s="33">
        <f t="shared" si="20"/>
        <v>1</v>
      </c>
      <c r="H194" s="92">
        <f t="shared" ca="1" si="21"/>
        <v>36.760442638449859</v>
      </c>
      <c r="I194" s="33" t="str">
        <f t="shared" ca="1" si="25"/>
        <v/>
      </c>
      <c r="J194" s="33">
        <f ca="1">SUM($I$34:I194)</f>
        <v>11</v>
      </c>
      <c r="K194" s="33" t="str">
        <f t="shared" ca="1" si="22"/>
        <v/>
      </c>
      <c r="L194" s="34" t="str">
        <f t="shared" ca="1" si="23"/>
        <v/>
      </c>
      <c r="M194" s="37" t="str">
        <f ca="1">IF(L194="","",OFFSET(L194,MAX($K$34:K193)-K194,-1,1,1))</f>
        <v/>
      </c>
      <c r="N194" s="34" t="str">
        <f t="shared" ca="1" si="28"/>
        <v/>
      </c>
      <c r="O194" s="42" t="str">
        <f t="shared" ca="1" si="24"/>
        <v/>
      </c>
      <c r="P194" s="42"/>
      <c r="Q194"/>
      <c r="R194"/>
    </row>
    <row r="195" spans="1:18" x14ac:dyDescent="0.2">
      <c r="A195" s="72">
        <v>35125</v>
      </c>
      <c r="B195" s="22">
        <v>248</v>
      </c>
      <c r="C195" s="22">
        <v>168</v>
      </c>
      <c r="D195" s="22">
        <v>221</v>
      </c>
      <c r="E195" s="62">
        <f t="shared" ca="1" si="26"/>
        <v>34936</v>
      </c>
      <c r="F195" s="59">
        <f t="shared" ca="1" si="27"/>
        <v>22.372395065148645</v>
      </c>
      <c r="G195" s="33">
        <f t="shared" si="20"/>
        <v>1</v>
      </c>
      <c r="H195" s="92">
        <f t="shared" ca="1" si="21"/>
        <v>22.372395065148645</v>
      </c>
      <c r="I195" s="33" t="str">
        <f t="shared" ca="1" si="25"/>
        <v/>
      </c>
      <c r="J195" s="33">
        <f ca="1">SUM($I$34:I195)</f>
        <v>11</v>
      </c>
      <c r="K195" s="33" t="str">
        <f t="shared" ca="1" si="22"/>
        <v/>
      </c>
      <c r="L195" s="34" t="str">
        <f t="shared" ca="1" si="23"/>
        <v/>
      </c>
      <c r="M195" s="37" t="str">
        <f ca="1">IF(L195="","",OFFSET(L195,MAX($K$34:K194)-K195,-1,1,1))</f>
        <v/>
      </c>
      <c r="N195" s="34" t="str">
        <f t="shared" ca="1" si="28"/>
        <v/>
      </c>
      <c r="O195" s="42" t="str">
        <f t="shared" ca="1" si="24"/>
        <v/>
      </c>
      <c r="P195" s="42"/>
      <c r="Q195"/>
      <c r="R195"/>
    </row>
    <row r="196" spans="1:18" x14ac:dyDescent="0.2">
      <c r="A196" s="72">
        <v>35132</v>
      </c>
      <c r="B196" s="22">
        <v>248.5</v>
      </c>
      <c r="C196" s="22">
        <v>167.5</v>
      </c>
      <c r="D196" s="22">
        <v>216</v>
      </c>
      <c r="E196" s="62">
        <f t="shared" ca="1" si="26"/>
        <v>34943</v>
      </c>
      <c r="F196" s="59">
        <f t="shared" ca="1" si="27"/>
        <v>11.168401395865027</v>
      </c>
      <c r="G196" s="33">
        <f t="shared" si="20"/>
        <v>1</v>
      </c>
      <c r="H196" s="92">
        <f t="shared" ca="1" si="21"/>
        <v>11.168401395865027</v>
      </c>
      <c r="I196" s="33" t="str">
        <f t="shared" ca="1" si="25"/>
        <v/>
      </c>
      <c r="J196" s="33">
        <f ca="1">SUM($I$34:I196)</f>
        <v>11</v>
      </c>
      <c r="K196" s="33" t="str">
        <f t="shared" ca="1" si="22"/>
        <v/>
      </c>
      <c r="L196" s="34" t="str">
        <f t="shared" ca="1" si="23"/>
        <v/>
      </c>
      <c r="M196" s="37" t="str">
        <f ca="1">IF(L196="","",OFFSET(L196,MAX($K$34:K195)-K196,-1,1,1))</f>
        <v/>
      </c>
      <c r="N196" s="34" t="str">
        <f t="shared" ca="1" si="28"/>
        <v/>
      </c>
      <c r="O196" s="42" t="str">
        <f t="shared" ca="1" si="24"/>
        <v/>
      </c>
      <c r="P196" s="42"/>
      <c r="Q196"/>
      <c r="R196"/>
    </row>
    <row r="197" spans="1:18" x14ac:dyDescent="0.2">
      <c r="A197" s="72">
        <v>35139</v>
      </c>
      <c r="B197" s="22">
        <v>251.5</v>
      </c>
      <c r="C197" s="22">
        <v>169.5</v>
      </c>
      <c r="D197" s="22">
        <v>213</v>
      </c>
      <c r="E197" s="62">
        <f t="shared" ca="1" si="26"/>
        <v>34950</v>
      </c>
      <c r="F197" s="59">
        <f t="shared" ca="1" si="27"/>
        <v>4.1135689537159115</v>
      </c>
      <c r="G197" s="33">
        <f t="shared" si="20"/>
        <v>1</v>
      </c>
      <c r="H197" s="92">
        <f t="shared" ca="1" si="21"/>
        <v>4.1135689537159115</v>
      </c>
      <c r="I197" s="33" t="str">
        <f t="shared" ca="1" si="25"/>
        <v/>
      </c>
      <c r="J197" s="33">
        <f ca="1">SUM($I$34:I197)</f>
        <v>11</v>
      </c>
      <c r="K197" s="33" t="str">
        <f t="shared" ca="1" si="22"/>
        <v/>
      </c>
      <c r="L197" s="34" t="str">
        <f t="shared" ca="1" si="23"/>
        <v/>
      </c>
      <c r="M197" s="37" t="str">
        <f ca="1">IF(L197="","",OFFSET(L197,MAX($K$34:K196)-K197,-1,1,1))</f>
        <v/>
      </c>
      <c r="N197" s="34" t="str">
        <f t="shared" ca="1" si="28"/>
        <v/>
      </c>
      <c r="O197" s="42" t="str">
        <f t="shared" ca="1" si="24"/>
        <v/>
      </c>
      <c r="P197" s="42"/>
      <c r="Q197"/>
      <c r="R197"/>
    </row>
    <row r="198" spans="1:18" x14ac:dyDescent="0.2">
      <c r="A198" s="72">
        <v>35146</v>
      </c>
      <c r="B198" s="22">
        <v>255.5</v>
      </c>
      <c r="C198" s="22">
        <v>170.5</v>
      </c>
      <c r="D198" s="22">
        <v>229</v>
      </c>
      <c r="E198" s="62">
        <f t="shared" ca="1" si="26"/>
        <v>34957</v>
      </c>
      <c r="F198" s="59">
        <f t="shared" ca="1" si="27"/>
        <v>-9.5410842887013345</v>
      </c>
      <c r="G198" s="33">
        <f t="shared" si="20"/>
        <v>1</v>
      </c>
      <c r="H198" s="92">
        <f t="shared" ca="1" si="21"/>
        <v>-9.5410842887013345</v>
      </c>
      <c r="I198" s="33">
        <f t="shared" ca="1" si="25"/>
        <v>1</v>
      </c>
      <c r="J198" s="33">
        <f ca="1">SUM($I$34:I198)</f>
        <v>12</v>
      </c>
      <c r="K198" s="33">
        <f t="shared" ca="1" si="22"/>
        <v>198</v>
      </c>
      <c r="L198" s="34">
        <f t="shared" ca="1" si="23"/>
        <v>35146</v>
      </c>
      <c r="M198" s="37">
        <f ca="1">IF(L198="","",OFFSET(L198,MAX($K$34:K197)-K198,-1,1,1))</f>
        <v>140</v>
      </c>
      <c r="N198" s="34">
        <f t="shared" ca="1" si="28"/>
        <v>34733</v>
      </c>
      <c r="O198" s="42">
        <f t="shared" ca="1" si="24"/>
        <v>59</v>
      </c>
      <c r="P198" s="42"/>
      <c r="Q198"/>
      <c r="R198"/>
    </row>
    <row r="199" spans="1:18" x14ac:dyDescent="0.2">
      <c r="A199" s="72">
        <v>35153</v>
      </c>
      <c r="B199" s="22">
        <v>259</v>
      </c>
      <c r="C199" s="22">
        <v>179.5</v>
      </c>
      <c r="D199" s="22">
        <v>233</v>
      </c>
      <c r="E199" s="62">
        <f t="shared" ca="1" si="26"/>
        <v>34964</v>
      </c>
      <c r="F199" s="59">
        <f t="shared" ca="1" si="27"/>
        <v>-5.2325059815544002</v>
      </c>
      <c r="G199" s="33">
        <f t="shared" si="20"/>
        <v>1</v>
      </c>
      <c r="H199" s="92">
        <f t="shared" ca="1" si="21"/>
        <v>-5.2325059815544002</v>
      </c>
      <c r="I199" s="33" t="str">
        <f t="shared" ca="1" si="25"/>
        <v/>
      </c>
      <c r="J199" s="33">
        <f ca="1">SUM($I$34:I199)</f>
        <v>12</v>
      </c>
      <c r="K199" s="33" t="str">
        <f t="shared" ca="1" si="22"/>
        <v/>
      </c>
      <c r="L199" s="34" t="str">
        <f t="shared" ca="1" si="23"/>
        <v/>
      </c>
      <c r="M199" s="37" t="str">
        <f ca="1">IF(L199="","",OFFSET(L199,MAX($K$34:K198)-K199,-1,1,1))</f>
        <v/>
      </c>
      <c r="N199" s="34" t="str">
        <f t="shared" ca="1" si="28"/>
        <v/>
      </c>
      <c r="O199" s="42" t="str">
        <f t="shared" ca="1" si="24"/>
        <v/>
      </c>
      <c r="P199" s="42"/>
      <c r="Q199"/>
      <c r="R199"/>
    </row>
    <row r="200" spans="1:18" x14ac:dyDescent="0.2">
      <c r="A200" s="72">
        <v>35160</v>
      </c>
      <c r="B200" s="22">
        <v>256.75</v>
      </c>
      <c r="C200" s="22">
        <v>189</v>
      </c>
      <c r="D200" s="22">
        <v>233</v>
      </c>
      <c r="E200" s="62">
        <f t="shared" ca="1" si="26"/>
        <v>34971</v>
      </c>
      <c r="F200" s="59">
        <f t="shared" ca="1" si="27"/>
        <v>6.5062221601924435</v>
      </c>
      <c r="G200" s="33">
        <f t="shared" si="20"/>
        <v>1</v>
      </c>
      <c r="H200" s="92">
        <f t="shared" ca="1" si="21"/>
        <v>6.5062221601924435</v>
      </c>
      <c r="I200" s="33">
        <f t="shared" ca="1" si="25"/>
        <v>1</v>
      </c>
      <c r="J200" s="33">
        <f ca="1">SUM($I$34:I200)</f>
        <v>13</v>
      </c>
      <c r="K200" s="33">
        <f t="shared" ca="1" si="22"/>
        <v>200</v>
      </c>
      <c r="L200" s="34">
        <f t="shared" ca="1" si="23"/>
        <v>35160</v>
      </c>
      <c r="M200" s="37">
        <f ca="1">IF(L200="","",OFFSET(L200,MAX($K$34:K199)-K200,-1,1,1))</f>
        <v>198</v>
      </c>
      <c r="N200" s="34">
        <f t="shared" ca="1" si="28"/>
        <v>35146</v>
      </c>
      <c r="O200" s="42">
        <f t="shared" ca="1" si="24"/>
        <v>2</v>
      </c>
      <c r="P200" s="42"/>
      <c r="Q200"/>
      <c r="R200"/>
    </row>
    <row r="201" spans="1:18" x14ac:dyDescent="0.2">
      <c r="A201" s="72">
        <v>35167</v>
      </c>
      <c r="B201" s="22">
        <v>263.25</v>
      </c>
      <c r="C201" s="22">
        <v>201.5</v>
      </c>
      <c r="D201" s="22">
        <v>243</v>
      </c>
      <c r="E201" s="62">
        <f t="shared" ca="1" si="26"/>
        <v>34978</v>
      </c>
      <c r="F201" s="59">
        <f t="shared" ca="1" si="27"/>
        <v>-0.21628153291199936</v>
      </c>
      <c r="G201" s="33">
        <f t="shared" si="20"/>
        <v>1</v>
      </c>
      <c r="H201" s="92">
        <f t="shared" ca="1" si="21"/>
        <v>-0.21628153291199936</v>
      </c>
      <c r="I201" s="33">
        <f t="shared" ca="1" si="25"/>
        <v>1</v>
      </c>
      <c r="J201" s="33">
        <f ca="1">SUM($I$34:I201)</f>
        <v>14</v>
      </c>
      <c r="K201" s="33">
        <f t="shared" ca="1" si="22"/>
        <v>201</v>
      </c>
      <c r="L201" s="34">
        <f t="shared" ca="1" si="23"/>
        <v>35167</v>
      </c>
      <c r="M201" s="37">
        <f ca="1">IF(L201="","",OFFSET(L201,MAX($K$34:K200)-K201,-1,1,1))</f>
        <v>200</v>
      </c>
      <c r="N201" s="34">
        <f t="shared" ca="1" si="28"/>
        <v>35160</v>
      </c>
      <c r="O201" s="42">
        <f t="shared" ca="1" si="24"/>
        <v>1</v>
      </c>
      <c r="P201" s="42"/>
      <c r="Q201"/>
      <c r="R201"/>
    </row>
    <row r="202" spans="1:18" x14ac:dyDescent="0.2">
      <c r="A202" s="72">
        <v>35174</v>
      </c>
      <c r="B202" s="22">
        <v>257.75</v>
      </c>
      <c r="C202" s="22">
        <v>196.5</v>
      </c>
      <c r="D202" s="22">
        <v>248</v>
      </c>
      <c r="E202" s="62">
        <f t="shared" ca="1" si="26"/>
        <v>34985</v>
      </c>
      <c r="F202" s="59">
        <f t="shared" ca="1" si="27"/>
        <v>-0.36871204456258511</v>
      </c>
      <c r="G202" s="33">
        <f t="shared" si="20"/>
        <v>1</v>
      </c>
      <c r="H202" s="92">
        <f t="shared" ca="1" si="21"/>
        <v>-0.36871204456258511</v>
      </c>
      <c r="I202" s="33" t="str">
        <f t="shared" ca="1" si="25"/>
        <v/>
      </c>
      <c r="J202" s="33">
        <f ca="1">SUM($I$34:I202)</f>
        <v>14</v>
      </c>
      <c r="K202" s="33" t="str">
        <f t="shared" ca="1" si="22"/>
        <v/>
      </c>
      <c r="L202" s="34" t="str">
        <f t="shared" ca="1" si="23"/>
        <v/>
      </c>
      <c r="M202" s="37" t="str">
        <f ca="1">IF(L202="","",OFFSET(L202,MAX($K$34:K201)-K202,-1,1,1))</f>
        <v/>
      </c>
      <c r="N202" s="34" t="str">
        <f t="shared" ca="1" si="28"/>
        <v/>
      </c>
      <c r="O202" s="42" t="str">
        <f t="shared" ca="1" si="24"/>
        <v/>
      </c>
      <c r="P202" s="42"/>
      <c r="Q202"/>
      <c r="R202"/>
    </row>
    <row r="203" spans="1:18" x14ac:dyDescent="0.2">
      <c r="A203" s="72">
        <v>35181</v>
      </c>
      <c r="B203" s="22">
        <v>261</v>
      </c>
      <c r="C203" s="22">
        <v>192.5</v>
      </c>
      <c r="D203" s="22">
        <v>249</v>
      </c>
      <c r="E203" s="62">
        <f t="shared" ca="1" si="26"/>
        <v>34992</v>
      </c>
      <c r="F203" s="59">
        <f t="shared" ca="1" si="27"/>
        <v>-4.3952551904946802</v>
      </c>
      <c r="G203" s="33">
        <f t="shared" si="20"/>
        <v>1</v>
      </c>
      <c r="H203" s="92">
        <f t="shared" ca="1" si="21"/>
        <v>-4.3952551904946802</v>
      </c>
      <c r="I203" s="33" t="str">
        <f t="shared" ca="1" si="25"/>
        <v/>
      </c>
      <c r="J203" s="33">
        <f ca="1">SUM($I$34:I203)</f>
        <v>14</v>
      </c>
      <c r="K203" s="33" t="str">
        <f t="shared" ca="1" si="22"/>
        <v/>
      </c>
      <c r="L203" s="34" t="str">
        <f t="shared" ca="1" si="23"/>
        <v/>
      </c>
      <c r="M203" s="37" t="str">
        <f ca="1">IF(L203="","",OFFSET(L203,MAX($K$34:K202)-K203,-1,1,1))</f>
        <v/>
      </c>
      <c r="N203" s="34" t="str">
        <f t="shared" ca="1" si="28"/>
        <v/>
      </c>
      <c r="O203" s="42" t="str">
        <f t="shared" ca="1" si="24"/>
        <v/>
      </c>
      <c r="P203" s="42"/>
      <c r="Q203"/>
      <c r="R203"/>
    </row>
    <row r="204" spans="1:18" x14ac:dyDescent="0.2">
      <c r="A204" s="72">
        <v>35188</v>
      </c>
      <c r="B204" s="22">
        <v>262.75</v>
      </c>
      <c r="C204" s="22">
        <v>189.5</v>
      </c>
      <c r="D204" s="22">
        <v>249</v>
      </c>
      <c r="E204" s="62">
        <f t="shared" ca="1" si="26"/>
        <v>34999</v>
      </c>
      <c r="F204" s="59">
        <f t="shared" ca="1" si="27"/>
        <v>-18.720597371177512</v>
      </c>
      <c r="G204" s="33">
        <f t="shared" si="20"/>
        <v>1</v>
      </c>
      <c r="H204" s="92">
        <f t="shared" ca="1" si="21"/>
        <v>-18.720597371177512</v>
      </c>
      <c r="I204" s="33" t="str">
        <f t="shared" ca="1" si="25"/>
        <v/>
      </c>
      <c r="J204" s="33">
        <f ca="1">SUM($I$34:I204)</f>
        <v>14</v>
      </c>
      <c r="K204" s="33" t="str">
        <f t="shared" ca="1" si="22"/>
        <v/>
      </c>
      <c r="L204" s="34" t="str">
        <f t="shared" ca="1" si="23"/>
        <v/>
      </c>
      <c r="M204" s="37" t="str">
        <f ca="1">IF(L204="","",OFFSET(L204,MAX($K$34:K203)-K204,-1,1,1))</f>
        <v/>
      </c>
      <c r="N204" s="34" t="str">
        <f t="shared" ca="1" si="28"/>
        <v/>
      </c>
      <c r="O204" s="42" t="str">
        <f t="shared" ca="1" si="24"/>
        <v/>
      </c>
      <c r="P204" s="42"/>
      <c r="Q204"/>
      <c r="R204"/>
    </row>
    <row r="205" spans="1:18" x14ac:dyDescent="0.2">
      <c r="A205" s="72">
        <v>35195</v>
      </c>
      <c r="B205" s="22">
        <v>262</v>
      </c>
      <c r="C205" s="22">
        <v>186</v>
      </c>
      <c r="D205" s="22">
        <v>251</v>
      </c>
      <c r="E205" s="62">
        <f t="shared" ca="1" si="26"/>
        <v>35006</v>
      </c>
      <c r="F205" s="59">
        <f t="shared" ca="1" si="27"/>
        <v>-30.030445248127641</v>
      </c>
      <c r="G205" s="33">
        <f t="shared" si="20"/>
        <v>1</v>
      </c>
      <c r="H205" s="92">
        <f t="shared" ca="1" si="21"/>
        <v>-30.030445248127641</v>
      </c>
      <c r="I205" s="33" t="str">
        <f t="shared" ca="1" si="25"/>
        <v/>
      </c>
      <c r="J205" s="33">
        <f ca="1">SUM($I$34:I205)</f>
        <v>14</v>
      </c>
      <c r="K205" s="33" t="str">
        <f t="shared" ca="1" si="22"/>
        <v/>
      </c>
      <c r="L205" s="34" t="str">
        <f t="shared" ca="1" si="23"/>
        <v/>
      </c>
      <c r="M205" s="37" t="str">
        <f ca="1">IF(L205="","",OFFSET(L205,MAX($K$34:K204)-K205,-1,1,1))</f>
        <v/>
      </c>
      <c r="N205" s="34" t="str">
        <f t="shared" ca="1" si="28"/>
        <v/>
      </c>
      <c r="O205" s="42" t="str">
        <f t="shared" ca="1" si="24"/>
        <v/>
      </c>
      <c r="P205" s="42"/>
      <c r="Q205"/>
      <c r="R205"/>
    </row>
    <row r="206" spans="1:18" x14ac:dyDescent="0.2">
      <c r="A206" s="72">
        <v>35202</v>
      </c>
      <c r="B206" s="22">
        <v>260.75</v>
      </c>
      <c r="C206" s="22">
        <v>186</v>
      </c>
      <c r="D206" s="22">
        <v>248</v>
      </c>
      <c r="E206" s="62">
        <f t="shared" ca="1" si="26"/>
        <v>35013</v>
      </c>
      <c r="F206" s="59">
        <f t="shared" ca="1" si="27"/>
        <v>-20.216151909644196</v>
      </c>
      <c r="G206" s="33">
        <f t="shared" si="20"/>
        <v>1</v>
      </c>
      <c r="H206" s="92">
        <f t="shared" ca="1" si="21"/>
        <v>-20.216151909644196</v>
      </c>
      <c r="I206" s="33" t="str">
        <f t="shared" ca="1" si="25"/>
        <v/>
      </c>
      <c r="J206" s="33">
        <f ca="1">SUM($I$34:I206)</f>
        <v>14</v>
      </c>
      <c r="K206" s="33" t="str">
        <f t="shared" ca="1" si="22"/>
        <v/>
      </c>
      <c r="L206" s="34" t="str">
        <f t="shared" ca="1" si="23"/>
        <v/>
      </c>
      <c r="M206" s="37" t="str">
        <f ca="1">IF(L206="","",OFFSET(L206,MAX($K$34:K205)-K206,-1,1,1))</f>
        <v/>
      </c>
      <c r="N206" s="34" t="str">
        <f t="shared" ca="1" si="28"/>
        <v/>
      </c>
      <c r="O206" s="42" t="str">
        <f t="shared" ca="1" si="24"/>
        <v/>
      </c>
      <c r="P206" s="42"/>
      <c r="Q206"/>
      <c r="R206"/>
    </row>
    <row r="207" spans="1:18" x14ac:dyDescent="0.2">
      <c r="A207" s="72">
        <v>35209</v>
      </c>
      <c r="B207" s="22">
        <v>259.75</v>
      </c>
      <c r="C207" s="22">
        <v>186.5</v>
      </c>
      <c r="D207" s="22">
        <v>243</v>
      </c>
      <c r="E207" s="62">
        <f t="shared" ca="1" si="26"/>
        <v>35020</v>
      </c>
      <c r="F207" s="59">
        <f t="shared" ca="1" si="27"/>
        <v>-5.1740210671934364</v>
      </c>
      <c r="G207" s="33">
        <f t="shared" si="20"/>
        <v>1</v>
      </c>
      <c r="H207" s="92">
        <f t="shared" ca="1" si="21"/>
        <v>-5.1740210671934364</v>
      </c>
      <c r="I207" s="33" t="str">
        <f t="shared" ca="1" si="25"/>
        <v/>
      </c>
      <c r="J207" s="33">
        <f ca="1">SUM($I$34:I207)</f>
        <v>14</v>
      </c>
      <c r="K207" s="33" t="str">
        <f t="shared" ca="1" si="22"/>
        <v/>
      </c>
      <c r="L207" s="34" t="str">
        <f t="shared" ca="1" si="23"/>
        <v/>
      </c>
      <c r="M207" s="37" t="str">
        <f ca="1">IF(L207="","",OFFSET(L207,MAX($K$34:K206)-K207,-1,1,1))</f>
        <v/>
      </c>
      <c r="N207" s="34" t="str">
        <f t="shared" ca="1" si="28"/>
        <v/>
      </c>
      <c r="O207" s="42" t="str">
        <f t="shared" ca="1" si="24"/>
        <v/>
      </c>
      <c r="P207" s="42"/>
      <c r="Q207"/>
      <c r="R207"/>
    </row>
    <row r="208" spans="1:18" x14ac:dyDescent="0.2">
      <c r="A208" s="72">
        <v>35216</v>
      </c>
      <c r="B208" s="22">
        <v>267.5</v>
      </c>
      <c r="C208" s="22">
        <v>183</v>
      </c>
      <c r="D208" s="22">
        <v>240</v>
      </c>
      <c r="E208" s="62">
        <f t="shared" ca="1" si="26"/>
        <v>35027</v>
      </c>
      <c r="F208" s="59">
        <f t="shared" ca="1" si="27"/>
        <v>-19.745459178458582</v>
      </c>
      <c r="G208" s="33">
        <f t="shared" si="20"/>
        <v>1</v>
      </c>
      <c r="H208" s="92">
        <f t="shared" ca="1" si="21"/>
        <v>-19.745459178458582</v>
      </c>
      <c r="I208" s="33" t="str">
        <f t="shared" ca="1" si="25"/>
        <v/>
      </c>
      <c r="J208" s="33">
        <f ca="1">SUM($I$34:I208)</f>
        <v>14</v>
      </c>
      <c r="K208" s="33" t="str">
        <f t="shared" ca="1" si="22"/>
        <v/>
      </c>
      <c r="L208" s="34" t="str">
        <f t="shared" ca="1" si="23"/>
        <v/>
      </c>
      <c r="M208" s="37" t="str">
        <f ca="1">IF(L208="","",OFFSET(L208,MAX($K$34:K207)-K208,-1,1,1))</f>
        <v/>
      </c>
      <c r="N208" s="34" t="str">
        <f t="shared" ca="1" si="28"/>
        <v/>
      </c>
      <c r="O208" s="42" t="str">
        <f t="shared" ca="1" si="24"/>
        <v/>
      </c>
      <c r="P208" s="42"/>
      <c r="Q208"/>
      <c r="R208"/>
    </row>
    <row r="209" spans="1:18" x14ac:dyDescent="0.2">
      <c r="A209" s="72">
        <v>35223</v>
      </c>
      <c r="B209" s="22">
        <v>262.75</v>
      </c>
      <c r="C209" s="22">
        <v>173</v>
      </c>
      <c r="D209" s="22">
        <v>233</v>
      </c>
      <c r="E209" s="62">
        <f t="shared" ca="1" si="26"/>
        <v>35034</v>
      </c>
      <c r="F209" s="59">
        <f t="shared" ca="1" si="27"/>
        <v>-4.4243394432552989</v>
      </c>
      <c r="G209" s="33">
        <f t="shared" si="20"/>
        <v>1</v>
      </c>
      <c r="H209" s="92">
        <f t="shared" ca="1" si="21"/>
        <v>-4.4243394432552989</v>
      </c>
      <c r="I209" s="33" t="str">
        <f t="shared" ca="1" si="25"/>
        <v/>
      </c>
      <c r="J209" s="33">
        <f ca="1">SUM($I$34:I209)</f>
        <v>14</v>
      </c>
      <c r="K209" s="33" t="str">
        <f t="shared" ca="1" si="22"/>
        <v/>
      </c>
      <c r="L209" s="34" t="str">
        <f t="shared" ca="1" si="23"/>
        <v/>
      </c>
      <c r="M209" s="37" t="str">
        <f ca="1">IF(L209="","",OFFSET(L209,MAX($K$34:K208)-K209,-1,1,1))</f>
        <v/>
      </c>
      <c r="N209" s="34" t="str">
        <f t="shared" ca="1" si="28"/>
        <v/>
      </c>
      <c r="O209" s="42" t="str">
        <f t="shared" ca="1" si="24"/>
        <v/>
      </c>
      <c r="P209" s="42"/>
      <c r="Q209"/>
      <c r="R209"/>
    </row>
    <row r="210" spans="1:18" x14ac:dyDescent="0.2">
      <c r="A210" s="72">
        <v>35230</v>
      </c>
      <c r="B210" s="22">
        <v>269.75</v>
      </c>
      <c r="C210" s="22">
        <v>170</v>
      </c>
      <c r="D210" s="22">
        <v>233</v>
      </c>
      <c r="E210" s="62">
        <f t="shared" ca="1" si="26"/>
        <v>35041</v>
      </c>
      <c r="F210" s="59">
        <f t="shared" ca="1" si="27"/>
        <v>3.1295398379303485</v>
      </c>
      <c r="G210" s="33">
        <f t="shared" si="20"/>
        <v>1</v>
      </c>
      <c r="H210" s="92">
        <f t="shared" ca="1" si="21"/>
        <v>3.1295398379303485</v>
      </c>
      <c r="I210" s="33">
        <f t="shared" ca="1" si="25"/>
        <v>1</v>
      </c>
      <c r="J210" s="33">
        <f ca="1">SUM($I$34:I210)</f>
        <v>15</v>
      </c>
      <c r="K210" s="33">
        <f t="shared" ca="1" si="22"/>
        <v>210</v>
      </c>
      <c r="L210" s="34">
        <f t="shared" ca="1" si="23"/>
        <v>35230</v>
      </c>
      <c r="M210" s="37">
        <f ca="1">IF(L210="","",OFFSET(L210,MAX($K$34:K209)-K210,-1,1,1))</f>
        <v>201</v>
      </c>
      <c r="N210" s="34">
        <f t="shared" ca="1" si="28"/>
        <v>35167</v>
      </c>
      <c r="O210" s="42">
        <f t="shared" ca="1" si="24"/>
        <v>9</v>
      </c>
      <c r="P210" s="42"/>
      <c r="Q210"/>
      <c r="R210"/>
    </row>
    <row r="211" spans="1:18" x14ac:dyDescent="0.2">
      <c r="A211" s="72">
        <v>35237</v>
      </c>
      <c r="B211" s="22">
        <v>273</v>
      </c>
      <c r="C211" s="22">
        <v>169.25</v>
      </c>
      <c r="D211" s="22">
        <v>235</v>
      </c>
      <c r="E211" s="62">
        <f t="shared" ca="1" si="26"/>
        <v>35048</v>
      </c>
      <c r="F211" s="59">
        <f t="shared" ca="1" si="27"/>
        <v>-7.0699473828509394</v>
      </c>
      <c r="G211" s="33">
        <f t="shared" si="20"/>
        <v>1</v>
      </c>
      <c r="H211" s="92">
        <f t="shared" ca="1" si="21"/>
        <v>-7.0699473828509394</v>
      </c>
      <c r="I211" s="33">
        <f t="shared" ca="1" si="25"/>
        <v>1</v>
      </c>
      <c r="J211" s="33">
        <f ca="1">SUM($I$34:I211)</f>
        <v>16</v>
      </c>
      <c r="K211" s="33">
        <f t="shared" ca="1" si="22"/>
        <v>211</v>
      </c>
      <c r="L211" s="34">
        <f t="shared" ca="1" si="23"/>
        <v>35237</v>
      </c>
      <c r="M211" s="37">
        <f ca="1">IF(L211="","",OFFSET(L211,MAX($K$34:K210)-K211,-1,1,1))</f>
        <v>210</v>
      </c>
      <c r="N211" s="34">
        <f t="shared" ca="1" si="28"/>
        <v>35230</v>
      </c>
      <c r="O211" s="42">
        <f t="shared" ca="1" si="24"/>
        <v>1</v>
      </c>
      <c r="P211" s="42"/>
      <c r="Q211"/>
      <c r="R211"/>
    </row>
    <row r="212" spans="1:18" x14ac:dyDescent="0.2">
      <c r="A212" s="72">
        <v>35244</v>
      </c>
      <c r="B212" s="22">
        <v>280</v>
      </c>
      <c r="C212" s="22">
        <v>171</v>
      </c>
      <c r="D212" s="22">
        <v>231</v>
      </c>
      <c r="E212" s="62">
        <f t="shared" ca="1" si="26"/>
        <v>35055</v>
      </c>
      <c r="F212" s="59">
        <f t="shared" ca="1" si="27"/>
        <v>-11.294483196485224</v>
      </c>
      <c r="G212" s="33">
        <f t="shared" si="20"/>
        <v>1</v>
      </c>
      <c r="H212" s="92">
        <f t="shared" ca="1" si="21"/>
        <v>-11.294483196485224</v>
      </c>
      <c r="I212" s="33" t="str">
        <f t="shared" ca="1" si="25"/>
        <v/>
      </c>
      <c r="J212" s="33">
        <f ca="1">SUM($I$34:I212)</f>
        <v>16</v>
      </c>
      <c r="K212" s="33" t="str">
        <f t="shared" ca="1" si="22"/>
        <v/>
      </c>
      <c r="L212" s="34" t="str">
        <f t="shared" ca="1" si="23"/>
        <v/>
      </c>
      <c r="M212" s="37" t="str">
        <f ca="1">IF(L212="","",OFFSET(L212,MAX($K$34:K211)-K212,-1,1,1))</f>
        <v/>
      </c>
      <c r="N212" s="34" t="str">
        <f t="shared" ca="1" si="28"/>
        <v/>
      </c>
      <c r="O212" s="42" t="str">
        <f t="shared" ca="1" si="24"/>
        <v/>
      </c>
      <c r="P212" s="42"/>
      <c r="Q212"/>
      <c r="R212"/>
    </row>
    <row r="213" spans="1:18" x14ac:dyDescent="0.2">
      <c r="A213" s="72">
        <v>35251</v>
      </c>
      <c r="B213" s="22">
        <v>278.25</v>
      </c>
      <c r="C213" s="22">
        <v>179.25</v>
      </c>
      <c r="D213" s="22">
        <v>233</v>
      </c>
      <c r="E213" s="62">
        <f t="shared" ca="1" si="26"/>
        <v>35069</v>
      </c>
      <c r="F213" s="59">
        <f t="shared" ca="1" si="27"/>
        <v>-0.93970794838509164</v>
      </c>
      <c r="G213" s="33">
        <f t="shared" si="20"/>
        <v>1</v>
      </c>
      <c r="H213" s="92">
        <f t="shared" ca="1" si="21"/>
        <v>-0.93970794838509164</v>
      </c>
      <c r="I213" s="33" t="str">
        <f t="shared" ca="1" si="25"/>
        <v/>
      </c>
      <c r="J213" s="33">
        <f ca="1">SUM($I$34:I213)</f>
        <v>16</v>
      </c>
      <c r="K213" s="33" t="str">
        <f t="shared" ca="1" si="22"/>
        <v/>
      </c>
      <c r="L213" s="34" t="str">
        <f t="shared" ca="1" si="23"/>
        <v/>
      </c>
      <c r="M213" s="37" t="str">
        <f ca="1">IF(L213="","",OFFSET(L213,MAX($K$34:K212)-K213,-1,1,1))</f>
        <v/>
      </c>
      <c r="N213" s="34" t="str">
        <f t="shared" ca="1" si="28"/>
        <v/>
      </c>
      <c r="O213" s="42" t="str">
        <f t="shared" ca="1" si="24"/>
        <v/>
      </c>
      <c r="P213" s="42"/>
      <c r="Q213"/>
      <c r="R213"/>
    </row>
    <row r="214" spans="1:18" x14ac:dyDescent="0.2">
      <c r="A214" s="72">
        <v>35258</v>
      </c>
      <c r="B214" s="22">
        <v>277.75</v>
      </c>
      <c r="C214" s="22">
        <v>183.5</v>
      </c>
      <c r="D214" s="22">
        <v>235</v>
      </c>
      <c r="E214" s="62">
        <f t="shared" ca="1" si="26"/>
        <v>35076</v>
      </c>
      <c r="F214" s="59">
        <f t="shared" ca="1" si="27"/>
        <v>2.7265679341641267</v>
      </c>
      <c r="G214" s="33">
        <f t="shared" si="20"/>
        <v>1</v>
      </c>
      <c r="H214" s="92">
        <f t="shared" ca="1" si="21"/>
        <v>2.7265679341641267</v>
      </c>
      <c r="I214" s="33">
        <f t="shared" ca="1" si="25"/>
        <v>1</v>
      </c>
      <c r="J214" s="33">
        <f ca="1">SUM($I$34:I214)</f>
        <v>17</v>
      </c>
      <c r="K214" s="33">
        <f t="shared" ca="1" si="22"/>
        <v>214</v>
      </c>
      <c r="L214" s="34">
        <f t="shared" ca="1" si="23"/>
        <v>35258</v>
      </c>
      <c r="M214" s="37">
        <f ca="1">IF(L214="","",OFFSET(L214,MAX($K$34:K213)-K214,-1,1,1))</f>
        <v>211</v>
      </c>
      <c r="N214" s="34">
        <f t="shared" ca="1" si="28"/>
        <v>35237</v>
      </c>
      <c r="O214" s="42">
        <f t="shared" ca="1" si="24"/>
        <v>3</v>
      </c>
      <c r="P214" s="42"/>
      <c r="Q214"/>
      <c r="R214"/>
    </row>
    <row r="215" spans="1:18" x14ac:dyDescent="0.2">
      <c r="A215" s="72">
        <v>35265</v>
      </c>
      <c r="B215" s="22">
        <v>290</v>
      </c>
      <c r="C215" s="22">
        <v>186.5</v>
      </c>
      <c r="D215" s="22">
        <v>244</v>
      </c>
      <c r="E215" s="62">
        <f t="shared" ca="1" si="26"/>
        <v>35083</v>
      </c>
      <c r="F215" s="59">
        <f t="shared" ca="1" si="27"/>
        <v>-4.3295340777881783</v>
      </c>
      <c r="G215" s="33">
        <f t="shared" si="20"/>
        <v>1</v>
      </c>
      <c r="H215" s="92">
        <f t="shared" ca="1" si="21"/>
        <v>-4.3295340777881783</v>
      </c>
      <c r="I215" s="33">
        <f t="shared" ca="1" si="25"/>
        <v>1</v>
      </c>
      <c r="J215" s="33">
        <f ca="1">SUM($I$34:I215)</f>
        <v>18</v>
      </c>
      <c r="K215" s="33">
        <f t="shared" ca="1" si="22"/>
        <v>215</v>
      </c>
      <c r="L215" s="34">
        <f t="shared" ca="1" si="23"/>
        <v>35265</v>
      </c>
      <c r="M215" s="37">
        <f ca="1">IF(L215="","",OFFSET(L215,MAX($K$34:K214)-K215,-1,1,1))</f>
        <v>214</v>
      </c>
      <c r="N215" s="34">
        <f t="shared" ca="1" si="28"/>
        <v>35258</v>
      </c>
      <c r="O215" s="42">
        <f t="shared" ca="1" si="24"/>
        <v>1</v>
      </c>
      <c r="P215" s="42"/>
      <c r="Q215"/>
      <c r="R215"/>
    </row>
    <row r="216" spans="1:18" x14ac:dyDescent="0.2">
      <c r="A216" s="72">
        <v>35272</v>
      </c>
      <c r="B216" s="22">
        <v>295</v>
      </c>
      <c r="C216" s="22">
        <v>188.5</v>
      </c>
      <c r="D216" s="22">
        <v>243</v>
      </c>
      <c r="E216" s="62">
        <f t="shared" ca="1" si="26"/>
        <v>35090</v>
      </c>
      <c r="F216" s="59">
        <f t="shared" ca="1" si="27"/>
        <v>-5.6588451395225974</v>
      </c>
      <c r="G216" s="33">
        <f t="shared" si="20"/>
        <v>1</v>
      </c>
      <c r="H216" s="92">
        <f t="shared" ca="1" si="21"/>
        <v>-5.6588451395225974</v>
      </c>
      <c r="I216" s="33" t="str">
        <f t="shared" ca="1" si="25"/>
        <v/>
      </c>
      <c r="J216" s="33">
        <f ca="1">SUM($I$34:I216)</f>
        <v>18</v>
      </c>
      <c r="K216" s="33" t="str">
        <f t="shared" ca="1" si="22"/>
        <v/>
      </c>
      <c r="L216" s="34" t="str">
        <f t="shared" ca="1" si="23"/>
        <v/>
      </c>
      <c r="M216" s="37" t="str">
        <f ca="1">IF(L216="","",OFFSET(L216,MAX($K$34:K215)-K216,-1,1,1))</f>
        <v/>
      </c>
      <c r="N216" s="34" t="str">
        <f t="shared" ca="1" si="28"/>
        <v/>
      </c>
      <c r="O216" s="42" t="str">
        <f t="shared" ca="1" si="24"/>
        <v/>
      </c>
      <c r="P216" s="42"/>
      <c r="Q216"/>
      <c r="R216"/>
    </row>
    <row r="217" spans="1:18" x14ac:dyDescent="0.2">
      <c r="A217" s="72">
        <v>35279</v>
      </c>
      <c r="B217" s="22">
        <v>310.75</v>
      </c>
      <c r="C217" s="22">
        <v>186.5</v>
      </c>
      <c r="D217" s="22">
        <v>243</v>
      </c>
      <c r="E217" s="62">
        <f t="shared" ca="1" si="26"/>
        <v>35097</v>
      </c>
      <c r="F217" s="59">
        <f t="shared" ca="1" si="27"/>
        <v>-42.513587981805777</v>
      </c>
      <c r="G217" s="33">
        <f t="shared" si="20"/>
        <v>1</v>
      </c>
      <c r="H217" s="92">
        <f t="shared" ca="1" si="21"/>
        <v>-42.513587981805777</v>
      </c>
      <c r="I217" s="33" t="str">
        <f t="shared" ca="1" si="25"/>
        <v/>
      </c>
      <c r="J217" s="33">
        <f ca="1">SUM($I$34:I217)</f>
        <v>18</v>
      </c>
      <c r="K217" s="33" t="str">
        <f t="shared" ca="1" si="22"/>
        <v/>
      </c>
      <c r="L217" s="34" t="str">
        <f t="shared" ca="1" si="23"/>
        <v/>
      </c>
      <c r="M217" s="37" t="str">
        <f ca="1">IF(L217="","",OFFSET(L217,MAX($K$34:K216)-K217,-1,1,1))</f>
        <v/>
      </c>
      <c r="N217" s="34" t="str">
        <f t="shared" ca="1" si="28"/>
        <v/>
      </c>
      <c r="O217" s="42" t="str">
        <f t="shared" ca="1" si="24"/>
        <v/>
      </c>
      <c r="P217" s="42"/>
      <c r="Q217"/>
      <c r="R217"/>
    </row>
    <row r="218" spans="1:18" x14ac:dyDescent="0.2">
      <c r="A218" s="72">
        <v>35286</v>
      </c>
      <c r="B218" s="22">
        <v>314.5</v>
      </c>
      <c r="C218" s="22">
        <v>187.5</v>
      </c>
      <c r="D218" s="22">
        <v>243</v>
      </c>
      <c r="E218" s="62">
        <f t="shared" ca="1" si="26"/>
        <v>35104</v>
      </c>
      <c r="F218" s="59">
        <f t="shared" ca="1" si="27"/>
        <v>-50.624522435907195</v>
      </c>
      <c r="G218" s="33">
        <f t="shared" si="20"/>
        <v>1</v>
      </c>
      <c r="H218" s="92">
        <f t="shared" ca="1" si="21"/>
        <v>-50.624522435907195</v>
      </c>
      <c r="I218" s="33" t="str">
        <f t="shared" ca="1" si="25"/>
        <v/>
      </c>
      <c r="J218" s="33">
        <f ca="1">SUM($I$34:I218)</f>
        <v>18</v>
      </c>
      <c r="K218" s="33" t="str">
        <f t="shared" ca="1" si="22"/>
        <v/>
      </c>
      <c r="L218" s="34" t="str">
        <f t="shared" ca="1" si="23"/>
        <v/>
      </c>
      <c r="M218" s="37" t="str">
        <f ca="1">IF(L218="","",OFFSET(L218,MAX($K$34:K217)-K218,-1,1,1))</f>
        <v/>
      </c>
      <c r="N218" s="34" t="str">
        <f t="shared" ca="1" si="28"/>
        <v/>
      </c>
      <c r="O218" s="42" t="str">
        <f t="shared" ca="1" si="24"/>
        <v/>
      </c>
      <c r="P218" s="42"/>
      <c r="Q218"/>
      <c r="R218"/>
    </row>
    <row r="219" spans="1:18" x14ac:dyDescent="0.2">
      <c r="A219" s="72">
        <v>35293</v>
      </c>
      <c r="B219" s="22">
        <v>331.75</v>
      </c>
      <c r="C219" s="22">
        <v>187.5</v>
      </c>
      <c r="D219" s="22">
        <v>248</v>
      </c>
      <c r="E219" s="62">
        <f t="shared" ca="1" si="26"/>
        <v>35111</v>
      </c>
      <c r="F219" s="59">
        <f t="shared" ca="1" si="27"/>
        <v>-64.306353609158137</v>
      </c>
      <c r="G219" s="33">
        <f t="shared" si="20"/>
        <v>1</v>
      </c>
      <c r="H219" s="92">
        <f t="shared" ca="1" si="21"/>
        <v>-64.306353609158137</v>
      </c>
      <c r="I219" s="33" t="str">
        <f t="shared" ca="1" si="25"/>
        <v/>
      </c>
      <c r="J219" s="33">
        <f ca="1">SUM($I$34:I219)</f>
        <v>18</v>
      </c>
      <c r="K219" s="33" t="str">
        <f t="shared" ca="1" si="22"/>
        <v/>
      </c>
      <c r="L219" s="34" t="str">
        <f t="shared" ca="1" si="23"/>
        <v/>
      </c>
      <c r="M219" s="37" t="str">
        <f ca="1">IF(L219="","",OFFSET(L219,MAX($K$34:K218)-K219,-1,1,1))</f>
        <v/>
      </c>
      <c r="N219" s="34" t="str">
        <f t="shared" ca="1" si="28"/>
        <v/>
      </c>
      <c r="O219" s="42" t="str">
        <f t="shared" ca="1" si="24"/>
        <v/>
      </c>
      <c r="P219" s="42"/>
      <c r="Q219"/>
      <c r="R219"/>
    </row>
    <row r="220" spans="1:18" x14ac:dyDescent="0.2">
      <c r="A220" s="72">
        <v>35300</v>
      </c>
      <c r="B220" s="22">
        <v>345.75</v>
      </c>
      <c r="C220" s="22">
        <v>190.5</v>
      </c>
      <c r="D220" s="22">
        <v>263</v>
      </c>
      <c r="E220" s="62">
        <f t="shared" ca="1" si="26"/>
        <v>35118</v>
      </c>
      <c r="F220" s="59">
        <f t="shared" ca="1" si="27"/>
        <v>-74.077974713075179</v>
      </c>
      <c r="G220" s="33">
        <f t="shared" si="20"/>
        <v>1</v>
      </c>
      <c r="H220" s="92">
        <f t="shared" ca="1" si="21"/>
        <v>-74.077974713075179</v>
      </c>
      <c r="I220" s="33" t="str">
        <f t="shared" ca="1" si="25"/>
        <v/>
      </c>
      <c r="J220" s="33">
        <f ca="1">SUM($I$34:I220)</f>
        <v>18</v>
      </c>
      <c r="K220" s="33" t="str">
        <f t="shared" ca="1" si="22"/>
        <v/>
      </c>
      <c r="L220" s="34" t="str">
        <f t="shared" ca="1" si="23"/>
        <v/>
      </c>
      <c r="M220" s="37" t="str">
        <f ca="1">IF(L220="","",OFFSET(L220,MAX($K$34:K219)-K220,-1,1,1))</f>
        <v/>
      </c>
      <c r="N220" s="34" t="str">
        <f t="shared" ca="1" si="28"/>
        <v/>
      </c>
      <c r="O220" s="42" t="str">
        <f t="shared" ca="1" si="24"/>
        <v/>
      </c>
      <c r="P220" s="42"/>
      <c r="Q220"/>
      <c r="R220"/>
    </row>
    <row r="221" spans="1:18" x14ac:dyDescent="0.2">
      <c r="A221" s="72">
        <v>35307</v>
      </c>
      <c r="B221" s="22">
        <v>319.75</v>
      </c>
      <c r="C221" s="22">
        <v>192</v>
      </c>
      <c r="D221" s="22">
        <v>263</v>
      </c>
      <c r="E221" s="62">
        <f t="shared" ca="1" si="26"/>
        <v>35125</v>
      </c>
      <c r="F221" s="59">
        <f t="shared" ca="1" si="27"/>
        <v>-43.489837539908031</v>
      </c>
      <c r="G221" s="33">
        <f t="shared" si="20"/>
        <v>1</v>
      </c>
      <c r="H221" s="92">
        <f t="shared" ca="1" si="21"/>
        <v>-43.489837539908031</v>
      </c>
      <c r="I221" s="33" t="str">
        <f t="shared" ca="1" si="25"/>
        <v/>
      </c>
      <c r="J221" s="33">
        <f ca="1">SUM($I$34:I221)</f>
        <v>18</v>
      </c>
      <c r="K221" s="33" t="str">
        <f t="shared" ca="1" si="22"/>
        <v/>
      </c>
      <c r="L221" s="34" t="str">
        <f t="shared" ca="1" si="23"/>
        <v/>
      </c>
      <c r="M221" s="37" t="str">
        <f ca="1">IF(L221="","",OFFSET(L221,MAX($K$34:K220)-K221,-1,1,1))</f>
        <v/>
      </c>
      <c r="N221" s="34" t="str">
        <f t="shared" ca="1" si="28"/>
        <v/>
      </c>
      <c r="O221" s="42" t="str">
        <f t="shared" ca="1" si="24"/>
        <v/>
      </c>
      <c r="P221" s="42"/>
      <c r="Q221"/>
      <c r="R221"/>
    </row>
    <row r="222" spans="1:18" x14ac:dyDescent="0.2">
      <c r="A222" s="72">
        <v>35314</v>
      </c>
      <c r="B222" s="22">
        <v>312.75</v>
      </c>
      <c r="C222" s="22">
        <v>199</v>
      </c>
      <c r="D222" s="22">
        <v>263</v>
      </c>
      <c r="E222" s="62">
        <f t="shared" ca="1" si="26"/>
        <v>35132</v>
      </c>
      <c r="F222" s="59">
        <f t="shared" ca="1" si="27"/>
        <v>-28.631284020993139</v>
      </c>
      <c r="G222" s="33">
        <f t="shared" si="20"/>
        <v>1</v>
      </c>
      <c r="H222" s="92">
        <f t="shared" ca="1" si="21"/>
        <v>-28.631284020993139</v>
      </c>
      <c r="I222" s="33" t="str">
        <f t="shared" ca="1" si="25"/>
        <v/>
      </c>
      <c r="J222" s="33">
        <f ca="1">SUM($I$34:I222)</f>
        <v>18</v>
      </c>
      <c r="K222" s="33" t="str">
        <f t="shared" ca="1" si="22"/>
        <v/>
      </c>
      <c r="L222" s="34" t="str">
        <f t="shared" ca="1" si="23"/>
        <v/>
      </c>
      <c r="M222" s="37" t="str">
        <f ca="1">IF(L222="","",OFFSET(L222,MAX($K$34:K221)-K222,-1,1,1))</f>
        <v/>
      </c>
      <c r="N222" s="34" t="str">
        <f t="shared" ca="1" si="28"/>
        <v/>
      </c>
      <c r="O222" s="42" t="str">
        <f t="shared" ca="1" si="24"/>
        <v/>
      </c>
      <c r="P222" s="42"/>
      <c r="Q222"/>
      <c r="R222"/>
    </row>
    <row r="223" spans="1:18" x14ac:dyDescent="0.2">
      <c r="A223" s="72">
        <v>35321</v>
      </c>
      <c r="B223" s="22">
        <v>305</v>
      </c>
      <c r="C223" s="22">
        <v>202</v>
      </c>
      <c r="D223" s="22">
        <v>250</v>
      </c>
      <c r="E223" s="62">
        <f t="shared" ca="1" si="26"/>
        <v>35139</v>
      </c>
      <c r="F223" s="59">
        <f t="shared" ca="1" si="27"/>
        <v>-18.833596351625726</v>
      </c>
      <c r="G223" s="33">
        <f t="shared" si="20"/>
        <v>1</v>
      </c>
      <c r="H223" s="92">
        <f t="shared" ca="1" si="21"/>
        <v>-18.833596351625726</v>
      </c>
      <c r="I223" s="33" t="str">
        <f t="shared" ca="1" si="25"/>
        <v/>
      </c>
      <c r="J223" s="33">
        <f ca="1">SUM($I$34:I223)</f>
        <v>18</v>
      </c>
      <c r="K223" s="33" t="str">
        <f t="shared" ca="1" si="22"/>
        <v/>
      </c>
      <c r="L223" s="34" t="str">
        <f t="shared" ca="1" si="23"/>
        <v/>
      </c>
      <c r="M223" s="37" t="str">
        <f ca="1">IF(L223="","",OFFSET(L223,MAX($K$34:K222)-K223,-1,1,1))</f>
        <v/>
      </c>
      <c r="N223" s="34" t="str">
        <f t="shared" ca="1" si="28"/>
        <v/>
      </c>
      <c r="O223" s="42" t="str">
        <f t="shared" ca="1" si="24"/>
        <v/>
      </c>
      <c r="P223" s="42"/>
      <c r="Q223"/>
      <c r="R223"/>
    </row>
    <row r="224" spans="1:18" x14ac:dyDescent="0.2">
      <c r="A224" s="72">
        <v>35328</v>
      </c>
      <c r="B224" s="22">
        <v>303.25</v>
      </c>
      <c r="C224" s="22">
        <v>205</v>
      </c>
      <c r="D224" s="22">
        <v>253</v>
      </c>
      <c r="E224" s="62">
        <f t="shared" ca="1" si="26"/>
        <v>35146</v>
      </c>
      <c r="F224" s="59">
        <f t="shared" ca="1" si="27"/>
        <v>-13.719392613008221</v>
      </c>
      <c r="G224" s="33">
        <f t="shared" si="20"/>
        <v>1</v>
      </c>
      <c r="H224" s="92">
        <f t="shared" ca="1" si="21"/>
        <v>-13.719392613008221</v>
      </c>
      <c r="I224" s="33" t="str">
        <f t="shared" ca="1" si="25"/>
        <v/>
      </c>
      <c r="J224" s="33">
        <f ca="1">SUM($I$34:I224)</f>
        <v>18</v>
      </c>
      <c r="K224" s="33" t="str">
        <f t="shared" ca="1" si="22"/>
        <v/>
      </c>
      <c r="L224" s="34" t="str">
        <f t="shared" ca="1" si="23"/>
        <v/>
      </c>
      <c r="M224" s="37" t="str">
        <f ca="1">IF(L224="","",OFFSET(L224,MAX($K$34:K223)-K224,-1,1,1))</f>
        <v/>
      </c>
      <c r="N224" s="34" t="str">
        <f t="shared" ca="1" si="28"/>
        <v/>
      </c>
      <c r="O224" s="42" t="str">
        <f t="shared" ca="1" si="24"/>
        <v/>
      </c>
      <c r="P224" s="42"/>
      <c r="Q224"/>
      <c r="R224"/>
    </row>
    <row r="225" spans="1:18" x14ac:dyDescent="0.2">
      <c r="A225" s="72">
        <v>35335</v>
      </c>
      <c r="B225" s="22">
        <v>295.5</v>
      </c>
      <c r="C225" s="22">
        <v>212</v>
      </c>
      <c r="D225" s="22">
        <v>253</v>
      </c>
      <c r="E225" s="62">
        <f t="shared" ca="1" si="26"/>
        <v>35153</v>
      </c>
      <c r="F225" s="59">
        <f t="shared" ca="1" si="27"/>
        <v>-4.9150367513408391</v>
      </c>
      <c r="G225" s="33">
        <f t="shared" si="20"/>
        <v>1</v>
      </c>
      <c r="H225" s="92">
        <f t="shared" ca="1" si="21"/>
        <v>-4.9150367513408391</v>
      </c>
      <c r="I225" s="33" t="str">
        <f t="shared" ca="1" si="25"/>
        <v/>
      </c>
      <c r="J225" s="33">
        <f ca="1">SUM($I$34:I225)</f>
        <v>18</v>
      </c>
      <c r="K225" s="33" t="str">
        <f t="shared" ca="1" si="22"/>
        <v/>
      </c>
      <c r="L225" s="34" t="str">
        <f t="shared" ca="1" si="23"/>
        <v/>
      </c>
      <c r="M225" s="37" t="str">
        <f ca="1">IF(L225="","",OFFSET(L225,MAX($K$34:K224)-K225,-1,1,1))</f>
        <v/>
      </c>
      <c r="N225" s="34" t="str">
        <f t="shared" ca="1" si="28"/>
        <v/>
      </c>
      <c r="O225" s="42" t="str">
        <f t="shared" ca="1" si="24"/>
        <v/>
      </c>
      <c r="P225" s="42"/>
      <c r="Q225"/>
      <c r="R225"/>
    </row>
    <row r="226" spans="1:18" x14ac:dyDescent="0.2">
      <c r="A226" s="72">
        <v>35342</v>
      </c>
      <c r="B226" s="22">
        <v>296.75</v>
      </c>
      <c r="C226" s="22">
        <v>217.5</v>
      </c>
      <c r="D226" s="22">
        <v>253</v>
      </c>
      <c r="E226" s="62">
        <f t="shared" ca="1" si="26"/>
        <v>35160</v>
      </c>
      <c r="F226" s="59">
        <f t="shared" ca="1" si="27"/>
        <v>-11.856235428140142</v>
      </c>
      <c r="G226" s="33">
        <f t="shared" ref="G226:G289" si="29">VLOOKUP(YEAR(A226),$D$6:$F$13,2,0)</f>
        <v>1</v>
      </c>
      <c r="H226" s="92">
        <f t="shared" ca="1" si="21"/>
        <v>-11.856235428140142</v>
      </c>
      <c r="I226" s="33" t="str">
        <f t="shared" ca="1" si="25"/>
        <v/>
      </c>
      <c r="J226" s="33">
        <f ca="1">SUM($I$34:I226)</f>
        <v>18</v>
      </c>
      <c r="K226" s="33" t="str">
        <f t="shared" ca="1" si="22"/>
        <v/>
      </c>
      <c r="L226" s="34" t="str">
        <f t="shared" ca="1" si="23"/>
        <v/>
      </c>
      <c r="M226" s="37" t="str">
        <f ca="1">IF(L226="","",OFFSET(L226,MAX($K$34:K225)-K226,-1,1,1))</f>
        <v/>
      </c>
      <c r="N226" s="34" t="str">
        <f t="shared" ca="1" si="28"/>
        <v/>
      </c>
      <c r="O226" s="42" t="str">
        <f t="shared" ca="1" si="24"/>
        <v/>
      </c>
      <c r="P226" s="42"/>
      <c r="Q226"/>
      <c r="R226"/>
    </row>
    <row r="227" spans="1:18" x14ac:dyDescent="0.2">
      <c r="A227" s="72">
        <v>35349</v>
      </c>
      <c r="B227" s="22">
        <v>302.5</v>
      </c>
      <c r="C227" s="22">
        <v>223.5</v>
      </c>
      <c r="D227" s="22">
        <v>252</v>
      </c>
      <c r="E227" s="62">
        <f t="shared" ca="1" si="26"/>
        <v>35167</v>
      </c>
      <c r="F227" s="59">
        <f t="shared" ca="1" si="27"/>
        <v>-18.692056477754665</v>
      </c>
      <c r="G227" s="33">
        <f t="shared" si="29"/>
        <v>1</v>
      </c>
      <c r="H227" s="92">
        <f t="shared" ref="H227:H290" ca="1" si="30">IF(OR(ISBLANK(F227),G227=0),"",G227*F227)</f>
        <v>-18.692056477754665</v>
      </c>
      <c r="I227" s="33" t="str">
        <f t="shared" ca="1" si="25"/>
        <v/>
      </c>
      <c r="J227" s="33">
        <f ca="1">SUM($I$34:I227)</f>
        <v>18</v>
      </c>
      <c r="K227" s="33" t="str">
        <f t="shared" ref="K227:K290" ca="1" si="31">IF(I227=1,ROW(I227),"")</f>
        <v/>
      </c>
      <c r="L227" s="34" t="str">
        <f t="shared" ref="L227:L290" ca="1" si="32">IF(I227="","",I227*A227)</f>
        <v/>
      </c>
      <c r="M227" s="37" t="str">
        <f ca="1">IF(L227="","",OFFSET(L227,MAX($K$34:K226)-K227,-1,1,1))</f>
        <v/>
      </c>
      <c r="N227" s="34" t="str">
        <f t="shared" ca="1" si="28"/>
        <v/>
      </c>
      <c r="O227" s="42" t="str">
        <f t="shared" ref="O227:O290" ca="1" si="33">IF(OR(N227="",$G227=0),"",(L227-N227)/7)</f>
        <v/>
      </c>
      <c r="P227" s="42"/>
      <c r="Q227"/>
      <c r="R227"/>
    </row>
    <row r="228" spans="1:18" x14ac:dyDescent="0.2">
      <c r="A228" s="72">
        <v>35356</v>
      </c>
      <c r="B228" s="22">
        <v>294.25</v>
      </c>
      <c r="C228" s="22">
        <v>226</v>
      </c>
      <c r="D228" s="22">
        <v>253</v>
      </c>
      <c r="E228" s="62">
        <f t="shared" ca="1" si="26"/>
        <v>35174</v>
      </c>
      <c r="F228" s="59">
        <f t="shared" ca="1" si="27"/>
        <v>-10.214853758688943</v>
      </c>
      <c r="G228" s="33">
        <f t="shared" si="29"/>
        <v>1</v>
      </c>
      <c r="H228" s="92">
        <f t="shared" ca="1" si="30"/>
        <v>-10.214853758688943</v>
      </c>
      <c r="I228" s="33" t="str">
        <f t="shared" ref="I228:I291" ca="1" si="34">IF(ABS(SIGN(F228)-SIGN(F227))&gt;0,1,"")</f>
        <v/>
      </c>
      <c r="J228" s="33">
        <f ca="1">SUM($I$34:I228)</f>
        <v>18</v>
      </c>
      <c r="K228" s="33" t="str">
        <f t="shared" ca="1" si="31"/>
        <v/>
      </c>
      <c r="L228" s="34" t="str">
        <f t="shared" ca="1" si="32"/>
        <v/>
      </c>
      <c r="M228" s="37" t="str">
        <f ca="1">IF(L228="","",OFFSET(L228,MAX($K$34:K227)-K228,-1,1,1))</f>
        <v/>
      </c>
      <c r="N228" s="34" t="str">
        <f t="shared" ca="1" si="28"/>
        <v/>
      </c>
      <c r="O228" s="42" t="str">
        <f t="shared" ca="1" si="33"/>
        <v/>
      </c>
      <c r="P228" s="42"/>
      <c r="Q228"/>
      <c r="R228"/>
    </row>
    <row r="229" spans="1:18" x14ac:dyDescent="0.2">
      <c r="A229" s="72">
        <v>35363</v>
      </c>
      <c r="B229" s="22">
        <v>298.75</v>
      </c>
      <c r="C229" s="22">
        <v>221.5</v>
      </c>
      <c r="D229" s="22">
        <v>253</v>
      </c>
      <c r="E229" s="62">
        <f t="shared" ca="1" si="26"/>
        <v>35181</v>
      </c>
      <c r="F229" s="59">
        <f t="shared" ca="1" si="27"/>
        <v>-12.076264793272095</v>
      </c>
      <c r="G229" s="33">
        <f t="shared" si="29"/>
        <v>1</v>
      </c>
      <c r="H229" s="92">
        <f t="shared" ca="1" si="30"/>
        <v>-12.076264793272095</v>
      </c>
      <c r="I229" s="33" t="str">
        <f t="shared" ca="1" si="34"/>
        <v/>
      </c>
      <c r="J229" s="33">
        <f ca="1">SUM($I$34:I229)</f>
        <v>18</v>
      </c>
      <c r="K229" s="33" t="str">
        <f t="shared" ca="1" si="31"/>
        <v/>
      </c>
      <c r="L229" s="34" t="str">
        <f t="shared" ca="1" si="32"/>
        <v/>
      </c>
      <c r="M229" s="37" t="str">
        <f ca="1">IF(L229="","",OFFSET(L229,MAX($K$34:K228)-K229,-1,1,1))</f>
        <v/>
      </c>
      <c r="N229" s="34" t="str">
        <f t="shared" ca="1" si="28"/>
        <v/>
      </c>
      <c r="O229" s="42" t="str">
        <f t="shared" ca="1" si="33"/>
        <v/>
      </c>
      <c r="P229" s="42"/>
      <c r="Q229"/>
      <c r="R229"/>
    </row>
    <row r="230" spans="1:18" x14ac:dyDescent="0.2">
      <c r="A230" s="72">
        <v>35370</v>
      </c>
      <c r="B230" s="22">
        <v>296.25</v>
      </c>
      <c r="C230" s="22">
        <v>220</v>
      </c>
      <c r="D230" s="22">
        <v>253</v>
      </c>
      <c r="E230" s="62">
        <f t="shared" ca="1" si="26"/>
        <v>35188</v>
      </c>
      <c r="F230" s="59">
        <f t="shared" ca="1" si="27"/>
        <v>-6.5358152894723567</v>
      </c>
      <c r="G230" s="33">
        <f t="shared" si="29"/>
        <v>1</v>
      </c>
      <c r="H230" s="92">
        <f t="shared" ca="1" si="30"/>
        <v>-6.5358152894723567</v>
      </c>
      <c r="I230" s="33" t="str">
        <f t="shared" ca="1" si="34"/>
        <v/>
      </c>
      <c r="J230" s="33">
        <f ca="1">SUM($I$34:I230)</f>
        <v>18</v>
      </c>
      <c r="K230" s="33" t="str">
        <f t="shared" ca="1" si="31"/>
        <v/>
      </c>
      <c r="L230" s="34" t="str">
        <f t="shared" ca="1" si="32"/>
        <v/>
      </c>
      <c r="M230" s="37" t="str">
        <f ca="1">IF(L230="","",OFFSET(L230,MAX($K$34:K229)-K230,-1,1,1))</f>
        <v/>
      </c>
      <c r="N230" s="34" t="str">
        <f t="shared" ca="1" si="28"/>
        <v/>
      </c>
      <c r="O230" s="42" t="str">
        <f t="shared" ca="1" si="33"/>
        <v/>
      </c>
      <c r="P230" s="42"/>
      <c r="Q230"/>
      <c r="R230"/>
    </row>
    <row r="231" spans="1:18" x14ac:dyDescent="0.2">
      <c r="A231" s="72">
        <v>35377</v>
      </c>
      <c r="B231" s="22">
        <v>296.5</v>
      </c>
      <c r="C231" s="22">
        <v>216</v>
      </c>
      <c r="D231" s="22">
        <v>252.5</v>
      </c>
      <c r="E231" s="62">
        <f t="shared" ca="1" si="26"/>
        <v>35195</v>
      </c>
      <c r="F231" s="59">
        <f t="shared" ca="1" si="27"/>
        <v>-8.4191181240303763</v>
      </c>
      <c r="G231" s="33">
        <f t="shared" si="29"/>
        <v>1</v>
      </c>
      <c r="H231" s="92">
        <f t="shared" ca="1" si="30"/>
        <v>-8.4191181240303763</v>
      </c>
      <c r="I231" s="33" t="str">
        <f t="shared" ca="1" si="34"/>
        <v/>
      </c>
      <c r="J231" s="33">
        <f ca="1">SUM($I$34:I231)</f>
        <v>18</v>
      </c>
      <c r="K231" s="33" t="str">
        <f t="shared" ca="1" si="31"/>
        <v/>
      </c>
      <c r="L231" s="34" t="str">
        <f t="shared" ca="1" si="32"/>
        <v/>
      </c>
      <c r="M231" s="37" t="str">
        <f ca="1">IF(L231="","",OFFSET(L231,MAX($K$34:K230)-K231,-1,1,1))</f>
        <v/>
      </c>
      <c r="N231" s="34" t="str">
        <f t="shared" ca="1" si="28"/>
        <v/>
      </c>
      <c r="O231" s="42" t="str">
        <f t="shared" ca="1" si="33"/>
        <v/>
      </c>
      <c r="P231" s="42"/>
      <c r="Q231"/>
      <c r="R231"/>
    </row>
    <row r="232" spans="1:18" x14ac:dyDescent="0.2">
      <c r="A232" s="72">
        <v>35384</v>
      </c>
      <c r="B232" s="22">
        <v>300.25</v>
      </c>
      <c r="C232" s="22">
        <v>222</v>
      </c>
      <c r="D232" s="22">
        <v>252.5</v>
      </c>
      <c r="E232" s="62">
        <f t="shared" ca="1" si="26"/>
        <v>35202</v>
      </c>
      <c r="F232" s="59">
        <f t="shared" ca="1" si="27"/>
        <v>-7.7135365088816954</v>
      </c>
      <c r="G232" s="33">
        <f t="shared" si="29"/>
        <v>1</v>
      </c>
      <c r="H232" s="92">
        <f t="shared" ca="1" si="30"/>
        <v>-7.7135365088816954</v>
      </c>
      <c r="I232" s="33" t="str">
        <f t="shared" ca="1" si="34"/>
        <v/>
      </c>
      <c r="J232" s="33">
        <f ca="1">SUM($I$34:I232)</f>
        <v>18</v>
      </c>
      <c r="K232" s="33" t="str">
        <f t="shared" ca="1" si="31"/>
        <v/>
      </c>
      <c r="L232" s="34" t="str">
        <f t="shared" ca="1" si="32"/>
        <v/>
      </c>
      <c r="M232" s="37" t="str">
        <f ca="1">IF(L232="","",OFFSET(L232,MAX($K$34:K231)-K232,-1,1,1))</f>
        <v/>
      </c>
      <c r="N232" s="34" t="str">
        <f t="shared" ca="1" si="28"/>
        <v/>
      </c>
      <c r="O232" s="42" t="str">
        <f t="shared" ca="1" si="33"/>
        <v/>
      </c>
      <c r="P232" s="42"/>
      <c r="Q232"/>
      <c r="R232"/>
    </row>
    <row r="233" spans="1:18" x14ac:dyDescent="0.2">
      <c r="A233" s="72">
        <v>35391</v>
      </c>
      <c r="B233" s="22">
        <v>302</v>
      </c>
      <c r="C233" s="22">
        <v>222</v>
      </c>
      <c r="D233" s="22">
        <v>257.5</v>
      </c>
      <c r="E233" s="62">
        <f t="shared" ca="1" si="26"/>
        <v>35209</v>
      </c>
      <c r="F233" s="59">
        <f t="shared" ca="1" si="27"/>
        <v>-9.0810743436491883</v>
      </c>
      <c r="G233" s="33">
        <f t="shared" si="29"/>
        <v>1</v>
      </c>
      <c r="H233" s="92">
        <f t="shared" ca="1" si="30"/>
        <v>-9.0810743436491883</v>
      </c>
      <c r="I233" s="33" t="str">
        <f t="shared" ca="1" si="34"/>
        <v/>
      </c>
      <c r="J233" s="33">
        <f ca="1">SUM($I$34:I233)</f>
        <v>18</v>
      </c>
      <c r="K233" s="33" t="str">
        <f t="shared" ca="1" si="31"/>
        <v/>
      </c>
      <c r="L233" s="34" t="str">
        <f t="shared" ca="1" si="32"/>
        <v/>
      </c>
      <c r="M233" s="37" t="str">
        <f ca="1">IF(L233="","",OFFSET(L233,MAX($K$34:K232)-K233,-1,1,1))</f>
        <v/>
      </c>
      <c r="N233" s="34" t="str">
        <f t="shared" ca="1" si="28"/>
        <v/>
      </c>
      <c r="O233" s="42" t="str">
        <f t="shared" ca="1" si="33"/>
        <v/>
      </c>
      <c r="P233" s="42"/>
      <c r="Q233"/>
      <c r="R233"/>
    </row>
    <row r="234" spans="1:18" x14ac:dyDescent="0.2">
      <c r="A234" s="72">
        <v>35398</v>
      </c>
      <c r="B234" s="22">
        <v>310.25</v>
      </c>
      <c r="C234" s="22">
        <v>221.5</v>
      </c>
      <c r="D234" s="22">
        <v>262.5</v>
      </c>
      <c r="E234" s="62">
        <f t="shared" ca="1" si="26"/>
        <v>35216</v>
      </c>
      <c r="F234" s="59">
        <f t="shared" ca="1" si="27"/>
        <v>-5.5500857361837816</v>
      </c>
      <c r="G234" s="33">
        <f t="shared" si="29"/>
        <v>1</v>
      </c>
      <c r="H234" s="92">
        <f t="shared" ca="1" si="30"/>
        <v>-5.5500857361837816</v>
      </c>
      <c r="I234" s="33" t="str">
        <f t="shared" ca="1" si="34"/>
        <v/>
      </c>
      <c r="J234" s="33">
        <f ca="1">SUM($I$34:I234)</f>
        <v>18</v>
      </c>
      <c r="K234" s="33" t="str">
        <f t="shared" ca="1" si="31"/>
        <v/>
      </c>
      <c r="L234" s="34" t="str">
        <f t="shared" ca="1" si="32"/>
        <v/>
      </c>
      <c r="M234" s="37" t="str">
        <f ca="1">IF(L234="","",OFFSET(L234,MAX($K$34:K233)-K234,-1,1,1))</f>
        <v/>
      </c>
      <c r="N234" s="34" t="str">
        <f t="shared" ca="1" si="28"/>
        <v/>
      </c>
      <c r="O234" s="42" t="str">
        <f t="shared" ca="1" si="33"/>
        <v/>
      </c>
      <c r="P234" s="42"/>
      <c r="Q234"/>
      <c r="R234"/>
    </row>
    <row r="235" spans="1:18" x14ac:dyDescent="0.2">
      <c r="A235" s="72">
        <v>35405</v>
      </c>
      <c r="B235" s="22">
        <v>310.5</v>
      </c>
      <c r="C235" s="22">
        <v>225.5</v>
      </c>
      <c r="D235" s="22">
        <v>271.5</v>
      </c>
      <c r="E235" s="62">
        <f t="shared" ca="1" si="26"/>
        <v>35223</v>
      </c>
      <c r="F235" s="59">
        <f t="shared" ca="1" si="27"/>
        <v>4.3942888323456444</v>
      </c>
      <c r="G235" s="33">
        <f t="shared" si="29"/>
        <v>1</v>
      </c>
      <c r="H235" s="92">
        <f t="shared" ca="1" si="30"/>
        <v>4.3942888323456444</v>
      </c>
      <c r="I235" s="33">
        <f t="shared" ca="1" si="34"/>
        <v>1</v>
      </c>
      <c r="J235" s="33">
        <f ca="1">SUM($I$34:I235)</f>
        <v>19</v>
      </c>
      <c r="K235" s="33">
        <f t="shared" ca="1" si="31"/>
        <v>235</v>
      </c>
      <c r="L235" s="34">
        <f t="shared" ca="1" si="32"/>
        <v>35405</v>
      </c>
      <c r="M235" s="37">
        <f ca="1">IF(L235="","",OFFSET(L235,MAX($K$34:K234)-K235,-1,1,1))</f>
        <v>215</v>
      </c>
      <c r="N235" s="34">
        <f t="shared" ca="1" si="28"/>
        <v>35265</v>
      </c>
      <c r="O235" s="42">
        <f t="shared" ca="1" si="33"/>
        <v>20</v>
      </c>
      <c r="P235" s="42"/>
      <c r="Q235"/>
      <c r="R235"/>
    </row>
    <row r="236" spans="1:18" x14ac:dyDescent="0.2">
      <c r="A236" s="72">
        <v>35412</v>
      </c>
      <c r="B236" s="22">
        <v>309.5</v>
      </c>
      <c r="C236" s="22">
        <v>220.5</v>
      </c>
      <c r="D236" s="22">
        <v>267.5</v>
      </c>
      <c r="E236" s="62">
        <f t="shared" ca="1" si="26"/>
        <v>35230</v>
      </c>
      <c r="F236" s="59">
        <f t="shared" ca="1" si="27"/>
        <v>9.9486446940130264</v>
      </c>
      <c r="G236" s="33">
        <f t="shared" si="29"/>
        <v>1</v>
      </c>
      <c r="H236" s="92">
        <f t="shared" ca="1" si="30"/>
        <v>9.9486446940130264</v>
      </c>
      <c r="I236" s="33" t="str">
        <f t="shared" ca="1" si="34"/>
        <v/>
      </c>
      <c r="J236" s="33">
        <f ca="1">SUM($I$34:I236)</f>
        <v>19</v>
      </c>
      <c r="K236" s="33" t="str">
        <f t="shared" ca="1" si="31"/>
        <v/>
      </c>
      <c r="L236" s="34" t="str">
        <f t="shared" ca="1" si="32"/>
        <v/>
      </c>
      <c r="M236" s="37" t="str">
        <f ca="1">IF(L236="","",OFFSET(L236,MAX($K$34:K235)-K236,-1,1,1))</f>
        <v/>
      </c>
      <c r="N236" s="34" t="str">
        <f t="shared" ca="1" si="28"/>
        <v/>
      </c>
      <c r="O236" s="42" t="str">
        <f t="shared" ca="1" si="33"/>
        <v/>
      </c>
      <c r="P236" s="42"/>
      <c r="Q236"/>
      <c r="R236"/>
    </row>
    <row r="237" spans="1:18" x14ac:dyDescent="0.2">
      <c r="A237" s="72">
        <v>35419</v>
      </c>
      <c r="B237" s="22">
        <v>324</v>
      </c>
      <c r="C237" s="22">
        <v>216.5</v>
      </c>
      <c r="D237" s="22">
        <v>277.5</v>
      </c>
      <c r="E237" s="62">
        <f t="shared" ca="1" si="26"/>
        <v>35237</v>
      </c>
      <c r="F237" s="59">
        <f t="shared" ca="1" si="27"/>
        <v>-2.6472396310204758</v>
      </c>
      <c r="G237" s="33">
        <f t="shared" si="29"/>
        <v>1</v>
      </c>
      <c r="H237" s="92">
        <f t="shared" ca="1" si="30"/>
        <v>-2.6472396310204758</v>
      </c>
      <c r="I237" s="33">
        <f t="shared" ca="1" si="34"/>
        <v>1</v>
      </c>
      <c r="J237" s="33">
        <f ca="1">SUM($I$34:I237)</f>
        <v>20</v>
      </c>
      <c r="K237" s="33">
        <f t="shared" ca="1" si="31"/>
        <v>237</v>
      </c>
      <c r="L237" s="34">
        <f t="shared" ca="1" si="32"/>
        <v>35419</v>
      </c>
      <c r="M237" s="37">
        <f ca="1">IF(L237="","",OFFSET(L237,MAX($K$34:K236)-K237,-1,1,1))</f>
        <v>235</v>
      </c>
      <c r="N237" s="34">
        <f t="shared" ca="1" si="28"/>
        <v>35405</v>
      </c>
      <c r="O237" s="42">
        <f t="shared" ca="1" si="33"/>
        <v>2</v>
      </c>
      <c r="P237" s="42"/>
      <c r="Q237"/>
      <c r="R237"/>
    </row>
    <row r="238" spans="1:18" x14ac:dyDescent="0.2">
      <c r="A238" s="72">
        <v>35433</v>
      </c>
      <c r="B238" s="22">
        <v>336.5</v>
      </c>
      <c r="C238" s="22">
        <v>214.5</v>
      </c>
      <c r="D238" s="22">
        <v>295</v>
      </c>
      <c r="E238" s="62">
        <f t="shared" ca="1" si="26"/>
        <v>35244</v>
      </c>
      <c r="F238" s="59">
        <f t="shared" ca="1" si="27"/>
        <v>-7.4762475908801207</v>
      </c>
      <c r="G238" s="33">
        <f t="shared" si="29"/>
        <v>1</v>
      </c>
      <c r="H238" s="92">
        <f t="shared" ca="1" si="30"/>
        <v>-7.4762475908801207</v>
      </c>
      <c r="I238" s="33" t="str">
        <f t="shared" ca="1" si="34"/>
        <v/>
      </c>
      <c r="J238" s="33">
        <f ca="1">SUM($I$34:I238)</f>
        <v>20</v>
      </c>
      <c r="K238" s="33" t="str">
        <f t="shared" ca="1" si="31"/>
        <v/>
      </c>
      <c r="L238" s="34" t="str">
        <f t="shared" ca="1" si="32"/>
        <v/>
      </c>
      <c r="M238" s="37" t="str">
        <f ca="1">IF(L238="","",OFFSET(L238,MAX($K$34:K237)-K238,-1,1,1))</f>
        <v/>
      </c>
      <c r="N238" s="34" t="str">
        <f t="shared" ca="1" si="28"/>
        <v/>
      </c>
      <c r="O238" s="42" t="str">
        <f t="shared" ca="1" si="33"/>
        <v/>
      </c>
      <c r="P238" s="42"/>
      <c r="Q238"/>
      <c r="R238"/>
    </row>
    <row r="239" spans="1:18" x14ac:dyDescent="0.2">
      <c r="A239" s="72">
        <v>35440</v>
      </c>
      <c r="B239" s="22">
        <v>334.25</v>
      </c>
      <c r="C239" s="22">
        <v>224.5</v>
      </c>
      <c r="D239" s="22">
        <v>297.5</v>
      </c>
      <c r="E239" s="62">
        <f t="shared" ca="1" si="26"/>
        <v>35251</v>
      </c>
      <c r="F239" s="59">
        <f t="shared" ca="1" si="27"/>
        <v>-5.3800925697888076</v>
      </c>
      <c r="G239" s="33">
        <f t="shared" si="29"/>
        <v>1</v>
      </c>
      <c r="H239" s="92">
        <f t="shared" ca="1" si="30"/>
        <v>-5.3800925697888076</v>
      </c>
      <c r="I239" s="33" t="str">
        <f t="shared" ca="1" si="34"/>
        <v/>
      </c>
      <c r="J239" s="33">
        <f ca="1">SUM($I$34:I239)</f>
        <v>20</v>
      </c>
      <c r="K239" s="33" t="str">
        <f t="shared" ca="1" si="31"/>
        <v/>
      </c>
      <c r="L239" s="34" t="str">
        <f t="shared" ca="1" si="32"/>
        <v/>
      </c>
      <c r="M239" s="37" t="str">
        <f ca="1">IF(L239="","",OFFSET(L239,MAX($K$34:K238)-K239,-1,1,1))</f>
        <v/>
      </c>
      <c r="N239" s="34" t="str">
        <f t="shared" ca="1" si="28"/>
        <v/>
      </c>
      <c r="O239" s="42" t="str">
        <f t="shared" ca="1" si="33"/>
        <v/>
      </c>
      <c r="P239" s="42"/>
      <c r="Q239"/>
      <c r="R239"/>
    </row>
    <row r="240" spans="1:18" x14ac:dyDescent="0.2">
      <c r="A240" s="72">
        <v>35447</v>
      </c>
      <c r="B240" s="22">
        <v>334.25</v>
      </c>
      <c r="C240" s="22">
        <v>221.5</v>
      </c>
      <c r="D240" s="22">
        <v>281.5</v>
      </c>
      <c r="E240" s="62">
        <f t="shared" ca="1" si="26"/>
        <v>35258</v>
      </c>
      <c r="F240" s="59">
        <f t="shared" ca="1" si="27"/>
        <v>-15.379966771185892</v>
      </c>
      <c r="G240" s="33">
        <f t="shared" si="29"/>
        <v>1</v>
      </c>
      <c r="H240" s="92">
        <f t="shared" ca="1" si="30"/>
        <v>-15.379966771185892</v>
      </c>
      <c r="I240" s="33" t="str">
        <f t="shared" ca="1" si="34"/>
        <v/>
      </c>
      <c r="J240" s="33">
        <f ca="1">SUM($I$34:I240)</f>
        <v>20</v>
      </c>
      <c r="K240" s="33" t="str">
        <f t="shared" ca="1" si="31"/>
        <v/>
      </c>
      <c r="L240" s="34" t="str">
        <f t="shared" ca="1" si="32"/>
        <v/>
      </c>
      <c r="M240" s="37" t="str">
        <f ca="1">IF(L240="","",OFFSET(L240,MAX($K$34:K239)-K240,-1,1,1))</f>
        <v/>
      </c>
      <c r="N240" s="34" t="str">
        <f t="shared" ca="1" si="28"/>
        <v/>
      </c>
      <c r="O240" s="42" t="str">
        <f t="shared" ca="1" si="33"/>
        <v/>
      </c>
      <c r="P240" s="42"/>
      <c r="Q240"/>
      <c r="R240"/>
    </row>
    <row r="241" spans="1:18" x14ac:dyDescent="0.2">
      <c r="A241" s="72">
        <v>35454</v>
      </c>
      <c r="B241" s="22">
        <v>341.75</v>
      </c>
      <c r="C241" s="22">
        <v>217.5</v>
      </c>
      <c r="D241" s="22">
        <v>282.5</v>
      </c>
      <c r="E241" s="62">
        <f t="shared" ca="1" si="26"/>
        <v>35265</v>
      </c>
      <c r="F241" s="59">
        <f t="shared" ca="1" si="27"/>
        <v>-18.102154055450605</v>
      </c>
      <c r="G241" s="33">
        <f t="shared" si="29"/>
        <v>1</v>
      </c>
      <c r="H241" s="92">
        <f t="shared" ca="1" si="30"/>
        <v>-18.102154055450605</v>
      </c>
      <c r="I241" s="33" t="str">
        <f t="shared" ca="1" si="34"/>
        <v/>
      </c>
      <c r="J241" s="33">
        <f ca="1">SUM($I$34:I241)</f>
        <v>20</v>
      </c>
      <c r="K241" s="33" t="str">
        <f t="shared" ca="1" si="31"/>
        <v/>
      </c>
      <c r="L241" s="34" t="str">
        <f t="shared" ca="1" si="32"/>
        <v/>
      </c>
      <c r="M241" s="37" t="str">
        <f ca="1">IF(L241="","",OFFSET(L241,MAX($K$34:K240)-K241,-1,1,1))</f>
        <v/>
      </c>
      <c r="N241" s="34" t="str">
        <f t="shared" ca="1" si="28"/>
        <v/>
      </c>
      <c r="O241" s="42" t="str">
        <f t="shared" ca="1" si="33"/>
        <v/>
      </c>
      <c r="P241" s="42"/>
      <c r="Q241"/>
      <c r="R241"/>
    </row>
    <row r="242" spans="1:18" x14ac:dyDescent="0.2">
      <c r="A242" s="72">
        <v>35461</v>
      </c>
      <c r="B242" s="22">
        <v>342.75</v>
      </c>
      <c r="C242" s="22">
        <v>219.5</v>
      </c>
      <c r="D242" s="22">
        <v>282.5</v>
      </c>
      <c r="E242" s="62">
        <f t="shared" ca="1" si="26"/>
        <v>35272</v>
      </c>
      <c r="F242" s="59">
        <f t="shared" ca="1" si="27"/>
        <v>-13.920892855467365</v>
      </c>
      <c r="G242" s="33">
        <f t="shared" si="29"/>
        <v>1</v>
      </c>
      <c r="H242" s="92">
        <f t="shared" ca="1" si="30"/>
        <v>-13.920892855467365</v>
      </c>
      <c r="I242" s="33" t="str">
        <f t="shared" ca="1" si="34"/>
        <v/>
      </c>
      <c r="J242" s="33">
        <f ca="1">SUM($I$34:I242)</f>
        <v>20</v>
      </c>
      <c r="K242" s="33" t="str">
        <f t="shared" ca="1" si="31"/>
        <v/>
      </c>
      <c r="L242" s="34" t="str">
        <f t="shared" ca="1" si="32"/>
        <v/>
      </c>
      <c r="M242" s="37" t="str">
        <f ca="1">IF(L242="","",OFFSET(L242,MAX($K$34:K241)-K242,-1,1,1))</f>
        <v/>
      </c>
      <c r="N242" s="34" t="str">
        <f t="shared" ca="1" si="28"/>
        <v/>
      </c>
      <c r="O242" s="42" t="str">
        <f t="shared" ca="1" si="33"/>
        <v/>
      </c>
      <c r="P242" s="42"/>
      <c r="Q242"/>
      <c r="R242"/>
    </row>
    <row r="243" spans="1:18" x14ac:dyDescent="0.2">
      <c r="A243" s="72">
        <v>35468</v>
      </c>
      <c r="B243" s="22">
        <v>333.25</v>
      </c>
      <c r="C243" s="22">
        <v>222.5</v>
      </c>
      <c r="D243" s="22">
        <v>279</v>
      </c>
      <c r="E243" s="62">
        <f t="shared" ca="1" si="26"/>
        <v>35279</v>
      </c>
      <c r="F243" s="59">
        <f t="shared" ca="1" si="27"/>
        <v>14.996191290590421</v>
      </c>
      <c r="G243" s="33">
        <f t="shared" si="29"/>
        <v>1</v>
      </c>
      <c r="H243" s="92">
        <f t="shared" ca="1" si="30"/>
        <v>14.996191290590421</v>
      </c>
      <c r="I243" s="33">
        <f t="shared" ca="1" si="34"/>
        <v>1</v>
      </c>
      <c r="J243" s="33">
        <f ca="1">SUM($I$34:I243)</f>
        <v>21</v>
      </c>
      <c r="K243" s="33">
        <f t="shared" ca="1" si="31"/>
        <v>243</v>
      </c>
      <c r="L243" s="34">
        <f t="shared" ca="1" si="32"/>
        <v>35468</v>
      </c>
      <c r="M243" s="37">
        <f ca="1">IF(L243="","",OFFSET(L243,MAX($K$34:K242)-K243,-1,1,1))</f>
        <v>237</v>
      </c>
      <c r="N243" s="34">
        <f t="shared" ca="1" si="28"/>
        <v>35419</v>
      </c>
      <c r="O243" s="42">
        <f t="shared" ca="1" si="33"/>
        <v>7</v>
      </c>
      <c r="P243" s="42"/>
      <c r="Q243"/>
      <c r="R243"/>
    </row>
    <row r="244" spans="1:18" x14ac:dyDescent="0.2">
      <c r="A244" s="72">
        <v>35475</v>
      </c>
      <c r="B244" s="22">
        <v>325.75</v>
      </c>
      <c r="C244" s="22">
        <v>218.5</v>
      </c>
      <c r="D244" s="22">
        <v>267.5</v>
      </c>
      <c r="E244" s="62">
        <f t="shared" ca="1" si="26"/>
        <v>35286</v>
      </c>
      <c r="F244" s="59">
        <f t="shared" ca="1" si="27"/>
        <v>19.860189144784012</v>
      </c>
      <c r="G244" s="33">
        <f t="shared" si="29"/>
        <v>1</v>
      </c>
      <c r="H244" s="92">
        <f t="shared" ca="1" si="30"/>
        <v>19.860189144784012</v>
      </c>
      <c r="I244" s="33" t="str">
        <f t="shared" ca="1" si="34"/>
        <v/>
      </c>
      <c r="J244" s="33">
        <f ca="1">SUM($I$34:I244)</f>
        <v>21</v>
      </c>
      <c r="K244" s="33" t="str">
        <f t="shared" ca="1" si="31"/>
        <v/>
      </c>
      <c r="L244" s="34" t="str">
        <f t="shared" ca="1" si="32"/>
        <v/>
      </c>
      <c r="M244" s="37" t="str">
        <f ca="1">IF(L244="","",OFFSET(L244,MAX($K$34:K243)-K244,-1,1,1))</f>
        <v/>
      </c>
      <c r="N244" s="34" t="str">
        <f t="shared" ca="1" si="28"/>
        <v/>
      </c>
      <c r="O244" s="42" t="str">
        <f t="shared" ca="1" si="33"/>
        <v/>
      </c>
      <c r="P244" s="42"/>
      <c r="Q244"/>
      <c r="R244"/>
    </row>
    <row r="245" spans="1:18" x14ac:dyDescent="0.2">
      <c r="A245" s="72">
        <v>35482</v>
      </c>
      <c r="B245" s="22">
        <v>329</v>
      </c>
      <c r="C245" s="22">
        <v>212</v>
      </c>
      <c r="D245" s="22">
        <v>262.5</v>
      </c>
      <c r="E245" s="62">
        <f t="shared" ca="1" si="26"/>
        <v>35293</v>
      </c>
      <c r="F245" s="59">
        <f t="shared" ca="1" si="27"/>
        <v>26.455629295152725</v>
      </c>
      <c r="G245" s="33">
        <f t="shared" si="29"/>
        <v>1</v>
      </c>
      <c r="H245" s="92">
        <f t="shared" ca="1" si="30"/>
        <v>26.455629295152725</v>
      </c>
      <c r="I245" s="33" t="str">
        <f t="shared" ca="1" si="34"/>
        <v/>
      </c>
      <c r="J245" s="33">
        <f ca="1">SUM($I$34:I245)</f>
        <v>21</v>
      </c>
      <c r="K245" s="33" t="str">
        <f t="shared" ca="1" si="31"/>
        <v/>
      </c>
      <c r="L245" s="34" t="str">
        <f t="shared" ca="1" si="32"/>
        <v/>
      </c>
      <c r="M245" s="37" t="str">
        <f ca="1">IF(L245="","",OFFSET(L245,MAX($K$34:K244)-K245,-1,1,1))</f>
        <v/>
      </c>
      <c r="N245" s="34" t="str">
        <f t="shared" ca="1" si="28"/>
        <v/>
      </c>
      <c r="O245" s="42" t="str">
        <f t="shared" ca="1" si="33"/>
        <v/>
      </c>
      <c r="P245" s="42"/>
      <c r="Q245"/>
      <c r="R245"/>
    </row>
    <row r="246" spans="1:18" x14ac:dyDescent="0.2">
      <c r="A246" s="72">
        <v>35489</v>
      </c>
      <c r="B246" s="22">
        <v>327.25</v>
      </c>
      <c r="C246" s="22">
        <v>197.5</v>
      </c>
      <c r="D246" s="22">
        <v>254</v>
      </c>
      <c r="E246" s="62">
        <f t="shared" ca="1" si="26"/>
        <v>35300</v>
      </c>
      <c r="F246" s="59">
        <f t="shared" ca="1" si="27"/>
        <v>22.8907468845496</v>
      </c>
      <c r="G246" s="33">
        <f t="shared" si="29"/>
        <v>1</v>
      </c>
      <c r="H246" s="92">
        <f t="shared" ca="1" si="30"/>
        <v>22.8907468845496</v>
      </c>
      <c r="I246" s="33" t="str">
        <f t="shared" ca="1" si="34"/>
        <v/>
      </c>
      <c r="J246" s="33">
        <f ca="1">SUM($I$34:I246)</f>
        <v>21</v>
      </c>
      <c r="K246" s="33" t="str">
        <f t="shared" ca="1" si="31"/>
        <v/>
      </c>
      <c r="L246" s="34" t="str">
        <f t="shared" ca="1" si="32"/>
        <v/>
      </c>
      <c r="M246" s="37" t="str">
        <f ca="1">IF(L246="","",OFFSET(L246,MAX($K$34:K245)-K246,-1,1,1))</f>
        <v/>
      </c>
      <c r="N246" s="34" t="str">
        <f t="shared" ca="1" si="28"/>
        <v/>
      </c>
      <c r="O246" s="42" t="str">
        <f t="shared" ca="1" si="33"/>
        <v/>
      </c>
      <c r="P246" s="42"/>
      <c r="Q246"/>
      <c r="R246"/>
    </row>
    <row r="247" spans="1:18" x14ac:dyDescent="0.2">
      <c r="A247" s="72">
        <v>35496</v>
      </c>
      <c r="B247" s="22">
        <v>333</v>
      </c>
      <c r="C247" s="22">
        <v>186.25</v>
      </c>
      <c r="D247" s="22">
        <v>252.5</v>
      </c>
      <c r="E247" s="62">
        <f t="shared" ca="1" si="26"/>
        <v>35307</v>
      </c>
      <c r="F247" s="59">
        <f t="shared" ca="1" si="27"/>
        <v>-20.099965697723036</v>
      </c>
      <c r="G247" s="33">
        <f t="shared" si="29"/>
        <v>1</v>
      </c>
      <c r="H247" s="92">
        <f t="shared" ca="1" si="30"/>
        <v>-20.099965697723036</v>
      </c>
      <c r="I247" s="33">
        <f t="shared" ca="1" si="34"/>
        <v>1</v>
      </c>
      <c r="J247" s="33">
        <f ca="1">SUM($I$34:I247)</f>
        <v>22</v>
      </c>
      <c r="K247" s="33">
        <f t="shared" ca="1" si="31"/>
        <v>247</v>
      </c>
      <c r="L247" s="34">
        <f t="shared" ca="1" si="32"/>
        <v>35496</v>
      </c>
      <c r="M247" s="37">
        <f ca="1">IF(L247="","",OFFSET(L247,MAX($K$34:K246)-K247,-1,1,1))</f>
        <v>243</v>
      </c>
      <c r="N247" s="34">
        <f t="shared" ca="1" si="28"/>
        <v>35468</v>
      </c>
      <c r="O247" s="42">
        <f t="shared" ca="1" si="33"/>
        <v>4</v>
      </c>
      <c r="P247" s="42"/>
      <c r="Q247"/>
      <c r="R247"/>
    </row>
    <row r="248" spans="1:18" x14ac:dyDescent="0.2">
      <c r="A248" s="72">
        <v>35503</v>
      </c>
      <c r="B248" s="22">
        <v>348</v>
      </c>
      <c r="C248" s="22">
        <v>193.5</v>
      </c>
      <c r="D248" s="22">
        <v>257.5</v>
      </c>
      <c r="E248" s="62">
        <f t="shared" ca="1" si="26"/>
        <v>35314</v>
      </c>
      <c r="F248" s="59">
        <f t="shared" ca="1" si="27"/>
        <v>-40.978584780506864</v>
      </c>
      <c r="G248" s="33">
        <f t="shared" si="29"/>
        <v>1</v>
      </c>
      <c r="H248" s="92">
        <f t="shared" ca="1" si="30"/>
        <v>-40.978584780506864</v>
      </c>
      <c r="I248" s="33" t="str">
        <f t="shared" ca="1" si="34"/>
        <v/>
      </c>
      <c r="J248" s="33">
        <f ca="1">SUM($I$34:I248)</f>
        <v>22</v>
      </c>
      <c r="K248" s="33" t="str">
        <f t="shared" ca="1" si="31"/>
        <v/>
      </c>
      <c r="L248" s="34" t="str">
        <f t="shared" ca="1" si="32"/>
        <v/>
      </c>
      <c r="M248" s="37" t="str">
        <f ca="1">IF(L248="","",OFFSET(L248,MAX($K$34:K247)-K248,-1,1,1))</f>
        <v/>
      </c>
      <c r="N248" s="34" t="str">
        <f t="shared" ca="1" si="28"/>
        <v/>
      </c>
      <c r="O248" s="42" t="str">
        <f t="shared" ca="1" si="33"/>
        <v/>
      </c>
      <c r="P248" s="42"/>
      <c r="Q248"/>
      <c r="R248"/>
    </row>
    <row r="249" spans="1:18" x14ac:dyDescent="0.2">
      <c r="A249" s="72">
        <v>35510</v>
      </c>
      <c r="B249" s="22">
        <v>355.5</v>
      </c>
      <c r="C249" s="22">
        <v>194.5</v>
      </c>
      <c r="D249" s="22">
        <v>257.5</v>
      </c>
      <c r="E249" s="62">
        <f t="shared" ca="1" si="26"/>
        <v>35321</v>
      </c>
      <c r="F249" s="59">
        <f t="shared" ca="1" si="27"/>
        <v>-55.592788519124376</v>
      </c>
      <c r="G249" s="33">
        <f t="shared" si="29"/>
        <v>1</v>
      </c>
      <c r="H249" s="92">
        <f t="shared" ca="1" si="30"/>
        <v>-55.592788519124376</v>
      </c>
      <c r="I249" s="33" t="str">
        <f t="shared" ca="1" si="34"/>
        <v/>
      </c>
      <c r="J249" s="33">
        <f ca="1">SUM($I$34:I249)</f>
        <v>22</v>
      </c>
      <c r="K249" s="33" t="str">
        <f t="shared" ca="1" si="31"/>
        <v/>
      </c>
      <c r="L249" s="34" t="str">
        <f t="shared" ca="1" si="32"/>
        <v/>
      </c>
      <c r="M249" s="37" t="str">
        <f ca="1">IF(L249="","",OFFSET(L249,MAX($K$34:K248)-K249,-1,1,1))</f>
        <v/>
      </c>
      <c r="N249" s="34" t="str">
        <f t="shared" ca="1" si="28"/>
        <v/>
      </c>
      <c r="O249" s="42" t="str">
        <f t="shared" ca="1" si="33"/>
        <v/>
      </c>
      <c r="P249" s="42"/>
      <c r="Q249"/>
      <c r="R249"/>
    </row>
    <row r="250" spans="1:18" x14ac:dyDescent="0.2">
      <c r="A250" s="72">
        <v>35517</v>
      </c>
      <c r="B250" s="22">
        <v>360</v>
      </c>
      <c r="C250" s="22">
        <v>189</v>
      </c>
      <c r="D250" s="22">
        <v>257.5</v>
      </c>
      <c r="E250" s="62">
        <f t="shared" ca="1" si="26"/>
        <v>35328</v>
      </c>
      <c r="F250" s="59">
        <f t="shared" ca="1" si="27"/>
        <v>-69.699119307272625</v>
      </c>
      <c r="G250" s="33">
        <f t="shared" si="29"/>
        <v>1</v>
      </c>
      <c r="H250" s="92">
        <f t="shared" ca="1" si="30"/>
        <v>-69.699119307272625</v>
      </c>
      <c r="I250" s="33" t="str">
        <f t="shared" ca="1" si="34"/>
        <v/>
      </c>
      <c r="J250" s="33">
        <f ca="1">SUM($I$34:I250)</f>
        <v>22</v>
      </c>
      <c r="K250" s="33" t="str">
        <f t="shared" ca="1" si="31"/>
        <v/>
      </c>
      <c r="L250" s="34" t="str">
        <f t="shared" ca="1" si="32"/>
        <v/>
      </c>
      <c r="M250" s="37" t="str">
        <f ca="1">IF(L250="","",OFFSET(L250,MAX($K$34:K249)-K250,-1,1,1))</f>
        <v/>
      </c>
      <c r="N250" s="34" t="str">
        <f t="shared" ca="1" si="28"/>
        <v/>
      </c>
      <c r="O250" s="42" t="str">
        <f t="shared" ca="1" si="33"/>
        <v/>
      </c>
      <c r="P250" s="42"/>
      <c r="Q250"/>
      <c r="R250"/>
    </row>
    <row r="251" spans="1:18" x14ac:dyDescent="0.2">
      <c r="A251" s="72">
        <v>35524</v>
      </c>
      <c r="B251" s="22">
        <v>345</v>
      </c>
      <c r="C251" s="22">
        <v>183.5</v>
      </c>
      <c r="D251" s="22">
        <v>258</v>
      </c>
      <c r="E251" s="62">
        <f t="shared" ca="1" si="26"/>
        <v>35335</v>
      </c>
      <c r="F251" s="59">
        <f t="shared" ca="1" si="27"/>
        <v>-73.112234572278822</v>
      </c>
      <c r="G251" s="33">
        <f t="shared" si="29"/>
        <v>1</v>
      </c>
      <c r="H251" s="92">
        <f t="shared" ca="1" si="30"/>
        <v>-73.112234572278822</v>
      </c>
      <c r="I251" s="33" t="str">
        <f t="shared" ca="1" si="34"/>
        <v/>
      </c>
      <c r="J251" s="33">
        <f ca="1">SUM($I$34:I251)</f>
        <v>22</v>
      </c>
      <c r="K251" s="33" t="str">
        <f t="shared" ca="1" si="31"/>
        <v/>
      </c>
      <c r="L251" s="34" t="str">
        <f t="shared" ca="1" si="32"/>
        <v/>
      </c>
      <c r="M251" s="37" t="str">
        <f ca="1">IF(L251="","",OFFSET(L251,MAX($K$34:K250)-K251,-1,1,1))</f>
        <v/>
      </c>
      <c r="N251" s="34" t="str">
        <f t="shared" ca="1" si="28"/>
        <v/>
      </c>
      <c r="O251" s="42" t="str">
        <f t="shared" ca="1" si="33"/>
        <v/>
      </c>
      <c r="P251" s="42"/>
      <c r="Q251"/>
      <c r="R251"/>
    </row>
    <row r="252" spans="1:18" x14ac:dyDescent="0.2">
      <c r="A252" s="72">
        <v>35531</v>
      </c>
      <c r="B252" s="22">
        <v>326</v>
      </c>
      <c r="C252" s="22">
        <v>181</v>
      </c>
      <c r="D252" s="22">
        <v>250</v>
      </c>
      <c r="E252" s="62">
        <f t="shared" ref="E252:E315" ca="1" si="35">IF(AND(OFFSET(A252,-$B$4,0,1,1)&gt;=$A$34,ISNUMBER(OFFSET(A252,-$B$4,0,1,1))),OFFSET(A252,-$B$4,0,1,1),"")</f>
        <v>35342</v>
      </c>
      <c r="F252" s="59">
        <f t="shared" ca="1" si="27"/>
        <v>-61.194721525743361</v>
      </c>
      <c r="G252" s="33">
        <f t="shared" si="29"/>
        <v>1</v>
      </c>
      <c r="H252" s="92">
        <f t="shared" ca="1" si="30"/>
        <v>-61.194721525743361</v>
      </c>
      <c r="I252" s="33" t="str">
        <f t="shared" ca="1" si="34"/>
        <v/>
      </c>
      <c r="J252" s="33">
        <f ca="1">SUM($I$34:I252)</f>
        <v>22</v>
      </c>
      <c r="K252" s="33" t="str">
        <f t="shared" ca="1" si="31"/>
        <v/>
      </c>
      <c r="L252" s="34" t="str">
        <f t="shared" ca="1" si="32"/>
        <v/>
      </c>
      <c r="M252" s="37" t="str">
        <f ca="1">IF(L252="","",OFFSET(L252,MAX($K$34:K251)-K252,-1,1,1))</f>
        <v/>
      </c>
      <c r="N252" s="34" t="str">
        <f t="shared" ca="1" si="28"/>
        <v/>
      </c>
      <c r="O252" s="42" t="str">
        <f t="shared" ca="1" si="33"/>
        <v/>
      </c>
      <c r="P252" s="42"/>
      <c r="Q252"/>
      <c r="R252"/>
    </row>
    <row r="253" spans="1:18" x14ac:dyDescent="0.2">
      <c r="A253" s="72">
        <v>35538</v>
      </c>
      <c r="B253" s="22">
        <v>323.5</v>
      </c>
      <c r="C253" s="22">
        <v>171.5</v>
      </c>
      <c r="D253" s="22">
        <v>252</v>
      </c>
      <c r="E253" s="62">
        <f t="shared" ca="1" si="35"/>
        <v>35349</v>
      </c>
      <c r="F253" s="59">
        <f t="shared" ref="F253:F316" ca="1" si="36">(OFFSET(B253,-$B$4,0,1,1)-B253)+$B$5*(D253-OFFSET(D253,-$B$4,0,1,1))+$B$6*(C253-OFFSET(C253,-$B$4,0,1,1))</f>
        <v>-65.735582798390922</v>
      </c>
      <c r="G253" s="33">
        <f t="shared" si="29"/>
        <v>1</v>
      </c>
      <c r="H253" s="92">
        <f t="shared" ca="1" si="30"/>
        <v>-65.735582798390922</v>
      </c>
      <c r="I253" s="33" t="str">
        <f t="shared" ca="1" si="34"/>
        <v/>
      </c>
      <c r="J253" s="33">
        <f ca="1">SUM($I$34:I253)</f>
        <v>22</v>
      </c>
      <c r="K253" s="33" t="str">
        <f t="shared" ca="1" si="31"/>
        <v/>
      </c>
      <c r="L253" s="34" t="str">
        <f t="shared" ca="1" si="32"/>
        <v/>
      </c>
      <c r="M253" s="37" t="str">
        <f ca="1">IF(L253="","",OFFSET(L253,MAX($K$34:K252)-K253,-1,1,1))</f>
        <v/>
      </c>
      <c r="N253" s="34" t="str">
        <f t="shared" ref="N253:N316" ca="1" si="37">IF(VLOOKUP($M253,$K$33:$L$399,2,0)&gt;0,VLOOKUP($M253,$K$33:$L$399,2,0),"")</f>
        <v/>
      </c>
      <c r="O253" s="42" t="str">
        <f t="shared" ca="1" si="33"/>
        <v/>
      </c>
      <c r="P253" s="42"/>
      <c r="Q253"/>
      <c r="R253"/>
    </row>
    <row r="254" spans="1:18" x14ac:dyDescent="0.2">
      <c r="A254" s="72">
        <v>35545</v>
      </c>
      <c r="B254" s="22">
        <v>310.5</v>
      </c>
      <c r="C254" s="22">
        <v>169</v>
      </c>
      <c r="D254" s="22">
        <v>257</v>
      </c>
      <c r="E254" s="62">
        <f t="shared" ca="1" si="35"/>
        <v>35356</v>
      </c>
      <c r="F254" s="59">
        <f t="shared" ca="1" si="36"/>
        <v>-64.562036344457084</v>
      </c>
      <c r="G254" s="33">
        <f t="shared" si="29"/>
        <v>1</v>
      </c>
      <c r="H254" s="92">
        <f t="shared" ca="1" si="30"/>
        <v>-64.562036344457084</v>
      </c>
      <c r="I254" s="33" t="str">
        <f t="shared" ca="1" si="34"/>
        <v/>
      </c>
      <c r="J254" s="33">
        <f ca="1">SUM($I$34:I254)</f>
        <v>22</v>
      </c>
      <c r="K254" s="33" t="str">
        <f t="shared" ca="1" si="31"/>
        <v/>
      </c>
      <c r="L254" s="34" t="str">
        <f t="shared" ca="1" si="32"/>
        <v/>
      </c>
      <c r="M254" s="37" t="str">
        <f ca="1">IF(L254="","",OFFSET(L254,MAX($K$34:K253)-K254,-1,1,1))</f>
        <v/>
      </c>
      <c r="N254" s="34" t="str">
        <f t="shared" ca="1" si="37"/>
        <v/>
      </c>
      <c r="O254" s="42" t="str">
        <f t="shared" ca="1" si="33"/>
        <v/>
      </c>
      <c r="P254" s="42"/>
      <c r="Q254"/>
      <c r="R254"/>
    </row>
    <row r="255" spans="1:18" x14ac:dyDescent="0.2">
      <c r="A255" s="72">
        <v>35552</v>
      </c>
      <c r="B255" s="22">
        <v>310.25</v>
      </c>
      <c r="C255" s="22">
        <v>170</v>
      </c>
      <c r="D255" s="22">
        <v>258</v>
      </c>
      <c r="E255" s="62">
        <f t="shared" ca="1" si="35"/>
        <v>35363</v>
      </c>
      <c r="F255" s="59">
        <f t="shared" ca="1" si="36"/>
        <v>-54.899126963874807</v>
      </c>
      <c r="G255" s="33">
        <f t="shared" si="29"/>
        <v>1</v>
      </c>
      <c r="H255" s="92">
        <f t="shared" ca="1" si="30"/>
        <v>-54.899126963874807</v>
      </c>
      <c r="I255" s="33" t="str">
        <f t="shared" ca="1" si="34"/>
        <v/>
      </c>
      <c r="J255" s="33">
        <f ca="1">SUM($I$34:I255)</f>
        <v>22</v>
      </c>
      <c r="K255" s="33" t="str">
        <f t="shared" ca="1" si="31"/>
        <v/>
      </c>
      <c r="L255" s="34" t="str">
        <f t="shared" ca="1" si="32"/>
        <v/>
      </c>
      <c r="M255" s="37" t="str">
        <f ca="1">IF(L255="","",OFFSET(L255,MAX($K$34:K254)-K255,-1,1,1))</f>
        <v/>
      </c>
      <c r="N255" s="34" t="str">
        <f t="shared" ca="1" si="37"/>
        <v/>
      </c>
      <c r="O255" s="42" t="str">
        <f t="shared" ca="1" si="33"/>
        <v/>
      </c>
      <c r="P255" s="42"/>
      <c r="Q255"/>
      <c r="R255"/>
    </row>
    <row r="256" spans="1:18" x14ac:dyDescent="0.2">
      <c r="A256" s="72">
        <v>35559</v>
      </c>
      <c r="B256" s="22">
        <v>313.25</v>
      </c>
      <c r="C256" s="22">
        <v>169</v>
      </c>
      <c r="D256" s="22">
        <v>262.5</v>
      </c>
      <c r="E256" s="62">
        <f t="shared" ca="1" si="35"/>
        <v>35370</v>
      </c>
      <c r="F256" s="59">
        <f t="shared" ca="1" si="36"/>
        <v>-59.153301729350304</v>
      </c>
      <c r="G256" s="33">
        <f t="shared" si="29"/>
        <v>1</v>
      </c>
      <c r="H256" s="92">
        <f t="shared" ca="1" si="30"/>
        <v>-59.153301729350304</v>
      </c>
      <c r="I256" s="33" t="str">
        <f t="shared" ca="1" si="34"/>
        <v/>
      </c>
      <c r="J256" s="33">
        <f ca="1">SUM($I$34:I256)</f>
        <v>22</v>
      </c>
      <c r="K256" s="33" t="str">
        <f t="shared" ca="1" si="31"/>
        <v/>
      </c>
      <c r="L256" s="34" t="str">
        <f t="shared" ca="1" si="32"/>
        <v/>
      </c>
      <c r="M256" s="37" t="str">
        <f ca="1">IF(L256="","",OFFSET(L256,MAX($K$34:K255)-K256,-1,1,1))</f>
        <v/>
      </c>
      <c r="N256" s="34" t="str">
        <f t="shared" ca="1" si="37"/>
        <v/>
      </c>
      <c r="O256" s="42" t="str">
        <f t="shared" ca="1" si="33"/>
        <v/>
      </c>
      <c r="P256" s="42"/>
      <c r="Q256"/>
      <c r="R256"/>
    </row>
    <row r="257" spans="1:18" x14ac:dyDescent="0.2">
      <c r="A257" s="72">
        <v>35566</v>
      </c>
      <c r="B257" s="22">
        <v>311.75</v>
      </c>
      <c r="C257" s="22">
        <v>174</v>
      </c>
      <c r="D257" s="22">
        <v>267.5</v>
      </c>
      <c r="E257" s="62">
        <f t="shared" ca="1" si="35"/>
        <v>35377</v>
      </c>
      <c r="F257" s="59">
        <f t="shared" ca="1" si="36"/>
        <v>-48.663668106644046</v>
      </c>
      <c r="G257" s="33">
        <f t="shared" si="29"/>
        <v>1</v>
      </c>
      <c r="H257" s="92">
        <f t="shared" ca="1" si="30"/>
        <v>-48.663668106644046</v>
      </c>
      <c r="I257" s="33" t="str">
        <f t="shared" ca="1" si="34"/>
        <v/>
      </c>
      <c r="J257" s="33">
        <f ca="1">SUM($I$34:I257)</f>
        <v>22</v>
      </c>
      <c r="K257" s="33" t="str">
        <f t="shared" ca="1" si="31"/>
        <v/>
      </c>
      <c r="L257" s="34" t="str">
        <f t="shared" ca="1" si="32"/>
        <v/>
      </c>
      <c r="M257" s="37" t="str">
        <f ca="1">IF(L257="","",OFFSET(L257,MAX($K$34:K256)-K257,-1,1,1))</f>
        <v/>
      </c>
      <c r="N257" s="34" t="str">
        <f t="shared" ca="1" si="37"/>
        <v/>
      </c>
      <c r="O257" s="42" t="str">
        <f t="shared" ca="1" si="33"/>
        <v/>
      </c>
      <c r="P257" s="42"/>
      <c r="Q257"/>
      <c r="R257"/>
    </row>
    <row r="258" spans="1:18" x14ac:dyDescent="0.2">
      <c r="A258" s="72">
        <v>35573</v>
      </c>
      <c r="B258" s="22">
        <v>297</v>
      </c>
      <c r="C258" s="22">
        <v>184</v>
      </c>
      <c r="D258" s="22">
        <v>276</v>
      </c>
      <c r="E258" s="62">
        <f t="shared" ca="1" si="35"/>
        <v>35384</v>
      </c>
      <c r="F258" s="59">
        <f t="shared" ca="1" si="36"/>
        <v>-25.18174922998719</v>
      </c>
      <c r="G258" s="33">
        <f t="shared" si="29"/>
        <v>1</v>
      </c>
      <c r="H258" s="92">
        <f t="shared" ca="1" si="30"/>
        <v>-25.18174922998719</v>
      </c>
      <c r="I258" s="33" t="str">
        <f t="shared" ca="1" si="34"/>
        <v/>
      </c>
      <c r="J258" s="33">
        <f ca="1">SUM($I$34:I258)</f>
        <v>22</v>
      </c>
      <c r="K258" s="33" t="str">
        <f t="shared" ca="1" si="31"/>
        <v/>
      </c>
      <c r="L258" s="34" t="str">
        <f t="shared" ca="1" si="32"/>
        <v/>
      </c>
      <c r="M258" s="37" t="str">
        <f ca="1">IF(L258="","",OFFSET(L258,MAX($K$34:K257)-K258,-1,1,1))</f>
        <v/>
      </c>
      <c r="N258" s="34" t="str">
        <f t="shared" ca="1" si="37"/>
        <v/>
      </c>
      <c r="O258" s="42" t="str">
        <f t="shared" ca="1" si="33"/>
        <v/>
      </c>
      <c r="P258" s="42"/>
      <c r="Q258"/>
      <c r="R258"/>
    </row>
    <row r="259" spans="1:18" x14ac:dyDescent="0.2">
      <c r="A259" s="72">
        <v>35580</v>
      </c>
      <c r="B259" s="22">
        <v>279.75</v>
      </c>
      <c r="C259" s="22">
        <v>182</v>
      </c>
      <c r="D259" s="22">
        <v>290</v>
      </c>
      <c r="E259" s="62">
        <f t="shared" ca="1" si="35"/>
        <v>35391</v>
      </c>
      <c r="F259" s="59">
        <f t="shared" ca="1" si="36"/>
        <v>-6.270997768537665</v>
      </c>
      <c r="G259" s="33">
        <f t="shared" si="29"/>
        <v>1</v>
      </c>
      <c r="H259" s="92">
        <f t="shared" ca="1" si="30"/>
        <v>-6.270997768537665</v>
      </c>
      <c r="I259" s="33" t="str">
        <f t="shared" ca="1" si="34"/>
        <v/>
      </c>
      <c r="J259" s="33">
        <f ca="1">SUM($I$34:I259)</f>
        <v>22</v>
      </c>
      <c r="K259" s="33" t="str">
        <f t="shared" ca="1" si="31"/>
        <v/>
      </c>
      <c r="L259" s="34" t="str">
        <f t="shared" ca="1" si="32"/>
        <v/>
      </c>
      <c r="M259" s="37" t="str">
        <f ca="1">IF(L259="","",OFFSET(L259,MAX($K$34:K258)-K259,-1,1,1))</f>
        <v/>
      </c>
      <c r="N259" s="34" t="str">
        <f t="shared" ca="1" si="37"/>
        <v/>
      </c>
      <c r="O259" s="42" t="str">
        <f t="shared" ca="1" si="33"/>
        <v/>
      </c>
      <c r="P259" s="42"/>
      <c r="Q259"/>
      <c r="R259"/>
    </row>
    <row r="260" spans="1:18" x14ac:dyDescent="0.2">
      <c r="A260" s="72">
        <v>35587</v>
      </c>
      <c r="B260" s="22">
        <v>263.75</v>
      </c>
      <c r="C260" s="22">
        <v>180</v>
      </c>
      <c r="D260" s="22">
        <v>285</v>
      </c>
      <c r="E260" s="62">
        <f t="shared" ca="1" si="35"/>
        <v>35398</v>
      </c>
      <c r="F260" s="59">
        <f t="shared" ca="1" si="36"/>
        <v>14.875940727830184</v>
      </c>
      <c r="G260" s="33">
        <f t="shared" si="29"/>
        <v>1</v>
      </c>
      <c r="H260" s="92">
        <f t="shared" ca="1" si="30"/>
        <v>14.875940727830184</v>
      </c>
      <c r="I260" s="33">
        <f t="shared" ca="1" si="34"/>
        <v>1</v>
      </c>
      <c r="J260" s="33">
        <f ca="1">SUM($I$34:I260)</f>
        <v>23</v>
      </c>
      <c r="K260" s="33">
        <f t="shared" ca="1" si="31"/>
        <v>260</v>
      </c>
      <c r="L260" s="34">
        <f t="shared" ca="1" si="32"/>
        <v>35587</v>
      </c>
      <c r="M260" s="37">
        <f ca="1">IF(L260="","",OFFSET(L260,MAX($K$34:K259)-K260,-1,1,1))</f>
        <v>247</v>
      </c>
      <c r="N260" s="34">
        <f t="shared" ca="1" si="37"/>
        <v>35496</v>
      </c>
      <c r="O260" s="42">
        <f t="shared" ca="1" si="33"/>
        <v>13</v>
      </c>
      <c r="P260" s="42"/>
      <c r="Q260"/>
      <c r="R260"/>
    </row>
    <row r="261" spans="1:18" x14ac:dyDescent="0.2">
      <c r="A261" s="72">
        <v>35594</v>
      </c>
      <c r="B261" s="22">
        <v>269.75</v>
      </c>
      <c r="C261" s="22">
        <v>178.5</v>
      </c>
      <c r="D261" s="22">
        <v>267.5</v>
      </c>
      <c r="E261" s="62">
        <f t="shared" ca="1" si="35"/>
        <v>35405</v>
      </c>
      <c r="F261" s="59">
        <f t="shared" ca="1" si="36"/>
        <v>-0.40912925232476738</v>
      </c>
      <c r="G261" s="33">
        <f t="shared" si="29"/>
        <v>1</v>
      </c>
      <c r="H261" s="92">
        <f t="shared" ca="1" si="30"/>
        <v>-0.40912925232476738</v>
      </c>
      <c r="I261" s="33">
        <f t="shared" ca="1" si="34"/>
        <v>1</v>
      </c>
      <c r="J261" s="33">
        <f ca="1">SUM($I$34:I261)</f>
        <v>24</v>
      </c>
      <c r="K261" s="33">
        <f t="shared" ca="1" si="31"/>
        <v>261</v>
      </c>
      <c r="L261" s="34">
        <f t="shared" ca="1" si="32"/>
        <v>35594</v>
      </c>
      <c r="M261" s="37">
        <f ca="1">IF(L261="","",OFFSET(L261,MAX($K$34:K260)-K261,-1,1,1))</f>
        <v>260</v>
      </c>
      <c r="N261" s="34">
        <f t="shared" ca="1" si="37"/>
        <v>35587</v>
      </c>
      <c r="O261" s="42">
        <f t="shared" ca="1" si="33"/>
        <v>1</v>
      </c>
      <c r="P261" s="42"/>
      <c r="Q261"/>
      <c r="R261"/>
    </row>
    <row r="262" spans="1:18" x14ac:dyDescent="0.2">
      <c r="A262" s="72">
        <v>35601</v>
      </c>
      <c r="B262" s="22">
        <v>269.25</v>
      </c>
      <c r="C262" s="22">
        <v>177</v>
      </c>
      <c r="D262" s="22">
        <v>276</v>
      </c>
      <c r="E262" s="62">
        <f t="shared" ca="1" si="35"/>
        <v>35412</v>
      </c>
      <c r="F262" s="59">
        <f t="shared" ca="1" si="36"/>
        <v>4.3676845896651457</v>
      </c>
      <c r="G262" s="33">
        <f t="shared" si="29"/>
        <v>1</v>
      </c>
      <c r="H262" s="92">
        <f t="shared" ca="1" si="30"/>
        <v>4.3676845896651457</v>
      </c>
      <c r="I262" s="33">
        <f t="shared" ca="1" si="34"/>
        <v>1</v>
      </c>
      <c r="J262" s="33">
        <f ca="1">SUM($I$34:I262)</f>
        <v>25</v>
      </c>
      <c r="K262" s="33">
        <f t="shared" ca="1" si="31"/>
        <v>262</v>
      </c>
      <c r="L262" s="34">
        <f t="shared" ca="1" si="32"/>
        <v>35601</v>
      </c>
      <c r="M262" s="37">
        <f ca="1">IF(L262="","",OFFSET(L262,MAX($K$34:K261)-K262,-1,1,1))</f>
        <v>261</v>
      </c>
      <c r="N262" s="34">
        <f t="shared" ca="1" si="37"/>
        <v>35594</v>
      </c>
      <c r="O262" s="42">
        <f t="shared" ca="1" si="33"/>
        <v>1</v>
      </c>
      <c r="P262" s="42"/>
      <c r="Q262"/>
      <c r="R262"/>
    </row>
    <row r="263" spans="1:18" x14ac:dyDescent="0.2">
      <c r="A263" s="72">
        <v>35608</v>
      </c>
      <c r="B263" s="22">
        <v>270.75</v>
      </c>
      <c r="C263" s="22">
        <v>171</v>
      </c>
      <c r="D263" s="22">
        <v>290</v>
      </c>
      <c r="E263" s="62">
        <f t="shared" ca="1" si="35"/>
        <v>35419</v>
      </c>
      <c r="F263" s="59">
        <f t="shared" ca="1" si="36"/>
        <v>16.372130051198461</v>
      </c>
      <c r="G263" s="33">
        <f t="shared" si="29"/>
        <v>1</v>
      </c>
      <c r="H263" s="92">
        <f t="shared" ca="1" si="30"/>
        <v>16.372130051198461</v>
      </c>
      <c r="I263" s="33" t="str">
        <f t="shared" ca="1" si="34"/>
        <v/>
      </c>
      <c r="J263" s="33">
        <f ca="1">SUM($I$34:I263)</f>
        <v>25</v>
      </c>
      <c r="K263" s="33" t="str">
        <f t="shared" ca="1" si="31"/>
        <v/>
      </c>
      <c r="L263" s="34" t="str">
        <f t="shared" ca="1" si="32"/>
        <v/>
      </c>
      <c r="M263" s="37" t="str">
        <f ca="1">IF(L263="","",OFFSET(L263,MAX($K$34:K262)-K263,-1,1,1))</f>
        <v/>
      </c>
      <c r="N263" s="34" t="str">
        <f t="shared" ca="1" si="37"/>
        <v/>
      </c>
      <c r="O263" s="42" t="str">
        <f t="shared" ca="1" si="33"/>
        <v/>
      </c>
      <c r="P263" s="42"/>
      <c r="Q263"/>
      <c r="R263"/>
    </row>
    <row r="264" spans="1:18" x14ac:dyDescent="0.2">
      <c r="A264" s="72">
        <v>35615</v>
      </c>
      <c r="B264" s="22">
        <v>276.5</v>
      </c>
      <c r="C264" s="22">
        <v>170.5</v>
      </c>
      <c r="D264" s="22">
        <v>315</v>
      </c>
      <c r="E264" s="62">
        <f t="shared" ca="1" si="35"/>
        <v>35433</v>
      </c>
      <c r="F264" s="59">
        <f t="shared" ca="1" si="36"/>
        <v>25.772038554872509</v>
      </c>
      <c r="G264" s="33">
        <f t="shared" si="29"/>
        <v>1</v>
      </c>
      <c r="H264" s="92">
        <f t="shared" ca="1" si="30"/>
        <v>25.772038554872509</v>
      </c>
      <c r="I264" s="33" t="str">
        <f t="shared" ca="1" si="34"/>
        <v/>
      </c>
      <c r="J264" s="33">
        <f ca="1">SUM($I$34:I264)</f>
        <v>25</v>
      </c>
      <c r="K264" s="33" t="str">
        <f t="shared" ca="1" si="31"/>
        <v/>
      </c>
      <c r="L264" s="34" t="str">
        <f t="shared" ca="1" si="32"/>
        <v/>
      </c>
      <c r="M264" s="37" t="str">
        <f ca="1">IF(L264="","",OFFSET(L264,MAX($K$34:K263)-K264,-1,1,1))</f>
        <v/>
      </c>
      <c r="N264" s="34" t="str">
        <f t="shared" ca="1" si="37"/>
        <v/>
      </c>
      <c r="O264" s="42" t="str">
        <f t="shared" ca="1" si="33"/>
        <v/>
      </c>
      <c r="P264" s="42"/>
      <c r="Q264"/>
      <c r="R264"/>
    </row>
    <row r="265" spans="1:18" x14ac:dyDescent="0.2">
      <c r="A265" s="72">
        <v>35622</v>
      </c>
      <c r="B265" s="22">
        <v>279</v>
      </c>
      <c r="C265" s="22">
        <v>171</v>
      </c>
      <c r="D265" s="22">
        <v>315</v>
      </c>
      <c r="E265" s="62">
        <f t="shared" ca="1" si="35"/>
        <v>35440</v>
      </c>
      <c r="F265" s="59">
        <f t="shared" ca="1" si="36"/>
        <v>12.396038697516069</v>
      </c>
      <c r="G265" s="33">
        <f t="shared" si="29"/>
        <v>1</v>
      </c>
      <c r="H265" s="92">
        <f t="shared" ca="1" si="30"/>
        <v>12.396038697516069</v>
      </c>
      <c r="I265" s="33" t="str">
        <f t="shared" ca="1" si="34"/>
        <v/>
      </c>
      <c r="J265" s="33">
        <f ca="1">SUM($I$34:I265)</f>
        <v>25</v>
      </c>
      <c r="K265" s="33" t="str">
        <f t="shared" ca="1" si="31"/>
        <v/>
      </c>
      <c r="L265" s="34" t="str">
        <f t="shared" ca="1" si="32"/>
        <v/>
      </c>
      <c r="M265" s="37" t="str">
        <f ca="1">IF(L265="","",OFFSET(L265,MAX($K$34:K264)-K265,-1,1,1))</f>
        <v/>
      </c>
      <c r="N265" s="34" t="str">
        <f t="shared" ca="1" si="37"/>
        <v/>
      </c>
      <c r="O265" s="42" t="str">
        <f t="shared" ca="1" si="33"/>
        <v/>
      </c>
      <c r="P265" s="42"/>
      <c r="Q265"/>
      <c r="R265"/>
    </row>
    <row r="266" spans="1:18" x14ac:dyDescent="0.2">
      <c r="A266" s="72">
        <v>35629</v>
      </c>
      <c r="B266" s="22">
        <v>280.75</v>
      </c>
      <c r="C266" s="22">
        <v>179</v>
      </c>
      <c r="D266" s="22">
        <v>315</v>
      </c>
      <c r="E266" s="62">
        <f t="shared" ca="1" si="35"/>
        <v>35447</v>
      </c>
      <c r="F266" s="59">
        <f t="shared" ca="1" si="36"/>
        <v>23.009514258446018</v>
      </c>
      <c r="G266" s="33">
        <f t="shared" si="29"/>
        <v>1</v>
      </c>
      <c r="H266" s="92">
        <f t="shared" ca="1" si="30"/>
        <v>23.009514258446018</v>
      </c>
      <c r="I266" s="33" t="str">
        <f t="shared" ca="1" si="34"/>
        <v/>
      </c>
      <c r="J266" s="33">
        <f ca="1">SUM($I$34:I266)</f>
        <v>25</v>
      </c>
      <c r="K266" s="33" t="str">
        <f t="shared" ca="1" si="31"/>
        <v/>
      </c>
      <c r="L266" s="34" t="str">
        <f t="shared" ca="1" si="32"/>
        <v/>
      </c>
      <c r="M266" s="37" t="str">
        <f ca="1">IF(L266="","",OFFSET(L266,MAX($K$34:K265)-K266,-1,1,1))</f>
        <v/>
      </c>
      <c r="N266" s="34" t="str">
        <f t="shared" ca="1" si="37"/>
        <v/>
      </c>
      <c r="O266" s="42" t="str">
        <f t="shared" ca="1" si="33"/>
        <v/>
      </c>
      <c r="P266" s="42"/>
      <c r="Q266"/>
      <c r="R266"/>
    </row>
    <row r="267" spans="1:18" x14ac:dyDescent="0.2">
      <c r="A267" s="72">
        <v>35636</v>
      </c>
      <c r="B267" s="22">
        <v>280.5</v>
      </c>
      <c r="C267" s="22">
        <v>184</v>
      </c>
      <c r="D267" s="22">
        <v>310</v>
      </c>
      <c r="E267" s="62">
        <f t="shared" ca="1" si="35"/>
        <v>35454</v>
      </c>
      <c r="F267" s="59">
        <f t="shared" ca="1" si="36"/>
        <v>37.414644081344989</v>
      </c>
      <c r="G267" s="33">
        <f t="shared" si="29"/>
        <v>1</v>
      </c>
      <c r="H267" s="92">
        <f t="shared" ca="1" si="30"/>
        <v>37.414644081344989</v>
      </c>
      <c r="I267" s="33" t="str">
        <f t="shared" ca="1" si="34"/>
        <v/>
      </c>
      <c r="J267" s="33">
        <f ca="1">SUM($I$34:I267)</f>
        <v>25</v>
      </c>
      <c r="K267" s="33" t="str">
        <f t="shared" ca="1" si="31"/>
        <v/>
      </c>
      <c r="L267" s="34" t="str">
        <f t="shared" ca="1" si="32"/>
        <v/>
      </c>
      <c r="M267" s="37" t="str">
        <f ca="1">IF(L267="","",OFFSET(L267,MAX($K$34:K266)-K267,-1,1,1))</f>
        <v/>
      </c>
      <c r="N267" s="34" t="str">
        <f t="shared" ca="1" si="37"/>
        <v/>
      </c>
      <c r="O267" s="42" t="str">
        <f t="shared" ca="1" si="33"/>
        <v/>
      </c>
      <c r="P267" s="42"/>
      <c r="Q267"/>
      <c r="R267"/>
    </row>
    <row r="268" spans="1:18" x14ac:dyDescent="0.2">
      <c r="A268" s="72">
        <v>35643</v>
      </c>
      <c r="B268" s="22">
        <v>284.75</v>
      </c>
      <c r="C268" s="22">
        <v>187.5</v>
      </c>
      <c r="D268" s="22">
        <v>307.5</v>
      </c>
      <c r="E268" s="62">
        <f t="shared" ca="1" si="35"/>
        <v>35461</v>
      </c>
      <c r="F268" s="59">
        <f t="shared" ca="1" si="36"/>
        <v>35.001940585186624</v>
      </c>
      <c r="G268" s="33">
        <f t="shared" si="29"/>
        <v>1</v>
      </c>
      <c r="H268" s="92">
        <f t="shared" ca="1" si="30"/>
        <v>35.001940585186624</v>
      </c>
      <c r="I268" s="33" t="str">
        <f t="shared" ca="1" si="34"/>
        <v/>
      </c>
      <c r="J268" s="33">
        <f ca="1">SUM($I$34:I268)</f>
        <v>25</v>
      </c>
      <c r="K268" s="33" t="str">
        <f t="shared" ca="1" si="31"/>
        <v/>
      </c>
      <c r="L268" s="34" t="str">
        <f t="shared" ca="1" si="32"/>
        <v/>
      </c>
      <c r="M268" s="37" t="str">
        <f ca="1">IF(L268="","",OFFSET(L268,MAX($K$34:K267)-K268,-1,1,1))</f>
        <v/>
      </c>
      <c r="N268" s="34" t="str">
        <f t="shared" ca="1" si="37"/>
        <v/>
      </c>
      <c r="O268" s="42" t="str">
        <f t="shared" ca="1" si="33"/>
        <v/>
      </c>
      <c r="P268" s="42"/>
      <c r="Q268"/>
      <c r="R268"/>
    </row>
    <row r="269" spans="1:18" x14ac:dyDescent="0.2">
      <c r="A269" s="72">
        <v>35650</v>
      </c>
      <c r="B269" s="22">
        <v>301.5</v>
      </c>
      <c r="C269" s="22">
        <v>190</v>
      </c>
      <c r="D269" s="22">
        <v>312.5</v>
      </c>
      <c r="E269" s="62">
        <f t="shared" ca="1" si="35"/>
        <v>35468</v>
      </c>
      <c r="F269" s="59">
        <f t="shared" ca="1" si="36"/>
        <v>9.8625109504442712</v>
      </c>
      <c r="G269" s="33">
        <f t="shared" si="29"/>
        <v>1</v>
      </c>
      <c r="H269" s="92">
        <f t="shared" ca="1" si="30"/>
        <v>9.8625109504442712</v>
      </c>
      <c r="I269" s="33" t="str">
        <f t="shared" ca="1" si="34"/>
        <v/>
      </c>
      <c r="J269" s="33">
        <f ca="1">SUM($I$34:I269)</f>
        <v>25</v>
      </c>
      <c r="K269" s="33" t="str">
        <f t="shared" ca="1" si="31"/>
        <v/>
      </c>
      <c r="L269" s="34" t="str">
        <f t="shared" ca="1" si="32"/>
        <v/>
      </c>
      <c r="M269" s="37" t="str">
        <f ca="1">IF(L269="","",OFFSET(L269,MAX($K$34:K268)-K269,-1,1,1))</f>
        <v/>
      </c>
      <c r="N269" s="34" t="str">
        <f t="shared" ca="1" si="37"/>
        <v/>
      </c>
      <c r="O269" s="42" t="str">
        <f t="shared" ca="1" si="33"/>
        <v/>
      </c>
      <c r="P269" s="42"/>
      <c r="Q269"/>
      <c r="R269"/>
    </row>
    <row r="270" spans="1:18" x14ac:dyDescent="0.2">
      <c r="A270" s="72">
        <v>35657</v>
      </c>
      <c r="B270" s="22">
        <v>323.75</v>
      </c>
      <c r="C270" s="22">
        <v>190.5</v>
      </c>
      <c r="D270" s="22">
        <v>307.5</v>
      </c>
      <c r="E270" s="62">
        <f t="shared" ca="1" si="35"/>
        <v>35475</v>
      </c>
      <c r="F270" s="59">
        <f t="shared" ca="1" si="36"/>
        <v>-14.837942738265443</v>
      </c>
      <c r="G270" s="33">
        <f t="shared" si="29"/>
        <v>1</v>
      </c>
      <c r="H270" s="92">
        <f t="shared" ca="1" si="30"/>
        <v>-14.837942738265443</v>
      </c>
      <c r="I270" s="33">
        <f t="shared" ca="1" si="34"/>
        <v>1</v>
      </c>
      <c r="J270" s="33">
        <f ca="1">SUM($I$34:I270)</f>
        <v>26</v>
      </c>
      <c r="K270" s="33">
        <f t="shared" ca="1" si="31"/>
        <v>270</v>
      </c>
      <c r="L270" s="34">
        <f t="shared" ca="1" si="32"/>
        <v>35657</v>
      </c>
      <c r="M270" s="37">
        <f ca="1">IF(L270="","",OFFSET(L270,MAX($K$34:K269)-K270,-1,1,1))</f>
        <v>262</v>
      </c>
      <c r="N270" s="34">
        <f t="shared" ca="1" si="37"/>
        <v>35601</v>
      </c>
      <c r="O270" s="42">
        <f t="shared" ca="1" si="33"/>
        <v>8</v>
      </c>
      <c r="P270" s="42"/>
      <c r="Q270"/>
      <c r="R270"/>
    </row>
    <row r="271" spans="1:18" x14ac:dyDescent="0.2">
      <c r="A271" s="72">
        <v>35664</v>
      </c>
      <c r="B271" s="22">
        <v>322.75</v>
      </c>
      <c r="C271" s="22">
        <v>186</v>
      </c>
      <c r="D271" s="22">
        <v>305</v>
      </c>
      <c r="E271" s="62">
        <f t="shared" ca="1" si="35"/>
        <v>35482</v>
      </c>
      <c r="F271" s="59">
        <f t="shared" ca="1" si="36"/>
        <v>-8.4141903999076888</v>
      </c>
      <c r="G271" s="33">
        <f t="shared" si="29"/>
        <v>1</v>
      </c>
      <c r="H271" s="92">
        <f t="shared" ca="1" si="30"/>
        <v>-8.4141903999076888</v>
      </c>
      <c r="I271" s="33" t="str">
        <f t="shared" ca="1" si="34"/>
        <v/>
      </c>
      <c r="J271" s="33">
        <f ca="1">SUM($I$34:I271)</f>
        <v>26</v>
      </c>
      <c r="K271" s="33" t="str">
        <f t="shared" ca="1" si="31"/>
        <v/>
      </c>
      <c r="L271" s="34" t="str">
        <f t="shared" ca="1" si="32"/>
        <v/>
      </c>
      <c r="M271" s="37" t="str">
        <f ca="1">IF(L271="","",OFFSET(L271,MAX($K$34:K270)-K271,-1,1,1))</f>
        <v/>
      </c>
      <c r="N271" s="34" t="str">
        <f t="shared" ca="1" si="37"/>
        <v/>
      </c>
      <c r="O271" s="42" t="str">
        <f t="shared" ca="1" si="33"/>
        <v/>
      </c>
      <c r="P271" s="42"/>
      <c r="Q271"/>
      <c r="R271"/>
    </row>
    <row r="272" spans="1:18" x14ac:dyDescent="0.2">
      <c r="A272" s="72">
        <v>35671</v>
      </c>
      <c r="B272" s="22">
        <v>320.25</v>
      </c>
      <c r="C272" s="22">
        <v>182.5</v>
      </c>
      <c r="D272" s="22">
        <v>297.5</v>
      </c>
      <c r="E272" s="62">
        <f t="shared" ca="1" si="35"/>
        <v>35489</v>
      </c>
      <c r="F272" s="59">
        <f t="shared" ca="1" si="36"/>
        <v>1.9803671612736338</v>
      </c>
      <c r="G272" s="33">
        <f t="shared" si="29"/>
        <v>1</v>
      </c>
      <c r="H272" s="92">
        <f t="shared" ca="1" si="30"/>
        <v>1.9803671612736338</v>
      </c>
      <c r="I272" s="33">
        <f t="shared" ca="1" si="34"/>
        <v>1</v>
      </c>
      <c r="J272" s="33">
        <f ca="1">SUM($I$34:I272)</f>
        <v>27</v>
      </c>
      <c r="K272" s="33">
        <f t="shared" ca="1" si="31"/>
        <v>272</v>
      </c>
      <c r="L272" s="34">
        <f t="shared" ca="1" si="32"/>
        <v>35671</v>
      </c>
      <c r="M272" s="37">
        <f ca="1">IF(L272="","",OFFSET(L272,MAX($K$34:K271)-K272,-1,1,1))</f>
        <v>270</v>
      </c>
      <c r="N272" s="34">
        <f t="shared" ca="1" si="37"/>
        <v>35657</v>
      </c>
      <c r="O272" s="42">
        <f t="shared" ca="1" si="33"/>
        <v>2</v>
      </c>
      <c r="P272" s="42"/>
      <c r="Q272"/>
      <c r="R272"/>
    </row>
    <row r="273" spans="1:18" x14ac:dyDescent="0.2">
      <c r="A273" s="72">
        <v>35678</v>
      </c>
      <c r="B273" s="22">
        <v>321.5</v>
      </c>
      <c r="C273" s="22">
        <v>182.5</v>
      </c>
      <c r="D273" s="22">
        <v>292.5</v>
      </c>
      <c r="E273" s="62">
        <f t="shared" ca="1" si="35"/>
        <v>35496</v>
      </c>
      <c r="F273" s="59">
        <f t="shared" ca="1" si="36"/>
        <v>15.524324239830325</v>
      </c>
      <c r="G273" s="33">
        <f t="shared" si="29"/>
        <v>1</v>
      </c>
      <c r="H273" s="92">
        <f t="shared" ca="1" si="30"/>
        <v>15.524324239830325</v>
      </c>
      <c r="I273" s="33" t="str">
        <f t="shared" ca="1" si="34"/>
        <v/>
      </c>
      <c r="J273" s="33">
        <f ca="1">SUM($I$34:I273)</f>
        <v>27</v>
      </c>
      <c r="K273" s="33" t="str">
        <f t="shared" ca="1" si="31"/>
        <v/>
      </c>
      <c r="L273" s="34" t="str">
        <f t="shared" ca="1" si="32"/>
        <v/>
      </c>
      <c r="M273" s="37" t="str">
        <f ca="1">IF(L273="","",OFFSET(L273,MAX($K$34:K272)-K273,-1,1,1))</f>
        <v/>
      </c>
      <c r="N273" s="34" t="str">
        <f t="shared" ca="1" si="37"/>
        <v/>
      </c>
      <c r="O273" s="42" t="str">
        <f t="shared" ca="1" si="33"/>
        <v/>
      </c>
      <c r="P273" s="42"/>
      <c r="Q273"/>
      <c r="R273"/>
    </row>
    <row r="274" spans="1:18" x14ac:dyDescent="0.2">
      <c r="A274" s="72">
        <v>35685</v>
      </c>
      <c r="B274" s="22">
        <v>319</v>
      </c>
      <c r="C274" s="22">
        <v>183.5</v>
      </c>
      <c r="D274" s="22">
        <v>277.5</v>
      </c>
      <c r="E274" s="62">
        <f t="shared" ca="1" si="35"/>
        <v>35503</v>
      </c>
      <c r="F274" s="59">
        <f t="shared" ca="1" si="36"/>
        <v>24.022227307666576</v>
      </c>
      <c r="G274" s="33">
        <f t="shared" si="29"/>
        <v>1</v>
      </c>
      <c r="H274" s="92">
        <f t="shared" ca="1" si="30"/>
        <v>24.022227307666576</v>
      </c>
      <c r="I274" s="33" t="str">
        <f t="shared" ca="1" si="34"/>
        <v/>
      </c>
      <c r="J274" s="33">
        <f ca="1">SUM($I$34:I274)</f>
        <v>27</v>
      </c>
      <c r="K274" s="33" t="str">
        <f t="shared" ca="1" si="31"/>
        <v/>
      </c>
      <c r="L274" s="34" t="str">
        <f t="shared" ca="1" si="32"/>
        <v/>
      </c>
      <c r="M274" s="37" t="str">
        <f ca="1">IF(L274="","",OFFSET(L274,MAX($K$34:K273)-K274,-1,1,1))</f>
        <v/>
      </c>
      <c r="N274" s="34" t="str">
        <f t="shared" ca="1" si="37"/>
        <v/>
      </c>
      <c r="O274" s="42" t="str">
        <f t="shared" ca="1" si="33"/>
        <v/>
      </c>
      <c r="P274" s="42"/>
      <c r="Q274"/>
      <c r="R274"/>
    </row>
    <row r="275" spans="1:18" x14ac:dyDescent="0.2">
      <c r="A275" s="72">
        <v>35692</v>
      </c>
      <c r="B275" s="22">
        <v>314</v>
      </c>
      <c r="C275" s="22">
        <v>188</v>
      </c>
      <c r="D275" s="22">
        <v>267.5</v>
      </c>
      <c r="E275" s="62">
        <f t="shared" ca="1" si="35"/>
        <v>35510</v>
      </c>
      <c r="F275" s="59">
        <f t="shared" ca="1" si="36"/>
        <v>37.720664150033556</v>
      </c>
      <c r="G275" s="33">
        <f t="shared" si="29"/>
        <v>1</v>
      </c>
      <c r="H275" s="92">
        <f t="shared" ca="1" si="30"/>
        <v>37.720664150033556</v>
      </c>
      <c r="I275" s="33" t="str">
        <f t="shared" ca="1" si="34"/>
        <v/>
      </c>
      <c r="J275" s="33">
        <f ca="1">SUM($I$34:I275)</f>
        <v>27</v>
      </c>
      <c r="K275" s="33" t="str">
        <f t="shared" ca="1" si="31"/>
        <v/>
      </c>
      <c r="L275" s="34" t="str">
        <f t="shared" ca="1" si="32"/>
        <v/>
      </c>
      <c r="M275" s="37" t="str">
        <f ca="1">IF(L275="","",OFFSET(L275,MAX($K$34:K274)-K275,-1,1,1))</f>
        <v/>
      </c>
      <c r="N275" s="34" t="str">
        <f t="shared" ca="1" si="37"/>
        <v/>
      </c>
      <c r="O275" s="42" t="str">
        <f t="shared" ca="1" si="33"/>
        <v/>
      </c>
      <c r="P275" s="42"/>
      <c r="Q275"/>
      <c r="R275"/>
    </row>
    <row r="276" spans="1:18" x14ac:dyDescent="0.2">
      <c r="A276" s="72">
        <v>35699</v>
      </c>
      <c r="B276" s="22">
        <v>308.25</v>
      </c>
      <c r="C276" s="22">
        <v>194</v>
      </c>
      <c r="D276" s="22">
        <v>267.5</v>
      </c>
      <c r="E276" s="62">
        <f t="shared" ca="1" si="35"/>
        <v>35517</v>
      </c>
      <c r="F276" s="59">
        <f t="shared" ca="1" si="36"/>
        <v>57.864110345831548</v>
      </c>
      <c r="G276" s="33">
        <f t="shared" si="29"/>
        <v>1</v>
      </c>
      <c r="H276" s="92">
        <f t="shared" ca="1" si="30"/>
        <v>57.864110345831548</v>
      </c>
      <c r="I276" s="33" t="str">
        <f t="shared" ca="1" si="34"/>
        <v/>
      </c>
      <c r="J276" s="33">
        <f ca="1">SUM($I$34:I276)</f>
        <v>27</v>
      </c>
      <c r="K276" s="33" t="str">
        <f t="shared" ca="1" si="31"/>
        <v/>
      </c>
      <c r="L276" s="34" t="str">
        <f t="shared" ca="1" si="32"/>
        <v/>
      </c>
      <c r="M276" s="37" t="str">
        <f ca="1">IF(L276="","",OFFSET(L276,MAX($K$34:K275)-K276,-1,1,1))</f>
        <v/>
      </c>
      <c r="N276" s="34" t="str">
        <f t="shared" ca="1" si="37"/>
        <v/>
      </c>
      <c r="O276" s="42" t="str">
        <f t="shared" ca="1" si="33"/>
        <v/>
      </c>
      <c r="P276" s="42"/>
      <c r="Q276"/>
      <c r="R276"/>
    </row>
    <row r="277" spans="1:18" x14ac:dyDescent="0.2">
      <c r="A277" s="72">
        <v>35706</v>
      </c>
      <c r="B277" s="22">
        <v>313.75</v>
      </c>
      <c r="C277" s="22">
        <v>202</v>
      </c>
      <c r="D277" s="22">
        <v>262.5</v>
      </c>
      <c r="E277" s="62">
        <f t="shared" ca="1" si="35"/>
        <v>35524</v>
      </c>
      <c r="F277" s="59">
        <f t="shared" ca="1" si="36"/>
        <v>47.981219280121358</v>
      </c>
      <c r="G277" s="33">
        <f t="shared" si="29"/>
        <v>1</v>
      </c>
      <c r="H277" s="92">
        <f t="shared" ca="1" si="30"/>
        <v>47.981219280121358</v>
      </c>
      <c r="I277" s="33" t="str">
        <f t="shared" ca="1" si="34"/>
        <v/>
      </c>
      <c r="J277" s="33">
        <f ca="1">SUM($I$34:I277)</f>
        <v>27</v>
      </c>
      <c r="K277" s="33" t="str">
        <f t="shared" ca="1" si="31"/>
        <v/>
      </c>
      <c r="L277" s="34" t="str">
        <f t="shared" ca="1" si="32"/>
        <v/>
      </c>
      <c r="M277" s="37" t="str">
        <f ca="1">IF(L277="","",OFFSET(L277,MAX($K$34:K276)-K277,-1,1,1))</f>
        <v/>
      </c>
      <c r="N277" s="34" t="str">
        <f t="shared" ca="1" si="37"/>
        <v/>
      </c>
      <c r="O277" s="42" t="str">
        <f t="shared" ca="1" si="33"/>
        <v/>
      </c>
      <c r="P277" s="42"/>
      <c r="Q277"/>
      <c r="R277"/>
    </row>
    <row r="278" spans="1:18" x14ac:dyDescent="0.2">
      <c r="A278" s="72">
        <v>35713</v>
      </c>
      <c r="B278" s="22">
        <v>328.75</v>
      </c>
      <c r="C278" s="22">
        <v>206.5</v>
      </c>
      <c r="D278" s="22">
        <v>267.5</v>
      </c>
      <c r="E278" s="62">
        <f t="shared" ca="1" si="35"/>
        <v>35531</v>
      </c>
      <c r="F278" s="59">
        <f t="shared" ca="1" si="36"/>
        <v>22.359712564302278</v>
      </c>
      <c r="G278" s="33">
        <f t="shared" si="29"/>
        <v>1</v>
      </c>
      <c r="H278" s="92">
        <f t="shared" ca="1" si="30"/>
        <v>22.359712564302278</v>
      </c>
      <c r="I278" s="33" t="str">
        <f t="shared" ca="1" si="34"/>
        <v/>
      </c>
      <c r="J278" s="33">
        <f ca="1">SUM($I$34:I278)</f>
        <v>27</v>
      </c>
      <c r="K278" s="33" t="str">
        <f t="shared" ca="1" si="31"/>
        <v/>
      </c>
      <c r="L278" s="34" t="str">
        <f t="shared" ca="1" si="32"/>
        <v/>
      </c>
      <c r="M278" s="37" t="str">
        <f ca="1">IF(L278="","",OFFSET(L278,MAX($K$34:K277)-K278,-1,1,1))</f>
        <v/>
      </c>
      <c r="N278" s="34" t="str">
        <f t="shared" ca="1" si="37"/>
        <v/>
      </c>
      <c r="O278" s="42" t="str">
        <f t="shared" ca="1" si="33"/>
        <v/>
      </c>
      <c r="P278" s="42"/>
      <c r="Q278"/>
      <c r="R278"/>
    </row>
    <row r="279" spans="1:18" x14ac:dyDescent="0.2">
      <c r="A279" s="72">
        <v>35720</v>
      </c>
      <c r="B279" s="22">
        <v>333.75</v>
      </c>
      <c r="C279" s="22">
        <v>198</v>
      </c>
      <c r="D279" s="22">
        <v>275</v>
      </c>
      <c r="E279" s="62">
        <f t="shared" ca="1" si="35"/>
        <v>35538</v>
      </c>
      <c r="F279" s="59">
        <f t="shared" ca="1" si="36"/>
        <v>16.716948833409933</v>
      </c>
      <c r="G279" s="33">
        <f t="shared" si="29"/>
        <v>1</v>
      </c>
      <c r="H279" s="92">
        <f t="shared" ca="1" si="30"/>
        <v>16.716948833409933</v>
      </c>
      <c r="I279" s="33" t="str">
        <f t="shared" ca="1" si="34"/>
        <v/>
      </c>
      <c r="J279" s="33">
        <f ca="1">SUM($I$34:I279)</f>
        <v>27</v>
      </c>
      <c r="K279" s="33" t="str">
        <f t="shared" ca="1" si="31"/>
        <v/>
      </c>
      <c r="L279" s="34" t="str">
        <f t="shared" ca="1" si="32"/>
        <v/>
      </c>
      <c r="M279" s="37" t="str">
        <f ca="1">IF(L279="","",OFFSET(L279,MAX($K$34:K278)-K279,-1,1,1))</f>
        <v/>
      </c>
      <c r="N279" s="34" t="str">
        <f t="shared" ca="1" si="37"/>
        <v/>
      </c>
      <c r="O279" s="42" t="str">
        <f t="shared" ca="1" si="33"/>
        <v/>
      </c>
      <c r="P279" s="42"/>
      <c r="Q279"/>
      <c r="R279"/>
    </row>
    <row r="280" spans="1:18" x14ac:dyDescent="0.2">
      <c r="A280" s="72">
        <v>35727</v>
      </c>
      <c r="B280" s="22">
        <v>326</v>
      </c>
      <c r="C280" s="22">
        <v>190.75</v>
      </c>
      <c r="D280" s="22">
        <v>275</v>
      </c>
      <c r="E280" s="62">
        <f t="shared" ca="1" si="35"/>
        <v>35545</v>
      </c>
      <c r="F280" s="59">
        <f t="shared" ca="1" si="36"/>
        <v>6.4742194047945549</v>
      </c>
      <c r="G280" s="33">
        <f t="shared" si="29"/>
        <v>1</v>
      </c>
      <c r="H280" s="92">
        <f t="shared" ca="1" si="30"/>
        <v>6.4742194047945549</v>
      </c>
      <c r="I280" s="33" t="str">
        <f t="shared" ca="1" si="34"/>
        <v/>
      </c>
      <c r="J280" s="33">
        <f ca="1">SUM($I$34:I280)</f>
        <v>27</v>
      </c>
      <c r="K280" s="33" t="str">
        <f t="shared" ca="1" si="31"/>
        <v/>
      </c>
      <c r="L280" s="34" t="str">
        <f t="shared" ca="1" si="32"/>
        <v/>
      </c>
      <c r="M280" s="37" t="str">
        <f ca="1">IF(L280="","",OFFSET(L280,MAX($K$34:K279)-K280,-1,1,1))</f>
        <v/>
      </c>
      <c r="N280" s="34" t="str">
        <f t="shared" ca="1" si="37"/>
        <v/>
      </c>
      <c r="O280" s="42" t="str">
        <f t="shared" ca="1" si="33"/>
        <v/>
      </c>
      <c r="P280" s="42"/>
      <c r="Q280"/>
      <c r="R280"/>
    </row>
    <row r="281" spans="1:18" x14ac:dyDescent="0.2">
      <c r="A281" s="72">
        <v>35734</v>
      </c>
      <c r="B281" s="22">
        <v>313</v>
      </c>
      <c r="C281" s="22">
        <v>192.5</v>
      </c>
      <c r="D281" s="22">
        <v>277.5</v>
      </c>
      <c r="E281" s="62">
        <f t="shared" ca="1" si="35"/>
        <v>35552</v>
      </c>
      <c r="F281" s="59">
        <f t="shared" ca="1" si="36"/>
        <v>20.141335956669288</v>
      </c>
      <c r="G281" s="33">
        <f t="shared" si="29"/>
        <v>1</v>
      </c>
      <c r="H281" s="92">
        <f t="shared" ca="1" si="30"/>
        <v>20.141335956669288</v>
      </c>
      <c r="I281" s="33" t="str">
        <f t="shared" ca="1" si="34"/>
        <v/>
      </c>
      <c r="J281" s="33">
        <f ca="1">SUM($I$34:I281)</f>
        <v>27</v>
      </c>
      <c r="K281" s="33" t="str">
        <f t="shared" ca="1" si="31"/>
        <v/>
      </c>
      <c r="L281" s="34" t="str">
        <f t="shared" ca="1" si="32"/>
        <v/>
      </c>
      <c r="M281" s="37" t="str">
        <f ca="1">IF(L281="","",OFFSET(L281,MAX($K$34:K280)-K281,-1,1,1))</f>
        <v/>
      </c>
      <c r="N281" s="34" t="str">
        <f t="shared" ca="1" si="37"/>
        <v/>
      </c>
      <c r="O281" s="42" t="str">
        <f t="shared" ca="1" si="33"/>
        <v/>
      </c>
      <c r="P281" s="42"/>
      <c r="Q281"/>
      <c r="R281"/>
    </row>
    <row r="282" spans="1:18" x14ac:dyDescent="0.2">
      <c r="A282" s="72">
        <v>35741</v>
      </c>
      <c r="B282" s="22">
        <v>313.75</v>
      </c>
      <c r="C282" s="22">
        <v>195.5</v>
      </c>
      <c r="D282" s="22">
        <v>287.5</v>
      </c>
      <c r="E282" s="62">
        <f t="shared" ca="1" si="35"/>
        <v>35559</v>
      </c>
      <c r="F282" s="59">
        <f t="shared" ca="1" si="36"/>
        <v>26.829471233376417</v>
      </c>
      <c r="G282" s="33">
        <f t="shared" si="29"/>
        <v>1</v>
      </c>
      <c r="H282" s="92">
        <f t="shared" ca="1" si="30"/>
        <v>26.829471233376417</v>
      </c>
      <c r="I282" s="33" t="str">
        <f t="shared" ca="1" si="34"/>
        <v/>
      </c>
      <c r="J282" s="33">
        <f ca="1">SUM($I$34:I282)</f>
        <v>27</v>
      </c>
      <c r="K282" s="33" t="str">
        <f t="shared" ca="1" si="31"/>
        <v/>
      </c>
      <c r="L282" s="34" t="str">
        <f t="shared" ca="1" si="32"/>
        <v/>
      </c>
      <c r="M282" s="37" t="str">
        <f ca="1">IF(L282="","",OFFSET(L282,MAX($K$34:K281)-K282,-1,1,1))</f>
        <v/>
      </c>
      <c r="N282" s="34" t="str">
        <f t="shared" ca="1" si="37"/>
        <v/>
      </c>
      <c r="O282" s="42" t="str">
        <f t="shared" ca="1" si="33"/>
        <v/>
      </c>
      <c r="P282" s="42"/>
      <c r="Q282"/>
      <c r="R282"/>
    </row>
    <row r="283" spans="1:18" x14ac:dyDescent="0.2">
      <c r="A283" s="72">
        <v>35748</v>
      </c>
      <c r="B283" s="22">
        <v>317.25</v>
      </c>
      <c r="C283" s="22">
        <v>196.75</v>
      </c>
      <c r="D283" s="22">
        <v>282.5</v>
      </c>
      <c r="E283" s="62">
        <f t="shared" ca="1" si="35"/>
        <v>35566</v>
      </c>
      <c r="F283" s="59">
        <f t="shared" ca="1" si="36"/>
        <v>16.790735474044656</v>
      </c>
      <c r="G283" s="33">
        <f t="shared" si="29"/>
        <v>1</v>
      </c>
      <c r="H283" s="92">
        <f t="shared" ca="1" si="30"/>
        <v>16.790735474044656</v>
      </c>
      <c r="I283" s="33" t="str">
        <f t="shared" ca="1" si="34"/>
        <v/>
      </c>
      <c r="J283" s="33">
        <f ca="1">SUM($I$34:I283)</f>
        <v>27</v>
      </c>
      <c r="K283" s="33" t="str">
        <f t="shared" ca="1" si="31"/>
        <v/>
      </c>
      <c r="L283" s="34" t="str">
        <f t="shared" ca="1" si="32"/>
        <v/>
      </c>
      <c r="M283" s="37" t="str">
        <f ca="1">IF(L283="","",OFFSET(L283,MAX($K$34:K282)-K283,-1,1,1))</f>
        <v/>
      </c>
      <c r="N283" s="34" t="str">
        <f t="shared" ca="1" si="37"/>
        <v/>
      </c>
      <c r="O283" s="42" t="str">
        <f t="shared" ca="1" si="33"/>
        <v/>
      </c>
      <c r="P283" s="42"/>
      <c r="Q283"/>
      <c r="R283"/>
    </row>
    <row r="284" spans="1:18" x14ac:dyDescent="0.2">
      <c r="A284" s="72">
        <v>35755</v>
      </c>
      <c r="B284" s="22">
        <v>323.75</v>
      </c>
      <c r="C284" s="22">
        <v>191.25</v>
      </c>
      <c r="D284" s="22">
        <v>282.5</v>
      </c>
      <c r="E284" s="62">
        <f t="shared" ca="1" si="35"/>
        <v>35573</v>
      </c>
      <c r="F284" s="59">
        <f t="shared" ca="1" si="36"/>
        <v>-19.334629598410196</v>
      </c>
      <c r="G284" s="33">
        <f t="shared" si="29"/>
        <v>1</v>
      </c>
      <c r="H284" s="92">
        <f t="shared" ca="1" si="30"/>
        <v>-19.334629598410196</v>
      </c>
      <c r="I284" s="33">
        <f t="shared" ca="1" si="34"/>
        <v>1</v>
      </c>
      <c r="J284" s="33">
        <f ca="1">SUM($I$34:I284)</f>
        <v>28</v>
      </c>
      <c r="K284" s="33">
        <f t="shared" ca="1" si="31"/>
        <v>284</v>
      </c>
      <c r="L284" s="34">
        <f t="shared" ca="1" si="32"/>
        <v>35755</v>
      </c>
      <c r="M284" s="37">
        <f ca="1">IF(L284="","",OFFSET(L284,MAX($K$34:K283)-K284,-1,1,1))</f>
        <v>272</v>
      </c>
      <c r="N284" s="34">
        <f t="shared" ca="1" si="37"/>
        <v>35671</v>
      </c>
      <c r="O284" s="42">
        <f t="shared" ca="1" si="33"/>
        <v>12</v>
      </c>
      <c r="P284" s="42"/>
      <c r="Q284"/>
      <c r="R284"/>
    </row>
    <row r="285" spans="1:18" x14ac:dyDescent="0.2">
      <c r="A285" s="72">
        <v>35762</v>
      </c>
      <c r="B285" s="22">
        <v>330.875</v>
      </c>
      <c r="C285" s="22">
        <v>184</v>
      </c>
      <c r="D285" s="22">
        <v>267.5</v>
      </c>
      <c r="E285" s="62">
        <f t="shared" ca="1" si="35"/>
        <v>35580</v>
      </c>
      <c r="F285" s="59">
        <f t="shared" ca="1" si="36"/>
        <v>-53.482777661223288</v>
      </c>
      <c r="G285" s="33">
        <f t="shared" si="29"/>
        <v>1</v>
      </c>
      <c r="H285" s="92">
        <f t="shared" ca="1" si="30"/>
        <v>-53.482777661223288</v>
      </c>
      <c r="I285" s="33" t="str">
        <f t="shared" ca="1" si="34"/>
        <v/>
      </c>
      <c r="J285" s="33">
        <f ca="1">SUM($I$34:I285)</f>
        <v>28</v>
      </c>
      <c r="K285" s="33" t="str">
        <f t="shared" ca="1" si="31"/>
        <v/>
      </c>
      <c r="L285" s="34" t="str">
        <f t="shared" ca="1" si="32"/>
        <v/>
      </c>
      <c r="M285" s="37" t="str">
        <f ca="1">IF(L285="","",OFFSET(L285,MAX($K$34:K284)-K285,-1,1,1))</f>
        <v/>
      </c>
      <c r="N285" s="34" t="str">
        <f t="shared" ca="1" si="37"/>
        <v/>
      </c>
      <c r="O285" s="42" t="str">
        <f t="shared" ca="1" si="33"/>
        <v/>
      </c>
      <c r="P285" s="42"/>
      <c r="Q285"/>
      <c r="R285"/>
    </row>
    <row r="286" spans="1:18" x14ac:dyDescent="0.2">
      <c r="A286" s="72">
        <v>35769</v>
      </c>
      <c r="B286" s="22">
        <v>334.75</v>
      </c>
      <c r="C286" s="22">
        <v>177.5</v>
      </c>
      <c r="D286" s="22">
        <v>267.5</v>
      </c>
      <c r="E286" s="62">
        <f t="shared" ca="1" si="35"/>
        <v>35587</v>
      </c>
      <c r="F286" s="59">
        <f t="shared" ca="1" si="36"/>
        <v>-76.322820172706301</v>
      </c>
      <c r="G286" s="33">
        <f t="shared" si="29"/>
        <v>1</v>
      </c>
      <c r="H286" s="92">
        <f t="shared" ca="1" si="30"/>
        <v>-76.322820172706301</v>
      </c>
      <c r="I286" s="33" t="str">
        <f t="shared" ca="1" si="34"/>
        <v/>
      </c>
      <c r="J286" s="33">
        <f ca="1">SUM($I$34:I286)</f>
        <v>28</v>
      </c>
      <c r="K286" s="33" t="str">
        <f t="shared" ca="1" si="31"/>
        <v/>
      </c>
      <c r="L286" s="34" t="str">
        <f t="shared" ca="1" si="32"/>
        <v/>
      </c>
      <c r="M286" s="37" t="str">
        <f ca="1">IF(L286="","",OFFSET(L286,MAX($K$34:K285)-K286,-1,1,1))</f>
        <v/>
      </c>
      <c r="N286" s="34" t="str">
        <f t="shared" ca="1" si="37"/>
        <v/>
      </c>
      <c r="O286" s="42" t="str">
        <f t="shared" ca="1" si="33"/>
        <v/>
      </c>
      <c r="P286" s="42"/>
      <c r="Q286"/>
      <c r="R286"/>
    </row>
    <row r="287" spans="1:18" x14ac:dyDescent="0.2">
      <c r="A287" s="72">
        <v>35776</v>
      </c>
      <c r="B287" s="22">
        <v>325.25</v>
      </c>
      <c r="C287" s="22">
        <v>174</v>
      </c>
      <c r="D287" s="22">
        <v>257.5</v>
      </c>
      <c r="E287" s="62">
        <f t="shared" ca="1" si="35"/>
        <v>35594</v>
      </c>
      <c r="F287" s="59">
        <f t="shared" ca="1" si="36"/>
        <v>-61.183960511231632</v>
      </c>
      <c r="G287" s="33">
        <f t="shared" si="29"/>
        <v>1</v>
      </c>
      <c r="H287" s="92">
        <f t="shared" ca="1" si="30"/>
        <v>-61.183960511231632</v>
      </c>
      <c r="I287" s="33" t="str">
        <f t="shared" ca="1" si="34"/>
        <v/>
      </c>
      <c r="J287" s="33">
        <f ca="1">SUM($I$34:I287)</f>
        <v>28</v>
      </c>
      <c r="K287" s="33" t="str">
        <f t="shared" ca="1" si="31"/>
        <v/>
      </c>
      <c r="L287" s="34" t="str">
        <f t="shared" ca="1" si="32"/>
        <v/>
      </c>
      <c r="M287" s="37" t="str">
        <f ca="1">IF(L287="","",OFFSET(L287,MAX($K$34:K286)-K287,-1,1,1))</f>
        <v/>
      </c>
      <c r="N287" s="34" t="str">
        <f t="shared" ca="1" si="37"/>
        <v/>
      </c>
      <c r="O287" s="42" t="str">
        <f t="shared" ca="1" si="33"/>
        <v/>
      </c>
      <c r="P287" s="42"/>
      <c r="Q287"/>
      <c r="R287"/>
    </row>
    <row r="288" spans="1:18" x14ac:dyDescent="0.2">
      <c r="A288" s="72">
        <v>35783</v>
      </c>
      <c r="B288" s="22">
        <v>324</v>
      </c>
      <c r="C288" s="22">
        <v>168.75</v>
      </c>
      <c r="D288" s="22">
        <v>252.5</v>
      </c>
      <c r="E288" s="62">
        <f t="shared" ca="1" si="35"/>
        <v>35601</v>
      </c>
      <c r="F288" s="59">
        <f t="shared" ca="1" si="36"/>
        <v>-66.107110470504736</v>
      </c>
      <c r="G288" s="33">
        <f t="shared" si="29"/>
        <v>1</v>
      </c>
      <c r="H288" s="92">
        <f t="shared" ca="1" si="30"/>
        <v>-66.107110470504736</v>
      </c>
      <c r="I288" s="33" t="str">
        <f t="shared" ca="1" si="34"/>
        <v/>
      </c>
      <c r="J288" s="33">
        <f ca="1">SUM($I$34:I288)</f>
        <v>28</v>
      </c>
      <c r="K288" s="33" t="str">
        <f t="shared" ca="1" si="31"/>
        <v/>
      </c>
      <c r="L288" s="34" t="str">
        <f t="shared" ca="1" si="32"/>
        <v/>
      </c>
      <c r="M288" s="37" t="str">
        <f ca="1">IF(L288="","",OFFSET(L288,MAX($K$34:K287)-K288,-1,1,1))</f>
        <v/>
      </c>
      <c r="N288" s="34" t="str">
        <f t="shared" ca="1" si="37"/>
        <v/>
      </c>
      <c r="O288" s="42" t="str">
        <f t="shared" ca="1" si="33"/>
        <v/>
      </c>
      <c r="P288" s="42"/>
      <c r="Q288"/>
      <c r="R288"/>
    </row>
    <row r="289" spans="1:18" x14ac:dyDescent="0.2">
      <c r="A289" s="72">
        <v>35797</v>
      </c>
      <c r="B289" s="22">
        <v>320.75</v>
      </c>
      <c r="C289" s="22">
        <v>160.5</v>
      </c>
      <c r="D289" s="22">
        <v>247.5</v>
      </c>
      <c r="E289" s="62">
        <f t="shared" ca="1" si="35"/>
        <v>35608</v>
      </c>
      <c r="F289" s="59">
        <f t="shared" ca="1" si="36"/>
        <v>-66.736747525885946</v>
      </c>
      <c r="G289" s="33">
        <f t="shared" si="29"/>
        <v>1.25</v>
      </c>
      <c r="H289" s="92">
        <f t="shared" ca="1" si="30"/>
        <v>-83.420934407357436</v>
      </c>
      <c r="I289" s="33" t="str">
        <f t="shared" ca="1" si="34"/>
        <v/>
      </c>
      <c r="J289" s="33">
        <f ca="1">SUM($I$34:I289)</f>
        <v>28</v>
      </c>
      <c r="K289" s="33" t="str">
        <f t="shared" ca="1" si="31"/>
        <v/>
      </c>
      <c r="L289" s="34" t="str">
        <f t="shared" ca="1" si="32"/>
        <v/>
      </c>
      <c r="M289" s="37" t="str">
        <f ca="1">IF(L289="","",OFFSET(L289,MAX($K$34:K288)-K289,-1,1,1))</f>
        <v/>
      </c>
      <c r="N289" s="34" t="str">
        <f t="shared" ca="1" si="37"/>
        <v/>
      </c>
      <c r="O289" s="42" t="str">
        <f t="shared" ca="1" si="33"/>
        <v/>
      </c>
      <c r="P289" s="42"/>
      <c r="Q289"/>
      <c r="R289"/>
    </row>
    <row r="290" spans="1:18" x14ac:dyDescent="0.2">
      <c r="A290" s="72">
        <v>35804</v>
      </c>
      <c r="B290" s="22">
        <v>315.875</v>
      </c>
      <c r="C290" s="22">
        <v>157</v>
      </c>
      <c r="D290" s="22">
        <v>247.5</v>
      </c>
      <c r="E290" s="62">
        <f t="shared" ca="1" si="35"/>
        <v>35615</v>
      </c>
      <c r="F290" s="59">
        <f t="shared" ca="1" si="36"/>
        <v>-63.224176533066462</v>
      </c>
      <c r="G290" s="33">
        <f t="shared" ref="G290:G353" si="38">VLOOKUP(YEAR(A290),$D$6:$F$13,2,0)</f>
        <v>1.25</v>
      </c>
      <c r="H290" s="92">
        <f t="shared" ca="1" si="30"/>
        <v>-79.030220666333079</v>
      </c>
      <c r="I290" s="33" t="str">
        <f t="shared" ca="1" si="34"/>
        <v/>
      </c>
      <c r="J290" s="33">
        <f ca="1">SUM($I$34:I290)</f>
        <v>28</v>
      </c>
      <c r="K290" s="33" t="str">
        <f t="shared" ca="1" si="31"/>
        <v/>
      </c>
      <c r="L290" s="34" t="str">
        <f t="shared" ca="1" si="32"/>
        <v/>
      </c>
      <c r="M290" s="37" t="str">
        <f ca="1">IF(L290="","",OFFSET(L290,MAX($K$34:K289)-K290,-1,1,1))</f>
        <v/>
      </c>
      <c r="N290" s="34" t="str">
        <f t="shared" ca="1" si="37"/>
        <v/>
      </c>
      <c r="O290" s="42" t="str">
        <f t="shared" ca="1" si="33"/>
        <v/>
      </c>
      <c r="P290" s="42"/>
      <c r="Q290"/>
      <c r="R290"/>
    </row>
    <row r="291" spans="1:18" x14ac:dyDescent="0.2">
      <c r="A291" s="72">
        <v>35811</v>
      </c>
      <c r="B291" s="22">
        <v>294.25</v>
      </c>
      <c r="C291" s="22">
        <v>153.5</v>
      </c>
      <c r="D291" s="22">
        <v>202.5</v>
      </c>
      <c r="E291" s="62">
        <f t="shared" ca="1" si="35"/>
        <v>35622</v>
      </c>
      <c r="F291" s="59">
        <f t="shared" ca="1" si="36"/>
        <v>-50.697129209111637</v>
      </c>
      <c r="G291" s="33">
        <f t="shared" si="38"/>
        <v>1.25</v>
      </c>
      <c r="H291" s="92">
        <f t="shared" ref="H291:H354" ca="1" si="39">IF(OR(ISBLANK(F291),G291=0),"",G291*F291)</f>
        <v>-63.371411511389546</v>
      </c>
      <c r="I291" s="33" t="str">
        <f t="shared" ca="1" si="34"/>
        <v/>
      </c>
      <c r="J291" s="33">
        <f ca="1">SUM($I$34:I291)</f>
        <v>28</v>
      </c>
      <c r="K291" s="33" t="str">
        <f t="shared" ref="K291:K354" ca="1" si="40">IF(I291=1,ROW(I291),"")</f>
        <v/>
      </c>
      <c r="L291" s="34" t="str">
        <f t="shared" ref="L291:L354" ca="1" si="41">IF(I291="","",I291*A291)</f>
        <v/>
      </c>
      <c r="M291" s="37" t="str">
        <f ca="1">IF(L291="","",OFFSET(L291,MAX($K$34:K290)-K291,-1,1,1))</f>
        <v/>
      </c>
      <c r="N291" s="34" t="str">
        <f t="shared" ca="1" si="37"/>
        <v/>
      </c>
      <c r="O291" s="42" t="str">
        <f t="shared" ref="O291:O354" ca="1" si="42">IF(OR(N291="",$G291=0),"",(L291-N291)/7)</f>
        <v/>
      </c>
      <c r="P291" s="42"/>
      <c r="Q291"/>
      <c r="R291"/>
    </row>
    <row r="292" spans="1:18" x14ac:dyDescent="0.2">
      <c r="A292" s="72">
        <v>35818</v>
      </c>
      <c r="B292" s="22">
        <v>272.75</v>
      </c>
      <c r="C292" s="22">
        <v>152.5</v>
      </c>
      <c r="D292" s="22">
        <v>202.5</v>
      </c>
      <c r="E292" s="62">
        <f t="shared" ca="1" si="35"/>
        <v>35629</v>
      </c>
      <c r="F292" s="59">
        <f t="shared" ca="1" si="36"/>
        <v>-35.189826231910068</v>
      </c>
      <c r="G292" s="33">
        <f t="shared" si="38"/>
        <v>1.25</v>
      </c>
      <c r="H292" s="92">
        <f t="shared" ca="1" si="39"/>
        <v>-43.987282789887587</v>
      </c>
      <c r="I292" s="33" t="str">
        <f t="shared" ref="I292:I355" ca="1" si="43">IF(ABS(SIGN(F292)-SIGN(F291))&gt;0,1,"")</f>
        <v/>
      </c>
      <c r="J292" s="33">
        <f ca="1">SUM($I$34:I292)</f>
        <v>28</v>
      </c>
      <c r="K292" s="33" t="str">
        <f t="shared" ca="1" si="40"/>
        <v/>
      </c>
      <c r="L292" s="34" t="str">
        <f t="shared" ca="1" si="41"/>
        <v/>
      </c>
      <c r="M292" s="37" t="str">
        <f ca="1">IF(L292="","",OFFSET(L292,MAX($K$34:K291)-K292,-1,1,1))</f>
        <v/>
      </c>
      <c r="N292" s="34" t="str">
        <f t="shared" ca="1" si="37"/>
        <v/>
      </c>
      <c r="O292" s="42" t="str">
        <f t="shared" ca="1" si="42"/>
        <v/>
      </c>
      <c r="P292" s="42"/>
      <c r="Q292"/>
      <c r="R292"/>
    </row>
    <row r="293" spans="1:18" x14ac:dyDescent="0.2">
      <c r="A293" s="72">
        <v>35825</v>
      </c>
      <c r="B293" s="22">
        <v>267</v>
      </c>
      <c r="C293" s="22">
        <v>153</v>
      </c>
      <c r="D293" s="22">
        <v>202.5</v>
      </c>
      <c r="E293" s="62">
        <f t="shared" ca="1" si="35"/>
        <v>35636</v>
      </c>
      <c r="F293" s="59">
        <f t="shared" ca="1" si="36"/>
        <v>-32.654868743393074</v>
      </c>
      <c r="G293" s="33">
        <f t="shared" si="38"/>
        <v>1.25</v>
      </c>
      <c r="H293" s="92">
        <f t="shared" ca="1" si="39"/>
        <v>-40.818585929241344</v>
      </c>
      <c r="I293" s="33" t="str">
        <f t="shared" ca="1" si="43"/>
        <v/>
      </c>
      <c r="J293" s="33">
        <f ca="1">SUM($I$34:I293)</f>
        <v>28</v>
      </c>
      <c r="K293" s="33" t="str">
        <f t="shared" ca="1" si="40"/>
        <v/>
      </c>
      <c r="L293" s="34" t="str">
        <f t="shared" ca="1" si="41"/>
        <v/>
      </c>
      <c r="M293" s="37" t="str">
        <f ca="1">IF(L293="","",OFFSET(L293,MAX($K$34:K292)-K293,-1,1,1))</f>
        <v/>
      </c>
      <c r="N293" s="34" t="str">
        <f t="shared" ca="1" si="37"/>
        <v/>
      </c>
      <c r="O293" s="42" t="str">
        <f t="shared" ca="1" si="42"/>
        <v/>
      </c>
      <c r="P293" s="42"/>
      <c r="Q293"/>
      <c r="R293"/>
    </row>
    <row r="294" spans="1:18" x14ac:dyDescent="0.2">
      <c r="A294" s="72">
        <v>35832</v>
      </c>
      <c r="B294" s="22">
        <v>256.75</v>
      </c>
      <c r="C294" s="22">
        <v>150.5</v>
      </c>
      <c r="D294" s="22">
        <v>202.5</v>
      </c>
      <c r="E294" s="62">
        <f t="shared" ca="1" si="35"/>
        <v>35643</v>
      </c>
      <c r="F294" s="59">
        <f t="shared" ca="1" si="36"/>
        <v>-22.863513758633925</v>
      </c>
      <c r="G294" s="33">
        <f t="shared" si="38"/>
        <v>1.25</v>
      </c>
      <c r="H294" s="92">
        <f t="shared" ca="1" si="39"/>
        <v>-28.579392198292407</v>
      </c>
      <c r="I294" s="33" t="str">
        <f t="shared" ca="1" si="43"/>
        <v/>
      </c>
      <c r="J294" s="33">
        <f ca="1">SUM($I$34:I294)</f>
        <v>28</v>
      </c>
      <c r="K294" s="33" t="str">
        <f t="shared" ca="1" si="40"/>
        <v/>
      </c>
      <c r="L294" s="34" t="str">
        <f t="shared" ca="1" si="41"/>
        <v/>
      </c>
      <c r="M294" s="37" t="str">
        <f ca="1">IF(L294="","",OFFSET(L294,MAX($K$34:K293)-K294,-1,1,1))</f>
        <v/>
      </c>
      <c r="N294" s="34" t="str">
        <f t="shared" ca="1" si="37"/>
        <v/>
      </c>
      <c r="O294" s="42" t="str">
        <f t="shared" ca="1" si="42"/>
        <v/>
      </c>
      <c r="P294" s="42"/>
      <c r="Q294"/>
      <c r="R294"/>
    </row>
    <row r="295" spans="1:18" x14ac:dyDescent="0.2">
      <c r="A295" s="72">
        <v>35839</v>
      </c>
      <c r="B295" s="22">
        <v>251.25</v>
      </c>
      <c r="C295" s="22">
        <v>151.5</v>
      </c>
      <c r="D295" s="22">
        <v>195</v>
      </c>
      <c r="E295" s="62">
        <f t="shared" ca="1" si="35"/>
        <v>35650</v>
      </c>
      <c r="F295" s="59">
        <f t="shared" ca="1" si="36"/>
        <v>-4.1697282622241829</v>
      </c>
      <c r="G295" s="33">
        <f t="shared" si="38"/>
        <v>1.25</v>
      </c>
      <c r="H295" s="92">
        <f t="shared" ca="1" si="39"/>
        <v>-5.2121603277802286</v>
      </c>
      <c r="I295" s="33" t="str">
        <f t="shared" ca="1" si="43"/>
        <v/>
      </c>
      <c r="J295" s="33">
        <f ca="1">SUM($I$34:I295)</f>
        <v>28</v>
      </c>
      <c r="K295" s="33" t="str">
        <f t="shared" ca="1" si="40"/>
        <v/>
      </c>
      <c r="L295" s="34" t="str">
        <f t="shared" ca="1" si="41"/>
        <v/>
      </c>
      <c r="M295" s="37" t="str">
        <f ca="1">IF(L295="","",OFFSET(L295,MAX($K$34:K294)-K295,-1,1,1))</f>
        <v/>
      </c>
      <c r="N295" s="34" t="str">
        <f t="shared" ca="1" si="37"/>
        <v/>
      </c>
      <c r="O295" s="42" t="str">
        <f t="shared" ca="1" si="42"/>
        <v/>
      </c>
      <c r="P295" s="42"/>
      <c r="Q295"/>
      <c r="R295"/>
    </row>
    <row r="296" spans="1:18" x14ac:dyDescent="0.2">
      <c r="A296" s="72">
        <v>35846</v>
      </c>
      <c r="B296" s="22">
        <v>252.25</v>
      </c>
      <c r="C296" s="22">
        <v>150.5</v>
      </c>
      <c r="D296" s="22">
        <v>195</v>
      </c>
      <c r="E296" s="62">
        <f t="shared" ca="1" si="35"/>
        <v>35657</v>
      </c>
      <c r="F296" s="59">
        <f t="shared" ca="1" si="36"/>
        <v>16.696128233892289</v>
      </c>
      <c r="G296" s="33">
        <f t="shared" si="38"/>
        <v>1.25</v>
      </c>
      <c r="H296" s="92">
        <f t="shared" ca="1" si="39"/>
        <v>20.870160292365362</v>
      </c>
      <c r="I296" s="33">
        <f t="shared" ca="1" si="43"/>
        <v>1</v>
      </c>
      <c r="J296" s="33">
        <f ca="1">SUM($I$34:I296)</f>
        <v>29</v>
      </c>
      <c r="K296" s="33">
        <f t="shared" ca="1" si="40"/>
        <v>296</v>
      </c>
      <c r="L296" s="34">
        <f t="shared" ca="1" si="41"/>
        <v>35846</v>
      </c>
      <c r="M296" s="37">
        <f ca="1">IF(L296="","",OFFSET(L296,MAX($K$34:K295)-K296,-1,1,1))</f>
        <v>284</v>
      </c>
      <c r="N296" s="34">
        <f t="shared" ca="1" si="37"/>
        <v>35755</v>
      </c>
      <c r="O296" s="42">
        <f t="shared" ca="1" si="42"/>
        <v>13</v>
      </c>
      <c r="P296" s="42"/>
      <c r="Q296"/>
      <c r="R296"/>
    </row>
    <row r="297" spans="1:18" x14ac:dyDescent="0.2">
      <c r="A297" s="72">
        <v>35853</v>
      </c>
      <c r="B297" s="22">
        <v>247.25</v>
      </c>
      <c r="C297" s="22">
        <v>147</v>
      </c>
      <c r="D297" s="22">
        <v>195</v>
      </c>
      <c r="E297" s="62">
        <f t="shared" ca="1" si="35"/>
        <v>35664</v>
      </c>
      <c r="F297" s="59">
        <f t="shared" ca="1" si="36"/>
        <v>22.009580903050214</v>
      </c>
      <c r="G297" s="33">
        <f t="shared" si="38"/>
        <v>1.25</v>
      </c>
      <c r="H297" s="92">
        <f t="shared" ca="1" si="39"/>
        <v>27.511976128812769</v>
      </c>
      <c r="I297" s="33" t="str">
        <f t="shared" ca="1" si="43"/>
        <v/>
      </c>
      <c r="J297" s="33">
        <f ca="1">SUM($I$34:I297)</f>
        <v>29</v>
      </c>
      <c r="K297" s="33" t="str">
        <f t="shared" ca="1" si="40"/>
        <v/>
      </c>
      <c r="L297" s="34" t="str">
        <f t="shared" ca="1" si="41"/>
        <v/>
      </c>
      <c r="M297" s="37" t="str">
        <f ca="1">IF(L297="","",OFFSET(L297,MAX($K$34:K296)-K297,-1,1,1))</f>
        <v/>
      </c>
      <c r="N297" s="34" t="str">
        <f t="shared" ca="1" si="37"/>
        <v/>
      </c>
      <c r="O297" s="42" t="str">
        <f t="shared" ca="1" si="42"/>
        <v/>
      </c>
      <c r="P297" s="42"/>
      <c r="Q297"/>
      <c r="R297"/>
    </row>
    <row r="298" spans="1:18" x14ac:dyDescent="0.2">
      <c r="A298" s="72">
        <v>35860</v>
      </c>
      <c r="B298" s="22">
        <v>243</v>
      </c>
      <c r="C298" s="22">
        <v>144.5</v>
      </c>
      <c r="D298" s="22">
        <v>195</v>
      </c>
      <c r="E298" s="62">
        <f t="shared" ca="1" si="35"/>
        <v>35671</v>
      </c>
      <c r="F298" s="59">
        <f t="shared" ca="1" si="36"/>
        <v>25.979339572124353</v>
      </c>
      <c r="G298" s="33">
        <f t="shared" si="38"/>
        <v>1.25</v>
      </c>
      <c r="H298" s="92">
        <f t="shared" ca="1" si="39"/>
        <v>32.474174465155443</v>
      </c>
      <c r="I298" s="33" t="str">
        <f t="shared" ca="1" si="43"/>
        <v/>
      </c>
      <c r="J298" s="33">
        <f ca="1">SUM($I$34:I298)</f>
        <v>29</v>
      </c>
      <c r="K298" s="33" t="str">
        <f t="shared" ca="1" si="40"/>
        <v/>
      </c>
      <c r="L298" s="34" t="str">
        <f t="shared" ca="1" si="41"/>
        <v/>
      </c>
      <c r="M298" s="37" t="str">
        <f ca="1">IF(L298="","",OFFSET(L298,MAX($K$34:K297)-K298,-1,1,1))</f>
        <v/>
      </c>
      <c r="N298" s="34" t="str">
        <f t="shared" ca="1" si="37"/>
        <v/>
      </c>
      <c r="O298" s="42" t="str">
        <f t="shared" ca="1" si="42"/>
        <v/>
      </c>
      <c r="P298" s="42"/>
      <c r="Q298"/>
      <c r="R298"/>
    </row>
    <row r="299" spans="1:18" x14ac:dyDescent="0.2">
      <c r="A299" s="72">
        <v>35867</v>
      </c>
      <c r="B299" s="22">
        <v>235</v>
      </c>
      <c r="C299" s="22">
        <v>132</v>
      </c>
      <c r="D299" s="22">
        <v>195</v>
      </c>
      <c r="E299" s="62">
        <f t="shared" ca="1" si="35"/>
        <v>35678</v>
      </c>
      <c r="F299" s="59">
        <f t="shared" ca="1" si="36"/>
        <v>25.381899707042749</v>
      </c>
      <c r="G299" s="33">
        <f t="shared" si="38"/>
        <v>1.25</v>
      </c>
      <c r="H299" s="92">
        <f t="shared" ca="1" si="39"/>
        <v>31.727374633803436</v>
      </c>
      <c r="I299" s="33" t="str">
        <f t="shared" ca="1" si="43"/>
        <v/>
      </c>
      <c r="J299" s="33">
        <f ca="1">SUM($I$34:I299)</f>
        <v>29</v>
      </c>
      <c r="K299" s="33" t="str">
        <f t="shared" ca="1" si="40"/>
        <v/>
      </c>
      <c r="L299" s="34" t="str">
        <f t="shared" ca="1" si="41"/>
        <v/>
      </c>
      <c r="M299" s="37" t="str">
        <f ca="1">IF(L299="","",OFFSET(L299,MAX($K$34:K298)-K299,-1,1,1))</f>
        <v/>
      </c>
      <c r="N299" s="34" t="str">
        <f t="shared" ca="1" si="37"/>
        <v/>
      </c>
      <c r="O299" s="42" t="str">
        <f t="shared" ca="1" si="42"/>
        <v/>
      </c>
      <c r="P299" s="42"/>
      <c r="Q299"/>
      <c r="R299"/>
    </row>
    <row r="300" spans="1:18" x14ac:dyDescent="0.2">
      <c r="A300" s="72">
        <v>35874</v>
      </c>
      <c r="B300" s="22">
        <v>225.5</v>
      </c>
      <c r="C300" s="22">
        <v>128.5</v>
      </c>
      <c r="D300" s="22">
        <v>187</v>
      </c>
      <c r="E300" s="62">
        <f t="shared" ca="1" si="35"/>
        <v>35685</v>
      </c>
      <c r="F300" s="59">
        <f t="shared" ca="1" si="36"/>
        <v>29.77937959552623</v>
      </c>
      <c r="G300" s="33">
        <f t="shared" si="38"/>
        <v>1.25</v>
      </c>
      <c r="H300" s="92">
        <f t="shared" ca="1" si="39"/>
        <v>37.224224494407785</v>
      </c>
      <c r="I300" s="33" t="str">
        <f t="shared" ca="1" si="43"/>
        <v/>
      </c>
      <c r="J300" s="33">
        <f ca="1">SUM($I$34:I300)</f>
        <v>29</v>
      </c>
      <c r="K300" s="33" t="str">
        <f t="shared" ca="1" si="40"/>
        <v/>
      </c>
      <c r="L300" s="34" t="str">
        <f t="shared" ca="1" si="41"/>
        <v/>
      </c>
      <c r="M300" s="37" t="str">
        <f ca="1">IF(L300="","",OFFSET(L300,MAX($K$34:K299)-K300,-1,1,1))</f>
        <v/>
      </c>
      <c r="N300" s="34" t="str">
        <f t="shared" ca="1" si="37"/>
        <v/>
      </c>
      <c r="O300" s="42" t="str">
        <f t="shared" ca="1" si="42"/>
        <v/>
      </c>
      <c r="P300" s="42"/>
      <c r="Q300"/>
      <c r="R300"/>
    </row>
    <row r="301" spans="1:18" x14ac:dyDescent="0.2">
      <c r="A301" s="72">
        <v>35881</v>
      </c>
      <c r="B301" s="22">
        <v>227.25</v>
      </c>
      <c r="C301" s="22">
        <v>140</v>
      </c>
      <c r="D301" s="22">
        <v>187</v>
      </c>
      <c r="E301" s="62">
        <f t="shared" ca="1" si="35"/>
        <v>35692</v>
      </c>
      <c r="F301" s="59">
        <f t="shared" ca="1" si="36"/>
        <v>30.864089279757422</v>
      </c>
      <c r="G301" s="33">
        <f t="shared" si="38"/>
        <v>1.25</v>
      </c>
      <c r="H301" s="92">
        <f t="shared" ca="1" si="39"/>
        <v>38.580111599696778</v>
      </c>
      <c r="I301" s="33" t="str">
        <f t="shared" ca="1" si="43"/>
        <v/>
      </c>
      <c r="J301" s="33">
        <f ca="1">SUM($I$34:I301)</f>
        <v>29</v>
      </c>
      <c r="K301" s="33" t="str">
        <f t="shared" ca="1" si="40"/>
        <v/>
      </c>
      <c r="L301" s="34" t="str">
        <f t="shared" ca="1" si="41"/>
        <v/>
      </c>
      <c r="M301" s="37" t="str">
        <f ca="1">IF(L301="","",OFFSET(L301,MAX($K$34:K300)-K301,-1,1,1))</f>
        <v/>
      </c>
      <c r="N301" s="34" t="str">
        <f t="shared" ca="1" si="37"/>
        <v/>
      </c>
      <c r="O301" s="42" t="str">
        <f t="shared" ca="1" si="42"/>
        <v/>
      </c>
      <c r="P301" s="42"/>
      <c r="Q301"/>
      <c r="R301"/>
    </row>
    <row r="302" spans="1:18" x14ac:dyDescent="0.2">
      <c r="A302" s="72">
        <v>35888</v>
      </c>
      <c r="B302" s="22">
        <v>226.5</v>
      </c>
      <c r="C302" s="22">
        <v>135.5</v>
      </c>
      <c r="D302" s="22">
        <v>204</v>
      </c>
      <c r="E302" s="62">
        <f t="shared" ca="1" si="35"/>
        <v>35699</v>
      </c>
      <c r="F302" s="59">
        <f t="shared" ca="1" si="36"/>
        <v>19.912383152874355</v>
      </c>
      <c r="G302" s="33">
        <f t="shared" si="38"/>
        <v>1.25</v>
      </c>
      <c r="H302" s="92">
        <f t="shared" ca="1" si="39"/>
        <v>24.890478941092944</v>
      </c>
      <c r="I302" s="33" t="str">
        <f t="shared" ca="1" si="43"/>
        <v/>
      </c>
      <c r="J302" s="33">
        <f ca="1">SUM($I$34:I302)</f>
        <v>29</v>
      </c>
      <c r="K302" s="33" t="str">
        <f t="shared" ca="1" si="40"/>
        <v/>
      </c>
      <c r="L302" s="34" t="str">
        <f t="shared" ca="1" si="41"/>
        <v/>
      </c>
      <c r="M302" s="37" t="str">
        <f ca="1">IF(L302="","",OFFSET(L302,MAX($K$34:K301)-K302,-1,1,1))</f>
        <v/>
      </c>
      <c r="N302" s="34" t="str">
        <f t="shared" ca="1" si="37"/>
        <v/>
      </c>
      <c r="O302" s="42" t="str">
        <f t="shared" ca="1" si="42"/>
        <v/>
      </c>
      <c r="P302" s="42"/>
      <c r="Q302"/>
      <c r="R302"/>
    </row>
    <row r="303" spans="1:18" x14ac:dyDescent="0.2">
      <c r="A303" s="72">
        <v>35895</v>
      </c>
      <c r="B303" s="22">
        <v>223.5</v>
      </c>
      <c r="C303" s="22">
        <v>125.5</v>
      </c>
      <c r="D303" s="22">
        <v>200</v>
      </c>
      <c r="E303" s="62">
        <f t="shared" ca="1" si="35"/>
        <v>35706</v>
      </c>
      <c r="F303" s="59">
        <f t="shared" ca="1" si="36"/>
        <v>13.108250307260732</v>
      </c>
      <c r="G303" s="33">
        <f t="shared" si="38"/>
        <v>1.25</v>
      </c>
      <c r="H303" s="92">
        <f t="shared" ca="1" si="39"/>
        <v>16.385312884075915</v>
      </c>
      <c r="I303" s="33" t="str">
        <f t="shared" ca="1" si="43"/>
        <v/>
      </c>
      <c r="J303" s="33">
        <f ca="1">SUM($I$34:I303)</f>
        <v>29</v>
      </c>
      <c r="K303" s="33" t="str">
        <f t="shared" ca="1" si="40"/>
        <v/>
      </c>
      <c r="L303" s="34" t="str">
        <f t="shared" ca="1" si="41"/>
        <v/>
      </c>
      <c r="M303" s="37" t="str">
        <f ca="1">IF(L303="","",OFFSET(L303,MAX($K$34:K302)-K303,-1,1,1))</f>
        <v/>
      </c>
      <c r="N303" s="34" t="str">
        <f t="shared" ca="1" si="37"/>
        <v/>
      </c>
      <c r="O303" s="42" t="str">
        <f t="shared" ca="1" si="42"/>
        <v/>
      </c>
      <c r="P303" s="42"/>
      <c r="Q303"/>
      <c r="R303"/>
    </row>
    <row r="304" spans="1:18" x14ac:dyDescent="0.2">
      <c r="A304" s="72">
        <v>35902</v>
      </c>
      <c r="B304" s="22">
        <v>225.5</v>
      </c>
      <c r="C304" s="22">
        <v>124</v>
      </c>
      <c r="D304" s="22">
        <v>200</v>
      </c>
      <c r="E304" s="62">
        <f t="shared" ca="1" si="35"/>
        <v>35713</v>
      </c>
      <c r="F304" s="59">
        <f t="shared" ca="1" si="36"/>
        <v>20.040146292145593</v>
      </c>
      <c r="G304" s="33">
        <f t="shared" si="38"/>
        <v>1.25</v>
      </c>
      <c r="H304" s="92">
        <f t="shared" ca="1" si="39"/>
        <v>25.050182865181991</v>
      </c>
      <c r="I304" s="33" t="str">
        <f t="shared" ca="1" si="43"/>
        <v/>
      </c>
      <c r="J304" s="33">
        <f ca="1">SUM($I$34:I304)</f>
        <v>29</v>
      </c>
      <c r="K304" s="33" t="str">
        <f t="shared" ca="1" si="40"/>
        <v/>
      </c>
      <c r="L304" s="34" t="str">
        <f t="shared" ca="1" si="41"/>
        <v/>
      </c>
      <c r="M304" s="37" t="str">
        <f ca="1">IF(L304="","",OFFSET(L304,MAX($K$34:K303)-K304,-1,1,1))</f>
        <v/>
      </c>
      <c r="N304" s="34" t="str">
        <f t="shared" ca="1" si="37"/>
        <v/>
      </c>
      <c r="O304" s="42" t="str">
        <f t="shared" ca="1" si="42"/>
        <v/>
      </c>
      <c r="P304" s="42"/>
      <c r="Q304"/>
      <c r="R304"/>
    </row>
    <row r="305" spans="1:18" x14ac:dyDescent="0.2">
      <c r="A305" s="72">
        <v>35909</v>
      </c>
      <c r="B305" s="22">
        <v>229.25</v>
      </c>
      <c r="C305" s="22">
        <v>124.5</v>
      </c>
      <c r="D305" s="22">
        <v>207.5</v>
      </c>
      <c r="E305" s="62">
        <f t="shared" ca="1" si="35"/>
        <v>35720</v>
      </c>
      <c r="F305" s="59">
        <f t="shared" ca="1" si="36"/>
        <v>29.032843314944017</v>
      </c>
      <c r="G305" s="33">
        <f t="shared" si="38"/>
        <v>1.25</v>
      </c>
      <c r="H305" s="92">
        <f t="shared" ca="1" si="39"/>
        <v>36.291054143680022</v>
      </c>
      <c r="I305" s="33" t="str">
        <f t="shared" ca="1" si="43"/>
        <v/>
      </c>
      <c r="J305" s="33">
        <f ca="1">SUM($I$34:I305)</f>
        <v>29</v>
      </c>
      <c r="K305" s="33" t="str">
        <f t="shared" ca="1" si="40"/>
        <v/>
      </c>
      <c r="L305" s="34" t="str">
        <f t="shared" ca="1" si="41"/>
        <v/>
      </c>
      <c r="M305" s="37" t="str">
        <f ca="1">IF(L305="","",OFFSET(L305,MAX($K$34:K304)-K305,-1,1,1))</f>
        <v/>
      </c>
      <c r="N305" s="34" t="str">
        <f t="shared" ca="1" si="37"/>
        <v/>
      </c>
      <c r="O305" s="42" t="str">
        <f t="shared" ca="1" si="42"/>
        <v/>
      </c>
      <c r="P305" s="42"/>
      <c r="Q305"/>
      <c r="R305"/>
    </row>
    <row r="306" spans="1:18" x14ac:dyDescent="0.2">
      <c r="A306" s="72">
        <v>35916</v>
      </c>
      <c r="B306" s="22">
        <v>225.5</v>
      </c>
      <c r="C306" s="22">
        <v>129</v>
      </c>
      <c r="D306" s="22">
        <v>227.5</v>
      </c>
      <c r="E306" s="62">
        <f t="shared" ca="1" si="35"/>
        <v>35727</v>
      </c>
      <c r="F306" s="59">
        <f t="shared" ca="1" si="36"/>
        <v>38.766588427706793</v>
      </c>
      <c r="G306" s="33">
        <f t="shared" si="38"/>
        <v>1.25</v>
      </c>
      <c r="H306" s="92">
        <f t="shared" ca="1" si="39"/>
        <v>48.458235534633488</v>
      </c>
      <c r="I306" s="33" t="str">
        <f t="shared" ca="1" si="43"/>
        <v/>
      </c>
      <c r="J306" s="33">
        <f ca="1">SUM($I$34:I306)</f>
        <v>29</v>
      </c>
      <c r="K306" s="33" t="str">
        <f t="shared" ca="1" si="40"/>
        <v/>
      </c>
      <c r="L306" s="34" t="str">
        <f t="shared" ca="1" si="41"/>
        <v/>
      </c>
      <c r="M306" s="37" t="str">
        <f ca="1">IF(L306="","",OFFSET(L306,MAX($K$34:K305)-K306,-1,1,1))</f>
        <v/>
      </c>
      <c r="N306" s="34" t="str">
        <f t="shared" ca="1" si="37"/>
        <v/>
      </c>
      <c r="O306" s="42" t="str">
        <f t="shared" ca="1" si="42"/>
        <v/>
      </c>
      <c r="P306" s="42"/>
      <c r="Q306"/>
      <c r="R306"/>
    </row>
    <row r="307" spans="1:18" x14ac:dyDescent="0.2">
      <c r="A307" s="72">
        <v>35923</v>
      </c>
      <c r="B307" s="22">
        <v>224.75</v>
      </c>
      <c r="C307" s="22">
        <v>142</v>
      </c>
      <c r="D307" s="22">
        <v>232.5</v>
      </c>
      <c r="E307" s="62">
        <f t="shared" ca="1" si="35"/>
        <v>35734</v>
      </c>
      <c r="F307" s="59">
        <f t="shared" ca="1" si="36"/>
        <v>36.648112706162934</v>
      </c>
      <c r="G307" s="33">
        <f t="shared" si="38"/>
        <v>1.25</v>
      </c>
      <c r="H307" s="92">
        <f t="shared" ca="1" si="39"/>
        <v>45.810140882703664</v>
      </c>
      <c r="I307" s="33" t="str">
        <f t="shared" ca="1" si="43"/>
        <v/>
      </c>
      <c r="J307" s="33">
        <f ca="1">SUM($I$34:I307)</f>
        <v>29</v>
      </c>
      <c r="K307" s="33" t="str">
        <f t="shared" ca="1" si="40"/>
        <v/>
      </c>
      <c r="L307" s="34" t="str">
        <f t="shared" ca="1" si="41"/>
        <v/>
      </c>
      <c r="M307" s="37" t="str">
        <f ca="1">IF(L307="","",OFFSET(L307,MAX($K$34:K306)-K307,-1,1,1))</f>
        <v/>
      </c>
      <c r="N307" s="34" t="str">
        <f t="shared" ca="1" si="37"/>
        <v/>
      </c>
      <c r="O307" s="42" t="str">
        <f t="shared" ca="1" si="42"/>
        <v/>
      </c>
      <c r="P307" s="42"/>
      <c r="Q307"/>
      <c r="R307"/>
    </row>
    <row r="308" spans="1:18" x14ac:dyDescent="0.2">
      <c r="A308" s="72">
        <v>35930</v>
      </c>
      <c r="B308" s="22">
        <v>220.75</v>
      </c>
      <c r="C308" s="22">
        <v>143.5</v>
      </c>
      <c r="D308" s="22">
        <v>237.5</v>
      </c>
      <c r="E308" s="62">
        <f t="shared" ca="1" si="35"/>
        <v>35741</v>
      </c>
      <c r="F308" s="59">
        <f t="shared" ca="1" si="36"/>
        <v>39.201357202446999</v>
      </c>
      <c r="G308" s="33">
        <f t="shared" si="38"/>
        <v>1.25</v>
      </c>
      <c r="H308" s="92">
        <f t="shared" ca="1" si="39"/>
        <v>49.001696503058753</v>
      </c>
      <c r="I308" s="33" t="str">
        <f t="shared" ca="1" si="43"/>
        <v/>
      </c>
      <c r="J308" s="33">
        <f ca="1">SUM($I$34:I308)</f>
        <v>29</v>
      </c>
      <c r="K308" s="33" t="str">
        <f t="shared" ca="1" si="40"/>
        <v/>
      </c>
      <c r="L308" s="34" t="str">
        <f t="shared" ca="1" si="41"/>
        <v/>
      </c>
      <c r="M308" s="37" t="str">
        <f ca="1">IF(L308="","",OFFSET(L308,MAX($K$34:K307)-K308,-1,1,1))</f>
        <v/>
      </c>
      <c r="N308" s="34" t="str">
        <f t="shared" ca="1" si="37"/>
        <v/>
      </c>
      <c r="O308" s="42" t="str">
        <f t="shared" ca="1" si="42"/>
        <v/>
      </c>
      <c r="P308" s="42"/>
      <c r="Q308"/>
      <c r="R308"/>
    </row>
    <row r="309" spans="1:18" x14ac:dyDescent="0.2">
      <c r="A309" s="72">
        <v>35937</v>
      </c>
      <c r="B309" s="22">
        <v>209.5</v>
      </c>
      <c r="C309" s="22">
        <v>132</v>
      </c>
      <c r="D309" s="22">
        <v>237.5</v>
      </c>
      <c r="E309" s="62">
        <f t="shared" ca="1" si="35"/>
        <v>35748</v>
      </c>
      <c r="F309" s="59">
        <f t="shared" ca="1" si="36"/>
        <v>43.888842420065423</v>
      </c>
      <c r="G309" s="33">
        <f t="shared" si="38"/>
        <v>1.25</v>
      </c>
      <c r="H309" s="92">
        <f t="shared" ca="1" si="39"/>
        <v>54.86105302508178</v>
      </c>
      <c r="I309" s="33" t="str">
        <f t="shared" ca="1" si="43"/>
        <v/>
      </c>
      <c r="J309" s="33">
        <f ca="1">SUM($I$34:I309)</f>
        <v>29</v>
      </c>
      <c r="K309" s="33" t="str">
        <f t="shared" ca="1" si="40"/>
        <v/>
      </c>
      <c r="L309" s="34" t="str">
        <f t="shared" ca="1" si="41"/>
        <v/>
      </c>
      <c r="M309" s="37" t="str">
        <f ca="1">IF(L309="","",OFFSET(L309,MAX($K$34:K308)-K309,-1,1,1))</f>
        <v/>
      </c>
      <c r="N309" s="34" t="str">
        <f t="shared" ca="1" si="37"/>
        <v/>
      </c>
      <c r="O309" s="42" t="str">
        <f t="shared" ca="1" si="42"/>
        <v/>
      </c>
      <c r="P309" s="42"/>
      <c r="Q309"/>
      <c r="R309"/>
    </row>
    <row r="310" spans="1:18" x14ac:dyDescent="0.2">
      <c r="A310" s="72">
        <v>35944</v>
      </c>
      <c r="B310" s="22">
        <v>206.75</v>
      </c>
      <c r="C310" s="22">
        <v>122</v>
      </c>
      <c r="D310" s="22">
        <v>237.5</v>
      </c>
      <c r="E310" s="62">
        <f t="shared" ca="1" si="35"/>
        <v>35755</v>
      </c>
      <c r="F310" s="59">
        <f t="shared" ca="1" si="36"/>
        <v>49.267493908666204</v>
      </c>
      <c r="G310" s="33">
        <f t="shared" si="38"/>
        <v>1.25</v>
      </c>
      <c r="H310" s="92">
        <f t="shared" ca="1" si="39"/>
        <v>61.584367385832756</v>
      </c>
      <c r="I310" s="33" t="str">
        <f t="shared" ca="1" si="43"/>
        <v/>
      </c>
      <c r="J310" s="33">
        <f ca="1">SUM($I$34:I310)</f>
        <v>29</v>
      </c>
      <c r="K310" s="33" t="str">
        <f t="shared" ca="1" si="40"/>
        <v/>
      </c>
      <c r="L310" s="34" t="str">
        <f t="shared" ca="1" si="41"/>
        <v/>
      </c>
      <c r="M310" s="37" t="str">
        <f ca="1">IF(L310="","",OFFSET(L310,MAX($K$34:K309)-K310,-1,1,1))</f>
        <v/>
      </c>
      <c r="N310" s="34" t="str">
        <f t="shared" ca="1" si="37"/>
        <v/>
      </c>
      <c r="O310" s="42" t="str">
        <f t="shared" ca="1" si="42"/>
        <v/>
      </c>
      <c r="P310" s="42"/>
      <c r="Q310"/>
      <c r="R310"/>
    </row>
    <row r="311" spans="1:18" x14ac:dyDescent="0.2">
      <c r="A311" s="72">
        <v>35951</v>
      </c>
      <c r="B311" s="22">
        <v>208</v>
      </c>
      <c r="C311" s="22">
        <v>121.25</v>
      </c>
      <c r="D311" s="22">
        <v>238</v>
      </c>
      <c r="E311" s="62">
        <f t="shared" ca="1" si="35"/>
        <v>35762</v>
      </c>
      <c r="F311" s="59">
        <f t="shared" ca="1" si="36"/>
        <v>63.543990358205328</v>
      </c>
      <c r="G311" s="33">
        <f t="shared" si="38"/>
        <v>1.25</v>
      </c>
      <c r="H311" s="92">
        <f t="shared" ca="1" si="39"/>
        <v>79.429987947756658</v>
      </c>
      <c r="I311" s="33" t="str">
        <f t="shared" ca="1" si="43"/>
        <v/>
      </c>
      <c r="J311" s="33">
        <f ca="1">SUM($I$34:I311)</f>
        <v>29</v>
      </c>
      <c r="K311" s="33" t="str">
        <f t="shared" ca="1" si="40"/>
        <v/>
      </c>
      <c r="L311" s="34" t="str">
        <f t="shared" ca="1" si="41"/>
        <v/>
      </c>
      <c r="M311" s="37" t="str">
        <f ca="1">IF(L311="","",OFFSET(L311,MAX($K$34:K310)-K311,-1,1,1))</f>
        <v/>
      </c>
      <c r="N311" s="34" t="str">
        <f t="shared" ca="1" si="37"/>
        <v/>
      </c>
      <c r="O311" s="42" t="str">
        <f t="shared" ca="1" si="42"/>
        <v/>
      </c>
      <c r="P311" s="42"/>
      <c r="Q311"/>
      <c r="R311"/>
    </row>
    <row r="312" spans="1:18" x14ac:dyDescent="0.2">
      <c r="A312" s="72">
        <v>35958</v>
      </c>
      <c r="B312" s="22">
        <v>211</v>
      </c>
      <c r="C312" s="22">
        <v>118.5</v>
      </c>
      <c r="D312" s="22">
        <v>238</v>
      </c>
      <c r="E312" s="62">
        <f t="shared" ca="1" si="35"/>
        <v>35769</v>
      </c>
      <c r="F312" s="59">
        <f t="shared" ca="1" si="36"/>
        <v>67.645114117704679</v>
      </c>
      <c r="G312" s="33">
        <f t="shared" si="38"/>
        <v>1.25</v>
      </c>
      <c r="H312" s="92">
        <f t="shared" ca="1" si="39"/>
        <v>84.556392647130849</v>
      </c>
      <c r="I312" s="33" t="str">
        <f t="shared" ca="1" si="43"/>
        <v/>
      </c>
      <c r="J312" s="33">
        <f ca="1">SUM($I$34:I312)</f>
        <v>29</v>
      </c>
      <c r="K312" s="33" t="str">
        <f t="shared" ca="1" si="40"/>
        <v/>
      </c>
      <c r="L312" s="34" t="str">
        <f t="shared" ca="1" si="41"/>
        <v/>
      </c>
      <c r="M312" s="37" t="str">
        <f ca="1">IF(L312="","",OFFSET(L312,MAX($K$34:K311)-K312,-1,1,1))</f>
        <v/>
      </c>
      <c r="N312" s="34" t="str">
        <f t="shared" ca="1" si="37"/>
        <v/>
      </c>
      <c r="O312" s="42" t="str">
        <f t="shared" ca="1" si="42"/>
        <v/>
      </c>
      <c r="P312" s="42"/>
      <c r="Q312"/>
      <c r="R312"/>
    </row>
    <row r="313" spans="1:18" x14ac:dyDescent="0.2">
      <c r="A313" s="72">
        <v>35965</v>
      </c>
      <c r="B313" s="22">
        <v>208.25</v>
      </c>
      <c r="C313" s="22">
        <v>111.5</v>
      </c>
      <c r="D313" s="22">
        <v>233</v>
      </c>
      <c r="E313" s="62">
        <f t="shared" ca="1" si="35"/>
        <v>35776</v>
      </c>
      <c r="F313" s="59">
        <f t="shared" ca="1" si="36"/>
        <v>58.790371275421478</v>
      </c>
      <c r="G313" s="33">
        <f t="shared" si="38"/>
        <v>1.25</v>
      </c>
      <c r="H313" s="92">
        <f t="shared" ca="1" si="39"/>
        <v>73.487964094276848</v>
      </c>
      <c r="I313" s="33" t="str">
        <f t="shared" ca="1" si="43"/>
        <v/>
      </c>
      <c r="J313" s="33">
        <f ca="1">SUM($I$34:I313)</f>
        <v>29</v>
      </c>
      <c r="K313" s="33" t="str">
        <f t="shared" ca="1" si="40"/>
        <v/>
      </c>
      <c r="L313" s="34" t="str">
        <f t="shared" ca="1" si="41"/>
        <v/>
      </c>
      <c r="M313" s="37" t="str">
        <f ca="1">IF(L313="","",OFFSET(L313,MAX($K$34:K312)-K313,-1,1,1))</f>
        <v/>
      </c>
      <c r="N313" s="34" t="str">
        <f t="shared" ca="1" si="37"/>
        <v/>
      </c>
      <c r="O313" s="42" t="str">
        <f t="shared" ca="1" si="42"/>
        <v/>
      </c>
      <c r="P313" s="42"/>
      <c r="Q313"/>
      <c r="R313"/>
    </row>
    <row r="314" spans="1:18" x14ac:dyDescent="0.2">
      <c r="A314" s="72">
        <v>35972</v>
      </c>
      <c r="B314" s="22">
        <v>210.25</v>
      </c>
      <c r="C314" s="22">
        <v>112</v>
      </c>
      <c r="D314" s="22">
        <v>230</v>
      </c>
      <c r="E314" s="62">
        <f t="shared" ca="1" si="35"/>
        <v>35783</v>
      </c>
      <c r="F314" s="59">
        <f t="shared" ca="1" si="36"/>
        <v>60.849616773286975</v>
      </c>
      <c r="G314" s="33">
        <f t="shared" si="38"/>
        <v>1.25</v>
      </c>
      <c r="H314" s="92">
        <f t="shared" ca="1" si="39"/>
        <v>76.062020966608713</v>
      </c>
      <c r="I314" s="33" t="str">
        <f t="shared" ca="1" si="43"/>
        <v/>
      </c>
      <c r="J314" s="33">
        <f ca="1">SUM($I$34:I314)</f>
        <v>29</v>
      </c>
      <c r="K314" s="33" t="str">
        <f t="shared" ca="1" si="40"/>
        <v/>
      </c>
      <c r="L314" s="34" t="str">
        <f t="shared" ca="1" si="41"/>
        <v/>
      </c>
      <c r="M314" s="37" t="str">
        <f ca="1">IF(L314="","",OFFSET(L314,MAX($K$34:K313)-K314,-1,1,1))</f>
        <v/>
      </c>
      <c r="N314" s="34" t="str">
        <f t="shared" ca="1" si="37"/>
        <v/>
      </c>
      <c r="O314" s="42" t="str">
        <f t="shared" ca="1" si="42"/>
        <v/>
      </c>
      <c r="P314" s="42"/>
      <c r="Q314"/>
      <c r="R314"/>
    </row>
    <row r="315" spans="1:18" x14ac:dyDescent="0.2">
      <c r="A315" s="72">
        <v>35979</v>
      </c>
      <c r="B315" s="22">
        <v>210.75</v>
      </c>
      <c r="C315" s="22">
        <v>118.25</v>
      </c>
      <c r="D315" s="22">
        <v>211</v>
      </c>
      <c r="E315" s="62">
        <f t="shared" ca="1" si="35"/>
        <v>35797</v>
      </c>
      <c r="F315" s="59">
        <f t="shared" ca="1" si="36"/>
        <v>67.036305176919058</v>
      </c>
      <c r="G315" s="33">
        <f t="shared" si="38"/>
        <v>1.25</v>
      </c>
      <c r="H315" s="92">
        <f t="shared" ca="1" si="39"/>
        <v>83.795381471148829</v>
      </c>
      <c r="I315" s="33" t="str">
        <f t="shared" ca="1" si="43"/>
        <v/>
      </c>
      <c r="J315" s="33">
        <f ca="1">SUM($I$34:I315)</f>
        <v>29</v>
      </c>
      <c r="K315" s="33" t="str">
        <f t="shared" ca="1" si="40"/>
        <v/>
      </c>
      <c r="L315" s="34" t="str">
        <f t="shared" ca="1" si="41"/>
        <v/>
      </c>
      <c r="M315" s="37" t="str">
        <f ca="1">IF(L315="","",OFFSET(L315,MAX($K$34:K314)-K315,-1,1,1))</f>
        <v/>
      </c>
      <c r="N315" s="34" t="str">
        <f t="shared" ca="1" si="37"/>
        <v/>
      </c>
      <c r="O315" s="42" t="str">
        <f t="shared" ca="1" si="42"/>
        <v/>
      </c>
      <c r="P315" s="42"/>
      <c r="Q315"/>
      <c r="R315"/>
    </row>
    <row r="316" spans="1:18" x14ac:dyDescent="0.2">
      <c r="A316" s="72">
        <v>35986</v>
      </c>
      <c r="B316" s="22">
        <v>213.25</v>
      </c>
      <c r="C316" s="22">
        <v>128.25</v>
      </c>
      <c r="D316" s="22">
        <v>212.5</v>
      </c>
      <c r="E316" s="62">
        <f t="shared" ref="E316:E379" ca="1" si="44">IF(AND(OFFSET(A316,-$B$4,0,1,1)&gt;=$A$34,ISNUMBER(OFFSET(A316,-$B$4,0,1,1))),OFFSET(A316,-$B$4,0,1,1),"")</f>
        <v>35804</v>
      </c>
      <c r="F316" s="59">
        <f t="shared" ca="1" si="36"/>
        <v>71.547242511091554</v>
      </c>
      <c r="G316" s="33">
        <f t="shared" si="38"/>
        <v>1.25</v>
      </c>
      <c r="H316" s="92">
        <f t="shared" ca="1" si="39"/>
        <v>89.434053138864442</v>
      </c>
      <c r="I316" s="33" t="str">
        <f t="shared" ca="1" si="43"/>
        <v/>
      </c>
      <c r="J316" s="33">
        <f ca="1">SUM($I$34:I316)</f>
        <v>29</v>
      </c>
      <c r="K316" s="33" t="str">
        <f t="shared" ca="1" si="40"/>
        <v/>
      </c>
      <c r="L316" s="34" t="str">
        <f t="shared" ca="1" si="41"/>
        <v/>
      </c>
      <c r="M316" s="37" t="str">
        <f ca="1">IF(L316="","",OFFSET(L316,MAX($K$34:K315)-K316,-1,1,1))</f>
        <v/>
      </c>
      <c r="N316" s="34" t="str">
        <f t="shared" ca="1" si="37"/>
        <v/>
      </c>
      <c r="O316" s="42" t="str">
        <f t="shared" ca="1" si="42"/>
        <v/>
      </c>
      <c r="P316" s="42"/>
      <c r="Q316"/>
      <c r="R316"/>
    </row>
    <row r="317" spans="1:18" x14ac:dyDescent="0.2">
      <c r="A317" s="72">
        <v>35993</v>
      </c>
      <c r="B317" s="22">
        <v>216</v>
      </c>
      <c r="C317" s="22">
        <v>130.5</v>
      </c>
      <c r="D317" s="22">
        <v>217.5</v>
      </c>
      <c r="E317" s="62">
        <f t="shared" ca="1" si="44"/>
        <v>35811</v>
      </c>
      <c r="F317" s="59">
        <f t="shared" ref="F317:F380" ca="1" si="45">(OFFSET(B317,-$B$4,0,1,1)-B317)+$B$5*(D317-OFFSET(D317,-$B$4,0,1,1))+$B$6*(C317-OFFSET(C317,-$B$4,0,1,1))</f>
        <v>61.182025608152642</v>
      </c>
      <c r="G317" s="33">
        <f t="shared" si="38"/>
        <v>1.25</v>
      </c>
      <c r="H317" s="92">
        <f t="shared" ca="1" si="39"/>
        <v>76.477532010190799</v>
      </c>
      <c r="I317" s="33" t="str">
        <f t="shared" ca="1" si="43"/>
        <v/>
      </c>
      <c r="J317" s="33">
        <f ca="1">SUM($I$34:I317)</f>
        <v>29</v>
      </c>
      <c r="K317" s="33" t="str">
        <f t="shared" ca="1" si="40"/>
        <v/>
      </c>
      <c r="L317" s="34" t="str">
        <f t="shared" ca="1" si="41"/>
        <v/>
      </c>
      <c r="M317" s="37" t="str">
        <f ca="1">IF(L317="","",OFFSET(L317,MAX($K$34:K316)-K317,-1,1,1))</f>
        <v/>
      </c>
      <c r="N317" s="34" t="str">
        <f t="shared" ref="N317:N380" ca="1" si="46">IF(VLOOKUP($M317,$K$33:$L$399,2,0)&gt;0,VLOOKUP($M317,$K$33:$L$399,2,0),"")</f>
        <v/>
      </c>
      <c r="O317" s="42" t="str">
        <f t="shared" ca="1" si="42"/>
        <v/>
      </c>
      <c r="P317" s="42"/>
      <c r="Q317"/>
      <c r="R317"/>
    </row>
    <row r="318" spans="1:18" x14ac:dyDescent="0.2">
      <c r="A318" s="72">
        <v>36000</v>
      </c>
      <c r="B318" s="22">
        <v>217.75</v>
      </c>
      <c r="C318" s="22">
        <v>124.5</v>
      </c>
      <c r="D318" s="22">
        <v>217.5</v>
      </c>
      <c r="E318" s="62">
        <f t="shared" ca="1" si="44"/>
        <v>35818</v>
      </c>
      <c r="F318" s="59">
        <f t="shared" ca="1" si="45"/>
        <v>33.630527262153514</v>
      </c>
      <c r="G318" s="33">
        <f t="shared" si="38"/>
        <v>1.25</v>
      </c>
      <c r="H318" s="92">
        <f t="shared" ca="1" si="39"/>
        <v>42.038159077691894</v>
      </c>
      <c r="I318" s="33" t="str">
        <f t="shared" ca="1" si="43"/>
        <v/>
      </c>
      <c r="J318" s="33">
        <f ca="1">SUM($I$34:I318)</f>
        <v>29</v>
      </c>
      <c r="K318" s="33" t="str">
        <f t="shared" ca="1" si="40"/>
        <v/>
      </c>
      <c r="L318" s="34" t="str">
        <f t="shared" ca="1" si="41"/>
        <v/>
      </c>
      <c r="M318" s="37" t="str">
        <f ca="1">IF(L318="","",OFFSET(L318,MAX($K$34:K317)-K318,-1,1,1))</f>
        <v/>
      </c>
      <c r="N318" s="34" t="str">
        <f t="shared" ca="1" si="46"/>
        <v/>
      </c>
      <c r="O318" s="42" t="str">
        <f t="shared" ca="1" si="42"/>
        <v/>
      </c>
      <c r="P318" s="42"/>
      <c r="Q318"/>
      <c r="R318"/>
    </row>
    <row r="319" spans="1:18" x14ac:dyDescent="0.2">
      <c r="A319" s="72">
        <v>36007</v>
      </c>
      <c r="B319" s="22">
        <v>217.25</v>
      </c>
      <c r="C319" s="22">
        <v>121.25</v>
      </c>
      <c r="D319" s="22">
        <v>219</v>
      </c>
      <c r="E319" s="62">
        <f t="shared" ca="1" si="44"/>
        <v>35825</v>
      </c>
      <c r="F319" s="59">
        <f t="shared" ca="1" si="45"/>
        <v>25.426295302629025</v>
      </c>
      <c r="G319" s="33">
        <f t="shared" si="38"/>
        <v>1.25</v>
      </c>
      <c r="H319" s="92">
        <f t="shared" ca="1" si="39"/>
        <v>31.782869128286283</v>
      </c>
      <c r="I319" s="33" t="str">
        <f t="shared" ca="1" si="43"/>
        <v/>
      </c>
      <c r="J319" s="33">
        <f ca="1">SUM($I$34:I319)</f>
        <v>29</v>
      </c>
      <c r="K319" s="33" t="str">
        <f t="shared" ca="1" si="40"/>
        <v/>
      </c>
      <c r="L319" s="34" t="str">
        <f t="shared" ca="1" si="41"/>
        <v/>
      </c>
      <c r="M319" s="37" t="str">
        <f ca="1">IF(L319="","",OFFSET(L319,MAX($K$34:K318)-K319,-1,1,1))</f>
        <v/>
      </c>
      <c r="N319" s="34" t="str">
        <f t="shared" ca="1" si="46"/>
        <v/>
      </c>
      <c r="O319" s="42" t="str">
        <f t="shared" ca="1" si="42"/>
        <v/>
      </c>
      <c r="P319" s="42"/>
      <c r="Q319"/>
      <c r="R319"/>
    </row>
    <row r="320" spans="1:18" x14ac:dyDescent="0.2">
      <c r="A320" s="72">
        <v>36014</v>
      </c>
      <c r="B320" s="22">
        <v>223</v>
      </c>
      <c r="C320" s="22">
        <v>120</v>
      </c>
      <c r="D320" s="22">
        <v>219</v>
      </c>
      <c r="E320" s="62">
        <f t="shared" ca="1" si="44"/>
        <v>35832</v>
      </c>
      <c r="F320" s="59">
        <f t="shared" ca="1" si="45"/>
        <v>10.501669889128809</v>
      </c>
      <c r="G320" s="33">
        <f t="shared" si="38"/>
        <v>1.25</v>
      </c>
      <c r="H320" s="92">
        <f t="shared" ca="1" si="39"/>
        <v>13.127087361411011</v>
      </c>
      <c r="I320" s="33" t="str">
        <f t="shared" ca="1" si="43"/>
        <v/>
      </c>
      <c r="J320" s="33">
        <f ca="1">SUM($I$34:I320)</f>
        <v>29</v>
      </c>
      <c r="K320" s="33" t="str">
        <f t="shared" ca="1" si="40"/>
        <v/>
      </c>
      <c r="L320" s="34" t="str">
        <f t="shared" ca="1" si="41"/>
        <v/>
      </c>
      <c r="M320" s="37" t="str">
        <f ca="1">IF(L320="","",OFFSET(L320,MAX($K$34:K319)-K320,-1,1,1))</f>
        <v/>
      </c>
      <c r="N320" s="34" t="str">
        <f t="shared" ca="1" si="46"/>
        <v/>
      </c>
      <c r="O320" s="42" t="str">
        <f t="shared" ca="1" si="42"/>
        <v/>
      </c>
      <c r="P320" s="42"/>
      <c r="Q320"/>
      <c r="R320"/>
    </row>
    <row r="321" spans="1:18" x14ac:dyDescent="0.2">
      <c r="A321" s="72">
        <v>36021</v>
      </c>
      <c r="B321" s="22">
        <v>222.75</v>
      </c>
      <c r="C321" s="22">
        <v>121.25</v>
      </c>
      <c r="D321" s="22">
        <v>212.5</v>
      </c>
      <c r="E321" s="62">
        <f t="shared" ca="1" si="44"/>
        <v>35839</v>
      </c>
      <c r="F321" s="59">
        <f t="shared" ca="1" si="45"/>
        <v>5.6480060064120075</v>
      </c>
      <c r="G321" s="33">
        <f t="shared" si="38"/>
        <v>1.25</v>
      </c>
      <c r="H321" s="92">
        <f t="shared" ca="1" si="39"/>
        <v>7.0600075080150093</v>
      </c>
      <c r="I321" s="33" t="str">
        <f t="shared" ca="1" si="43"/>
        <v/>
      </c>
      <c r="J321" s="33">
        <f ca="1">SUM($I$34:I321)</f>
        <v>29</v>
      </c>
      <c r="K321" s="33" t="str">
        <f t="shared" ca="1" si="40"/>
        <v/>
      </c>
      <c r="L321" s="34" t="str">
        <f t="shared" ca="1" si="41"/>
        <v/>
      </c>
      <c r="M321" s="37" t="str">
        <f ca="1">IF(L321="","",OFFSET(L321,MAX($K$34:K320)-K321,-1,1,1))</f>
        <v/>
      </c>
      <c r="N321" s="34" t="str">
        <f t="shared" ca="1" si="46"/>
        <v/>
      </c>
      <c r="O321" s="42" t="str">
        <f t="shared" ca="1" si="42"/>
        <v/>
      </c>
      <c r="P321" s="42"/>
      <c r="Q321"/>
      <c r="R321"/>
    </row>
    <row r="322" spans="1:18" x14ac:dyDescent="0.2">
      <c r="A322" s="72">
        <v>36028</v>
      </c>
      <c r="B322" s="22">
        <v>219</v>
      </c>
      <c r="C322" s="22">
        <v>120.25</v>
      </c>
      <c r="D322" s="22">
        <v>212.5</v>
      </c>
      <c r="E322" s="62">
        <f t="shared" ca="1" si="44"/>
        <v>35846</v>
      </c>
      <c r="F322" s="59">
        <f t="shared" ca="1" si="45"/>
        <v>10.398006006412011</v>
      </c>
      <c r="G322" s="33">
        <f t="shared" si="38"/>
        <v>1.25</v>
      </c>
      <c r="H322" s="92">
        <f t="shared" ca="1" si="39"/>
        <v>12.997507508015014</v>
      </c>
      <c r="I322" s="33" t="str">
        <f t="shared" ca="1" si="43"/>
        <v/>
      </c>
      <c r="J322" s="33">
        <f ca="1">SUM($I$34:I322)</f>
        <v>29</v>
      </c>
      <c r="K322" s="33" t="str">
        <f t="shared" ca="1" si="40"/>
        <v/>
      </c>
      <c r="L322" s="34" t="str">
        <f t="shared" ca="1" si="41"/>
        <v/>
      </c>
      <c r="M322" s="37" t="str">
        <f ca="1">IF(L322="","",OFFSET(L322,MAX($K$34:K321)-K322,-1,1,1))</f>
        <v/>
      </c>
      <c r="N322" s="34" t="str">
        <f t="shared" ca="1" si="46"/>
        <v/>
      </c>
      <c r="O322" s="42" t="str">
        <f t="shared" ca="1" si="42"/>
        <v/>
      </c>
      <c r="P322" s="42"/>
      <c r="Q322"/>
      <c r="R322"/>
    </row>
    <row r="323" spans="1:18" x14ac:dyDescent="0.2">
      <c r="A323" s="72">
        <v>36035</v>
      </c>
      <c r="B323" s="22">
        <v>220.25</v>
      </c>
      <c r="C323" s="22">
        <v>114.25</v>
      </c>
      <c r="D323" s="22">
        <v>212.5</v>
      </c>
      <c r="E323" s="62">
        <f t="shared" ca="1" si="44"/>
        <v>35853</v>
      </c>
      <c r="F323" s="59">
        <f t="shared" ca="1" si="45"/>
        <v>1.9972568334124468</v>
      </c>
      <c r="G323" s="33">
        <f t="shared" si="38"/>
        <v>1.25</v>
      </c>
      <c r="H323" s="92">
        <f t="shared" ca="1" si="39"/>
        <v>2.4965710417655584</v>
      </c>
      <c r="I323" s="33" t="str">
        <f t="shared" ca="1" si="43"/>
        <v/>
      </c>
      <c r="J323" s="33">
        <f ca="1">SUM($I$34:I323)</f>
        <v>29</v>
      </c>
      <c r="K323" s="33" t="str">
        <f t="shared" ca="1" si="40"/>
        <v/>
      </c>
      <c r="L323" s="34" t="str">
        <f t="shared" ca="1" si="41"/>
        <v/>
      </c>
      <c r="M323" s="37" t="str">
        <f ca="1">IF(L323="","",OFFSET(L323,MAX($K$34:K322)-K323,-1,1,1))</f>
        <v/>
      </c>
      <c r="N323" s="34" t="str">
        <f t="shared" ca="1" si="46"/>
        <v/>
      </c>
      <c r="O323" s="42" t="str">
        <f t="shared" ca="1" si="42"/>
        <v/>
      </c>
      <c r="P323" s="42"/>
      <c r="Q323"/>
      <c r="R323"/>
    </row>
    <row r="324" spans="1:18" x14ac:dyDescent="0.2">
      <c r="A324" s="72">
        <v>36042</v>
      </c>
      <c r="B324" s="22">
        <v>220.5</v>
      </c>
      <c r="C324" s="22">
        <v>110.5</v>
      </c>
      <c r="D324" s="22">
        <v>212.5</v>
      </c>
      <c r="E324" s="62">
        <f t="shared" ca="1" si="44"/>
        <v>35860</v>
      </c>
      <c r="F324" s="59">
        <f t="shared" ca="1" si="45"/>
        <v>-3.5781177530873371</v>
      </c>
      <c r="G324" s="33">
        <f t="shared" si="38"/>
        <v>1.25</v>
      </c>
      <c r="H324" s="92">
        <f t="shared" ca="1" si="39"/>
        <v>-4.4726471913591714</v>
      </c>
      <c r="I324" s="33">
        <f t="shared" ca="1" si="43"/>
        <v>1</v>
      </c>
      <c r="J324" s="33">
        <f ca="1">SUM($I$34:I324)</f>
        <v>30</v>
      </c>
      <c r="K324" s="33">
        <f t="shared" ca="1" si="40"/>
        <v>324</v>
      </c>
      <c r="L324" s="34">
        <f t="shared" ca="1" si="41"/>
        <v>36042</v>
      </c>
      <c r="M324" s="37">
        <f ca="1">IF(L324="","",OFFSET(L324,MAX($K$34:K323)-K324,-1,1,1))</f>
        <v>296</v>
      </c>
      <c r="N324" s="34">
        <f t="shared" ca="1" si="46"/>
        <v>35846</v>
      </c>
      <c r="O324" s="42">
        <f t="shared" ca="1" si="42"/>
        <v>28</v>
      </c>
      <c r="P324" s="42"/>
      <c r="Q324"/>
      <c r="R324"/>
    </row>
    <row r="325" spans="1:18" x14ac:dyDescent="0.2">
      <c r="A325" s="72">
        <v>36049</v>
      </c>
      <c r="B325" s="22">
        <v>222.375</v>
      </c>
      <c r="C325" s="22">
        <v>118.25</v>
      </c>
      <c r="D325" s="22">
        <v>207.5</v>
      </c>
      <c r="E325" s="62">
        <f t="shared" ca="1" si="44"/>
        <v>35867</v>
      </c>
      <c r="F325" s="59">
        <f t="shared" ca="1" si="45"/>
        <v>3.0616445482929215</v>
      </c>
      <c r="G325" s="33">
        <f t="shared" si="38"/>
        <v>1.25</v>
      </c>
      <c r="H325" s="92">
        <f t="shared" ca="1" si="39"/>
        <v>3.8270556853661519</v>
      </c>
      <c r="I325" s="33">
        <f t="shared" ca="1" si="43"/>
        <v>1</v>
      </c>
      <c r="J325" s="33">
        <f ca="1">SUM($I$34:I325)</f>
        <v>31</v>
      </c>
      <c r="K325" s="33">
        <f t="shared" ca="1" si="40"/>
        <v>325</v>
      </c>
      <c r="L325" s="34">
        <f t="shared" ca="1" si="41"/>
        <v>36049</v>
      </c>
      <c r="M325" s="37">
        <f ca="1">IF(L325="","",OFFSET(L325,MAX($K$34:K324)-K325,-1,1,1))</f>
        <v>324</v>
      </c>
      <c r="N325" s="34">
        <f t="shared" ca="1" si="46"/>
        <v>36042</v>
      </c>
      <c r="O325" s="42">
        <f t="shared" ca="1" si="42"/>
        <v>1</v>
      </c>
      <c r="P325" s="42"/>
      <c r="Q325"/>
      <c r="R325"/>
    </row>
    <row r="326" spans="1:18" x14ac:dyDescent="0.2">
      <c r="A326" s="72">
        <v>36056</v>
      </c>
      <c r="B326" s="22">
        <v>223.25</v>
      </c>
      <c r="C326" s="22">
        <v>125</v>
      </c>
      <c r="D326" s="22">
        <v>205</v>
      </c>
      <c r="E326" s="62">
        <f t="shared" ca="1" si="44"/>
        <v>35874</v>
      </c>
      <c r="F326" s="59">
        <f t="shared" ca="1" si="45"/>
        <v>2.5016527574989622</v>
      </c>
      <c r="G326" s="33">
        <f t="shared" si="38"/>
        <v>1.25</v>
      </c>
      <c r="H326" s="92">
        <f t="shared" ca="1" si="39"/>
        <v>3.127065946873703</v>
      </c>
      <c r="I326" s="33" t="str">
        <f t="shared" ca="1" si="43"/>
        <v/>
      </c>
      <c r="J326" s="33">
        <f ca="1">SUM($I$34:I326)</f>
        <v>31</v>
      </c>
      <c r="K326" s="33" t="str">
        <f t="shared" ca="1" si="40"/>
        <v/>
      </c>
      <c r="L326" s="34" t="str">
        <f t="shared" ca="1" si="41"/>
        <v/>
      </c>
      <c r="M326" s="37" t="str">
        <f ca="1">IF(L326="","",OFFSET(L326,MAX($K$34:K325)-K326,-1,1,1))</f>
        <v/>
      </c>
      <c r="N326" s="34" t="str">
        <f t="shared" ca="1" si="46"/>
        <v/>
      </c>
      <c r="O326" s="42" t="str">
        <f t="shared" ca="1" si="42"/>
        <v/>
      </c>
      <c r="P326" s="42"/>
      <c r="Q326"/>
      <c r="R326"/>
    </row>
    <row r="327" spans="1:18" x14ac:dyDescent="0.2">
      <c r="A327" s="72">
        <v>36063</v>
      </c>
      <c r="B327" s="22">
        <v>227</v>
      </c>
      <c r="C327" s="22">
        <v>133</v>
      </c>
      <c r="D327" s="22">
        <v>202.5</v>
      </c>
      <c r="E327" s="62">
        <f t="shared" ca="1" si="44"/>
        <v>35881</v>
      </c>
      <c r="F327" s="59">
        <f t="shared" ca="1" si="45"/>
        <v>-2.9625490846585314</v>
      </c>
      <c r="G327" s="33">
        <f t="shared" si="38"/>
        <v>1.25</v>
      </c>
      <c r="H327" s="92">
        <f t="shared" ca="1" si="39"/>
        <v>-3.7031863558231644</v>
      </c>
      <c r="I327" s="33">
        <f t="shared" ca="1" si="43"/>
        <v>1</v>
      </c>
      <c r="J327" s="33">
        <f ca="1">SUM($I$34:I327)</f>
        <v>32</v>
      </c>
      <c r="K327" s="33">
        <f t="shared" ca="1" si="40"/>
        <v>327</v>
      </c>
      <c r="L327" s="34">
        <f t="shared" ca="1" si="41"/>
        <v>36063</v>
      </c>
      <c r="M327" s="37">
        <f ca="1">IF(L327="","",OFFSET(L327,MAX($K$34:K326)-K327,-1,1,1))</f>
        <v>325</v>
      </c>
      <c r="N327" s="34">
        <f t="shared" ca="1" si="46"/>
        <v>36049</v>
      </c>
      <c r="O327" s="42">
        <f t="shared" ca="1" si="42"/>
        <v>2</v>
      </c>
      <c r="P327" s="42"/>
      <c r="Q327"/>
      <c r="R327"/>
    </row>
    <row r="328" spans="1:18" x14ac:dyDescent="0.2">
      <c r="A328" s="72">
        <v>36070</v>
      </c>
      <c r="B328" s="22">
        <v>232.25</v>
      </c>
      <c r="C328" s="22">
        <v>139.75</v>
      </c>
      <c r="D328" s="22">
        <v>195</v>
      </c>
      <c r="E328" s="62">
        <f t="shared" ca="1" si="44"/>
        <v>35888</v>
      </c>
      <c r="F328" s="59">
        <f t="shared" ca="1" si="45"/>
        <v>-3.7250772057499173</v>
      </c>
      <c r="G328" s="33">
        <f t="shared" si="38"/>
        <v>1.25</v>
      </c>
      <c r="H328" s="92">
        <f t="shared" ca="1" si="39"/>
        <v>-4.6563465071873971</v>
      </c>
      <c r="I328" s="33" t="str">
        <f t="shared" ca="1" si="43"/>
        <v/>
      </c>
      <c r="J328" s="33">
        <f ca="1">SUM($I$34:I328)</f>
        <v>32</v>
      </c>
      <c r="K328" s="33" t="str">
        <f t="shared" ca="1" si="40"/>
        <v/>
      </c>
      <c r="L328" s="34" t="str">
        <f t="shared" ca="1" si="41"/>
        <v/>
      </c>
      <c r="M328" s="37" t="str">
        <f ca="1">IF(L328="","",OFFSET(L328,MAX($K$34:K327)-K328,-1,1,1))</f>
        <v/>
      </c>
      <c r="N328" s="34" t="str">
        <f t="shared" ca="1" si="46"/>
        <v/>
      </c>
      <c r="O328" s="42" t="str">
        <f t="shared" ca="1" si="42"/>
        <v/>
      </c>
      <c r="P328" s="42"/>
      <c r="Q328"/>
      <c r="R328"/>
    </row>
    <row r="329" spans="1:18" x14ac:dyDescent="0.2">
      <c r="A329" s="72">
        <v>36077</v>
      </c>
      <c r="B329" s="22">
        <v>236.75</v>
      </c>
      <c r="C329" s="22">
        <v>137.5</v>
      </c>
      <c r="D329" s="22">
        <v>195</v>
      </c>
      <c r="E329" s="62">
        <f t="shared" ca="1" si="44"/>
        <v>35895</v>
      </c>
      <c r="F329" s="59">
        <f t="shared" ca="1" si="45"/>
        <v>-3.8327099695183033</v>
      </c>
      <c r="G329" s="33">
        <f t="shared" si="38"/>
        <v>1.25</v>
      </c>
      <c r="H329" s="92">
        <f t="shared" ca="1" si="39"/>
        <v>-4.7908874618978796</v>
      </c>
      <c r="I329" s="33" t="str">
        <f t="shared" ca="1" si="43"/>
        <v/>
      </c>
      <c r="J329" s="33">
        <f ca="1">SUM($I$34:I329)</f>
        <v>32</v>
      </c>
      <c r="K329" s="33" t="str">
        <f t="shared" ca="1" si="40"/>
        <v/>
      </c>
      <c r="L329" s="34" t="str">
        <f t="shared" ca="1" si="41"/>
        <v/>
      </c>
      <c r="M329" s="37" t="str">
        <f ca="1">IF(L329="","",OFFSET(L329,MAX($K$34:K328)-K329,-1,1,1))</f>
        <v/>
      </c>
      <c r="N329" s="34" t="str">
        <f t="shared" ca="1" si="46"/>
        <v/>
      </c>
      <c r="O329" s="42" t="str">
        <f t="shared" ca="1" si="42"/>
        <v/>
      </c>
      <c r="P329" s="42"/>
      <c r="Q329"/>
      <c r="R329"/>
    </row>
    <row r="330" spans="1:18" x14ac:dyDescent="0.2">
      <c r="A330" s="72">
        <v>36084</v>
      </c>
      <c r="B330" s="22">
        <v>235.25</v>
      </c>
      <c r="C330" s="22">
        <v>134.5</v>
      </c>
      <c r="D330" s="22">
        <v>195</v>
      </c>
      <c r="E330" s="62">
        <f t="shared" ca="1" si="44"/>
        <v>35902</v>
      </c>
      <c r="F330" s="59">
        <f t="shared" ca="1" si="45"/>
        <v>-1.6231594733180401</v>
      </c>
      <c r="G330" s="33">
        <f t="shared" si="38"/>
        <v>1.25</v>
      </c>
      <c r="H330" s="92">
        <f t="shared" ca="1" si="39"/>
        <v>-2.0289493416475501</v>
      </c>
      <c r="I330" s="33" t="str">
        <f t="shared" ca="1" si="43"/>
        <v/>
      </c>
      <c r="J330" s="33">
        <f ca="1">SUM($I$34:I330)</f>
        <v>32</v>
      </c>
      <c r="K330" s="33" t="str">
        <f t="shared" ca="1" si="40"/>
        <v/>
      </c>
      <c r="L330" s="34" t="str">
        <f t="shared" ca="1" si="41"/>
        <v/>
      </c>
      <c r="M330" s="37" t="str">
        <f ca="1">IF(L330="","",OFFSET(L330,MAX($K$34:K329)-K330,-1,1,1))</f>
        <v/>
      </c>
      <c r="N330" s="34" t="str">
        <f t="shared" ca="1" si="46"/>
        <v/>
      </c>
      <c r="O330" s="42" t="str">
        <f t="shared" ca="1" si="42"/>
        <v/>
      </c>
      <c r="P330" s="42"/>
      <c r="Q330"/>
      <c r="R330"/>
    </row>
    <row r="331" spans="1:18" x14ac:dyDescent="0.2">
      <c r="A331" s="72">
        <v>36091</v>
      </c>
      <c r="B331" s="22">
        <v>236.25</v>
      </c>
      <c r="C331" s="22">
        <v>133</v>
      </c>
      <c r="D331" s="22">
        <v>195</v>
      </c>
      <c r="E331" s="62">
        <f t="shared" ca="1" si="44"/>
        <v>35909</v>
      </c>
      <c r="F331" s="59">
        <f t="shared" ca="1" si="45"/>
        <v>-1.9532178115920047</v>
      </c>
      <c r="G331" s="33">
        <f t="shared" si="38"/>
        <v>1.25</v>
      </c>
      <c r="H331" s="92">
        <f t="shared" ca="1" si="39"/>
        <v>-2.4415222644900059</v>
      </c>
      <c r="I331" s="33" t="str">
        <f t="shared" ca="1" si="43"/>
        <v/>
      </c>
      <c r="J331" s="33">
        <f ca="1">SUM($I$34:I331)</f>
        <v>32</v>
      </c>
      <c r="K331" s="33" t="str">
        <f t="shared" ca="1" si="40"/>
        <v/>
      </c>
      <c r="L331" s="34" t="str">
        <f t="shared" ca="1" si="41"/>
        <v/>
      </c>
      <c r="M331" s="37" t="str">
        <f ca="1">IF(L331="","",OFFSET(L331,MAX($K$34:K330)-K331,-1,1,1))</f>
        <v/>
      </c>
      <c r="N331" s="34" t="str">
        <f t="shared" ca="1" si="46"/>
        <v/>
      </c>
      <c r="O331" s="42" t="str">
        <f t="shared" ca="1" si="42"/>
        <v/>
      </c>
      <c r="P331" s="42"/>
      <c r="Q331"/>
      <c r="R331"/>
    </row>
    <row r="332" spans="1:18" x14ac:dyDescent="0.2">
      <c r="A332" s="72">
        <v>36098</v>
      </c>
      <c r="B332" s="22">
        <v>233.5</v>
      </c>
      <c r="C332" s="22">
        <v>132.25</v>
      </c>
      <c r="D332" s="22">
        <v>195</v>
      </c>
      <c r="E332" s="62">
        <f t="shared" ca="1" si="44"/>
        <v>35916</v>
      </c>
      <c r="F332" s="59">
        <f t="shared" ca="1" si="45"/>
        <v>-11.095015074555924</v>
      </c>
      <c r="G332" s="33">
        <f t="shared" si="38"/>
        <v>1.25</v>
      </c>
      <c r="H332" s="92">
        <f t="shared" ca="1" si="39"/>
        <v>-13.868768843194905</v>
      </c>
      <c r="I332" s="33" t="str">
        <f t="shared" ca="1" si="43"/>
        <v/>
      </c>
      <c r="J332" s="33">
        <f ca="1">SUM($I$34:I332)</f>
        <v>32</v>
      </c>
      <c r="K332" s="33" t="str">
        <f t="shared" ca="1" si="40"/>
        <v/>
      </c>
      <c r="L332" s="34" t="str">
        <f t="shared" ca="1" si="41"/>
        <v/>
      </c>
      <c r="M332" s="37" t="str">
        <f ca="1">IF(L332="","",OFFSET(L332,MAX($K$34:K331)-K332,-1,1,1))</f>
        <v/>
      </c>
      <c r="N332" s="34" t="str">
        <f t="shared" ca="1" si="46"/>
        <v/>
      </c>
      <c r="O332" s="42" t="str">
        <f t="shared" ca="1" si="42"/>
        <v/>
      </c>
      <c r="P332" s="42"/>
      <c r="Q332"/>
      <c r="R332"/>
    </row>
    <row r="333" spans="1:18" x14ac:dyDescent="0.2">
      <c r="A333" s="72">
        <v>36105</v>
      </c>
      <c r="B333" s="22">
        <v>236.5</v>
      </c>
      <c r="C333" s="22">
        <v>128</v>
      </c>
      <c r="D333" s="22">
        <v>192.5</v>
      </c>
      <c r="E333" s="62">
        <f t="shared" ca="1" si="44"/>
        <v>35923</v>
      </c>
      <c r="F333" s="59">
        <f t="shared" ca="1" si="45"/>
        <v>-31.044643368127225</v>
      </c>
      <c r="G333" s="33">
        <f t="shared" si="38"/>
        <v>1.25</v>
      </c>
      <c r="H333" s="92">
        <f t="shared" ca="1" si="39"/>
        <v>-38.805804210159032</v>
      </c>
      <c r="I333" s="33" t="str">
        <f t="shared" ca="1" si="43"/>
        <v/>
      </c>
      <c r="J333" s="33">
        <f ca="1">SUM($I$34:I333)</f>
        <v>32</v>
      </c>
      <c r="K333" s="33" t="str">
        <f t="shared" ca="1" si="40"/>
        <v/>
      </c>
      <c r="L333" s="34" t="str">
        <f t="shared" ca="1" si="41"/>
        <v/>
      </c>
      <c r="M333" s="37" t="str">
        <f ca="1">IF(L333="","",OFFSET(L333,MAX($K$34:K332)-K333,-1,1,1))</f>
        <v/>
      </c>
      <c r="N333" s="34" t="str">
        <f t="shared" ca="1" si="46"/>
        <v/>
      </c>
      <c r="O333" s="42" t="str">
        <f t="shared" ca="1" si="42"/>
        <v/>
      </c>
      <c r="P333" s="42"/>
      <c r="Q333"/>
      <c r="R333"/>
    </row>
    <row r="334" spans="1:18" x14ac:dyDescent="0.2">
      <c r="A334" s="72">
        <v>36112</v>
      </c>
      <c r="B334" s="22">
        <v>252.75</v>
      </c>
      <c r="C334" s="22">
        <v>125.5</v>
      </c>
      <c r="D334" s="22">
        <v>195</v>
      </c>
      <c r="E334" s="62">
        <f t="shared" ca="1" si="44"/>
        <v>35930</v>
      </c>
      <c r="F334" s="59">
        <f t="shared" ca="1" si="45"/>
        <v>-55.188995044884635</v>
      </c>
      <c r="G334" s="33">
        <f t="shared" si="38"/>
        <v>1.25</v>
      </c>
      <c r="H334" s="92">
        <f t="shared" ca="1" si="39"/>
        <v>-68.98624380610579</v>
      </c>
      <c r="I334" s="33" t="str">
        <f t="shared" ca="1" si="43"/>
        <v/>
      </c>
      <c r="J334" s="33">
        <f ca="1">SUM($I$34:I334)</f>
        <v>32</v>
      </c>
      <c r="K334" s="33" t="str">
        <f t="shared" ca="1" si="40"/>
        <v/>
      </c>
      <c r="L334" s="34" t="str">
        <f t="shared" ca="1" si="41"/>
        <v/>
      </c>
      <c r="M334" s="37" t="str">
        <f ca="1">IF(L334="","",OFFSET(L334,MAX($K$34:K333)-K334,-1,1,1))</f>
        <v/>
      </c>
      <c r="N334" s="34" t="str">
        <f t="shared" ca="1" si="46"/>
        <v/>
      </c>
      <c r="O334" s="42" t="str">
        <f t="shared" ca="1" si="42"/>
        <v/>
      </c>
      <c r="P334" s="42"/>
      <c r="Q334"/>
      <c r="R334"/>
    </row>
    <row r="335" spans="1:18" x14ac:dyDescent="0.2">
      <c r="A335" s="72">
        <v>36119</v>
      </c>
      <c r="B335" s="22">
        <v>239</v>
      </c>
      <c r="C335" s="22">
        <v>124.5</v>
      </c>
      <c r="D335" s="22">
        <v>192.5</v>
      </c>
      <c r="E335" s="62">
        <f t="shared" ca="1" si="44"/>
        <v>35937</v>
      </c>
      <c r="F335" s="59">
        <f t="shared" ca="1" si="45"/>
        <v>-44.109001518244568</v>
      </c>
      <c r="G335" s="33">
        <f t="shared" si="38"/>
        <v>1.25</v>
      </c>
      <c r="H335" s="92">
        <f t="shared" ca="1" si="39"/>
        <v>-55.136251897805707</v>
      </c>
      <c r="I335" s="33" t="str">
        <f t="shared" ca="1" si="43"/>
        <v/>
      </c>
      <c r="J335" s="33">
        <f ca="1">SUM($I$34:I335)</f>
        <v>32</v>
      </c>
      <c r="K335" s="33" t="str">
        <f t="shared" ca="1" si="40"/>
        <v/>
      </c>
      <c r="L335" s="34" t="str">
        <f t="shared" ca="1" si="41"/>
        <v/>
      </c>
      <c r="M335" s="37" t="str">
        <f ca="1">IF(L335="","",OFFSET(L335,MAX($K$34:K334)-K335,-1,1,1))</f>
        <v/>
      </c>
      <c r="N335" s="34" t="str">
        <f t="shared" ca="1" si="46"/>
        <v/>
      </c>
      <c r="O335" s="42" t="str">
        <f t="shared" ca="1" si="42"/>
        <v/>
      </c>
      <c r="P335" s="42"/>
      <c r="Q335"/>
      <c r="R335"/>
    </row>
    <row r="336" spans="1:18" x14ac:dyDescent="0.2">
      <c r="A336" s="72">
        <v>36126</v>
      </c>
      <c r="B336" s="22">
        <v>236.75</v>
      </c>
      <c r="C336" s="22">
        <v>121.5</v>
      </c>
      <c r="D336" s="22">
        <v>192.5</v>
      </c>
      <c r="E336" s="62">
        <f t="shared" ca="1" si="44"/>
        <v>35944</v>
      </c>
      <c r="F336" s="59">
        <f t="shared" ca="1" si="45"/>
        <v>-38.586903833845788</v>
      </c>
      <c r="G336" s="33">
        <f t="shared" si="38"/>
        <v>1.25</v>
      </c>
      <c r="H336" s="92">
        <f t="shared" ca="1" si="39"/>
        <v>-48.233629792307234</v>
      </c>
      <c r="I336" s="33" t="str">
        <f t="shared" ca="1" si="43"/>
        <v/>
      </c>
      <c r="J336" s="33">
        <f ca="1">SUM($I$34:I336)</f>
        <v>32</v>
      </c>
      <c r="K336" s="33" t="str">
        <f t="shared" ca="1" si="40"/>
        <v/>
      </c>
      <c r="L336" s="34" t="str">
        <f t="shared" ca="1" si="41"/>
        <v/>
      </c>
      <c r="M336" s="37" t="str">
        <f ca="1">IF(L336="","",OFFSET(L336,MAX($K$34:K335)-K336,-1,1,1))</f>
        <v/>
      </c>
      <c r="N336" s="34" t="str">
        <f t="shared" ca="1" si="46"/>
        <v/>
      </c>
      <c r="O336" s="42" t="str">
        <f t="shared" ca="1" si="42"/>
        <v/>
      </c>
      <c r="P336" s="42"/>
      <c r="Q336"/>
      <c r="R336"/>
    </row>
    <row r="337" spans="1:18" x14ac:dyDescent="0.2">
      <c r="A337" s="72">
        <v>36133</v>
      </c>
      <c r="B337" s="22">
        <v>226</v>
      </c>
      <c r="C337" s="22">
        <v>112</v>
      </c>
      <c r="D337" s="22">
        <v>187.5</v>
      </c>
      <c r="E337" s="62">
        <f t="shared" ca="1" si="44"/>
        <v>35951</v>
      </c>
      <c r="F337" s="59">
        <f t="shared" ca="1" si="45"/>
        <v>-35.111462539252088</v>
      </c>
      <c r="G337" s="33">
        <f t="shared" si="38"/>
        <v>1.25</v>
      </c>
      <c r="H337" s="92">
        <f t="shared" ca="1" si="39"/>
        <v>-43.889328174065113</v>
      </c>
      <c r="I337" s="33" t="str">
        <f t="shared" ca="1" si="43"/>
        <v/>
      </c>
      <c r="J337" s="33">
        <f ca="1">SUM($I$34:I337)</f>
        <v>32</v>
      </c>
      <c r="K337" s="33" t="str">
        <f t="shared" ca="1" si="40"/>
        <v/>
      </c>
      <c r="L337" s="34" t="str">
        <f t="shared" ca="1" si="41"/>
        <v/>
      </c>
      <c r="M337" s="37" t="str">
        <f ca="1">IF(L337="","",OFFSET(L337,MAX($K$34:K336)-K337,-1,1,1))</f>
        <v/>
      </c>
      <c r="N337" s="34" t="str">
        <f t="shared" ca="1" si="46"/>
        <v/>
      </c>
      <c r="O337" s="42" t="str">
        <f t="shared" ca="1" si="42"/>
        <v/>
      </c>
      <c r="P337" s="42"/>
      <c r="Q337"/>
      <c r="R337"/>
    </row>
    <row r="338" spans="1:18" x14ac:dyDescent="0.2">
      <c r="A338" s="72">
        <v>36140</v>
      </c>
      <c r="B338" s="22">
        <v>216.5</v>
      </c>
      <c r="C338" s="22">
        <v>104</v>
      </c>
      <c r="D338" s="22">
        <v>187.5</v>
      </c>
      <c r="E338" s="62">
        <f t="shared" ca="1" si="44"/>
        <v>35958</v>
      </c>
      <c r="F338" s="59">
        <f t="shared" ca="1" si="45"/>
        <v>-27.128035802551175</v>
      </c>
      <c r="G338" s="33">
        <f t="shared" si="38"/>
        <v>1.25</v>
      </c>
      <c r="H338" s="92">
        <f t="shared" ca="1" si="39"/>
        <v>-33.91004475318897</v>
      </c>
      <c r="I338" s="33" t="str">
        <f t="shared" ca="1" si="43"/>
        <v/>
      </c>
      <c r="J338" s="33">
        <f ca="1">SUM($I$34:I338)</f>
        <v>32</v>
      </c>
      <c r="K338" s="33" t="str">
        <f t="shared" ca="1" si="40"/>
        <v/>
      </c>
      <c r="L338" s="34" t="str">
        <f t="shared" ca="1" si="41"/>
        <v/>
      </c>
      <c r="M338" s="37" t="str">
        <f ca="1">IF(L338="","",OFFSET(L338,MAX($K$34:K337)-K338,-1,1,1))</f>
        <v/>
      </c>
      <c r="N338" s="34" t="str">
        <f t="shared" ca="1" si="46"/>
        <v/>
      </c>
      <c r="O338" s="42" t="str">
        <f t="shared" ca="1" si="42"/>
        <v/>
      </c>
      <c r="P338" s="42"/>
      <c r="Q338"/>
      <c r="R338"/>
    </row>
    <row r="339" spans="1:18" x14ac:dyDescent="0.2">
      <c r="A339" s="72">
        <v>36147</v>
      </c>
      <c r="B339" s="22">
        <v>211.5</v>
      </c>
      <c r="C339" s="22">
        <v>107.25</v>
      </c>
      <c r="D339" s="22">
        <v>187.5</v>
      </c>
      <c r="E339" s="62">
        <f t="shared" ca="1" si="44"/>
        <v>35965</v>
      </c>
      <c r="F339" s="59">
        <f t="shared" ca="1" si="45"/>
        <v>-15.153658193336756</v>
      </c>
      <c r="G339" s="33">
        <f t="shared" si="38"/>
        <v>1.25</v>
      </c>
      <c r="H339" s="92">
        <f t="shared" ca="1" si="39"/>
        <v>-18.942072741670945</v>
      </c>
      <c r="I339" s="33" t="str">
        <f t="shared" ca="1" si="43"/>
        <v/>
      </c>
      <c r="J339" s="33">
        <f ca="1">SUM($I$34:I339)</f>
        <v>32</v>
      </c>
      <c r="K339" s="33" t="str">
        <f t="shared" ca="1" si="40"/>
        <v/>
      </c>
      <c r="L339" s="34" t="str">
        <f t="shared" ca="1" si="41"/>
        <v/>
      </c>
      <c r="M339" s="37" t="str">
        <f ca="1">IF(L339="","",OFFSET(L339,MAX($K$34:K338)-K339,-1,1,1))</f>
        <v/>
      </c>
      <c r="N339" s="34" t="str">
        <f t="shared" ca="1" si="46"/>
        <v/>
      </c>
      <c r="O339" s="42" t="str">
        <f t="shared" ca="1" si="42"/>
        <v/>
      </c>
      <c r="P339" s="42"/>
      <c r="Q339"/>
      <c r="R339"/>
    </row>
    <row r="340" spans="1:18" x14ac:dyDescent="0.2">
      <c r="A340" s="72">
        <v>36154</v>
      </c>
      <c r="B340" s="22">
        <v>209.5</v>
      </c>
      <c r="C340" s="22">
        <v>101</v>
      </c>
      <c r="D340" s="22">
        <v>187.5</v>
      </c>
      <c r="E340" s="62">
        <f t="shared" ca="1" si="44"/>
        <v>35972</v>
      </c>
      <c r="F340" s="59">
        <f t="shared" ca="1" si="45"/>
        <v>-16.416897360485855</v>
      </c>
      <c r="G340" s="33">
        <f t="shared" si="38"/>
        <v>1.25</v>
      </c>
      <c r="H340" s="92">
        <f t="shared" ca="1" si="39"/>
        <v>-20.521121700607317</v>
      </c>
      <c r="I340" s="33" t="str">
        <f t="shared" ca="1" si="43"/>
        <v/>
      </c>
      <c r="J340" s="33">
        <f ca="1">SUM($I$34:I340)</f>
        <v>32</v>
      </c>
      <c r="K340" s="33" t="str">
        <f t="shared" ca="1" si="40"/>
        <v/>
      </c>
      <c r="L340" s="34" t="str">
        <f t="shared" ca="1" si="41"/>
        <v/>
      </c>
      <c r="M340" s="37" t="str">
        <f ca="1">IF(L340="","",OFFSET(L340,MAX($K$34:K339)-K340,-1,1,1))</f>
        <v/>
      </c>
      <c r="N340" s="34" t="str">
        <f t="shared" ca="1" si="46"/>
        <v/>
      </c>
      <c r="O340" s="42" t="str">
        <f t="shared" ca="1" si="42"/>
        <v/>
      </c>
      <c r="P340" s="42"/>
      <c r="Q340"/>
      <c r="R340"/>
    </row>
    <row r="341" spans="1:18" x14ac:dyDescent="0.2">
      <c r="A341" s="72">
        <v>36161</v>
      </c>
      <c r="B341" s="22">
        <v>212.5</v>
      </c>
      <c r="C341" s="22">
        <v>101</v>
      </c>
      <c r="D341" s="22">
        <v>187.5</v>
      </c>
      <c r="E341" s="62">
        <f t="shared" ca="1" si="44"/>
        <v>35979</v>
      </c>
      <c r="F341" s="59">
        <f t="shared" ca="1" si="45"/>
        <v>-20.849807493303171</v>
      </c>
      <c r="G341" s="33">
        <f t="shared" si="38"/>
        <v>1.5</v>
      </c>
      <c r="H341" s="92">
        <f t="shared" ca="1" si="39"/>
        <v>-31.274711239954755</v>
      </c>
      <c r="I341" s="33" t="str">
        <f t="shared" ca="1" si="43"/>
        <v/>
      </c>
      <c r="J341" s="33">
        <f ca="1">SUM($I$34:I341)</f>
        <v>32</v>
      </c>
      <c r="K341" s="33" t="str">
        <f t="shared" ca="1" si="40"/>
        <v/>
      </c>
      <c r="L341" s="34" t="str">
        <f t="shared" ca="1" si="41"/>
        <v/>
      </c>
      <c r="M341" s="37" t="str">
        <f ca="1">IF(L341="","",OFFSET(L341,MAX($K$34:K340)-K341,-1,1,1))</f>
        <v/>
      </c>
      <c r="N341" s="34" t="str">
        <f t="shared" ca="1" si="46"/>
        <v/>
      </c>
      <c r="O341" s="42" t="str">
        <f t="shared" ca="1" si="42"/>
        <v/>
      </c>
      <c r="P341" s="42"/>
      <c r="Q341"/>
      <c r="R341"/>
    </row>
    <row r="342" spans="1:18" x14ac:dyDescent="0.2">
      <c r="A342" s="72">
        <v>36168</v>
      </c>
      <c r="B342" s="22">
        <v>208</v>
      </c>
      <c r="C342" s="22">
        <v>102.5</v>
      </c>
      <c r="D342" s="22">
        <v>172.5</v>
      </c>
      <c r="E342" s="62">
        <f t="shared" ca="1" si="44"/>
        <v>35986</v>
      </c>
      <c r="F342" s="59">
        <f t="shared" ca="1" si="45"/>
        <v>-24.153164481225176</v>
      </c>
      <c r="G342" s="33">
        <f t="shared" si="38"/>
        <v>1.5</v>
      </c>
      <c r="H342" s="92">
        <f t="shared" ca="1" si="39"/>
        <v>-36.229746721837763</v>
      </c>
      <c r="I342" s="33" t="str">
        <f t="shared" ca="1" si="43"/>
        <v/>
      </c>
      <c r="J342" s="33">
        <f ca="1">SUM($I$34:I342)</f>
        <v>32</v>
      </c>
      <c r="K342" s="33" t="str">
        <f t="shared" ca="1" si="40"/>
        <v/>
      </c>
      <c r="L342" s="34" t="str">
        <f t="shared" ca="1" si="41"/>
        <v/>
      </c>
      <c r="M342" s="37" t="str">
        <f ca="1">IF(L342="","",OFFSET(L342,MAX($K$34:K341)-K342,-1,1,1))</f>
        <v/>
      </c>
      <c r="N342" s="34" t="str">
        <f t="shared" ca="1" si="46"/>
        <v/>
      </c>
      <c r="O342" s="42" t="str">
        <f t="shared" ca="1" si="42"/>
        <v/>
      </c>
      <c r="P342" s="42"/>
      <c r="Q342"/>
      <c r="R342"/>
    </row>
    <row r="343" spans="1:18" x14ac:dyDescent="0.2">
      <c r="A343" s="72">
        <v>36175</v>
      </c>
      <c r="B343" s="22">
        <v>205.75</v>
      </c>
      <c r="C343" s="22">
        <v>99.5</v>
      </c>
      <c r="D343" s="22">
        <v>172.5</v>
      </c>
      <c r="E343" s="62">
        <f t="shared" ca="1" si="44"/>
        <v>35993</v>
      </c>
      <c r="F343" s="59">
        <f t="shared" ca="1" si="45"/>
        <v>-24.576043744440469</v>
      </c>
      <c r="G343" s="33">
        <f t="shared" si="38"/>
        <v>1.5</v>
      </c>
      <c r="H343" s="92">
        <f t="shared" ca="1" si="39"/>
        <v>-36.864065616660703</v>
      </c>
      <c r="I343" s="33" t="str">
        <f t="shared" ca="1" si="43"/>
        <v/>
      </c>
      <c r="J343" s="33">
        <f ca="1">SUM($I$34:I343)</f>
        <v>32</v>
      </c>
      <c r="K343" s="33" t="str">
        <f t="shared" ca="1" si="40"/>
        <v/>
      </c>
      <c r="L343" s="34" t="str">
        <f t="shared" ca="1" si="41"/>
        <v/>
      </c>
      <c r="M343" s="37" t="str">
        <f ca="1">IF(L343="","",OFFSET(L343,MAX($K$34:K342)-K343,-1,1,1))</f>
        <v/>
      </c>
      <c r="N343" s="34" t="str">
        <f t="shared" ca="1" si="46"/>
        <v/>
      </c>
      <c r="O343" s="42" t="str">
        <f t="shared" ca="1" si="42"/>
        <v/>
      </c>
      <c r="P343" s="42"/>
      <c r="Q343"/>
      <c r="R343"/>
    </row>
    <row r="344" spans="1:18" x14ac:dyDescent="0.2">
      <c r="A344" s="72">
        <v>36182</v>
      </c>
      <c r="B344" s="22">
        <v>203.75</v>
      </c>
      <c r="C344" s="22">
        <v>94.5</v>
      </c>
      <c r="D344" s="22">
        <v>172.5</v>
      </c>
      <c r="E344" s="62">
        <f t="shared" ca="1" si="44"/>
        <v>36000</v>
      </c>
      <c r="F344" s="59">
        <f t="shared" ca="1" si="45"/>
        <v>-19.965744075240643</v>
      </c>
      <c r="G344" s="33">
        <f t="shared" si="38"/>
        <v>1.5</v>
      </c>
      <c r="H344" s="92">
        <f t="shared" ca="1" si="39"/>
        <v>-29.948616112860964</v>
      </c>
      <c r="I344" s="33" t="str">
        <f t="shared" ca="1" si="43"/>
        <v/>
      </c>
      <c r="J344" s="33">
        <f ca="1">SUM($I$34:I344)</f>
        <v>32</v>
      </c>
      <c r="K344" s="33" t="str">
        <f t="shared" ca="1" si="40"/>
        <v/>
      </c>
      <c r="L344" s="34" t="str">
        <f t="shared" ca="1" si="41"/>
        <v/>
      </c>
      <c r="M344" s="37" t="str">
        <f ca="1">IF(L344="","",OFFSET(L344,MAX($K$34:K343)-K344,-1,1,1))</f>
        <v/>
      </c>
      <c r="N344" s="34" t="str">
        <f t="shared" ca="1" si="46"/>
        <v/>
      </c>
      <c r="O344" s="42" t="str">
        <f t="shared" ca="1" si="42"/>
        <v/>
      </c>
      <c r="P344" s="42"/>
      <c r="Q344"/>
      <c r="R344"/>
    </row>
    <row r="345" spans="1:18" x14ac:dyDescent="0.2">
      <c r="A345" s="72">
        <v>36189</v>
      </c>
      <c r="B345" s="22">
        <v>200.75</v>
      </c>
      <c r="C345" s="22">
        <v>92</v>
      </c>
      <c r="D345" s="22">
        <v>172.5</v>
      </c>
      <c r="E345" s="62">
        <f t="shared" ca="1" si="44"/>
        <v>36007</v>
      </c>
      <c r="F345" s="59">
        <f t="shared" ca="1" si="45"/>
        <v>-17.092411123315635</v>
      </c>
      <c r="G345" s="33">
        <f t="shared" si="38"/>
        <v>1.5</v>
      </c>
      <c r="H345" s="92">
        <f t="shared" ca="1" si="39"/>
        <v>-25.638616684973453</v>
      </c>
      <c r="I345" s="33" t="str">
        <f t="shared" ca="1" si="43"/>
        <v/>
      </c>
      <c r="J345" s="33">
        <f ca="1">SUM($I$34:I345)</f>
        <v>32</v>
      </c>
      <c r="K345" s="33" t="str">
        <f t="shared" ca="1" si="40"/>
        <v/>
      </c>
      <c r="L345" s="34" t="str">
        <f t="shared" ca="1" si="41"/>
        <v/>
      </c>
      <c r="M345" s="37" t="str">
        <f ca="1">IF(L345="","",OFFSET(L345,MAX($K$34:K344)-K345,-1,1,1))</f>
        <v/>
      </c>
      <c r="N345" s="34" t="str">
        <f t="shared" ca="1" si="46"/>
        <v/>
      </c>
      <c r="O345" s="42" t="str">
        <f t="shared" ca="1" si="42"/>
        <v/>
      </c>
      <c r="P345" s="42"/>
      <c r="Q345"/>
      <c r="R345"/>
    </row>
    <row r="346" spans="1:18" x14ac:dyDescent="0.2">
      <c r="A346" s="72">
        <v>36196</v>
      </c>
      <c r="B346" s="22">
        <v>205.75</v>
      </c>
      <c r="C346" s="22">
        <v>93.5</v>
      </c>
      <c r="D346" s="22">
        <v>172.5</v>
      </c>
      <c r="E346" s="62">
        <f t="shared" ca="1" si="44"/>
        <v>36014</v>
      </c>
      <c r="F346" s="59">
        <f t="shared" ca="1" si="45"/>
        <v>-13.976587033016115</v>
      </c>
      <c r="G346" s="33">
        <f t="shared" si="38"/>
        <v>1.5</v>
      </c>
      <c r="H346" s="92">
        <f t="shared" ca="1" si="39"/>
        <v>-20.964880549524171</v>
      </c>
      <c r="I346" s="33" t="str">
        <f t="shared" ca="1" si="43"/>
        <v/>
      </c>
      <c r="J346" s="33">
        <f ca="1">SUM($I$34:I346)</f>
        <v>32</v>
      </c>
      <c r="K346" s="33" t="str">
        <f t="shared" ca="1" si="40"/>
        <v/>
      </c>
      <c r="L346" s="34" t="str">
        <f t="shared" ca="1" si="41"/>
        <v/>
      </c>
      <c r="M346" s="37" t="str">
        <f ca="1">IF(L346="","",OFFSET(L346,MAX($K$34:K345)-K346,-1,1,1))</f>
        <v/>
      </c>
      <c r="N346" s="34" t="str">
        <f t="shared" ca="1" si="46"/>
        <v/>
      </c>
      <c r="O346" s="42" t="str">
        <f t="shared" ca="1" si="42"/>
        <v/>
      </c>
      <c r="P346" s="42"/>
      <c r="Q346"/>
      <c r="R346"/>
    </row>
    <row r="347" spans="1:18" x14ac:dyDescent="0.2">
      <c r="A347" s="72">
        <v>36203</v>
      </c>
      <c r="B347" s="22">
        <v>209.5</v>
      </c>
      <c r="C347" s="22">
        <v>91.75</v>
      </c>
      <c r="D347" s="22">
        <v>172.5</v>
      </c>
      <c r="E347" s="62">
        <f t="shared" ca="1" si="44"/>
        <v>36021</v>
      </c>
      <c r="F347" s="59">
        <f t="shared" ca="1" si="45"/>
        <v>-19.37928824072452</v>
      </c>
      <c r="G347" s="33">
        <f t="shared" si="38"/>
        <v>1.5</v>
      </c>
      <c r="H347" s="92">
        <f t="shared" ca="1" si="39"/>
        <v>-29.06893236108678</v>
      </c>
      <c r="I347" s="33" t="str">
        <f t="shared" ca="1" si="43"/>
        <v/>
      </c>
      <c r="J347" s="33">
        <f ca="1">SUM($I$34:I347)</f>
        <v>32</v>
      </c>
      <c r="K347" s="33" t="str">
        <f t="shared" ca="1" si="40"/>
        <v/>
      </c>
      <c r="L347" s="34" t="str">
        <f t="shared" ca="1" si="41"/>
        <v/>
      </c>
      <c r="M347" s="37" t="str">
        <f ca="1">IF(L347="","",OFFSET(L347,MAX($K$34:K346)-K347,-1,1,1))</f>
        <v/>
      </c>
      <c r="N347" s="34" t="str">
        <f t="shared" ca="1" si="46"/>
        <v/>
      </c>
      <c r="O347" s="42" t="str">
        <f t="shared" ca="1" si="42"/>
        <v/>
      </c>
      <c r="P347" s="42"/>
      <c r="Q347"/>
      <c r="R347"/>
    </row>
    <row r="348" spans="1:18" x14ac:dyDescent="0.2">
      <c r="A348" s="72">
        <v>36210</v>
      </c>
      <c r="B348" s="22">
        <v>208.75</v>
      </c>
      <c r="C348" s="22">
        <v>89</v>
      </c>
      <c r="D348" s="22">
        <v>172.5</v>
      </c>
      <c r="E348" s="62">
        <f t="shared" ca="1" si="44"/>
        <v>36028</v>
      </c>
      <c r="F348" s="59">
        <f t="shared" ca="1" si="45"/>
        <v>-23.884812661824217</v>
      </c>
      <c r="G348" s="33">
        <f t="shared" si="38"/>
        <v>1.5</v>
      </c>
      <c r="H348" s="92">
        <f t="shared" ca="1" si="39"/>
        <v>-35.827218992736327</v>
      </c>
      <c r="I348" s="33" t="str">
        <f t="shared" ca="1" si="43"/>
        <v/>
      </c>
      <c r="J348" s="33">
        <f ca="1">SUM($I$34:I348)</f>
        <v>32</v>
      </c>
      <c r="K348" s="33" t="str">
        <f t="shared" ca="1" si="40"/>
        <v/>
      </c>
      <c r="L348" s="34" t="str">
        <f t="shared" ca="1" si="41"/>
        <v/>
      </c>
      <c r="M348" s="37" t="str">
        <f ca="1">IF(L348="","",OFFSET(L348,MAX($K$34:K347)-K348,-1,1,1))</f>
        <v/>
      </c>
      <c r="N348" s="34" t="str">
        <f t="shared" ca="1" si="46"/>
        <v/>
      </c>
      <c r="O348" s="42" t="str">
        <f t="shared" ca="1" si="42"/>
        <v/>
      </c>
      <c r="P348" s="42"/>
      <c r="Q348"/>
      <c r="R348"/>
    </row>
    <row r="349" spans="1:18" x14ac:dyDescent="0.2">
      <c r="A349" s="72">
        <v>36217</v>
      </c>
      <c r="B349" s="22">
        <v>206.25</v>
      </c>
      <c r="C349" s="22">
        <v>91.5</v>
      </c>
      <c r="D349" s="22">
        <v>172.5</v>
      </c>
      <c r="E349" s="62">
        <f t="shared" ca="1" si="44"/>
        <v>36035</v>
      </c>
      <c r="F349" s="59">
        <f t="shared" ca="1" si="45"/>
        <v>-12.822265473625698</v>
      </c>
      <c r="G349" s="33">
        <f t="shared" si="38"/>
        <v>1.5</v>
      </c>
      <c r="H349" s="92">
        <f t="shared" ca="1" si="39"/>
        <v>-19.233398210438548</v>
      </c>
      <c r="I349" s="33" t="str">
        <f t="shared" ca="1" si="43"/>
        <v/>
      </c>
      <c r="J349" s="33">
        <f ca="1">SUM($I$34:I349)</f>
        <v>32</v>
      </c>
      <c r="K349" s="33" t="str">
        <f t="shared" ca="1" si="40"/>
        <v/>
      </c>
      <c r="L349" s="34" t="str">
        <f t="shared" ca="1" si="41"/>
        <v/>
      </c>
      <c r="M349" s="37" t="str">
        <f ca="1">IF(L349="","",OFFSET(L349,MAX($K$34:K348)-K349,-1,1,1))</f>
        <v/>
      </c>
      <c r="N349" s="34" t="str">
        <f t="shared" ca="1" si="46"/>
        <v/>
      </c>
      <c r="O349" s="42" t="str">
        <f t="shared" ca="1" si="42"/>
        <v/>
      </c>
      <c r="P349" s="42"/>
      <c r="Q349"/>
      <c r="R349"/>
    </row>
    <row r="350" spans="1:18" x14ac:dyDescent="0.2">
      <c r="A350" s="72">
        <v>36224</v>
      </c>
      <c r="B350" s="22">
        <v>209</v>
      </c>
      <c r="C350" s="22">
        <v>99.75</v>
      </c>
      <c r="D350" s="22">
        <v>172.5</v>
      </c>
      <c r="E350" s="62">
        <f t="shared" ca="1" si="44"/>
        <v>36042</v>
      </c>
      <c r="F350" s="59">
        <f t="shared" ca="1" si="45"/>
        <v>-4.9986694432277936</v>
      </c>
      <c r="G350" s="33">
        <f t="shared" si="38"/>
        <v>1.5</v>
      </c>
      <c r="H350" s="92">
        <f t="shared" ca="1" si="39"/>
        <v>-7.4980041648416904</v>
      </c>
      <c r="I350" s="33" t="str">
        <f t="shared" ca="1" si="43"/>
        <v/>
      </c>
      <c r="J350" s="33">
        <f ca="1">SUM($I$34:I350)</f>
        <v>32</v>
      </c>
      <c r="K350" s="33" t="str">
        <f t="shared" ca="1" si="40"/>
        <v/>
      </c>
      <c r="L350" s="34" t="str">
        <f t="shared" ca="1" si="41"/>
        <v/>
      </c>
      <c r="M350" s="37" t="str">
        <f ca="1">IF(L350="","",OFFSET(L350,MAX($K$34:K349)-K350,-1,1,1))</f>
        <v/>
      </c>
      <c r="N350" s="34" t="str">
        <f t="shared" ca="1" si="46"/>
        <v/>
      </c>
      <c r="O350" s="42" t="str">
        <f t="shared" ca="1" si="42"/>
        <v/>
      </c>
      <c r="P350" s="42"/>
      <c r="Q350"/>
      <c r="R350"/>
    </row>
    <row r="351" spans="1:18" x14ac:dyDescent="0.2">
      <c r="A351" s="72">
        <v>36231</v>
      </c>
      <c r="B351" s="22">
        <v>212.5</v>
      </c>
      <c r="C351" s="22">
        <v>109</v>
      </c>
      <c r="D351" s="22">
        <v>172.5</v>
      </c>
      <c r="E351" s="62">
        <f t="shared" ca="1" si="44"/>
        <v>36049</v>
      </c>
      <c r="F351" s="59">
        <f t="shared" ca="1" si="45"/>
        <v>-4.426913939511846</v>
      </c>
      <c r="G351" s="33">
        <f t="shared" si="38"/>
        <v>1.5</v>
      </c>
      <c r="H351" s="92">
        <f t="shared" ca="1" si="39"/>
        <v>-6.6403709092677694</v>
      </c>
      <c r="I351" s="33" t="str">
        <f t="shared" ca="1" si="43"/>
        <v/>
      </c>
      <c r="J351" s="33">
        <f ca="1">SUM($I$34:I351)</f>
        <v>32</v>
      </c>
      <c r="K351" s="33" t="str">
        <f t="shared" ca="1" si="40"/>
        <v/>
      </c>
      <c r="L351" s="34" t="str">
        <f t="shared" ca="1" si="41"/>
        <v/>
      </c>
      <c r="M351" s="37" t="str">
        <f ca="1">IF(L351="","",OFFSET(L351,MAX($K$34:K350)-K351,-1,1,1))</f>
        <v/>
      </c>
      <c r="N351" s="34" t="str">
        <f t="shared" ca="1" si="46"/>
        <v/>
      </c>
      <c r="O351" s="42" t="str">
        <f t="shared" ca="1" si="42"/>
        <v/>
      </c>
      <c r="P351" s="42"/>
      <c r="Q351"/>
      <c r="R351"/>
    </row>
    <row r="352" spans="1:18" x14ac:dyDescent="0.2">
      <c r="A352" s="72">
        <v>36238</v>
      </c>
      <c r="B352" s="22">
        <v>221</v>
      </c>
      <c r="C352" s="22">
        <v>116</v>
      </c>
      <c r="D352" s="22">
        <v>172.5</v>
      </c>
      <c r="E352" s="62">
        <f t="shared" ca="1" si="44"/>
        <v>36056</v>
      </c>
      <c r="F352" s="59">
        <f t="shared" ca="1" si="45"/>
        <v>-11.383686022253785</v>
      </c>
      <c r="G352" s="33">
        <f t="shared" si="38"/>
        <v>1.5</v>
      </c>
      <c r="H352" s="92">
        <f t="shared" ca="1" si="39"/>
        <v>-17.075529033380679</v>
      </c>
      <c r="I352" s="33" t="str">
        <f t="shared" ca="1" si="43"/>
        <v/>
      </c>
      <c r="J352" s="33">
        <f ca="1">SUM($I$34:I352)</f>
        <v>32</v>
      </c>
      <c r="K352" s="33" t="str">
        <f t="shared" ca="1" si="40"/>
        <v/>
      </c>
      <c r="L352" s="34" t="str">
        <f t="shared" ca="1" si="41"/>
        <v/>
      </c>
      <c r="M352" s="37" t="str">
        <f ca="1">IF(L352="","",OFFSET(L352,MAX($K$34:K351)-K352,-1,1,1))</f>
        <v/>
      </c>
      <c r="N352" s="34" t="str">
        <f t="shared" ca="1" si="46"/>
        <v/>
      </c>
      <c r="O352" s="42" t="str">
        <f t="shared" ca="1" si="42"/>
        <v/>
      </c>
      <c r="P352" s="42"/>
      <c r="Q352"/>
      <c r="R352"/>
    </row>
    <row r="353" spans="1:18" x14ac:dyDescent="0.2">
      <c r="A353" s="72">
        <v>36245</v>
      </c>
      <c r="B353" s="22">
        <v>241</v>
      </c>
      <c r="C353" s="22">
        <v>122.75</v>
      </c>
      <c r="D353" s="22">
        <v>182.5</v>
      </c>
      <c r="E353" s="62">
        <f t="shared" ca="1" si="44"/>
        <v>36063</v>
      </c>
      <c r="F353" s="59">
        <f t="shared" ca="1" si="45"/>
        <v>-26.443295608963044</v>
      </c>
      <c r="G353" s="33">
        <f t="shared" si="38"/>
        <v>1.5</v>
      </c>
      <c r="H353" s="92">
        <f t="shared" ca="1" si="39"/>
        <v>-39.664943413444568</v>
      </c>
      <c r="I353" s="33" t="str">
        <f t="shared" ca="1" si="43"/>
        <v/>
      </c>
      <c r="J353" s="33">
        <f ca="1">SUM($I$34:I353)</f>
        <v>32</v>
      </c>
      <c r="K353" s="33" t="str">
        <f t="shared" ca="1" si="40"/>
        <v/>
      </c>
      <c r="L353" s="34" t="str">
        <f t="shared" ca="1" si="41"/>
        <v/>
      </c>
      <c r="M353" s="37" t="str">
        <f ca="1">IF(L353="","",OFFSET(L353,MAX($K$34:K352)-K353,-1,1,1))</f>
        <v/>
      </c>
      <c r="N353" s="34" t="str">
        <f t="shared" ca="1" si="46"/>
        <v/>
      </c>
      <c r="O353" s="42" t="str">
        <f t="shared" ca="1" si="42"/>
        <v/>
      </c>
      <c r="P353" s="42"/>
      <c r="Q353"/>
      <c r="R353"/>
    </row>
    <row r="354" spans="1:18" x14ac:dyDescent="0.2">
      <c r="A354" s="72">
        <v>36252</v>
      </c>
      <c r="B354" s="22">
        <v>248.75</v>
      </c>
      <c r="C354" s="22">
        <v>132.75</v>
      </c>
      <c r="D354" s="22">
        <v>197.5</v>
      </c>
      <c r="E354" s="62">
        <f t="shared" ca="1" si="44"/>
        <v>36070</v>
      </c>
      <c r="F354" s="59">
        <f t="shared" ca="1" si="45"/>
        <v>-22.068944684440673</v>
      </c>
      <c r="G354" s="33">
        <f t="shared" ref="G354:G399" si="47">VLOOKUP(YEAR(A354),$D$6:$F$13,2,0)</f>
        <v>1.5</v>
      </c>
      <c r="H354" s="92">
        <f t="shared" ca="1" si="39"/>
        <v>-33.103417026661006</v>
      </c>
      <c r="I354" s="33" t="str">
        <f t="shared" ca="1" si="43"/>
        <v/>
      </c>
      <c r="J354" s="33">
        <f ca="1">SUM($I$34:I354)</f>
        <v>32</v>
      </c>
      <c r="K354" s="33" t="str">
        <f t="shared" ca="1" si="40"/>
        <v/>
      </c>
      <c r="L354" s="34" t="str">
        <f t="shared" ca="1" si="41"/>
        <v/>
      </c>
      <c r="M354" s="37" t="str">
        <f ca="1">IF(L354="","",OFFSET(L354,MAX($K$34:K353)-K354,-1,1,1))</f>
        <v/>
      </c>
      <c r="N354" s="34" t="str">
        <f t="shared" ca="1" si="46"/>
        <v/>
      </c>
      <c r="O354" s="42" t="str">
        <f t="shared" ca="1" si="42"/>
        <v/>
      </c>
      <c r="P354" s="42"/>
      <c r="Q354"/>
      <c r="R354"/>
    </row>
    <row r="355" spans="1:18" x14ac:dyDescent="0.2">
      <c r="A355" s="72">
        <v>36259</v>
      </c>
      <c r="B355" s="22">
        <v>257.75</v>
      </c>
      <c r="C355" s="22">
        <v>134.25</v>
      </c>
      <c r="D355" s="22">
        <v>212.5</v>
      </c>
      <c r="E355" s="62">
        <f t="shared" ca="1" si="44"/>
        <v>36077</v>
      </c>
      <c r="F355" s="59">
        <f t="shared" ca="1" si="45"/>
        <v>-20.623902925192702</v>
      </c>
      <c r="G355" s="33">
        <f t="shared" si="47"/>
        <v>1.5</v>
      </c>
      <c r="H355" s="92">
        <f t="shared" ref="H355:H399" ca="1" si="48">IF(OR(ISBLANK(F355),G355=0),"",G355*F355)</f>
        <v>-30.935854387789053</v>
      </c>
      <c r="I355" s="33" t="str">
        <f t="shared" ca="1" si="43"/>
        <v/>
      </c>
      <c r="J355" s="33">
        <f ca="1">SUM($I$34:I355)</f>
        <v>32</v>
      </c>
      <c r="K355" s="33" t="str">
        <f t="shared" ref="K355:K399" ca="1" si="49">IF(I355=1,ROW(I355),"")</f>
        <v/>
      </c>
      <c r="L355" s="34" t="str">
        <f t="shared" ref="L355:L399" ca="1" si="50">IF(I355="","",I355*A355)</f>
        <v/>
      </c>
      <c r="M355" s="37" t="str">
        <f ca="1">IF(L355="","",OFFSET(L355,MAX($K$34:K354)-K355,-1,1,1))</f>
        <v/>
      </c>
      <c r="N355" s="34" t="str">
        <f t="shared" ca="1" si="46"/>
        <v/>
      </c>
      <c r="O355" s="42" t="str">
        <f t="shared" ref="O355:O399" ca="1" si="51">IF(OR(N355="",$G355=0),"",(L355-N355)/7)</f>
        <v/>
      </c>
      <c r="P355" s="42"/>
      <c r="Q355"/>
      <c r="R355"/>
    </row>
    <row r="356" spans="1:18" x14ac:dyDescent="0.2">
      <c r="A356" s="72">
        <v>36266</v>
      </c>
      <c r="B356" s="22">
        <v>252</v>
      </c>
      <c r="C356" s="22">
        <v>134.5</v>
      </c>
      <c r="D356" s="22">
        <v>217.5</v>
      </c>
      <c r="E356" s="62">
        <f t="shared" ca="1" si="44"/>
        <v>36084</v>
      </c>
      <c r="F356" s="59">
        <f t="shared" ca="1" si="45"/>
        <v>-12.67162300037706</v>
      </c>
      <c r="G356" s="33">
        <f t="shared" si="47"/>
        <v>1.5</v>
      </c>
      <c r="H356" s="92">
        <f t="shared" ca="1" si="48"/>
        <v>-19.007434500565591</v>
      </c>
      <c r="I356" s="33" t="str">
        <f t="shared" ref="I356:I399" ca="1" si="52">IF(ABS(SIGN(F356)-SIGN(F355))&gt;0,1,"")</f>
        <v/>
      </c>
      <c r="J356" s="33">
        <f ca="1">SUM($I$34:I356)</f>
        <v>32</v>
      </c>
      <c r="K356" s="33" t="str">
        <f t="shared" ca="1" si="49"/>
        <v/>
      </c>
      <c r="L356" s="34" t="str">
        <f t="shared" ca="1" si="50"/>
        <v/>
      </c>
      <c r="M356" s="37" t="str">
        <f ca="1">IF(L356="","",OFFSET(L356,MAX($K$34:K355)-K356,-1,1,1))</f>
        <v/>
      </c>
      <c r="N356" s="34" t="str">
        <f t="shared" ca="1" si="46"/>
        <v/>
      </c>
      <c r="O356" s="42" t="str">
        <f t="shared" ca="1" si="51"/>
        <v/>
      </c>
      <c r="P356" s="42"/>
      <c r="Q356"/>
      <c r="R356"/>
    </row>
    <row r="357" spans="1:18" x14ac:dyDescent="0.2">
      <c r="A357" s="72">
        <v>36273</v>
      </c>
      <c r="B357" s="22">
        <v>252.25</v>
      </c>
      <c r="C357" s="22">
        <v>137</v>
      </c>
      <c r="D357" s="22">
        <v>217.5</v>
      </c>
      <c r="E357" s="62">
        <f t="shared" ca="1" si="44"/>
        <v>36091</v>
      </c>
      <c r="F357" s="59">
        <f t="shared" ca="1" si="45"/>
        <v>-8.4804243235777577</v>
      </c>
      <c r="G357" s="33">
        <f t="shared" si="47"/>
        <v>1.5</v>
      </c>
      <c r="H357" s="92">
        <f t="shared" ca="1" si="48"/>
        <v>-12.720636485366636</v>
      </c>
      <c r="I357" s="33" t="str">
        <f t="shared" ca="1" si="52"/>
        <v/>
      </c>
      <c r="J357" s="33">
        <f ca="1">SUM($I$34:I357)</f>
        <v>32</v>
      </c>
      <c r="K357" s="33" t="str">
        <f t="shared" ca="1" si="49"/>
        <v/>
      </c>
      <c r="L357" s="34" t="str">
        <f t="shared" ca="1" si="50"/>
        <v/>
      </c>
      <c r="M357" s="37" t="str">
        <f ca="1">IF(L357="","",OFFSET(L357,MAX($K$34:K356)-K357,-1,1,1))</f>
        <v/>
      </c>
      <c r="N357" s="34" t="str">
        <f t="shared" ca="1" si="46"/>
        <v/>
      </c>
      <c r="O357" s="42" t="str">
        <f t="shared" ca="1" si="51"/>
        <v/>
      </c>
      <c r="P357" s="42"/>
      <c r="Q357"/>
      <c r="R357"/>
    </row>
    <row r="358" spans="1:18" x14ac:dyDescent="0.2">
      <c r="A358" s="72">
        <v>36280</v>
      </c>
      <c r="B358" s="22">
        <v>250.5</v>
      </c>
      <c r="C358" s="22">
        <v>142.25</v>
      </c>
      <c r="D358" s="22">
        <v>222.5</v>
      </c>
      <c r="E358" s="62">
        <f t="shared" ca="1" si="44"/>
        <v>36098</v>
      </c>
      <c r="F358" s="59">
        <f t="shared" ca="1" si="45"/>
        <v>-3.412320308462597</v>
      </c>
      <c r="G358" s="33">
        <f t="shared" si="47"/>
        <v>1.5</v>
      </c>
      <c r="H358" s="92">
        <f t="shared" ca="1" si="48"/>
        <v>-5.1184804626938956</v>
      </c>
      <c r="I358" s="33" t="str">
        <f t="shared" ca="1" si="52"/>
        <v/>
      </c>
      <c r="J358" s="33">
        <f ca="1">SUM($I$34:I358)</f>
        <v>32</v>
      </c>
      <c r="K358" s="33" t="str">
        <f t="shared" ca="1" si="49"/>
        <v/>
      </c>
      <c r="L358" s="34" t="str">
        <f t="shared" ca="1" si="50"/>
        <v/>
      </c>
      <c r="M358" s="37" t="str">
        <f ca="1">IF(L358="","",OFFSET(L358,MAX($K$34:K357)-K358,-1,1,1))</f>
        <v/>
      </c>
      <c r="N358" s="34" t="str">
        <f t="shared" ca="1" si="46"/>
        <v/>
      </c>
      <c r="O358" s="42" t="str">
        <f t="shared" ca="1" si="51"/>
        <v/>
      </c>
      <c r="P358" s="42"/>
      <c r="Q358"/>
      <c r="R358"/>
    </row>
    <row r="359" spans="1:18" x14ac:dyDescent="0.2">
      <c r="A359" s="72">
        <v>36287</v>
      </c>
      <c r="B359" s="22">
        <v>247.5</v>
      </c>
      <c r="C359" s="22">
        <v>158.5</v>
      </c>
      <c r="D359" s="22">
        <v>222.5</v>
      </c>
      <c r="E359" s="62">
        <f t="shared" ca="1" si="44"/>
        <v>36105</v>
      </c>
      <c r="F359" s="59">
        <f t="shared" ca="1" si="45"/>
        <v>20.676975910091929</v>
      </c>
      <c r="G359" s="33">
        <f t="shared" si="47"/>
        <v>1.5</v>
      </c>
      <c r="H359" s="92">
        <f t="shared" ca="1" si="48"/>
        <v>31.015463865137896</v>
      </c>
      <c r="I359" s="33">
        <f t="shared" ca="1" si="52"/>
        <v>1</v>
      </c>
      <c r="J359" s="33">
        <f ca="1">SUM($I$34:I359)</f>
        <v>33</v>
      </c>
      <c r="K359" s="33">
        <f t="shared" ca="1" si="49"/>
        <v>359</v>
      </c>
      <c r="L359" s="34">
        <f t="shared" ca="1" si="50"/>
        <v>36287</v>
      </c>
      <c r="M359" s="37">
        <f ca="1">IF(L359="","",OFFSET(L359,MAX($K$34:K358)-K359,-1,1,1))</f>
        <v>327</v>
      </c>
      <c r="N359" s="34">
        <f t="shared" ca="1" si="46"/>
        <v>36063</v>
      </c>
      <c r="O359" s="42">
        <f t="shared" ca="1" si="51"/>
        <v>32</v>
      </c>
      <c r="P359" s="42"/>
      <c r="Q359"/>
      <c r="R359"/>
    </row>
    <row r="360" spans="1:18" x14ac:dyDescent="0.2">
      <c r="A360" s="72">
        <v>36294</v>
      </c>
      <c r="B360" s="22">
        <v>247.75</v>
      </c>
      <c r="C360" s="22">
        <v>161.5</v>
      </c>
      <c r="D360" s="22">
        <v>257.5</v>
      </c>
      <c r="E360" s="62">
        <f t="shared" ca="1" si="44"/>
        <v>36112</v>
      </c>
      <c r="F360" s="59">
        <f t="shared" ca="1" si="45"/>
        <v>47.299613090146323</v>
      </c>
      <c r="G360" s="33">
        <f t="shared" si="47"/>
        <v>1.5</v>
      </c>
      <c r="H360" s="92">
        <f t="shared" ca="1" si="48"/>
        <v>70.949419635219485</v>
      </c>
      <c r="I360" s="33" t="str">
        <f t="shared" ca="1" si="52"/>
        <v/>
      </c>
      <c r="J360" s="33">
        <f ca="1">SUM($I$34:I360)</f>
        <v>33</v>
      </c>
      <c r="K360" s="33" t="str">
        <f t="shared" ca="1" si="49"/>
        <v/>
      </c>
      <c r="L360" s="34" t="str">
        <f t="shared" ca="1" si="50"/>
        <v/>
      </c>
      <c r="M360" s="37" t="str">
        <f ca="1">IF(L360="","",OFFSET(L360,MAX($K$34:K359)-K360,-1,1,1))</f>
        <v/>
      </c>
      <c r="N360" s="34" t="str">
        <f t="shared" ca="1" si="46"/>
        <v/>
      </c>
      <c r="O360" s="42" t="str">
        <f t="shared" ca="1" si="51"/>
        <v/>
      </c>
      <c r="P360" s="42"/>
      <c r="Q360"/>
      <c r="R360"/>
    </row>
    <row r="361" spans="1:18" x14ac:dyDescent="0.2">
      <c r="A361" s="72">
        <v>36301</v>
      </c>
      <c r="B361" s="22">
        <v>241.25</v>
      </c>
      <c r="C361" s="22">
        <v>152.5</v>
      </c>
      <c r="D361" s="22">
        <v>252.5</v>
      </c>
      <c r="E361" s="62">
        <f t="shared" ca="1" si="44"/>
        <v>36119</v>
      </c>
      <c r="F361" s="59">
        <f t="shared" ca="1" si="45"/>
        <v>32.714062736589618</v>
      </c>
      <c r="G361" s="33">
        <f t="shared" si="47"/>
        <v>1.5</v>
      </c>
      <c r="H361" s="92">
        <f t="shared" ca="1" si="48"/>
        <v>49.071094104884423</v>
      </c>
      <c r="I361" s="33" t="str">
        <f t="shared" ca="1" si="52"/>
        <v/>
      </c>
      <c r="J361" s="33">
        <f ca="1">SUM($I$34:I361)</f>
        <v>33</v>
      </c>
      <c r="K361" s="33" t="str">
        <f t="shared" ca="1" si="49"/>
        <v/>
      </c>
      <c r="L361" s="34" t="str">
        <f t="shared" ca="1" si="50"/>
        <v/>
      </c>
      <c r="M361" s="37" t="str">
        <f ca="1">IF(L361="","",OFFSET(L361,MAX($K$34:K360)-K361,-1,1,1))</f>
        <v/>
      </c>
      <c r="N361" s="34" t="str">
        <f t="shared" ca="1" si="46"/>
        <v/>
      </c>
      <c r="O361" s="42" t="str">
        <f t="shared" ca="1" si="51"/>
        <v/>
      </c>
      <c r="P361" s="42"/>
      <c r="Q361"/>
      <c r="R361"/>
    </row>
    <row r="362" spans="1:18" x14ac:dyDescent="0.2">
      <c r="A362" s="72">
        <v>36308</v>
      </c>
      <c r="B362" s="22">
        <v>241</v>
      </c>
      <c r="C362" s="22">
        <v>142.5</v>
      </c>
      <c r="D362" s="22">
        <v>222.5</v>
      </c>
      <c r="E362" s="62">
        <f t="shared" ca="1" si="44"/>
        <v>36126</v>
      </c>
      <c r="F362" s="59">
        <f t="shared" ca="1" si="45"/>
        <v>19.254129052693589</v>
      </c>
      <c r="G362" s="33">
        <f t="shared" si="47"/>
        <v>1.5</v>
      </c>
      <c r="H362" s="92">
        <f t="shared" ca="1" si="48"/>
        <v>28.881193579040385</v>
      </c>
      <c r="I362" s="33" t="str">
        <f t="shared" ca="1" si="52"/>
        <v/>
      </c>
      <c r="J362" s="33">
        <f ca="1">SUM($I$34:I362)</f>
        <v>33</v>
      </c>
      <c r="K362" s="33" t="str">
        <f t="shared" ca="1" si="49"/>
        <v/>
      </c>
      <c r="L362" s="34" t="str">
        <f t="shared" ca="1" si="50"/>
        <v/>
      </c>
      <c r="M362" s="37" t="str">
        <f ca="1">IF(L362="","",OFFSET(L362,MAX($K$34:K361)-K362,-1,1,1))</f>
        <v/>
      </c>
      <c r="N362" s="34" t="str">
        <f t="shared" ca="1" si="46"/>
        <v/>
      </c>
      <c r="O362" s="42" t="str">
        <f t="shared" ca="1" si="51"/>
        <v/>
      </c>
      <c r="P362" s="42"/>
      <c r="Q362"/>
      <c r="R362"/>
    </row>
    <row r="363" spans="1:18" x14ac:dyDescent="0.2">
      <c r="A363" s="72">
        <v>36315</v>
      </c>
      <c r="B363" s="22">
        <v>242</v>
      </c>
      <c r="C363" s="22">
        <v>138</v>
      </c>
      <c r="D363" s="22">
        <v>230</v>
      </c>
      <c r="E363" s="62">
        <f t="shared" ca="1" si="44"/>
        <v>36133</v>
      </c>
      <c r="F363" s="59">
        <f t="shared" ca="1" si="45"/>
        <v>14.071392398483233</v>
      </c>
      <c r="G363" s="33">
        <f t="shared" si="47"/>
        <v>1.5</v>
      </c>
      <c r="H363" s="92">
        <f t="shared" ca="1" si="48"/>
        <v>21.10708859772485</v>
      </c>
      <c r="I363" s="33" t="str">
        <f t="shared" ca="1" si="52"/>
        <v/>
      </c>
      <c r="J363" s="33">
        <f ca="1">SUM($I$34:I363)</f>
        <v>33</v>
      </c>
      <c r="K363" s="33" t="str">
        <f t="shared" ca="1" si="49"/>
        <v/>
      </c>
      <c r="L363" s="34" t="str">
        <f t="shared" ca="1" si="50"/>
        <v/>
      </c>
      <c r="M363" s="37" t="str">
        <f ca="1">IF(L363="","",OFFSET(L363,MAX($K$34:K362)-K363,-1,1,1))</f>
        <v/>
      </c>
      <c r="N363" s="34" t="str">
        <f t="shared" ca="1" si="46"/>
        <v/>
      </c>
      <c r="O363" s="42" t="str">
        <f t="shared" ca="1" si="51"/>
        <v/>
      </c>
      <c r="P363" s="42"/>
      <c r="Q363"/>
      <c r="R363"/>
    </row>
    <row r="364" spans="1:18" x14ac:dyDescent="0.2">
      <c r="A364" s="72">
        <v>36322</v>
      </c>
      <c r="B364" s="22">
        <v>242.75</v>
      </c>
      <c r="C364" s="22">
        <v>144.75</v>
      </c>
      <c r="D364" s="22">
        <v>230</v>
      </c>
      <c r="E364" s="62">
        <f t="shared" ca="1" si="44"/>
        <v>36140</v>
      </c>
      <c r="F364" s="59">
        <f t="shared" ca="1" si="45"/>
        <v>16.510812519180661</v>
      </c>
      <c r="G364" s="33">
        <f t="shared" si="47"/>
        <v>1.5</v>
      </c>
      <c r="H364" s="92">
        <f t="shared" ca="1" si="48"/>
        <v>24.766218778770991</v>
      </c>
      <c r="I364" s="33" t="str">
        <f t="shared" ca="1" si="52"/>
        <v/>
      </c>
      <c r="J364" s="33">
        <f ca="1">SUM($I$34:I364)</f>
        <v>33</v>
      </c>
      <c r="K364" s="33" t="str">
        <f t="shared" ca="1" si="49"/>
        <v/>
      </c>
      <c r="L364" s="34" t="str">
        <f t="shared" ca="1" si="50"/>
        <v/>
      </c>
      <c r="M364" s="37" t="str">
        <f ca="1">IF(L364="","",OFFSET(L364,MAX($K$34:K363)-K364,-1,1,1))</f>
        <v/>
      </c>
      <c r="N364" s="34" t="str">
        <f t="shared" ca="1" si="46"/>
        <v/>
      </c>
      <c r="O364" s="42" t="str">
        <f t="shared" ca="1" si="51"/>
        <v/>
      </c>
      <c r="P364" s="42"/>
      <c r="Q364"/>
      <c r="R364"/>
    </row>
    <row r="365" spans="1:18" x14ac:dyDescent="0.2">
      <c r="A365" s="72">
        <v>36329</v>
      </c>
      <c r="B365" s="22">
        <v>244.5</v>
      </c>
      <c r="C365" s="22">
        <v>156</v>
      </c>
      <c r="D365" s="22">
        <v>230</v>
      </c>
      <c r="E365" s="62">
        <f t="shared" ca="1" si="44"/>
        <v>36147</v>
      </c>
      <c r="F365" s="59">
        <f t="shared" ca="1" si="45"/>
        <v>16.643209872779266</v>
      </c>
      <c r="G365" s="33">
        <f t="shared" si="47"/>
        <v>1.5</v>
      </c>
      <c r="H365" s="92">
        <f t="shared" ca="1" si="48"/>
        <v>24.9648148091689</v>
      </c>
      <c r="I365" s="33" t="str">
        <f t="shared" ca="1" si="52"/>
        <v/>
      </c>
      <c r="J365" s="33">
        <f ca="1">SUM($I$34:I365)</f>
        <v>33</v>
      </c>
      <c r="K365" s="33" t="str">
        <f t="shared" ca="1" si="49"/>
        <v/>
      </c>
      <c r="L365" s="34" t="str">
        <f t="shared" ca="1" si="50"/>
        <v/>
      </c>
      <c r="M365" s="37" t="str">
        <f ca="1">IF(L365="","",OFFSET(L365,MAX($K$34:K364)-K365,-1,1,1))</f>
        <v/>
      </c>
      <c r="N365" s="34" t="str">
        <f t="shared" ca="1" si="46"/>
        <v/>
      </c>
      <c r="O365" s="42" t="str">
        <f t="shared" ca="1" si="51"/>
        <v/>
      </c>
      <c r="P365" s="42"/>
      <c r="Q365"/>
      <c r="R365"/>
    </row>
    <row r="366" spans="1:18" x14ac:dyDescent="0.2">
      <c r="A366" s="72">
        <v>36336</v>
      </c>
      <c r="B366" s="22">
        <v>249.75</v>
      </c>
      <c r="C366" s="22">
        <v>158</v>
      </c>
      <c r="D366" s="22">
        <v>232.5</v>
      </c>
      <c r="E366" s="62">
        <f t="shared" ca="1" si="44"/>
        <v>36154</v>
      </c>
      <c r="F366" s="59">
        <f t="shared" ca="1" si="45"/>
        <v>16.94383514363593</v>
      </c>
      <c r="G366" s="33">
        <f t="shared" si="47"/>
        <v>1.5</v>
      </c>
      <c r="H366" s="92">
        <f t="shared" ca="1" si="48"/>
        <v>25.415752715453895</v>
      </c>
      <c r="I366" s="33" t="str">
        <f t="shared" ca="1" si="52"/>
        <v/>
      </c>
      <c r="J366" s="33">
        <f ca="1">SUM($I$34:I366)</f>
        <v>33</v>
      </c>
      <c r="K366" s="33" t="str">
        <f t="shared" ca="1" si="49"/>
        <v/>
      </c>
      <c r="L366" s="34" t="str">
        <f t="shared" ca="1" si="50"/>
        <v/>
      </c>
      <c r="M366" s="37" t="str">
        <f ca="1">IF(L366="","",OFFSET(L366,MAX($K$34:K365)-K366,-1,1,1))</f>
        <v/>
      </c>
      <c r="N366" s="34" t="str">
        <f t="shared" ca="1" si="46"/>
        <v/>
      </c>
      <c r="O366" s="42" t="str">
        <f t="shared" ca="1" si="51"/>
        <v/>
      </c>
      <c r="P366" s="42"/>
      <c r="Q366"/>
      <c r="R366"/>
    </row>
    <row r="367" spans="1:18" x14ac:dyDescent="0.2">
      <c r="A367" s="72">
        <v>36343</v>
      </c>
      <c r="B367" s="22">
        <v>252.5</v>
      </c>
      <c r="C367" s="22">
        <v>165.5</v>
      </c>
      <c r="D367" s="22">
        <v>247.5</v>
      </c>
      <c r="E367" s="62">
        <f t="shared" ca="1" si="44"/>
        <v>36161</v>
      </c>
      <c r="F367" s="59">
        <f t="shared" ca="1" si="45"/>
        <v>26.365000662383245</v>
      </c>
      <c r="G367" s="33">
        <f t="shared" si="47"/>
        <v>1.5</v>
      </c>
      <c r="H367" s="92">
        <f t="shared" ca="1" si="48"/>
        <v>39.547500993574872</v>
      </c>
      <c r="I367" s="33" t="str">
        <f t="shared" ca="1" si="52"/>
        <v/>
      </c>
      <c r="J367" s="33">
        <f ca="1">SUM($I$34:I367)</f>
        <v>33</v>
      </c>
      <c r="K367" s="33" t="str">
        <f t="shared" ca="1" si="49"/>
        <v/>
      </c>
      <c r="L367" s="34" t="str">
        <f t="shared" ca="1" si="50"/>
        <v/>
      </c>
      <c r="M367" s="37" t="str">
        <f ca="1">IF(L367="","",OFFSET(L367,MAX($K$34:K366)-K367,-1,1,1))</f>
        <v/>
      </c>
      <c r="N367" s="34" t="str">
        <f t="shared" ca="1" si="46"/>
        <v/>
      </c>
      <c r="O367" s="42" t="str">
        <f t="shared" ca="1" si="51"/>
        <v/>
      </c>
      <c r="P367" s="42"/>
      <c r="Q367"/>
      <c r="R367"/>
    </row>
    <row r="368" spans="1:18" x14ac:dyDescent="0.2">
      <c r="A368" s="72">
        <v>36350</v>
      </c>
      <c r="B368" s="22">
        <v>258</v>
      </c>
      <c r="C368" s="22">
        <v>172</v>
      </c>
      <c r="D368" s="22">
        <v>252.5</v>
      </c>
      <c r="E368" s="62">
        <f t="shared" ca="1" si="44"/>
        <v>36168</v>
      </c>
      <c r="F368" s="59">
        <f t="shared" ca="1" si="45"/>
        <v>24.291723008047207</v>
      </c>
      <c r="G368" s="33">
        <f t="shared" si="47"/>
        <v>1.5</v>
      </c>
      <c r="H368" s="92">
        <f t="shared" ca="1" si="48"/>
        <v>36.437584512070814</v>
      </c>
      <c r="I368" s="33" t="str">
        <f t="shared" ca="1" si="52"/>
        <v/>
      </c>
      <c r="J368" s="33">
        <f ca="1">SUM($I$34:I368)</f>
        <v>33</v>
      </c>
      <c r="K368" s="33" t="str">
        <f t="shared" ca="1" si="49"/>
        <v/>
      </c>
      <c r="L368" s="34" t="str">
        <f t="shared" ca="1" si="50"/>
        <v/>
      </c>
      <c r="M368" s="37" t="str">
        <f ca="1">IF(L368="","",OFFSET(L368,MAX($K$34:K367)-K368,-1,1,1))</f>
        <v/>
      </c>
      <c r="N368" s="34" t="str">
        <f t="shared" ca="1" si="46"/>
        <v/>
      </c>
      <c r="O368" s="42" t="str">
        <f t="shared" ca="1" si="51"/>
        <v/>
      </c>
      <c r="P368" s="42"/>
      <c r="Q368"/>
      <c r="R368"/>
    </row>
    <row r="369" spans="1:18" x14ac:dyDescent="0.2">
      <c r="A369" s="72">
        <v>36357</v>
      </c>
      <c r="B369" s="22">
        <v>258.5</v>
      </c>
      <c r="C369" s="22">
        <v>176</v>
      </c>
      <c r="D369" s="22">
        <v>252.5</v>
      </c>
      <c r="E369" s="62">
        <f t="shared" ca="1" si="44"/>
        <v>36175</v>
      </c>
      <c r="F369" s="59">
        <f t="shared" ca="1" si="45"/>
        <v>27.563820692445994</v>
      </c>
      <c r="G369" s="33">
        <f t="shared" si="47"/>
        <v>1.5</v>
      </c>
      <c r="H369" s="92">
        <f t="shared" ca="1" si="48"/>
        <v>41.345731038668987</v>
      </c>
      <c r="I369" s="33" t="str">
        <f t="shared" ca="1" si="52"/>
        <v/>
      </c>
      <c r="J369" s="33">
        <f ca="1">SUM($I$34:I369)</f>
        <v>33</v>
      </c>
      <c r="K369" s="33" t="str">
        <f t="shared" ca="1" si="49"/>
        <v/>
      </c>
      <c r="L369" s="34" t="str">
        <f t="shared" ca="1" si="50"/>
        <v/>
      </c>
      <c r="M369" s="37" t="str">
        <f ca="1">IF(L369="","",OFFSET(L369,MAX($K$34:K368)-K369,-1,1,1))</f>
        <v/>
      </c>
      <c r="N369" s="34" t="str">
        <f t="shared" ca="1" si="46"/>
        <v/>
      </c>
      <c r="O369" s="42" t="str">
        <f t="shared" ca="1" si="51"/>
        <v/>
      </c>
      <c r="P369" s="42"/>
      <c r="Q369"/>
      <c r="R369"/>
    </row>
    <row r="370" spans="1:18" x14ac:dyDescent="0.2">
      <c r="A370" s="72">
        <v>36364</v>
      </c>
      <c r="B370" s="22">
        <v>272.5</v>
      </c>
      <c r="C370" s="22">
        <v>181.5</v>
      </c>
      <c r="D370" s="22">
        <v>255</v>
      </c>
      <c r="E370" s="62">
        <f t="shared" ca="1" si="44"/>
        <v>36182</v>
      </c>
      <c r="F370" s="59">
        <f t="shared" ca="1" si="45"/>
        <v>21.050120219002252</v>
      </c>
      <c r="G370" s="33">
        <f t="shared" si="47"/>
        <v>1.5</v>
      </c>
      <c r="H370" s="92">
        <f t="shared" ca="1" si="48"/>
        <v>31.575180328503379</v>
      </c>
      <c r="I370" s="33" t="str">
        <f t="shared" ca="1" si="52"/>
        <v/>
      </c>
      <c r="J370" s="33">
        <f ca="1">SUM($I$34:I370)</f>
        <v>33</v>
      </c>
      <c r="K370" s="33" t="str">
        <f t="shared" ca="1" si="49"/>
        <v/>
      </c>
      <c r="L370" s="34" t="str">
        <f t="shared" ca="1" si="50"/>
        <v/>
      </c>
      <c r="M370" s="37" t="str">
        <f ca="1">IF(L370="","",OFFSET(L370,MAX($K$34:K369)-K370,-1,1,1))</f>
        <v/>
      </c>
      <c r="N370" s="34" t="str">
        <f t="shared" ca="1" si="46"/>
        <v/>
      </c>
      <c r="O370" s="42" t="str">
        <f t="shared" ca="1" si="51"/>
        <v/>
      </c>
      <c r="P370" s="42"/>
      <c r="Q370"/>
      <c r="R370"/>
    </row>
    <row r="371" spans="1:18" x14ac:dyDescent="0.2">
      <c r="A371" s="72">
        <v>36371</v>
      </c>
      <c r="B371" s="22">
        <v>280</v>
      </c>
      <c r="C371" s="22">
        <v>187</v>
      </c>
      <c r="D371" s="22">
        <v>252.5</v>
      </c>
      <c r="E371" s="62">
        <f t="shared" ca="1" si="44"/>
        <v>36189</v>
      </c>
      <c r="F371" s="59">
        <f t="shared" ca="1" si="45"/>
        <v>16.979364572642751</v>
      </c>
      <c r="G371" s="33">
        <f t="shared" si="47"/>
        <v>1.5</v>
      </c>
      <c r="H371" s="92">
        <f t="shared" ca="1" si="48"/>
        <v>25.469046858964127</v>
      </c>
      <c r="I371" s="33" t="str">
        <f t="shared" ca="1" si="52"/>
        <v/>
      </c>
      <c r="J371" s="33">
        <f ca="1">SUM($I$34:I371)</f>
        <v>33</v>
      </c>
      <c r="K371" s="33" t="str">
        <f t="shared" ca="1" si="49"/>
        <v/>
      </c>
      <c r="L371" s="34" t="str">
        <f t="shared" ca="1" si="50"/>
        <v/>
      </c>
      <c r="M371" s="37" t="str">
        <f ca="1">IF(L371="","",OFFSET(L371,MAX($K$34:K370)-K371,-1,1,1))</f>
        <v/>
      </c>
      <c r="N371" s="34" t="str">
        <f t="shared" ca="1" si="46"/>
        <v/>
      </c>
      <c r="O371" s="42" t="str">
        <f t="shared" ca="1" si="51"/>
        <v/>
      </c>
      <c r="P371" s="42"/>
      <c r="Q371"/>
      <c r="R371"/>
    </row>
    <row r="372" spans="1:18" x14ac:dyDescent="0.2">
      <c r="A372" s="72">
        <v>36378</v>
      </c>
      <c r="B372" s="22">
        <v>285.75</v>
      </c>
      <c r="C372" s="22">
        <v>189.5</v>
      </c>
      <c r="D372" s="22">
        <v>252.5</v>
      </c>
      <c r="E372" s="62">
        <f t="shared" ca="1" si="44"/>
        <v>36196</v>
      </c>
      <c r="F372" s="59">
        <f t="shared" ca="1" si="45"/>
        <v>17.08966424184257</v>
      </c>
      <c r="G372" s="33">
        <f t="shared" si="47"/>
        <v>1.5</v>
      </c>
      <c r="H372" s="92">
        <f t="shared" ca="1" si="48"/>
        <v>25.634496362763855</v>
      </c>
      <c r="I372" s="33" t="str">
        <f t="shared" ca="1" si="52"/>
        <v/>
      </c>
      <c r="J372" s="33">
        <f ca="1">SUM($I$34:I372)</f>
        <v>33</v>
      </c>
      <c r="K372" s="33" t="str">
        <f t="shared" ca="1" si="49"/>
        <v/>
      </c>
      <c r="L372" s="34" t="str">
        <f t="shared" ca="1" si="50"/>
        <v/>
      </c>
      <c r="M372" s="37" t="str">
        <f ca="1">IF(L372="","",OFFSET(L372,MAX($K$34:K371)-K372,-1,1,1))</f>
        <v/>
      </c>
      <c r="N372" s="34" t="str">
        <f t="shared" ca="1" si="46"/>
        <v/>
      </c>
      <c r="O372" s="42" t="str">
        <f t="shared" ca="1" si="51"/>
        <v/>
      </c>
      <c r="P372" s="42"/>
      <c r="Q372"/>
      <c r="R372"/>
    </row>
    <row r="373" spans="1:18" x14ac:dyDescent="0.2">
      <c r="A373" s="72">
        <v>36385</v>
      </c>
      <c r="B373" s="22">
        <v>285.5</v>
      </c>
      <c r="C373" s="22">
        <v>195</v>
      </c>
      <c r="D373" s="22">
        <v>265.5</v>
      </c>
      <c r="E373" s="62">
        <f t="shared" ca="1" si="44"/>
        <v>36203</v>
      </c>
      <c r="F373" s="59">
        <f t="shared" ca="1" si="45"/>
        <v>29.683232443323462</v>
      </c>
      <c r="G373" s="33">
        <f t="shared" si="47"/>
        <v>1.5</v>
      </c>
      <c r="H373" s="92">
        <f t="shared" ca="1" si="48"/>
        <v>44.524848664985193</v>
      </c>
      <c r="I373" s="33" t="str">
        <f t="shared" ca="1" si="52"/>
        <v/>
      </c>
      <c r="J373" s="33">
        <f ca="1">SUM($I$34:I373)</f>
        <v>33</v>
      </c>
      <c r="K373" s="33" t="str">
        <f t="shared" ca="1" si="49"/>
        <v/>
      </c>
      <c r="L373" s="34" t="str">
        <f t="shared" ca="1" si="50"/>
        <v/>
      </c>
      <c r="M373" s="37" t="str">
        <f ca="1">IF(L373="","",OFFSET(L373,MAX($K$34:K372)-K373,-1,1,1))</f>
        <v/>
      </c>
      <c r="N373" s="34" t="str">
        <f t="shared" ca="1" si="46"/>
        <v/>
      </c>
      <c r="O373" s="42" t="str">
        <f t="shared" ca="1" si="51"/>
        <v/>
      </c>
      <c r="P373" s="42"/>
      <c r="Q373"/>
      <c r="R373"/>
    </row>
    <row r="374" spans="1:18" x14ac:dyDescent="0.2">
      <c r="A374" s="72">
        <v>36392</v>
      </c>
      <c r="B374" s="22">
        <v>287.25</v>
      </c>
      <c r="C374" s="22">
        <v>200</v>
      </c>
      <c r="D374" s="22">
        <v>270</v>
      </c>
      <c r="E374" s="62">
        <f t="shared" ca="1" si="44"/>
        <v>36210</v>
      </c>
      <c r="F374" s="59">
        <f t="shared" ca="1" si="45"/>
        <v>34.666230279546696</v>
      </c>
      <c r="G374" s="33">
        <f t="shared" si="47"/>
        <v>1.5</v>
      </c>
      <c r="H374" s="92">
        <f t="shared" ca="1" si="48"/>
        <v>51.999345419320044</v>
      </c>
      <c r="I374" s="33" t="str">
        <f t="shared" ca="1" si="52"/>
        <v/>
      </c>
      <c r="J374" s="33">
        <f ca="1">SUM($I$34:I374)</f>
        <v>33</v>
      </c>
      <c r="K374" s="33" t="str">
        <f t="shared" ca="1" si="49"/>
        <v/>
      </c>
      <c r="L374" s="34" t="str">
        <f t="shared" ca="1" si="50"/>
        <v/>
      </c>
      <c r="M374" s="37" t="str">
        <f ca="1">IF(L374="","",OFFSET(L374,MAX($K$34:K373)-K374,-1,1,1))</f>
        <v/>
      </c>
      <c r="N374" s="34" t="str">
        <f t="shared" ca="1" si="46"/>
        <v/>
      </c>
      <c r="O374" s="42" t="str">
        <f t="shared" ca="1" si="51"/>
        <v/>
      </c>
      <c r="P374" s="42"/>
      <c r="Q374"/>
      <c r="R374"/>
    </row>
    <row r="375" spans="1:18" x14ac:dyDescent="0.2">
      <c r="A375" s="72">
        <v>36399</v>
      </c>
      <c r="B375" s="22">
        <v>285.5</v>
      </c>
      <c r="C375" s="22">
        <v>196</v>
      </c>
      <c r="D375" s="22">
        <v>285</v>
      </c>
      <c r="E375" s="62">
        <f t="shared" ca="1" si="44"/>
        <v>36217</v>
      </c>
      <c r="F375" s="59">
        <f t="shared" ca="1" si="45"/>
        <v>31.043200429496451</v>
      </c>
      <c r="G375" s="33">
        <f t="shared" si="47"/>
        <v>1.5</v>
      </c>
      <c r="H375" s="92">
        <f t="shared" ca="1" si="48"/>
        <v>46.564800644244677</v>
      </c>
      <c r="I375" s="33" t="str">
        <f t="shared" ca="1" si="52"/>
        <v/>
      </c>
      <c r="J375" s="33">
        <f ca="1">SUM($I$34:I375)</f>
        <v>33</v>
      </c>
      <c r="K375" s="33" t="str">
        <f t="shared" ca="1" si="49"/>
        <v/>
      </c>
      <c r="L375" s="34" t="str">
        <f t="shared" ca="1" si="50"/>
        <v/>
      </c>
      <c r="M375" s="37" t="str">
        <f ca="1">IF(L375="","",OFFSET(L375,MAX($K$34:K374)-K375,-1,1,1))</f>
        <v/>
      </c>
      <c r="N375" s="34" t="str">
        <f t="shared" ca="1" si="46"/>
        <v/>
      </c>
      <c r="O375" s="42" t="str">
        <f t="shared" ca="1" si="51"/>
        <v/>
      </c>
      <c r="P375" s="42"/>
      <c r="Q375"/>
      <c r="R375"/>
    </row>
    <row r="376" spans="1:18" x14ac:dyDescent="0.2">
      <c r="A376" s="72">
        <v>36406</v>
      </c>
      <c r="B376" s="22">
        <v>287.5</v>
      </c>
      <c r="C376" s="22">
        <v>195.5</v>
      </c>
      <c r="D376" s="22">
        <v>287.5</v>
      </c>
      <c r="E376" s="62">
        <f t="shared" ca="1" si="44"/>
        <v>36224</v>
      </c>
      <c r="F376" s="59">
        <f t="shared" ca="1" si="45"/>
        <v>24.718731323956092</v>
      </c>
      <c r="G376" s="33">
        <f t="shared" si="47"/>
        <v>1.5</v>
      </c>
      <c r="H376" s="92">
        <f t="shared" ca="1" si="48"/>
        <v>37.078096985934138</v>
      </c>
      <c r="I376" s="33" t="str">
        <f t="shared" ca="1" si="52"/>
        <v/>
      </c>
      <c r="J376" s="33">
        <f ca="1">SUM($I$34:I376)</f>
        <v>33</v>
      </c>
      <c r="K376" s="33" t="str">
        <f t="shared" ca="1" si="49"/>
        <v/>
      </c>
      <c r="L376" s="34" t="str">
        <f t="shared" ca="1" si="50"/>
        <v/>
      </c>
      <c r="M376" s="37" t="str">
        <f ca="1">IF(L376="","",OFFSET(L376,MAX($K$34:K375)-K376,-1,1,1))</f>
        <v/>
      </c>
      <c r="N376" s="34" t="str">
        <f t="shared" ca="1" si="46"/>
        <v/>
      </c>
      <c r="O376" s="42" t="str">
        <f t="shared" ca="1" si="51"/>
        <v/>
      </c>
      <c r="P376" s="42"/>
      <c r="Q376"/>
      <c r="R376"/>
    </row>
    <row r="377" spans="1:18" x14ac:dyDescent="0.2">
      <c r="A377" s="72">
        <v>36413</v>
      </c>
      <c r="B377" s="22">
        <v>285.5</v>
      </c>
      <c r="C377" s="22">
        <v>196.75</v>
      </c>
      <c r="D377" s="22">
        <v>287.5</v>
      </c>
      <c r="E377" s="62">
        <f t="shared" ca="1" si="44"/>
        <v>36231</v>
      </c>
      <c r="F377" s="59">
        <f t="shared" ca="1" si="45"/>
        <v>23.336333970357487</v>
      </c>
      <c r="G377" s="33">
        <f t="shared" si="47"/>
        <v>1.5</v>
      </c>
      <c r="H377" s="92">
        <f t="shared" ca="1" si="48"/>
        <v>35.00450095553623</v>
      </c>
      <c r="I377" s="33" t="str">
        <f t="shared" ca="1" si="52"/>
        <v/>
      </c>
      <c r="J377" s="33">
        <f ca="1">SUM($I$34:I377)</f>
        <v>33</v>
      </c>
      <c r="K377" s="33" t="str">
        <f t="shared" ca="1" si="49"/>
        <v/>
      </c>
      <c r="L377" s="34" t="str">
        <f t="shared" ca="1" si="50"/>
        <v/>
      </c>
      <c r="M377" s="37" t="str">
        <f ca="1">IF(L377="","",OFFSET(L377,MAX($K$34:K376)-K377,-1,1,1))</f>
        <v/>
      </c>
      <c r="N377" s="34" t="str">
        <f t="shared" ca="1" si="46"/>
        <v/>
      </c>
      <c r="O377" s="42" t="str">
        <f t="shared" ca="1" si="51"/>
        <v/>
      </c>
      <c r="P377" s="42"/>
      <c r="Q377"/>
      <c r="R377"/>
    </row>
    <row r="378" spans="1:18" x14ac:dyDescent="0.2">
      <c r="A378" s="72">
        <v>36420</v>
      </c>
      <c r="B378" s="22">
        <v>299.25</v>
      </c>
      <c r="C378" s="22">
        <v>201.75</v>
      </c>
      <c r="D378" s="22">
        <v>302.5</v>
      </c>
      <c r="E378" s="62">
        <f t="shared" ca="1" si="44"/>
        <v>36238</v>
      </c>
      <c r="F378" s="59">
        <f t="shared" ca="1" si="45"/>
        <v>19.084652631706462</v>
      </c>
      <c r="G378" s="33">
        <f t="shared" si="47"/>
        <v>1.5</v>
      </c>
      <c r="H378" s="92">
        <f t="shared" ca="1" si="48"/>
        <v>28.626978947559692</v>
      </c>
      <c r="I378" s="33" t="str">
        <f t="shared" ca="1" si="52"/>
        <v/>
      </c>
      <c r="J378" s="33">
        <f ca="1">SUM($I$34:I378)</f>
        <v>33</v>
      </c>
      <c r="K378" s="33" t="str">
        <f t="shared" ca="1" si="49"/>
        <v/>
      </c>
      <c r="L378" s="34" t="str">
        <f t="shared" ca="1" si="50"/>
        <v/>
      </c>
      <c r="M378" s="37" t="str">
        <f ca="1">IF(L378="","",OFFSET(L378,MAX($K$34:K377)-K378,-1,1,1))</f>
        <v/>
      </c>
      <c r="N378" s="34" t="str">
        <f t="shared" ca="1" si="46"/>
        <v/>
      </c>
      <c r="O378" s="42" t="str">
        <f t="shared" ca="1" si="51"/>
        <v/>
      </c>
      <c r="P378" s="42"/>
      <c r="Q378"/>
      <c r="R378"/>
    </row>
    <row r="379" spans="1:18" x14ac:dyDescent="0.2">
      <c r="A379" s="72">
        <v>36427</v>
      </c>
      <c r="B379" s="22">
        <v>309.75</v>
      </c>
      <c r="C379" s="22">
        <v>205.5</v>
      </c>
      <c r="D379" s="22">
        <v>315</v>
      </c>
      <c r="E379" s="62">
        <f t="shared" ca="1" si="44"/>
        <v>36245</v>
      </c>
      <c r="F379" s="59">
        <f t="shared" ca="1" si="45"/>
        <v>26.456906624065084</v>
      </c>
      <c r="G379" s="33">
        <f t="shared" si="47"/>
        <v>1.5</v>
      </c>
      <c r="H379" s="92">
        <f t="shared" ca="1" si="48"/>
        <v>39.685359936097626</v>
      </c>
      <c r="I379" s="33" t="str">
        <f t="shared" ca="1" si="52"/>
        <v/>
      </c>
      <c r="J379" s="33">
        <f ca="1">SUM($I$34:I379)</f>
        <v>33</v>
      </c>
      <c r="K379" s="33" t="str">
        <f t="shared" ca="1" si="49"/>
        <v/>
      </c>
      <c r="L379" s="34" t="str">
        <f t="shared" ca="1" si="50"/>
        <v/>
      </c>
      <c r="M379" s="37" t="str">
        <f ca="1">IF(L379="","",OFFSET(L379,MAX($K$34:K378)-K379,-1,1,1))</f>
        <v/>
      </c>
      <c r="N379" s="34" t="str">
        <f t="shared" ca="1" si="46"/>
        <v/>
      </c>
      <c r="O379" s="42" t="str">
        <f t="shared" ca="1" si="51"/>
        <v/>
      </c>
      <c r="P379" s="42"/>
      <c r="Q379"/>
      <c r="R379"/>
    </row>
    <row r="380" spans="1:18" x14ac:dyDescent="0.2">
      <c r="A380" s="72">
        <v>36434</v>
      </c>
      <c r="B380" s="22">
        <v>305.75</v>
      </c>
      <c r="C380" s="22">
        <v>217.5</v>
      </c>
      <c r="D380" s="22">
        <v>315</v>
      </c>
      <c r="E380" s="62">
        <f t="shared" ref="E380:E399" ca="1" si="53">IF(AND(OFFSET(A380,-$B$4,0,1,1)&gt;=$A$34,ISNUMBER(OFFSET(A380,-$B$4,0,1,1))),OFFSET(A380,-$B$4,0,1,1),"")</f>
        <v>36252</v>
      </c>
      <c r="F380" s="59">
        <f t="shared" ca="1" si="45"/>
        <v>37.208587962716109</v>
      </c>
      <c r="G380" s="33">
        <f t="shared" si="47"/>
        <v>1.5</v>
      </c>
      <c r="H380" s="92">
        <f t="shared" ca="1" si="48"/>
        <v>55.812881944074164</v>
      </c>
      <c r="I380" s="33" t="str">
        <f t="shared" ca="1" si="52"/>
        <v/>
      </c>
      <c r="J380" s="33">
        <f ca="1">SUM($I$34:I380)</f>
        <v>33</v>
      </c>
      <c r="K380" s="33" t="str">
        <f t="shared" ca="1" si="49"/>
        <v/>
      </c>
      <c r="L380" s="34" t="str">
        <f t="shared" ca="1" si="50"/>
        <v/>
      </c>
      <c r="M380" s="37" t="str">
        <f ca="1">IF(L380="","",OFFSET(L380,MAX($K$34:K379)-K380,-1,1,1))</f>
        <v/>
      </c>
      <c r="N380" s="34" t="str">
        <f t="shared" ca="1" si="46"/>
        <v/>
      </c>
      <c r="O380" s="42" t="str">
        <f t="shared" ca="1" si="51"/>
        <v/>
      </c>
      <c r="P380" s="42"/>
      <c r="Q380"/>
      <c r="R380"/>
    </row>
    <row r="381" spans="1:18" x14ac:dyDescent="0.2">
      <c r="A381" s="72">
        <v>36441</v>
      </c>
      <c r="B381" s="22">
        <v>310</v>
      </c>
      <c r="C381" s="22">
        <v>211.5</v>
      </c>
      <c r="D381" s="22">
        <v>332.5</v>
      </c>
      <c r="E381" s="62">
        <f t="shared" ca="1" si="53"/>
        <v>36259</v>
      </c>
      <c r="F381" s="59">
        <f t="shared" ref="F381:F399" ca="1" si="54">(OFFSET(B381,-$B$4,0,1,1)-B381)+$B$5*(D381-OFFSET(D381,-$B$4,0,1,1))+$B$6*(C381-OFFSET(C381,-$B$4,0,1,1))</f>
        <v>35.959493443675527</v>
      </c>
      <c r="G381" s="33">
        <f t="shared" si="47"/>
        <v>1.5</v>
      </c>
      <c r="H381" s="92">
        <f t="shared" ca="1" si="48"/>
        <v>53.93924016551329</v>
      </c>
      <c r="I381" s="33" t="str">
        <f t="shared" ca="1" si="52"/>
        <v/>
      </c>
      <c r="J381" s="33">
        <f ca="1">SUM($I$34:I381)</f>
        <v>33</v>
      </c>
      <c r="K381" s="33" t="str">
        <f t="shared" ca="1" si="49"/>
        <v/>
      </c>
      <c r="L381" s="34" t="str">
        <f t="shared" ca="1" si="50"/>
        <v/>
      </c>
      <c r="M381" s="37" t="str">
        <f ca="1">IF(L381="","",OFFSET(L381,MAX($K$34:K380)-K381,-1,1,1))</f>
        <v/>
      </c>
      <c r="N381" s="34" t="str">
        <f t="shared" ref="N381:N399" ca="1" si="55">IF(VLOOKUP($M381,$K$33:$L$399,2,0)&gt;0,VLOOKUP($M381,$K$33:$L$399,2,0),"")</f>
        <v/>
      </c>
      <c r="O381" s="42" t="str">
        <f t="shared" ca="1" si="51"/>
        <v/>
      </c>
      <c r="P381" s="42"/>
      <c r="Q381"/>
      <c r="R381"/>
    </row>
    <row r="382" spans="1:18" x14ac:dyDescent="0.2">
      <c r="A382" s="72">
        <v>36448</v>
      </c>
      <c r="B382" s="22">
        <v>304.25</v>
      </c>
      <c r="C382" s="22">
        <v>214</v>
      </c>
      <c r="D382" s="22">
        <v>317.5</v>
      </c>
      <c r="E382" s="62">
        <f t="shared" ca="1" si="53"/>
        <v>36266</v>
      </c>
      <c r="F382" s="59">
        <f t="shared" ca="1" si="54"/>
        <v>34.269943699710296</v>
      </c>
      <c r="G382" s="33">
        <f t="shared" si="47"/>
        <v>1.5</v>
      </c>
      <c r="H382" s="92">
        <f t="shared" ca="1" si="48"/>
        <v>51.404915549565445</v>
      </c>
      <c r="I382" s="33" t="str">
        <f t="shared" ca="1" si="52"/>
        <v/>
      </c>
      <c r="J382" s="33">
        <f ca="1">SUM($I$34:I382)</f>
        <v>33</v>
      </c>
      <c r="K382" s="33" t="str">
        <f t="shared" ca="1" si="49"/>
        <v/>
      </c>
      <c r="L382" s="34" t="str">
        <f t="shared" ca="1" si="50"/>
        <v/>
      </c>
      <c r="M382" s="37" t="str">
        <f ca="1">IF(L382="","",OFFSET(L382,MAX($K$34:K381)-K382,-1,1,1))</f>
        <v/>
      </c>
      <c r="N382" s="34" t="str">
        <f t="shared" ca="1" si="55"/>
        <v/>
      </c>
      <c r="O382" s="42" t="str">
        <f t="shared" ca="1" si="51"/>
        <v/>
      </c>
      <c r="P382" s="42"/>
      <c r="Q382"/>
      <c r="R382"/>
    </row>
    <row r="383" spans="1:18" x14ac:dyDescent="0.2">
      <c r="A383" s="72">
        <v>36455</v>
      </c>
      <c r="B383" s="22">
        <v>312.25</v>
      </c>
      <c r="C383" s="22">
        <v>218</v>
      </c>
      <c r="D383" s="22">
        <v>317.5</v>
      </c>
      <c r="E383" s="62">
        <f t="shared" ca="1" si="53"/>
        <v>36273</v>
      </c>
      <c r="F383" s="59">
        <f t="shared" ca="1" si="54"/>
        <v>27.810393203510031</v>
      </c>
      <c r="G383" s="33">
        <f t="shared" si="47"/>
        <v>1.5</v>
      </c>
      <c r="H383" s="92">
        <f t="shared" ca="1" si="48"/>
        <v>41.715589805265047</v>
      </c>
      <c r="I383" s="33" t="str">
        <f t="shared" ca="1" si="52"/>
        <v/>
      </c>
      <c r="J383" s="33">
        <f ca="1">SUM($I$34:I383)</f>
        <v>33</v>
      </c>
      <c r="K383" s="33" t="str">
        <f t="shared" ca="1" si="49"/>
        <v/>
      </c>
      <c r="L383" s="34" t="str">
        <f t="shared" ca="1" si="50"/>
        <v/>
      </c>
      <c r="M383" s="37" t="str">
        <f ca="1">IF(L383="","",OFFSET(L383,MAX($K$34:K382)-K383,-1,1,1))</f>
        <v/>
      </c>
      <c r="N383" s="34" t="str">
        <f t="shared" ca="1" si="55"/>
        <v/>
      </c>
      <c r="O383" s="42" t="str">
        <f t="shared" ca="1" si="51"/>
        <v/>
      </c>
      <c r="P383" s="42"/>
      <c r="Q383"/>
      <c r="R383"/>
    </row>
    <row r="384" spans="1:18" x14ac:dyDescent="0.2">
      <c r="A384" s="72">
        <v>36462</v>
      </c>
      <c r="B384" s="22">
        <v>309.75</v>
      </c>
      <c r="C384" s="22">
        <v>213.5</v>
      </c>
      <c r="D384" s="22">
        <v>317.5</v>
      </c>
      <c r="E384" s="62">
        <f t="shared" ca="1" si="53"/>
        <v>36280</v>
      </c>
      <c r="F384" s="59">
        <f t="shared" ca="1" si="54"/>
        <v>19.266165428895533</v>
      </c>
      <c r="G384" s="33">
        <f t="shared" si="47"/>
        <v>1.5</v>
      </c>
      <c r="H384" s="92">
        <f t="shared" ca="1" si="48"/>
        <v>28.8992481433433</v>
      </c>
      <c r="I384" s="33" t="str">
        <f t="shared" ca="1" si="52"/>
        <v/>
      </c>
      <c r="J384" s="33">
        <f ca="1">SUM($I$34:I384)</f>
        <v>33</v>
      </c>
      <c r="K384" s="33" t="str">
        <f t="shared" ca="1" si="49"/>
        <v/>
      </c>
      <c r="L384" s="34" t="str">
        <f t="shared" ca="1" si="50"/>
        <v/>
      </c>
      <c r="M384" s="37" t="str">
        <f ca="1">IF(L384="","",OFFSET(L384,MAX($K$34:K383)-K384,-1,1,1))</f>
        <v/>
      </c>
      <c r="N384" s="34" t="str">
        <f t="shared" ca="1" si="55"/>
        <v/>
      </c>
      <c r="O384" s="42" t="str">
        <f t="shared" ca="1" si="51"/>
        <v/>
      </c>
      <c r="P384" s="42"/>
      <c r="Q384"/>
      <c r="R384"/>
    </row>
    <row r="385" spans="1:18" x14ac:dyDescent="0.2">
      <c r="A385" s="72">
        <v>36469</v>
      </c>
      <c r="B385" s="22">
        <v>309.25</v>
      </c>
      <c r="C385" s="22">
        <v>215</v>
      </c>
      <c r="D385" s="22">
        <v>332.5</v>
      </c>
      <c r="E385" s="62">
        <f t="shared" ca="1" si="53"/>
        <v>36287</v>
      </c>
      <c r="F385" s="59">
        <f t="shared" ca="1" si="54"/>
        <v>6.7956633079467323</v>
      </c>
      <c r="G385" s="33">
        <f t="shared" si="47"/>
        <v>1.5</v>
      </c>
      <c r="H385" s="92">
        <f t="shared" ca="1" si="48"/>
        <v>10.193494961920099</v>
      </c>
      <c r="I385" s="33" t="str">
        <f t="shared" ca="1" si="52"/>
        <v/>
      </c>
      <c r="J385" s="33">
        <f ca="1">SUM($I$34:I385)</f>
        <v>33</v>
      </c>
      <c r="K385" s="33" t="str">
        <f t="shared" ca="1" si="49"/>
        <v/>
      </c>
      <c r="L385" s="34" t="str">
        <f t="shared" ca="1" si="50"/>
        <v/>
      </c>
      <c r="M385" s="37" t="str">
        <f ca="1">IF(L385="","",OFFSET(L385,MAX($K$34:K384)-K385,-1,1,1))</f>
        <v/>
      </c>
      <c r="N385" s="34" t="str">
        <f t="shared" ca="1" si="55"/>
        <v/>
      </c>
      <c r="O385" s="42" t="str">
        <f t="shared" ca="1" si="51"/>
        <v/>
      </c>
      <c r="P385" s="42"/>
      <c r="Q385"/>
      <c r="R385"/>
    </row>
    <row r="386" spans="1:18" x14ac:dyDescent="0.2">
      <c r="A386" s="72">
        <v>36476</v>
      </c>
      <c r="B386" s="22">
        <v>310.25</v>
      </c>
      <c r="C386" s="22">
        <v>212.5</v>
      </c>
      <c r="D386" s="22">
        <v>327.5</v>
      </c>
      <c r="E386" s="62">
        <f t="shared" ca="1" si="53"/>
        <v>36294</v>
      </c>
      <c r="F386" s="59">
        <f t="shared" ca="1" si="54"/>
        <v>-5.9364328719819852</v>
      </c>
      <c r="G386" s="33">
        <f t="shared" si="47"/>
        <v>1.5</v>
      </c>
      <c r="H386" s="92">
        <f t="shared" ca="1" si="48"/>
        <v>-8.9046493079729778</v>
      </c>
      <c r="I386" s="33">
        <f t="shared" ca="1" si="52"/>
        <v>1</v>
      </c>
      <c r="J386" s="33">
        <f ca="1">SUM($I$34:I386)</f>
        <v>34</v>
      </c>
      <c r="K386" s="33">
        <f t="shared" ca="1" si="49"/>
        <v>386</v>
      </c>
      <c r="L386" s="34">
        <f t="shared" ca="1" si="50"/>
        <v>36476</v>
      </c>
      <c r="M386" s="37">
        <f ca="1">IF(L386="","",OFFSET(L386,MAX($K$34:K385)-K386,-1,1,1))</f>
        <v>359</v>
      </c>
      <c r="N386" s="34">
        <f t="shared" ca="1" si="55"/>
        <v>36287</v>
      </c>
      <c r="O386" s="42">
        <f t="shared" ca="1" si="51"/>
        <v>27</v>
      </c>
      <c r="P386" s="42"/>
      <c r="Q386"/>
      <c r="R386"/>
    </row>
    <row r="387" spans="1:18" x14ac:dyDescent="0.2">
      <c r="A387" s="72">
        <v>36483</v>
      </c>
      <c r="B387" s="22">
        <v>309.5</v>
      </c>
      <c r="C387" s="22">
        <v>224.5</v>
      </c>
      <c r="D387" s="22">
        <v>322.5</v>
      </c>
      <c r="E387" s="62">
        <f t="shared" ca="1" si="53"/>
        <v>36301</v>
      </c>
      <c r="F387" s="59">
        <f t="shared" ca="1" si="54"/>
        <v>6.3798601812143545</v>
      </c>
      <c r="G387" s="33">
        <f t="shared" si="47"/>
        <v>1.5</v>
      </c>
      <c r="H387" s="92">
        <f t="shared" ca="1" si="48"/>
        <v>9.5697902718215317</v>
      </c>
      <c r="I387" s="33">
        <f t="shared" ca="1" si="52"/>
        <v>1</v>
      </c>
      <c r="J387" s="33">
        <f ca="1">SUM($I$34:I387)</f>
        <v>35</v>
      </c>
      <c r="K387" s="33">
        <f t="shared" ca="1" si="49"/>
        <v>387</v>
      </c>
      <c r="L387" s="34">
        <f t="shared" ca="1" si="50"/>
        <v>36483</v>
      </c>
      <c r="M387" s="37">
        <f ca="1">IF(L387="","",OFFSET(L387,MAX($K$34:K386)-K387,-1,1,1))</f>
        <v>386</v>
      </c>
      <c r="N387" s="34">
        <f t="shared" ca="1" si="55"/>
        <v>36476</v>
      </c>
      <c r="O387" s="42">
        <f t="shared" ca="1" si="51"/>
        <v>1</v>
      </c>
      <c r="P387" s="42"/>
      <c r="Q387"/>
      <c r="R387"/>
    </row>
    <row r="388" spans="1:18" x14ac:dyDescent="0.2">
      <c r="A388" s="72">
        <v>36490</v>
      </c>
      <c r="B388" s="22">
        <v>315.5</v>
      </c>
      <c r="C388" s="22">
        <v>239</v>
      </c>
      <c r="D388" s="22">
        <v>312.5</v>
      </c>
      <c r="E388" s="62">
        <f t="shared" ca="1" si="53"/>
        <v>36308</v>
      </c>
      <c r="F388" s="59">
        <f t="shared" ca="1" si="54"/>
        <v>24.832426076274913</v>
      </c>
      <c r="G388" s="33">
        <f t="shared" si="47"/>
        <v>1.5</v>
      </c>
      <c r="H388" s="92">
        <f t="shared" ca="1" si="48"/>
        <v>37.24863911441237</v>
      </c>
      <c r="I388" s="33" t="str">
        <f t="shared" ca="1" si="52"/>
        <v/>
      </c>
      <c r="J388" s="33">
        <f ca="1">SUM($I$34:I388)</f>
        <v>35</v>
      </c>
      <c r="K388" s="33" t="str">
        <f t="shared" ca="1" si="49"/>
        <v/>
      </c>
      <c r="L388" s="34" t="str">
        <f t="shared" ca="1" si="50"/>
        <v/>
      </c>
      <c r="M388" s="37" t="str">
        <f ca="1">IF(L388="","",OFFSET(L388,MAX($K$34:K387)-K388,-1,1,1))</f>
        <v/>
      </c>
      <c r="N388" s="34" t="str">
        <f t="shared" ca="1" si="55"/>
        <v/>
      </c>
      <c r="O388" s="42" t="str">
        <f t="shared" ca="1" si="51"/>
        <v/>
      </c>
      <c r="P388" s="42"/>
      <c r="Q388"/>
      <c r="R388"/>
    </row>
    <row r="389" spans="1:18" x14ac:dyDescent="0.2">
      <c r="A389" s="72">
        <v>36497</v>
      </c>
      <c r="B389" s="22">
        <v>312</v>
      </c>
      <c r="C389" s="22">
        <v>220.5</v>
      </c>
      <c r="D389" s="22">
        <v>312.5</v>
      </c>
      <c r="E389" s="62">
        <f t="shared" ca="1" si="53"/>
        <v>36315</v>
      </c>
      <c r="F389" s="59">
        <f t="shared" ca="1" si="54"/>
        <v>15.928771707603033</v>
      </c>
      <c r="G389" s="33">
        <f t="shared" si="47"/>
        <v>1.5</v>
      </c>
      <c r="H389" s="92">
        <f t="shared" ca="1" si="48"/>
        <v>23.89315756140455</v>
      </c>
      <c r="I389" s="33" t="str">
        <f t="shared" ca="1" si="52"/>
        <v/>
      </c>
      <c r="J389" s="33">
        <f ca="1">SUM($I$34:I389)</f>
        <v>35</v>
      </c>
      <c r="K389" s="33" t="str">
        <f t="shared" ca="1" si="49"/>
        <v/>
      </c>
      <c r="L389" s="34" t="str">
        <f t="shared" ca="1" si="50"/>
        <v/>
      </c>
      <c r="M389" s="37" t="str">
        <f ca="1">IF(L389="","",OFFSET(L389,MAX($K$34:K388)-K389,-1,1,1))</f>
        <v/>
      </c>
      <c r="N389" s="34" t="str">
        <f t="shared" ca="1" si="55"/>
        <v/>
      </c>
      <c r="O389" s="42" t="str">
        <f t="shared" ca="1" si="51"/>
        <v/>
      </c>
      <c r="P389" s="42"/>
      <c r="Q389"/>
      <c r="R389"/>
    </row>
    <row r="390" spans="1:18" x14ac:dyDescent="0.2">
      <c r="A390" s="72">
        <v>36504</v>
      </c>
      <c r="B390" s="22">
        <v>325</v>
      </c>
      <c r="C390" s="22">
        <v>217</v>
      </c>
      <c r="D390" s="22">
        <v>312.5</v>
      </c>
      <c r="E390" s="62">
        <f t="shared" ca="1" si="53"/>
        <v>36322</v>
      </c>
      <c r="F390" s="59">
        <f t="shared" ca="1" si="54"/>
        <v>-5.1392999016951748</v>
      </c>
      <c r="G390" s="33">
        <f t="shared" si="47"/>
        <v>1.5</v>
      </c>
      <c r="H390" s="92">
        <f t="shared" ca="1" si="48"/>
        <v>-7.7089498525427622</v>
      </c>
      <c r="I390" s="33">
        <f t="shared" ca="1" si="52"/>
        <v>1</v>
      </c>
      <c r="J390" s="33">
        <f ca="1">SUM($I$34:I390)</f>
        <v>36</v>
      </c>
      <c r="K390" s="33">
        <f t="shared" ca="1" si="49"/>
        <v>390</v>
      </c>
      <c r="L390" s="34">
        <f t="shared" ca="1" si="50"/>
        <v>36504</v>
      </c>
      <c r="M390" s="37">
        <f ca="1">IF(L390="","",OFFSET(L390,MAX($K$34:K389)-K390,-1,1,1))</f>
        <v>387</v>
      </c>
      <c r="N390" s="34">
        <f t="shared" ca="1" si="55"/>
        <v>36483</v>
      </c>
      <c r="O390" s="42">
        <f t="shared" ca="1" si="51"/>
        <v>3</v>
      </c>
      <c r="P390" s="42"/>
      <c r="Q390"/>
      <c r="R390"/>
    </row>
    <row r="391" spans="1:18" x14ac:dyDescent="0.2">
      <c r="A391" s="72">
        <v>36511</v>
      </c>
      <c r="B391" s="22">
        <v>332.5</v>
      </c>
      <c r="C391" s="22">
        <v>214.5</v>
      </c>
      <c r="D391" s="22">
        <v>312.5</v>
      </c>
      <c r="E391" s="62">
        <f t="shared" ca="1" si="53"/>
        <v>36329</v>
      </c>
      <c r="F391" s="59">
        <f t="shared" ca="1" si="54"/>
        <v>-22.718420353192769</v>
      </c>
      <c r="G391" s="33">
        <f t="shared" si="47"/>
        <v>1.5</v>
      </c>
      <c r="H391" s="92">
        <f t="shared" ca="1" si="48"/>
        <v>-34.077630529789154</v>
      </c>
      <c r="I391" s="33" t="str">
        <f t="shared" ca="1" si="52"/>
        <v/>
      </c>
      <c r="J391" s="33">
        <f ca="1">SUM($I$34:I391)</f>
        <v>36</v>
      </c>
      <c r="K391" s="33" t="str">
        <f t="shared" ca="1" si="49"/>
        <v/>
      </c>
      <c r="L391" s="34" t="str">
        <f t="shared" ca="1" si="50"/>
        <v/>
      </c>
      <c r="M391" s="37" t="str">
        <f ca="1">IF(L391="","",OFFSET(L391,MAX($K$34:K390)-K391,-1,1,1))</f>
        <v/>
      </c>
      <c r="N391" s="34" t="str">
        <f t="shared" ca="1" si="55"/>
        <v/>
      </c>
      <c r="O391" s="42" t="str">
        <f t="shared" ca="1" si="51"/>
        <v/>
      </c>
      <c r="P391" s="42"/>
      <c r="Q391"/>
      <c r="R391"/>
    </row>
    <row r="392" spans="1:18" x14ac:dyDescent="0.2">
      <c r="A392" s="72">
        <v>36518</v>
      </c>
      <c r="B392" s="22">
        <v>335.5</v>
      </c>
      <c r="C392" s="22">
        <v>216</v>
      </c>
      <c r="D392" s="22">
        <v>307.5</v>
      </c>
      <c r="E392" s="62">
        <f t="shared" ca="1" si="53"/>
        <v>36336</v>
      </c>
      <c r="F392" s="59">
        <f t="shared" ca="1" si="54"/>
        <v>-22.258029187666992</v>
      </c>
      <c r="G392" s="33">
        <f t="shared" si="47"/>
        <v>1.5</v>
      </c>
      <c r="H392" s="92">
        <f t="shared" ca="1" si="48"/>
        <v>-33.387043781500488</v>
      </c>
      <c r="I392" s="33" t="str">
        <f t="shared" ca="1" si="52"/>
        <v/>
      </c>
      <c r="J392" s="33">
        <f ca="1">SUM($I$34:I392)</f>
        <v>36</v>
      </c>
      <c r="K392" s="33" t="str">
        <f t="shared" ca="1" si="49"/>
        <v/>
      </c>
      <c r="L392" s="34" t="str">
        <f t="shared" ca="1" si="50"/>
        <v/>
      </c>
      <c r="M392" s="37" t="str">
        <f ca="1">IF(L392="","",OFFSET(L392,MAX($K$34:K391)-K392,-1,1,1))</f>
        <v/>
      </c>
      <c r="N392" s="34" t="str">
        <f t="shared" ca="1" si="55"/>
        <v/>
      </c>
      <c r="O392" s="42" t="str">
        <f t="shared" ca="1" si="51"/>
        <v/>
      </c>
      <c r="P392" s="42"/>
      <c r="Q392"/>
      <c r="R392"/>
    </row>
    <row r="393" spans="1:18" x14ac:dyDescent="0.2">
      <c r="A393" s="72">
        <v>36532</v>
      </c>
      <c r="B393" s="22">
        <v>335</v>
      </c>
      <c r="C393" s="22">
        <v>221</v>
      </c>
      <c r="D393" s="22">
        <v>307.5</v>
      </c>
      <c r="E393" s="62">
        <f t="shared" ca="1" si="53"/>
        <v>36343</v>
      </c>
      <c r="F393" s="59">
        <f t="shared" ca="1" si="54"/>
        <v>-23.877696360415179</v>
      </c>
      <c r="G393" s="33">
        <f t="shared" si="47"/>
        <v>1.75</v>
      </c>
      <c r="H393" s="92">
        <f t="shared" ca="1" si="48"/>
        <v>-41.785968630726565</v>
      </c>
      <c r="I393" s="33" t="str">
        <f t="shared" ca="1" si="52"/>
        <v/>
      </c>
      <c r="J393" s="33">
        <f ca="1">SUM($I$34:I393)</f>
        <v>36</v>
      </c>
      <c r="K393" s="33" t="str">
        <f t="shared" ca="1" si="49"/>
        <v/>
      </c>
      <c r="L393" s="34" t="str">
        <f t="shared" ca="1" si="50"/>
        <v/>
      </c>
      <c r="M393" s="37" t="str">
        <f ca="1">IF(L393="","",OFFSET(L393,MAX($K$34:K392)-K393,-1,1,1))</f>
        <v/>
      </c>
      <c r="N393" s="34" t="str">
        <f t="shared" ca="1" si="55"/>
        <v/>
      </c>
      <c r="O393" s="42" t="str">
        <f t="shared" ca="1" si="51"/>
        <v/>
      </c>
      <c r="P393" s="42"/>
      <c r="Q393"/>
      <c r="R393"/>
    </row>
    <row r="394" spans="1:18" x14ac:dyDescent="0.2">
      <c r="A394" s="72">
        <v>36539</v>
      </c>
      <c r="B394" s="22">
        <v>344</v>
      </c>
      <c r="C394" s="22">
        <v>232</v>
      </c>
      <c r="D394" s="22">
        <v>307.5</v>
      </c>
      <c r="E394" s="62">
        <f t="shared" ca="1" si="53"/>
        <v>36350</v>
      </c>
      <c r="F394" s="59">
        <f t="shared" ca="1" si="54"/>
        <v>-24.41265384893218</v>
      </c>
      <c r="G394" s="33">
        <f t="shared" si="47"/>
        <v>1.75</v>
      </c>
      <c r="H394" s="92">
        <f t="shared" ca="1" si="48"/>
        <v>-42.722144235631319</v>
      </c>
      <c r="I394" s="33" t="str">
        <f t="shared" ca="1" si="52"/>
        <v/>
      </c>
      <c r="J394" s="33">
        <f ca="1">SUM($I$34:I394)</f>
        <v>36</v>
      </c>
      <c r="K394" s="33" t="str">
        <f t="shared" ca="1" si="49"/>
        <v/>
      </c>
      <c r="L394" s="34" t="str">
        <f t="shared" ca="1" si="50"/>
        <v/>
      </c>
      <c r="M394" s="37" t="str">
        <f ca="1">IF(L394="","",OFFSET(L394,MAX($K$34:K393)-K394,-1,1,1))</f>
        <v/>
      </c>
      <c r="N394" s="34" t="str">
        <f t="shared" ca="1" si="55"/>
        <v/>
      </c>
      <c r="O394" s="42" t="str">
        <f t="shared" ca="1" si="51"/>
        <v/>
      </c>
      <c r="P394" s="42"/>
      <c r="Q394"/>
      <c r="R394"/>
    </row>
    <row r="395" spans="1:18" x14ac:dyDescent="0.2">
      <c r="A395" s="72">
        <v>36546</v>
      </c>
      <c r="B395" s="22">
        <v>370</v>
      </c>
      <c r="C395" s="22">
        <v>254.5</v>
      </c>
      <c r="D395" s="22">
        <v>307.5</v>
      </c>
      <c r="E395" s="62">
        <f t="shared" ca="1" si="53"/>
        <v>36357</v>
      </c>
      <c r="F395" s="59">
        <f t="shared" ca="1" si="54"/>
        <v>-33.997109968735401</v>
      </c>
      <c r="G395" s="33">
        <f t="shared" si="47"/>
        <v>1.75</v>
      </c>
      <c r="H395" s="92">
        <f t="shared" ca="1" si="48"/>
        <v>-59.494942445286952</v>
      </c>
      <c r="I395" s="33" t="str">
        <f t="shared" ca="1" si="52"/>
        <v/>
      </c>
      <c r="J395" s="33">
        <f ca="1">SUM($I$34:I395)</f>
        <v>36</v>
      </c>
      <c r="K395" s="33" t="str">
        <f t="shared" ca="1" si="49"/>
        <v/>
      </c>
      <c r="L395" s="34" t="str">
        <f t="shared" ca="1" si="50"/>
        <v/>
      </c>
      <c r="M395" s="37" t="str">
        <f ca="1">IF(L395="","",OFFSET(L395,MAX($K$34:K394)-K395,-1,1,1))</f>
        <v/>
      </c>
      <c r="N395" s="34" t="str">
        <f t="shared" ca="1" si="55"/>
        <v/>
      </c>
      <c r="O395" s="42" t="str">
        <f t="shared" ca="1" si="51"/>
        <v/>
      </c>
      <c r="P395" s="42"/>
      <c r="Q395"/>
      <c r="R395"/>
    </row>
    <row r="396" spans="1:18" x14ac:dyDescent="0.2">
      <c r="A396" s="72">
        <v>36553</v>
      </c>
      <c r="B396" s="22">
        <v>382</v>
      </c>
      <c r="C396" s="22">
        <v>246.5</v>
      </c>
      <c r="D396" s="22">
        <v>292.5</v>
      </c>
      <c r="E396" s="62">
        <f t="shared" ca="1" si="53"/>
        <v>36364</v>
      </c>
      <c r="F396" s="59">
        <f t="shared" ca="1" si="54"/>
        <v>-46.783226502639785</v>
      </c>
      <c r="G396" s="33">
        <f t="shared" si="47"/>
        <v>1.75</v>
      </c>
      <c r="H396" s="92">
        <f t="shared" ca="1" si="48"/>
        <v>-81.870646379619629</v>
      </c>
      <c r="I396" s="33" t="str">
        <f t="shared" ca="1" si="52"/>
        <v/>
      </c>
      <c r="J396" s="33">
        <f ca="1">SUM($I$34:I396)</f>
        <v>36</v>
      </c>
      <c r="K396" s="33" t="str">
        <f t="shared" ca="1" si="49"/>
        <v/>
      </c>
      <c r="L396" s="34" t="str">
        <f t="shared" ca="1" si="50"/>
        <v/>
      </c>
      <c r="M396" s="37" t="str">
        <f ca="1">IF(L396="","",OFFSET(L396,MAX($K$34:K395)-K396,-1,1,1))</f>
        <v/>
      </c>
      <c r="N396" s="34" t="str">
        <f t="shared" ca="1" si="55"/>
        <v/>
      </c>
      <c r="O396" s="42" t="str">
        <f t="shared" ca="1" si="51"/>
        <v/>
      </c>
      <c r="P396" s="42"/>
      <c r="Q396"/>
      <c r="R396"/>
    </row>
    <row r="397" spans="1:18" x14ac:dyDescent="0.2">
      <c r="A397" s="72">
        <v>36560</v>
      </c>
      <c r="B397" s="22">
        <v>380.75</v>
      </c>
      <c r="C397" s="22">
        <v>252.5</v>
      </c>
      <c r="D397" s="22">
        <v>292.5</v>
      </c>
      <c r="E397" s="62">
        <f t="shared" ca="1" si="53"/>
        <v>36371</v>
      </c>
      <c r="F397" s="59">
        <f t="shared" ca="1" si="54"/>
        <v>-37.149923668081769</v>
      </c>
      <c r="G397" s="33">
        <f t="shared" si="47"/>
        <v>1.75</v>
      </c>
      <c r="H397" s="92">
        <f t="shared" ca="1" si="48"/>
        <v>-65.012366419143092</v>
      </c>
      <c r="I397" s="33" t="str">
        <f t="shared" ca="1" si="52"/>
        <v/>
      </c>
      <c r="J397" s="33">
        <f ca="1">SUM($I$34:I397)</f>
        <v>36</v>
      </c>
      <c r="K397" s="33" t="str">
        <f t="shared" ca="1" si="49"/>
        <v/>
      </c>
      <c r="L397" s="34" t="str">
        <f t="shared" ca="1" si="50"/>
        <v/>
      </c>
      <c r="M397" s="37" t="str">
        <f ca="1">IF(L397="","",OFFSET(L397,MAX($K$34:K396)-K397,-1,1,1))</f>
        <v/>
      </c>
      <c r="N397" s="34" t="str">
        <f t="shared" ca="1" si="55"/>
        <v/>
      </c>
      <c r="O397" s="42" t="str">
        <f t="shared" ca="1" si="51"/>
        <v/>
      </c>
      <c r="P397" s="42"/>
      <c r="Q397"/>
      <c r="R397"/>
    </row>
    <row r="398" spans="1:18" x14ac:dyDescent="0.2">
      <c r="A398" s="72">
        <v>36567</v>
      </c>
      <c r="B398" s="22">
        <v>391.5</v>
      </c>
      <c r="C398" s="22">
        <v>262.25</v>
      </c>
      <c r="D398" s="22">
        <v>292.5</v>
      </c>
      <c r="E398" s="62">
        <f t="shared" ca="1" si="53"/>
        <v>36378</v>
      </c>
      <c r="F398" s="59">
        <f t="shared" ca="1" si="54"/>
        <v>-35.912751066383031</v>
      </c>
      <c r="G398" s="33">
        <f t="shared" si="47"/>
        <v>1.75</v>
      </c>
      <c r="H398" s="92">
        <f t="shared" ca="1" si="48"/>
        <v>-62.847314366170302</v>
      </c>
      <c r="I398" s="33" t="str">
        <f t="shared" ca="1" si="52"/>
        <v/>
      </c>
      <c r="J398" s="33">
        <f ca="1">SUM($I$34:I398)</f>
        <v>36</v>
      </c>
      <c r="K398" s="33" t="str">
        <f t="shared" ca="1" si="49"/>
        <v/>
      </c>
      <c r="L398" s="34" t="str">
        <f t="shared" ca="1" si="50"/>
        <v/>
      </c>
      <c r="M398" s="37" t="str">
        <f ca="1">IF(L398="","",OFFSET(L398,MAX($K$34:K397)-K398,-1,1,1))</f>
        <v/>
      </c>
      <c r="N398" s="34" t="str">
        <f t="shared" ca="1" si="55"/>
        <v/>
      </c>
      <c r="O398" s="42" t="str">
        <f t="shared" ca="1" si="51"/>
        <v/>
      </c>
      <c r="P398" s="42"/>
      <c r="Q398"/>
      <c r="R398"/>
    </row>
    <row r="399" spans="1:18" ht="13.5" thickBot="1" x14ac:dyDescent="0.25">
      <c r="A399" s="73">
        <v>36574</v>
      </c>
      <c r="B399" s="23">
        <v>405.5</v>
      </c>
      <c r="C399" s="23">
        <v>261.5</v>
      </c>
      <c r="D399" s="23">
        <v>307.5</v>
      </c>
      <c r="E399" s="61">
        <f t="shared" ca="1" si="53"/>
        <v>36385</v>
      </c>
      <c r="F399" s="60">
        <f t="shared" ca="1" si="54"/>
        <v>-55.177101598915449</v>
      </c>
      <c r="G399" s="35">
        <f t="shared" si="47"/>
        <v>1.75</v>
      </c>
      <c r="H399" s="93">
        <f t="shared" ca="1" si="48"/>
        <v>-96.559927798102038</v>
      </c>
      <c r="I399" s="35" t="str">
        <f t="shared" ca="1" si="52"/>
        <v/>
      </c>
      <c r="J399" s="35">
        <f ca="1">SUM($I$34:I399)</f>
        <v>36</v>
      </c>
      <c r="K399" s="33" t="str">
        <f t="shared" ca="1" si="49"/>
        <v/>
      </c>
      <c r="L399" s="36" t="str">
        <f t="shared" ca="1" si="50"/>
        <v/>
      </c>
      <c r="M399" s="39" t="str">
        <f ca="1">IF(L399="","",OFFSET(L399,MAX($K$34:K398)-K399,-1,1,1))</f>
        <v/>
      </c>
      <c r="N399" s="34" t="str">
        <f t="shared" ca="1" si="55"/>
        <v/>
      </c>
      <c r="O399" s="42" t="str">
        <f t="shared" ca="1" si="51"/>
        <v/>
      </c>
      <c r="P399" s="42"/>
      <c r="Q399"/>
      <c r="R399"/>
    </row>
    <row r="401" spans="1:18" x14ac:dyDescent="0.2">
      <c r="A401" s="45"/>
      <c r="B401" s="45"/>
      <c r="C401" s="45"/>
      <c r="D401" s="45"/>
    </row>
    <row r="402" spans="1:18" x14ac:dyDescent="0.2">
      <c r="A402" s="45"/>
      <c r="B402" s="45"/>
      <c r="C402" s="45"/>
      <c r="D402" s="45"/>
    </row>
    <row r="403" spans="1:18" x14ac:dyDescent="0.2">
      <c r="A403" s="45"/>
      <c r="B403" s="45"/>
      <c r="C403" s="45"/>
      <c r="D403" s="45"/>
    </row>
    <row r="404" spans="1:18" x14ac:dyDescent="0.2">
      <c r="A404" s="45"/>
      <c r="B404" s="45"/>
      <c r="C404" s="45"/>
      <c r="D404" s="45"/>
      <c r="O404" s="45"/>
    </row>
    <row r="405" spans="1:18" x14ac:dyDescent="0.2">
      <c r="A405" s="45"/>
      <c r="B405" s="45"/>
      <c r="C405" s="45"/>
      <c r="D405" s="45"/>
    </row>
    <row r="406" spans="1:18" x14ac:dyDescent="0.2">
      <c r="A406" s="45"/>
      <c r="B406" s="45"/>
      <c r="C406" s="45"/>
      <c r="D406" s="45"/>
    </row>
    <row r="407" spans="1:18" x14ac:dyDescent="0.2">
      <c r="A407" s="45"/>
      <c r="B407" s="45"/>
      <c r="C407" s="45"/>
      <c r="D407" s="45"/>
    </row>
    <row r="408" spans="1:18" x14ac:dyDescent="0.2">
      <c r="A408" s="45"/>
      <c r="B408" s="45"/>
      <c r="C408" s="45"/>
      <c r="D408" s="45"/>
    </row>
    <row r="409" spans="1:18" x14ac:dyDescent="0.2">
      <c r="A409" s="45"/>
      <c r="B409" s="45"/>
      <c r="C409" s="45"/>
      <c r="D409" s="45"/>
    </row>
    <row r="410" spans="1:18" x14ac:dyDescent="0.2">
      <c r="A410" s="45"/>
      <c r="B410" s="45"/>
      <c r="C410" s="45"/>
      <c r="D410" s="45"/>
    </row>
    <row r="411" spans="1:18" x14ac:dyDescent="0.2">
      <c r="A411" s="45"/>
      <c r="B411" s="45"/>
      <c r="C411" s="45"/>
      <c r="D411" s="45"/>
    </row>
    <row r="412" spans="1:18" x14ac:dyDescent="0.2">
      <c r="A412" s="45"/>
      <c r="B412" s="45"/>
      <c r="C412" s="45"/>
      <c r="D412" s="45"/>
      <c r="M412" s="27"/>
      <c r="O412" s="28"/>
      <c r="P412" s="40"/>
      <c r="R412"/>
    </row>
    <row r="413" spans="1:18" x14ac:dyDescent="0.2">
      <c r="A413" s="45"/>
      <c r="B413" s="45"/>
      <c r="C413" s="45"/>
      <c r="D413" s="45"/>
      <c r="M413" s="27"/>
      <c r="O413" s="28"/>
      <c r="P413" s="40"/>
      <c r="R413"/>
    </row>
    <row r="414" spans="1:18" x14ac:dyDescent="0.2">
      <c r="M414" s="27"/>
      <c r="O414" s="28"/>
      <c r="P414" s="40"/>
      <c r="R414"/>
    </row>
    <row r="415" spans="1:18" x14ac:dyDescent="0.2">
      <c r="M415" s="27"/>
      <c r="O415" s="28"/>
      <c r="P415" s="40"/>
      <c r="R415"/>
    </row>
    <row r="416" spans="1:18" x14ac:dyDescent="0.2">
      <c r="M416" s="27"/>
      <c r="O416" s="28"/>
      <c r="P416" s="40"/>
      <c r="R416"/>
    </row>
    <row r="417" spans="13:18" x14ac:dyDescent="0.2">
      <c r="M417" s="27"/>
      <c r="O417" s="28"/>
      <c r="P417" s="40"/>
      <c r="R417"/>
    </row>
    <row r="418" spans="13:18" x14ac:dyDescent="0.2">
      <c r="M418" s="27"/>
      <c r="O418" s="28"/>
      <c r="P418" s="40"/>
      <c r="R418"/>
    </row>
    <row r="419" spans="13:18" x14ac:dyDescent="0.2">
      <c r="M419" s="27"/>
      <c r="O419" s="28"/>
      <c r="P419" s="40"/>
      <c r="R419"/>
    </row>
    <row r="420" spans="13:18" x14ac:dyDescent="0.2">
      <c r="M420" s="27"/>
      <c r="O420" s="28"/>
      <c r="P420" s="40"/>
      <c r="R420"/>
    </row>
    <row r="421" spans="13:18" x14ac:dyDescent="0.2">
      <c r="M421" s="27"/>
      <c r="O421" s="28"/>
      <c r="P421" s="40"/>
      <c r="R421"/>
    </row>
    <row r="422" spans="13:18" x14ac:dyDescent="0.2">
      <c r="M422" s="27"/>
      <c r="O422" s="28"/>
      <c r="P422" s="40"/>
      <c r="R422"/>
    </row>
    <row r="423" spans="13:18" x14ac:dyDescent="0.2">
      <c r="M423" s="27"/>
      <c r="O423" s="28"/>
      <c r="P423" s="40"/>
      <c r="R423"/>
    </row>
    <row r="424" spans="13:18" x14ac:dyDescent="0.2">
      <c r="M424" s="27"/>
      <c r="O424" s="28"/>
      <c r="P424" s="40"/>
      <c r="R424"/>
    </row>
    <row r="425" spans="13:18" x14ac:dyDescent="0.2">
      <c r="M425" s="27"/>
      <c r="O425" s="28"/>
      <c r="P425" s="40"/>
      <c r="R425"/>
    </row>
    <row r="426" spans="13:18" x14ac:dyDescent="0.2">
      <c r="M426" s="27"/>
      <c r="O426" s="28"/>
      <c r="P426" s="40"/>
      <c r="R426"/>
    </row>
  </sheetData>
  <printOptions horizontalCentered="1"/>
  <pageMargins left="0.35433070866141736" right="0.35433070866141736" top="0.78740157480314965" bottom="0.59055118110236227" header="0.31496062992125984" footer="0.31496062992125984"/>
  <pageSetup paperSize="9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98" r:id="rId4" name="Button 74">
              <controlPr defaultSize="0" print="0" autoFill="0" autoPict="0" macro="[0]!GetHedgeRatio">
                <anchor moveWithCells="1" sizeWithCells="1">
                  <from>
                    <xdr:col>5</xdr:col>
                    <xdr:colOff>161925</xdr:colOff>
                    <xdr:row>14</xdr:row>
                    <xdr:rowOff>66675</xdr:rowOff>
                  </from>
                  <to>
                    <xdr:col>6</xdr:col>
                    <xdr:colOff>476250</xdr:colOff>
                    <xdr:row>20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I525"/>
  <sheetViews>
    <sheetView showGridLines="0" workbookViewId="0">
      <selection activeCell="C6" sqref="C6"/>
    </sheetView>
  </sheetViews>
  <sheetFormatPr defaultRowHeight="12.75" x14ac:dyDescent="0.2"/>
  <cols>
    <col min="2" max="2" width="9.7109375" bestFit="1" customWidth="1"/>
    <col min="3" max="4" width="9.7109375" customWidth="1"/>
    <col min="5" max="5" width="10.140625" bestFit="1" customWidth="1"/>
    <col min="7" max="7" width="11.140625" bestFit="1" customWidth="1"/>
    <col min="9" max="9" width="11.42578125" bestFit="1" customWidth="1"/>
  </cols>
  <sheetData>
    <row r="1" spans="2:9" ht="13.5" thickBot="1" x14ac:dyDescent="0.25">
      <c r="B1" s="2"/>
      <c r="C1" s="5"/>
      <c r="D1" s="5"/>
      <c r="E1" s="5"/>
      <c r="F1" s="5"/>
      <c r="G1" s="5"/>
      <c r="H1" s="5"/>
      <c r="I1" s="2"/>
    </row>
    <row r="2" spans="2:9" ht="15.75" x14ac:dyDescent="0.25">
      <c r="B2" s="4"/>
      <c r="C2" s="13"/>
      <c r="D2" s="14" t="s">
        <v>0</v>
      </c>
      <c r="E2" s="13"/>
      <c r="F2" s="5"/>
      <c r="G2" s="15" t="s">
        <v>4</v>
      </c>
      <c r="H2" s="5"/>
      <c r="I2" s="16" t="s">
        <v>5</v>
      </c>
    </row>
    <row r="3" spans="2:9" x14ac:dyDescent="0.2">
      <c r="B3" s="6"/>
      <c r="C3" s="7" t="s">
        <v>1</v>
      </c>
      <c r="D3" s="7" t="s">
        <v>2</v>
      </c>
      <c r="E3" s="17" t="s">
        <v>3</v>
      </c>
      <c r="F3" s="2"/>
      <c r="G3" s="2"/>
      <c r="H3" s="2"/>
      <c r="I3" s="8"/>
    </row>
    <row r="4" spans="2:9" x14ac:dyDescent="0.2">
      <c r="B4" s="6"/>
      <c r="C4" s="2"/>
      <c r="D4" s="2"/>
      <c r="E4" s="2"/>
      <c r="F4" s="2"/>
      <c r="G4" s="2"/>
      <c r="H4" s="2"/>
      <c r="I4" s="8"/>
    </row>
    <row r="5" spans="2:9" x14ac:dyDescent="0.2">
      <c r="B5" s="1">
        <v>32878</v>
      </c>
      <c r="C5" s="9">
        <v>415</v>
      </c>
      <c r="D5" s="9">
        <v>400</v>
      </c>
      <c r="E5" s="9">
        <v>407.5</v>
      </c>
      <c r="F5" s="9"/>
      <c r="G5" s="9">
        <v>183.5</v>
      </c>
      <c r="H5" s="9"/>
      <c r="I5" s="10" t="e">
        <v>#N/A</v>
      </c>
    </row>
    <row r="6" spans="2:9" x14ac:dyDescent="0.2">
      <c r="B6" s="1">
        <v>32885</v>
      </c>
      <c r="C6" s="9">
        <v>407.5</v>
      </c>
      <c r="D6" s="9">
        <v>404.5</v>
      </c>
      <c r="E6" s="9">
        <v>406</v>
      </c>
      <c r="F6" s="9"/>
      <c r="G6" s="9">
        <v>184.5</v>
      </c>
      <c r="H6" s="9"/>
      <c r="I6" s="10" t="e">
        <v>#N/A</v>
      </c>
    </row>
    <row r="7" spans="2:9" x14ac:dyDescent="0.2">
      <c r="B7" s="1">
        <v>32892</v>
      </c>
      <c r="C7" s="9">
        <v>402.5</v>
      </c>
      <c r="D7" s="9">
        <v>405</v>
      </c>
      <c r="E7" s="9">
        <v>403.75</v>
      </c>
      <c r="F7" s="9"/>
      <c r="G7" s="9">
        <v>189</v>
      </c>
      <c r="H7" s="9"/>
      <c r="I7" s="10" t="e">
        <v>#N/A</v>
      </c>
    </row>
    <row r="8" spans="2:9" x14ac:dyDescent="0.2">
      <c r="B8" s="1">
        <v>32899</v>
      </c>
      <c r="C8" s="9">
        <v>390</v>
      </c>
      <c r="D8" s="9">
        <v>395.5</v>
      </c>
      <c r="E8" s="9">
        <v>392.75</v>
      </c>
      <c r="F8" s="9"/>
      <c r="G8" s="9">
        <v>193</v>
      </c>
      <c r="H8" s="9"/>
      <c r="I8" s="10" t="e">
        <v>#N/A</v>
      </c>
    </row>
    <row r="9" spans="2:9" x14ac:dyDescent="0.2">
      <c r="B9" s="1">
        <v>32906</v>
      </c>
      <c r="C9" s="9">
        <v>402.5</v>
      </c>
      <c r="D9" s="9">
        <v>395.5</v>
      </c>
      <c r="E9" s="9">
        <v>399</v>
      </c>
      <c r="F9" s="9"/>
      <c r="G9" s="9">
        <v>194</v>
      </c>
      <c r="H9" s="9"/>
      <c r="I9" s="10" t="e">
        <v>#N/A</v>
      </c>
    </row>
    <row r="10" spans="2:9" x14ac:dyDescent="0.2">
      <c r="B10" s="1">
        <v>32913</v>
      </c>
      <c r="C10" s="9">
        <v>405</v>
      </c>
      <c r="D10" s="9">
        <v>401.5</v>
      </c>
      <c r="E10" s="9">
        <v>403.25</v>
      </c>
      <c r="F10" s="9"/>
      <c r="G10" s="9">
        <v>194.5</v>
      </c>
      <c r="H10" s="9"/>
      <c r="I10" s="10" t="e">
        <v>#N/A</v>
      </c>
    </row>
    <row r="11" spans="2:9" x14ac:dyDescent="0.2">
      <c r="B11" s="1">
        <v>32920</v>
      </c>
      <c r="C11" s="9">
        <v>392.5</v>
      </c>
      <c r="D11" s="9">
        <v>393</v>
      </c>
      <c r="E11" s="9">
        <v>392.75</v>
      </c>
      <c r="F11" s="9"/>
      <c r="G11" s="9">
        <v>190</v>
      </c>
      <c r="H11" s="9"/>
      <c r="I11" s="10" t="e">
        <v>#N/A</v>
      </c>
    </row>
    <row r="12" spans="2:9" x14ac:dyDescent="0.2">
      <c r="B12" s="1">
        <v>32927</v>
      </c>
      <c r="C12" s="9">
        <v>385</v>
      </c>
      <c r="D12" s="9">
        <v>379.5</v>
      </c>
      <c r="E12" s="9">
        <v>382.25</v>
      </c>
      <c r="F12" s="9"/>
      <c r="G12" s="9">
        <v>185</v>
      </c>
      <c r="H12" s="9"/>
      <c r="I12" s="10" t="e">
        <v>#N/A</v>
      </c>
    </row>
    <row r="13" spans="2:9" x14ac:dyDescent="0.2">
      <c r="B13" s="1">
        <v>32934</v>
      </c>
      <c r="C13" s="9">
        <v>422.5</v>
      </c>
      <c r="D13" s="9">
        <v>416.5</v>
      </c>
      <c r="E13" s="9">
        <v>419.5</v>
      </c>
      <c r="F13" s="9"/>
      <c r="G13" s="9">
        <v>179.5</v>
      </c>
      <c r="H13" s="9"/>
      <c r="I13" s="10" t="e">
        <v>#N/A</v>
      </c>
    </row>
    <row r="14" spans="2:9" x14ac:dyDescent="0.2">
      <c r="B14" s="1">
        <v>32941</v>
      </c>
      <c r="C14" s="9">
        <v>432.5</v>
      </c>
      <c r="D14" s="9">
        <v>437.5</v>
      </c>
      <c r="E14" s="9">
        <v>435</v>
      </c>
      <c r="F14" s="9"/>
      <c r="G14" s="9">
        <v>174.5</v>
      </c>
      <c r="H14" s="9"/>
      <c r="I14" s="10" t="e">
        <v>#N/A</v>
      </c>
    </row>
    <row r="15" spans="2:9" x14ac:dyDescent="0.2">
      <c r="B15" s="1">
        <v>32948</v>
      </c>
      <c r="C15" s="9">
        <v>432.5</v>
      </c>
      <c r="D15" s="9">
        <v>431.5</v>
      </c>
      <c r="E15" s="9">
        <v>432</v>
      </c>
      <c r="F15" s="9"/>
      <c r="G15" s="9">
        <v>172</v>
      </c>
      <c r="H15" s="9"/>
      <c r="I15" s="10" t="e">
        <v>#N/A</v>
      </c>
    </row>
    <row r="16" spans="2:9" x14ac:dyDescent="0.2">
      <c r="B16" s="1">
        <v>32955</v>
      </c>
      <c r="C16" s="9">
        <v>412.5</v>
      </c>
      <c r="D16" s="9">
        <v>407.5</v>
      </c>
      <c r="E16" s="9">
        <v>410</v>
      </c>
      <c r="F16" s="9"/>
      <c r="G16" s="9">
        <v>169</v>
      </c>
      <c r="H16" s="9"/>
      <c r="I16" s="10" t="e">
        <v>#N/A</v>
      </c>
    </row>
    <row r="17" spans="2:9" x14ac:dyDescent="0.2">
      <c r="B17" s="1">
        <v>32962</v>
      </c>
      <c r="C17" s="9">
        <v>390</v>
      </c>
      <c r="D17" s="9" t="e">
        <v>#N/A</v>
      </c>
      <c r="E17" s="9">
        <v>390</v>
      </c>
      <c r="F17" s="9"/>
      <c r="G17" s="9">
        <v>171</v>
      </c>
      <c r="H17" s="9"/>
      <c r="I17" s="10" t="e">
        <v>#N/A</v>
      </c>
    </row>
    <row r="18" spans="2:9" x14ac:dyDescent="0.2">
      <c r="B18" s="1">
        <v>32969</v>
      </c>
      <c r="C18" s="9">
        <v>398.5</v>
      </c>
      <c r="D18" s="9">
        <v>390</v>
      </c>
      <c r="E18" s="9">
        <v>394.25</v>
      </c>
      <c r="F18" s="9"/>
      <c r="G18" s="9">
        <v>170.5</v>
      </c>
      <c r="H18" s="9"/>
      <c r="I18" s="10" t="e">
        <v>#N/A</v>
      </c>
    </row>
    <row r="19" spans="2:9" x14ac:dyDescent="0.2">
      <c r="B19" s="1">
        <v>32976</v>
      </c>
      <c r="C19" s="9">
        <v>398.5</v>
      </c>
      <c r="D19" s="9">
        <v>382.5</v>
      </c>
      <c r="E19" s="9">
        <v>390.5</v>
      </c>
      <c r="F19" s="9"/>
      <c r="G19" s="9">
        <v>162</v>
      </c>
      <c r="H19" s="9"/>
      <c r="I19" s="10" t="e">
        <v>#N/A</v>
      </c>
    </row>
    <row r="20" spans="2:9" x14ac:dyDescent="0.2">
      <c r="B20" s="1">
        <v>32983</v>
      </c>
      <c r="C20" s="9">
        <v>390</v>
      </c>
      <c r="D20" s="9">
        <v>367.5</v>
      </c>
      <c r="E20" s="9">
        <v>378.75</v>
      </c>
      <c r="F20" s="9"/>
      <c r="G20" s="9">
        <v>160</v>
      </c>
      <c r="H20" s="9"/>
      <c r="I20" s="10" t="e">
        <v>#N/A</v>
      </c>
    </row>
    <row r="21" spans="2:9" x14ac:dyDescent="0.2">
      <c r="B21" s="1">
        <v>32990</v>
      </c>
      <c r="C21" s="9">
        <v>392.5</v>
      </c>
      <c r="D21" s="9">
        <v>401.5</v>
      </c>
      <c r="E21" s="9">
        <v>397</v>
      </c>
      <c r="F21" s="9"/>
      <c r="G21" s="9">
        <v>161.5</v>
      </c>
      <c r="H21" s="9"/>
      <c r="I21" s="10" t="e">
        <v>#N/A</v>
      </c>
    </row>
    <row r="22" spans="2:9" x14ac:dyDescent="0.2">
      <c r="B22" s="1">
        <v>32997</v>
      </c>
      <c r="C22" s="9">
        <v>414.5</v>
      </c>
      <c r="D22" s="9">
        <v>414.5</v>
      </c>
      <c r="E22" s="9">
        <v>414.5</v>
      </c>
      <c r="F22" s="9"/>
      <c r="G22" s="9">
        <v>156.5</v>
      </c>
      <c r="H22" s="9"/>
      <c r="I22" s="10" t="e">
        <v>#N/A</v>
      </c>
    </row>
    <row r="23" spans="2:9" x14ac:dyDescent="0.2">
      <c r="B23" s="1">
        <v>33004</v>
      </c>
      <c r="C23" s="9">
        <v>425</v>
      </c>
      <c r="D23" s="9">
        <v>420</v>
      </c>
      <c r="E23" s="9">
        <v>422.5</v>
      </c>
      <c r="F23" s="9"/>
      <c r="G23" s="9">
        <v>152</v>
      </c>
      <c r="H23" s="9"/>
      <c r="I23" s="10" t="e">
        <v>#N/A</v>
      </c>
    </row>
    <row r="24" spans="2:9" x14ac:dyDescent="0.2">
      <c r="B24" s="1">
        <v>33011</v>
      </c>
      <c r="C24" s="9">
        <v>440</v>
      </c>
      <c r="D24" s="9">
        <v>438.5</v>
      </c>
      <c r="E24" s="9">
        <v>439.25</v>
      </c>
      <c r="F24" s="9"/>
      <c r="G24" s="9">
        <v>154</v>
      </c>
      <c r="H24" s="9"/>
      <c r="I24" s="10" t="e">
        <v>#N/A</v>
      </c>
    </row>
    <row r="25" spans="2:9" x14ac:dyDescent="0.2">
      <c r="B25" s="1">
        <v>33018</v>
      </c>
      <c r="C25" s="9">
        <v>437.5</v>
      </c>
      <c r="D25" s="9">
        <v>427.5</v>
      </c>
      <c r="E25" s="9">
        <v>432.5</v>
      </c>
      <c r="F25" s="9"/>
      <c r="G25" s="9">
        <v>151.5</v>
      </c>
      <c r="H25" s="9"/>
      <c r="I25" s="10" t="e">
        <v>#N/A</v>
      </c>
    </row>
    <row r="26" spans="2:9" x14ac:dyDescent="0.2">
      <c r="B26" s="1">
        <v>33025</v>
      </c>
      <c r="C26" s="9">
        <v>427.5</v>
      </c>
      <c r="D26" s="9">
        <v>432.5</v>
      </c>
      <c r="E26" s="9">
        <v>430</v>
      </c>
      <c r="F26" s="9"/>
      <c r="G26" s="9">
        <v>148.5</v>
      </c>
      <c r="H26" s="9"/>
      <c r="I26" s="10" t="e">
        <v>#N/A</v>
      </c>
    </row>
    <row r="27" spans="2:9" x14ac:dyDescent="0.2">
      <c r="B27" s="1">
        <v>33032</v>
      </c>
      <c r="C27" s="9">
        <v>425</v>
      </c>
      <c r="D27" s="9">
        <v>422.5</v>
      </c>
      <c r="E27" s="9">
        <v>423.75</v>
      </c>
      <c r="F27" s="9"/>
      <c r="G27" s="9">
        <v>147.5</v>
      </c>
      <c r="H27" s="9"/>
      <c r="I27" s="10" t="e">
        <v>#N/A</v>
      </c>
    </row>
    <row r="28" spans="2:9" x14ac:dyDescent="0.2">
      <c r="B28" s="1">
        <v>33039</v>
      </c>
      <c r="C28" s="9">
        <v>415</v>
      </c>
      <c r="D28" s="9">
        <v>408</v>
      </c>
      <c r="E28" s="9">
        <v>411.5</v>
      </c>
      <c r="F28" s="9"/>
      <c r="G28" s="9">
        <v>146</v>
      </c>
      <c r="H28" s="9"/>
      <c r="I28" s="10" t="e">
        <v>#N/A</v>
      </c>
    </row>
    <row r="29" spans="2:9" x14ac:dyDescent="0.2">
      <c r="B29" s="1">
        <v>33046</v>
      </c>
      <c r="C29" s="9">
        <v>402.5</v>
      </c>
      <c r="D29" s="9">
        <v>384</v>
      </c>
      <c r="E29" s="9">
        <v>393.25</v>
      </c>
      <c r="F29" s="9"/>
      <c r="G29" s="9">
        <v>141.5</v>
      </c>
      <c r="H29" s="9"/>
      <c r="I29" s="10" t="e">
        <v>#N/A</v>
      </c>
    </row>
    <row r="30" spans="2:9" x14ac:dyDescent="0.2">
      <c r="B30" s="1">
        <v>33053</v>
      </c>
      <c r="C30" s="9">
        <v>380</v>
      </c>
      <c r="D30" s="9">
        <v>380</v>
      </c>
      <c r="E30" s="9">
        <v>380</v>
      </c>
      <c r="F30" s="9"/>
      <c r="G30" s="9">
        <v>141.5</v>
      </c>
      <c r="H30" s="9"/>
      <c r="I30" s="10" t="e">
        <v>#N/A</v>
      </c>
    </row>
    <row r="31" spans="2:9" x14ac:dyDescent="0.2">
      <c r="B31" s="1">
        <v>33060</v>
      </c>
      <c r="C31" s="9">
        <v>372.5</v>
      </c>
      <c r="D31" s="9">
        <v>372.5</v>
      </c>
      <c r="E31" s="9">
        <v>372.5</v>
      </c>
      <c r="F31" s="9"/>
      <c r="G31" s="9">
        <v>143.5</v>
      </c>
      <c r="H31" s="9"/>
      <c r="I31" s="10" t="e">
        <v>#N/A</v>
      </c>
    </row>
    <row r="32" spans="2:9" x14ac:dyDescent="0.2">
      <c r="B32" s="1">
        <v>33067</v>
      </c>
      <c r="C32" s="9">
        <v>386.5</v>
      </c>
      <c r="D32" s="9">
        <v>370</v>
      </c>
      <c r="E32" s="9">
        <v>378.25</v>
      </c>
      <c r="F32" s="9"/>
      <c r="G32" s="9">
        <v>147.5</v>
      </c>
      <c r="H32" s="9"/>
      <c r="I32" s="10" t="e">
        <v>#N/A</v>
      </c>
    </row>
    <row r="33" spans="2:9" x14ac:dyDescent="0.2">
      <c r="B33" s="1">
        <v>33074</v>
      </c>
      <c r="C33" s="9">
        <v>410</v>
      </c>
      <c r="D33" s="9">
        <v>408</v>
      </c>
      <c r="E33" s="9">
        <v>409</v>
      </c>
      <c r="F33" s="9"/>
      <c r="G33" s="9">
        <v>156</v>
      </c>
      <c r="H33" s="9"/>
      <c r="I33" s="10" t="e">
        <v>#N/A</v>
      </c>
    </row>
    <row r="34" spans="2:9" x14ac:dyDescent="0.2">
      <c r="B34" s="1">
        <v>33081</v>
      </c>
      <c r="C34" s="9">
        <v>405</v>
      </c>
      <c r="D34" s="9">
        <v>406</v>
      </c>
      <c r="E34" s="9">
        <v>405.5</v>
      </c>
      <c r="F34" s="9"/>
      <c r="G34" s="9">
        <v>161</v>
      </c>
      <c r="H34" s="9"/>
      <c r="I34" s="10" t="e">
        <v>#N/A</v>
      </c>
    </row>
    <row r="35" spans="2:9" x14ac:dyDescent="0.2">
      <c r="B35" s="1">
        <v>33088</v>
      </c>
      <c r="C35" s="9">
        <v>437.5</v>
      </c>
      <c r="D35" s="9">
        <v>417.5</v>
      </c>
      <c r="E35" s="9">
        <v>427.5</v>
      </c>
      <c r="F35" s="9"/>
      <c r="G35" s="9">
        <v>186</v>
      </c>
      <c r="H35" s="9"/>
      <c r="I35" s="10" t="e">
        <v>#N/A</v>
      </c>
    </row>
    <row r="36" spans="2:9" x14ac:dyDescent="0.2">
      <c r="B36" s="1">
        <v>33095</v>
      </c>
      <c r="C36" s="9">
        <v>467.5</v>
      </c>
      <c r="D36" s="9">
        <v>470</v>
      </c>
      <c r="E36" s="9">
        <v>468.75</v>
      </c>
      <c r="F36" s="9"/>
      <c r="G36" s="9">
        <v>249</v>
      </c>
      <c r="H36" s="9"/>
      <c r="I36" s="10" t="e">
        <v>#N/A</v>
      </c>
    </row>
    <row r="37" spans="2:9" x14ac:dyDescent="0.2">
      <c r="B37" s="1">
        <v>33102</v>
      </c>
      <c r="C37" s="9">
        <v>505</v>
      </c>
      <c r="D37" s="9">
        <v>480</v>
      </c>
      <c r="E37" s="9">
        <v>492.5</v>
      </c>
      <c r="F37" s="9"/>
      <c r="G37" s="9">
        <v>266</v>
      </c>
      <c r="H37" s="9"/>
      <c r="I37" s="10" t="e">
        <v>#N/A</v>
      </c>
    </row>
    <row r="38" spans="2:9" x14ac:dyDescent="0.2">
      <c r="B38" s="1">
        <v>33109</v>
      </c>
      <c r="C38" s="9">
        <v>672.5</v>
      </c>
      <c r="D38" s="9">
        <v>635</v>
      </c>
      <c r="E38" s="9">
        <v>653.75</v>
      </c>
      <c r="F38" s="9"/>
      <c r="G38" s="9">
        <v>321.5</v>
      </c>
      <c r="H38" s="9"/>
      <c r="I38" s="10" t="e">
        <v>#N/A</v>
      </c>
    </row>
    <row r="39" spans="2:9" x14ac:dyDescent="0.2">
      <c r="B39" s="1">
        <v>33116</v>
      </c>
      <c r="C39" s="9">
        <v>587.5</v>
      </c>
      <c r="D39" s="9">
        <v>525</v>
      </c>
      <c r="E39" s="9">
        <v>556.25</v>
      </c>
      <c r="F39" s="9"/>
      <c r="G39" s="9">
        <v>289.5</v>
      </c>
      <c r="H39" s="9"/>
      <c r="I39" s="10" t="e">
        <v>#N/A</v>
      </c>
    </row>
    <row r="40" spans="2:9" x14ac:dyDescent="0.2">
      <c r="B40" s="1">
        <v>33123</v>
      </c>
      <c r="C40" s="9">
        <v>575</v>
      </c>
      <c r="D40" s="9">
        <v>577.5</v>
      </c>
      <c r="E40" s="9">
        <v>576.25</v>
      </c>
      <c r="F40" s="9"/>
      <c r="G40" s="9">
        <v>295</v>
      </c>
      <c r="H40" s="9"/>
      <c r="I40" s="10" t="e">
        <v>#N/A</v>
      </c>
    </row>
    <row r="41" spans="2:9" x14ac:dyDescent="0.2">
      <c r="B41" s="1">
        <v>33130</v>
      </c>
      <c r="C41" s="9">
        <v>547.5</v>
      </c>
      <c r="D41" s="9">
        <v>555</v>
      </c>
      <c r="E41" s="9">
        <v>551.25</v>
      </c>
      <c r="F41" s="9"/>
      <c r="G41" s="9">
        <v>299</v>
      </c>
      <c r="H41" s="9"/>
      <c r="I41" s="10" t="e">
        <v>#N/A</v>
      </c>
    </row>
    <row r="42" spans="2:9" x14ac:dyDescent="0.2">
      <c r="B42" s="1">
        <v>33137</v>
      </c>
      <c r="C42" s="9">
        <v>602.5</v>
      </c>
      <c r="D42" s="9">
        <v>602.5</v>
      </c>
      <c r="E42" s="9">
        <v>602.5</v>
      </c>
      <c r="F42" s="9"/>
      <c r="G42" s="9">
        <v>334</v>
      </c>
      <c r="H42" s="9"/>
      <c r="I42" s="10" t="e">
        <v>#N/A</v>
      </c>
    </row>
    <row r="43" spans="2:9" x14ac:dyDescent="0.2">
      <c r="B43" s="1">
        <v>33144</v>
      </c>
      <c r="C43" s="9">
        <v>685</v>
      </c>
      <c r="D43" s="9">
        <v>655</v>
      </c>
      <c r="E43" s="9">
        <v>670</v>
      </c>
      <c r="F43" s="9"/>
      <c r="G43" s="9">
        <v>376</v>
      </c>
      <c r="H43" s="9"/>
      <c r="I43" s="10" t="e">
        <v>#N/A</v>
      </c>
    </row>
    <row r="44" spans="2:9" x14ac:dyDescent="0.2">
      <c r="B44" s="1">
        <v>33151</v>
      </c>
      <c r="C44" s="9">
        <v>695</v>
      </c>
      <c r="D44" s="9">
        <v>684.5</v>
      </c>
      <c r="E44" s="9">
        <v>689.75</v>
      </c>
      <c r="F44" s="9"/>
      <c r="G44" s="9">
        <v>378.5</v>
      </c>
      <c r="H44" s="9"/>
      <c r="I44" s="10" t="e">
        <v>#N/A</v>
      </c>
    </row>
    <row r="45" spans="2:9" x14ac:dyDescent="0.2">
      <c r="B45" s="1">
        <v>33158</v>
      </c>
      <c r="C45" s="9">
        <v>687.5</v>
      </c>
      <c r="D45" s="9">
        <v>687.5</v>
      </c>
      <c r="E45" s="9">
        <v>687.5</v>
      </c>
      <c r="F45" s="9"/>
      <c r="G45" s="9">
        <v>385</v>
      </c>
      <c r="H45" s="9"/>
      <c r="I45" s="10" t="e">
        <v>#N/A</v>
      </c>
    </row>
    <row r="46" spans="2:9" x14ac:dyDescent="0.2">
      <c r="B46" s="1">
        <v>33165</v>
      </c>
      <c r="C46" s="9">
        <v>645</v>
      </c>
      <c r="D46" s="9">
        <v>650</v>
      </c>
      <c r="E46" s="9">
        <v>647.5</v>
      </c>
      <c r="F46" s="9"/>
      <c r="G46" s="9">
        <v>345.5</v>
      </c>
      <c r="H46" s="9"/>
      <c r="I46" s="10" t="e">
        <v>#N/A</v>
      </c>
    </row>
    <row r="47" spans="2:9" x14ac:dyDescent="0.2">
      <c r="B47" s="1">
        <v>33172</v>
      </c>
      <c r="C47" s="9">
        <v>580</v>
      </c>
      <c r="D47" s="9">
        <v>610</v>
      </c>
      <c r="E47" s="9">
        <v>595</v>
      </c>
      <c r="F47" s="9"/>
      <c r="G47" s="9">
        <v>300.5</v>
      </c>
      <c r="H47" s="9"/>
      <c r="I47" s="10" t="e">
        <v>#N/A</v>
      </c>
    </row>
    <row r="48" spans="2:9" x14ac:dyDescent="0.2">
      <c r="B48" s="1">
        <v>33179</v>
      </c>
      <c r="C48" s="9">
        <v>575</v>
      </c>
      <c r="D48" s="9">
        <v>585</v>
      </c>
      <c r="E48" s="9">
        <v>580</v>
      </c>
      <c r="F48" s="9"/>
      <c r="G48" s="9">
        <v>331.5</v>
      </c>
      <c r="H48" s="9"/>
      <c r="I48" s="10" t="e">
        <v>#N/A</v>
      </c>
    </row>
    <row r="49" spans="2:9" x14ac:dyDescent="0.2">
      <c r="B49" s="1">
        <v>33186</v>
      </c>
      <c r="C49" s="9">
        <v>505</v>
      </c>
      <c r="D49" s="9">
        <v>505</v>
      </c>
      <c r="E49" s="9">
        <v>505</v>
      </c>
      <c r="F49" s="9"/>
      <c r="G49" s="9">
        <v>312.5</v>
      </c>
      <c r="H49" s="9"/>
      <c r="I49" s="10" t="e">
        <v>#N/A</v>
      </c>
    </row>
    <row r="50" spans="2:9" x14ac:dyDescent="0.2">
      <c r="B50" s="1">
        <v>33193</v>
      </c>
      <c r="C50" s="9">
        <v>442.5</v>
      </c>
      <c r="D50" s="9">
        <v>450</v>
      </c>
      <c r="E50" s="9">
        <v>446.25</v>
      </c>
      <c r="F50" s="9"/>
      <c r="G50" s="9">
        <v>310.5</v>
      </c>
      <c r="H50" s="9"/>
      <c r="I50" s="10" t="e">
        <v>#N/A</v>
      </c>
    </row>
    <row r="51" spans="2:9" x14ac:dyDescent="0.2">
      <c r="B51" s="1">
        <v>33200</v>
      </c>
      <c r="C51" s="9">
        <v>407.5</v>
      </c>
      <c r="D51" s="9">
        <v>410</v>
      </c>
      <c r="E51" s="9">
        <v>408.75</v>
      </c>
      <c r="F51" s="9"/>
      <c r="G51" s="9">
        <v>299</v>
      </c>
      <c r="H51" s="9"/>
      <c r="I51" s="10" t="e">
        <v>#N/A</v>
      </c>
    </row>
    <row r="52" spans="2:9" x14ac:dyDescent="0.2">
      <c r="B52" s="1">
        <v>33207</v>
      </c>
      <c r="C52" s="9">
        <v>437.5</v>
      </c>
      <c r="D52" s="9">
        <v>436</v>
      </c>
      <c r="E52" s="9">
        <v>436.75</v>
      </c>
      <c r="F52" s="9"/>
      <c r="G52" s="9">
        <v>298.5</v>
      </c>
      <c r="H52" s="9"/>
      <c r="I52" s="10" t="e">
        <v>#N/A</v>
      </c>
    </row>
    <row r="53" spans="2:9" x14ac:dyDescent="0.2">
      <c r="B53" s="1">
        <v>33214</v>
      </c>
      <c r="C53" s="9">
        <v>445</v>
      </c>
      <c r="D53" s="9">
        <v>437.5</v>
      </c>
      <c r="E53" s="9">
        <v>441.25</v>
      </c>
      <c r="F53" s="9"/>
      <c r="G53" s="9">
        <v>265</v>
      </c>
      <c r="H53" s="9"/>
      <c r="I53" s="10" t="e">
        <v>#N/A</v>
      </c>
    </row>
    <row r="54" spans="2:9" x14ac:dyDescent="0.2">
      <c r="B54" s="1">
        <v>33221</v>
      </c>
      <c r="C54" s="9">
        <v>450</v>
      </c>
      <c r="D54" s="9">
        <v>452.5</v>
      </c>
      <c r="E54" s="9">
        <v>451.25</v>
      </c>
      <c r="F54" s="9"/>
      <c r="G54" s="9">
        <v>258</v>
      </c>
      <c r="H54" s="9"/>
      <c r="I54" s="10" t="e">
        <v>#N/A</v>
      </c>
    </row>
    <row r="55" spans="2:9" x14ac:dyDescent="0.2">
      <c r="B55" s="1">
        <v>33228</v>
      </c>
      <c r="C55" s="9" t="e">
        <v>#N/A</v>
      </c>
      <c r="D55" s="9">
        <v>429</v>
      </c>
      <c r="E55" s="9">
        <v>429</v>
      </c>
      <c r="F55" s="9"/>
      <c r="G55" s="9">
        <v>266</v>
      </c>
      <c r="H55" s="9"/>
      <c r="I55" s="10" t="e">
        <v>#N/A</v>
      </c>
    </row>
    <row r="56" spans="2:9" x14ac:dyDescent="0.2">
      <c r="B56" s="1">
        <v>33242</v>
      </c>
      <c r="C56" s="9">
        <v>435</v>
      </c>
      <c r="D56" s="9">
        <v>437.5</v>
      </c>
      <c r="E56" s="9">
        <v>436.25</v>
      </c>
      <c r="F56" s="9"/>
      <c r="G56" s="9">
        <v>271.5</v>
      </c>
      <c r="H56" s="9"/>
      <c r="I56" s="10" t="e">
        <v>#N/A</v>
      </c>
    </row>
    <row r="57" spans="2:9" x14ac:dyDescent="0.2">
      <c r="B57" s="1">
        <v>33249</v>
      </c>
      <c r="C57" s="9">
        <v>445.5</v>
      </c>
      <c r="D57" s="9">
        <v>446</v>
      </c>
      <c r="E57" s="9">
        <v>445.75</v>
      </c>
      <c r="F57" s="9"/>
      <c r="G57" s="9">
        <v>277.5</v>
      </c>
      <c r="H57" s="9"/>
      <c r="I57" s="10" t="e">
        <v>#N/A</v>
      </c>
    </row>
    <row r="58" spans="2:9" x14ac:dyDescent="0.2">
      <c r="B58" s="1">
        <v>33256</v>
      </c>
      <c r="C58" s="9">
        <v>450</v>
      </c>
      <c r="D58" s="9">
        <v>450</v>
      </c>
      <c r="E58" s="9">
        <v>450</v>
      </c>
      <c r="F58" s="9"/>
      <c r="G58" s="9">
        <v>293.5</v>
      </c>
      <c r="H58" s="9"/>
      <c r="I58" s="10" t="e">
        <v>#N/A</v>
      </c>
    </row>
    <row r="59" spans="2:9" x14ac:dyDescent="0.2">
      <c r="B59" s="1">
        <v>33263</v>
      </c>
      <c r="C59" s="9">
        <v>412.5</v>
      </c>
      <c r="D59" s="9">
        <v>395</v>
      </c>
      <c r="E59" s="9">
        <v>403.75</v>
      </c>
      <c r="F59" s="9"/>
      <c r="G59" s="9">
        <v>261.5</v>
      </c>
      <c r="H59" s="9"/>
      <c r="I59" s="10" t="e">
        <v>#N/A</v>
      </c>
    </row>
    <row r="60" spans="2:9" x14ac:dyDescent="0.2">
      <c r="B60" s="1">
        <v>33270</v>
      </c>
      <c r="C60" s="9">
        <v>405</v>
      </c>
      <c r="D60" s="9">
        <v>406.5</v>
      </c>
      <c r="E60" s="9">
        <v>405.75</v>
      </c>
      <c r="F60" s="9"/>
      <c r="G60" s="9">
        <v>249.5</v>
      </c>
      <c r="H60" s="9"/>
      <c r="I60" s="10" t="e">
        <v>#N/A</v>
      </c>
    </row>
    <row r="61" spans="2:9" x14ac:dyDescent="0.2">
      <c r="B61" s="1">
        <v>33277</v>
      </c>
      <c r="C61" s="9">
        <v>375</v>
      </c>
      <c r="D61" s="9">
        <v>382.5</v>
      </c>
      <c r="E61" s="9">
        <v>378.75</v>
      </c>
      <c r="F61" s="9"/>
      <c r="G61" s="9">
        <v>226</v>
      </c>
      <c r="H61" s="9"/>
      <c r="I61" s="10" t="e">
        <v>#N/A</v>
      </c>
    </row>
    <row r="62" spans="2:9" x14ac:dyDescent="0.2">
      <c r="B62" s="1">
        <v>33284</v>
      </c>
      <c r="C62" s="9">
        <v>362.5</v>
      </c>
      <c r="D62" s="9">
        <v>357.5</v>
      </c>
      <c r="E62" s="9">
        <v>360</v>
      </c>
      <c r="F62" s="9"/>
      <c r="G62" s="9">
        <v>226.5</v>
      </c>
      <c r="H62" s="9"/>
      <c r="I62" s="10" t="e">
        <v>#N/A</v>
      </c>
    </row>
    <row r="63" spans="2:9" x14ac:dyDescent="0.2">
      <c r="B63" s="1">
        <v>33291</v>
      </c>
      <c r="C63" s="9">
        <v>335</v>
      </c>
      <c r="D63" s="9">
        <v>322.5</v>
      </c>
      <c r="E63" s="9">
        <v>328.75</v>
      </c>
      <c r="F63" s="9"/>
      <c r="G63" s="9">
        <v>206.5</v>
      </c>
      <c r="H63" s="9"/>
      <c r="I63" s="10" t="e">
        <v>#N/A</v>
      </c>
    </row>
    <row r="64" spans="2:9" x14ac:dyDescent="0.2">
      <c r="B64" s="1">
        <v>33298</v>
      </c>
      <c r="C64" s="9">
        <v>295</v>
      </c>
      <c r="D64" s="9">
        <v>292</v>
      </c>
      <c r="E64" s="9">
        <v>293.5</v>
      </c>
      <c r="F64" s="9"/>
      <c r="G64" s="9">
        <v>214</v>
      </c>
      <c r="H64" s="9"/>
      <c r="I64" s="10" t="e">
        <v>#N/A</v>
      </c>
    </row>
    <row r="65" spans="2:9" x14ac:dyDescent="0.2">
      <c r="B65" s="1">
        <v>33305</v>
      </c>
      <c r="C65" s="9">
        <v>297.5</v>
      </c>
      <c r="D65" s="9">
        <v>294</v>
      </c>
      <c r="E65" s="9">
        <v>295.75</v>
      </c>
      <c r="F65" s="9"/>
      <c r="G65" s="9">
        <v>217</v>
      </c>
      <c r="H65" s="9"/>
      <c r="I65" s="10" t="e">
        <v>#N/A</v>
      </c>
    </row>
    <row r="66" spans="2:9" x14ac:dyDescent="0.2">
      <c r="B66" s="1">
        <v>33312</v>
      </c>
      <c r="C66" s="9">
        <v>314</v>
      </c>
      <c r="D66" s="9">
        <v>317.5</v>
      </c>
      <c r="E66" s="9">
        <v>315.75</v>
      </c>
      <c r="F66" s="9"/>
      <c r="G66" s="9">
        <v>211.5</v>
      </c>
      <c r="H66" s="9"/>
      <c r="I66" s="10" t="e">
        <v>#N/A</v>
      </c>
    </row>
    <row r="67" spans="2:9" x14ac:dyDescent="0.2">
      <c r="B67" s="1">
        <v>33319</v>
      </c>
      <c r="C67" s="9">
        <v>325</v>
      </c>
      <c r="D67" s="9" t="e">
        <v>#N/A</v>
      </c>
      <c r="E67" s="9">
        <v>325</v>
      </c>
      <c r="F67" s="9"/>
      <c r="G67" s="9">
        <v>222</v>
      </c>
      <c r="H67" s="9"/>
      <c r="I67" s="10" t="e">
        <v>#N/A</v>
      </c>
    </row>
    <row r="68" spans="2:9" x14ac:dyDescent="0.2">
      <c r="B68" s="1">
        <v>33326</v>
      </c>
      <c r="C68" s="9">
        <v>325</v>
      </c>
      <c r="D68" s="9">
        <v>320</v>
      </c>
      <c r="E68" s="9">
        <v>322.5</v>
      </c>
      <c r="F68" s="9"/>
      <c r="G68" s="9">
        <v>194.5</v>
      </c>
      <c r="H68" s="9"/>
      <c r="I68" s="10" t="e">
        <v>#N/A</v>
      </c>
    </row>
    <row r="69" spans="2:9" x14ac:dyDescent="0.2">
      <c r="B69" s="1">
        <v>33333</v>
      </c>
      <c r="C69" s="9">
        <v>307.5</v>
      </c>
      <c r="D69" s="9">
        <v>310</v>
      </c>
      <c r="E69" s="9">
        <v>308.75</v>
      </c>
      <c r="F69" s="9"/>
      <c r="G69" s="9">
        <v>180.5</v>
      </c>
      <c r="H69" s="9"/>
      <c r="I69" s="10" t="e">
        <v>#N/A</v>
      </c>
    </row>
    <row r="70" spans="2:9" x14ac:dyDescent="0.2">
      <c r="B70" s="1">
        <v>33340</v>
      </c>
      <c r="C70" s="9">
        <v>313.5</v>
      </c>
      <c r="D70" s="9">
        <v>305</v>
      </c>
      <c r="E70" s="9">
        <v>309.25</v>
      </c>
      <c r="F70" s="9"/>
      <c r="G70" s="9">
        <v>190</v>
      </c>
      <c r="H70" s="9"/>
      <c r="I70" s="10" t="e">
        <v>#N/A</v>
      </c>
    </row>
    <row r="71" spans="2:9" x14ac:dyDescent="0.2">
      <c r="B71" s="1">
        <v>33347</v>
      </c>
      <c r="C71" s="9">
        <v>320</v>
      </c>
      <c r="D71" s="9">
        <v>325</v>
      </c>
      <c r="E71" s="9">
        <v>322.5</v>
      </c>
      <c r="F71" s="9"/>
      <c r="G71" s="9">
        <v>200.5</v>
      </c>
      <c r="H71" s="9"/>
      <c r="I71" s="10" t="e">
        <v>#N/A</v>
      </c>
    </row>
    <row r="72" spans="2:9" x14ac:dyDescent="0.2">
      <c r="B72" s="1">
        <v>33354</v>
      </c>
      <c r="C72" s="9">
        <v>309.5</v>
      </c>
      <c r="D72" s="9">
        <v>302</v>
      </c>
      <c r="E72" s="9">
        <v>305.75</v>
      </c>
      <c r="F72" s="9"/>
      <c r="G72" s="9">
        <v>203</v>
      </c>
      <c r="H72" s="9"/>
      <c r="I72" s="10" t="e">
        <v>#N/A</v>
      </c>
    </row>
    <row r="73" spans="2:9" x14ac:dyDescent="0.2">
      <c r="B73" s="1">
        <v>33361</v>
      </c>
      <c r="C73" s="9">
        <v>312.5</v>
      </c>
      <c r="D73" s="9">
        <v>309</v>
      </c>
      <c r="E73" s="9">
        <v>310.75</v>
      </c>
      <c r="F73" s="9"/>
      <c r="G73" s="9">
        <v>210</v>
      </c>
      <c r="H73" s="9"/>
      <c r="I73" s="10" t="e">
        <v>#N/A</v>
      </c>
    </row>
    <row r="74" spans="2:9" x14ac:dyDescent="0.2">
      <c r="B74" s="1">
        <v>33368</v>
      </c>
      <c r="C74" s="9">
        <v>312.5</v>
      </c>
      <c r="D74" s="9">
        <v>316.5</v>
      </c>
      <c r="E74" s="9">
        <v>314.5</v>
      </c>
      <c r="F74" s="9"/>
      <c r="G74" s="9">
        <v>211</v>
      </c>
      <c r="H74" s="9"/>
      <c r="I74" s="10" t="e">
        <v>#N/A</v>
      </c>
    </row>
    <row r="75" spans="2:9" x14ac:dyDescent="0.2">
      <c r="B75" s="1">
        <v>33375</v>
      </c>
      <c r="C75" s="9">
        <v>318.5</v>
      </c>
      <c r="D75" s="9">
        <v>316.5</v>
      </c>
      <c r="E75" s="9">
        <v>317.5</v>
      </c>
      <c r="F75" s="9"/>
      <c r="G75" s="9">
        <v>203</v>
      </c>
      <c r="H75" s="9"/>
      <c r="I75" s="10" t="e">
        <v>#N/A</v>
      </c>
    </row>
    <row r="76" spans="2:9" x14ac:dyDescent="0.2">
      <c r="B76" s="1">
        <v>33382</v>
      </c>
      <c r="C76" s="9">
        <v>315</v>
      </c>
      <c r="D76" s="9">
        <v>317</v>
      </c>
      <c r="E76" s="9">
        <v>316</v>
      </c>
      <c r="F76" s="9"/>
      <c r="G76" s="9">
        <v>207.5</v>
      </c>
      <c r="H76" s="9"/>
      <c r="I76" s="10" t="e">
        <v>#N/A</v>
      </c>
    </row>
    <row r="77" spans="2:9" x14ac:dyDescent="0.2">
      <c r="B77" s="1">
        <v>33389</v>
      </c>
      <c r="C77" s="9">
        <v>302.5</v>
      </c>
      <c r="D77" s="9">
        <v>305</v>
      </c>
      <c r="E77" s="9">
        <v>303.75</v>
      </c>
      <c r="F77" s="9"/>
      <c r="G77" s="9">
        <v>201.5</v>
      </c>
      <c r="H77" s="9"/>
      <c r="I77" s="10" t="e">
        <v>#N/A</v>
      </c>
    </row>
    <row r="78" spans="2:9" x14ac:dyDescent="0.2">
      <c r="B78" s="1">
        <v>33396</v>
      </c>
      <c r="C78" s="9">
        <v>303.5</v>
      </c>
      <c r="D78" s="9">
        <v>309</v>
      </c>
      <c r="E78" s="9">
        <v>306.25</v>
      </c>
      <c r="F78" s="9"/>
      <c r="G78" s="9">
        <v>193</v>
      </c>
      <c r="H78" s="9"/>
      <c r="I78" s="10" t="e">
        <v>#N/A</v>
      </c>
    </row>
    <row r="79" spans="2:9" x14ac:dyDescent="0.2">
      <c r="B79" s="1">
        <v>33403</v>
      </c>
      <c r="C79" s="9">
        <v>302.5</v>
      </c>
      <c r="D79" s="9">
        <v>302</v>
      </c>
      <c r="E79" s="9">
        <v>302.25</v>
      </c>
      <c r="F79" s="9"/>
      <c r="G79" s="9">
        <v>188.5</v>
      </c>
      <c r="H79" s="9"/>
      <c r="I79" s="10" t="e">
        <v>#N/A</v>
      </c>
    </row>
    <row r="80" spans="2:9" x14ac:dyDescent="0.2">
      <c r="B80" s="1">
        <v>33410</v>
      </c>
      <c r="C80" s="9">
        <v>302.5</v>
      </c>
      <c r="D80" s="9">
        <v>304</v>
      </c>
      <c r="E80" s="9">
        <v>303.25</v>
      </c>
      <c r="F80" s="9"/>
      <c r="G80" s="9">
        <v>185.5</v>
      </c>
      <c r="H80" s="9"/>
      <c r="I80" s="10" t="e">
        <v>#N/A</v>
      </c>
    </row>
    <row r="81" spans="2:9" x14ac:dyDescent="0.2">
      <c r="B81" s="1">
        <v>33417</v>
      </c>
      <c r="C81" s="9">
        <v>306</v>
      </c>
      <c r="D81" s="9">
        <v>304</v>
      </c>
      <c r="E81" s="9">
        <v>305</v>
      </c>
      <c r="F81" s="9"/>
      <c r="G81" s="9">
        <v>183.5</v>
      </c>
      <c r="H81" s="9"/>
      <c r="I81" s="10" t="e">
        <v>#N/A</v>
      </c>
    </row>
    <row r="82" spans="2:9" x14ac:dyDescent="0.2">
      <c r="B82" s="1">
        <v>33424</v>
      </c>
      <c r="C82" s="9">
        <v>314</v>
      </c>
      <c r="D82" s="9">
        <v>313</v>
      </c>
      <c r="E82" s="9">
        <v>313.5</v>
      </c>
      <c r="F82" s="9"/>
      <c r="G82" s="9">
        <v>186</v>
      </c>
      <c r="H82" s="9"/>
      <c r="I82" s="10" t="e">
        <v>#N/A</v>
      </c>
    </row>
    <row r="83" spans="2:9" x14ac:dyDescent="0.2">
      <c r="B83" s="1">
        <v>33431</v>
      </c>
      <c r="C83" s="9">
        <v>331.5</v>
      </c>
      <c r="D83" s="9">
        <v>337.5</v>
      </c>
      <c r="E83" s="9">
        <v>334.5</v>
      </c>
      <c r="F83" s="9"/>
      <c r="G83" s="9">
        <v>183.5</v>
      </c>
      <c r="H83" s="9"/>
      <c r="I83" s="10" t="e">
        <v>#N/A</v>
      </c>
    </row>
    <row r="84" spans="2:9" x14ac:dyDescent="0.2">
      <c r="B84" s="1">
        <v>33438</v>
      </c>
      <c r="C84" s="9">
        <v>337.5</v>
      </c>
      <c r="D84" s="9">
        <v>339</v>
      </c>
      <c r="E84" s="9">
        <v>338.25</v>
      </c>
      <c r="F84" s="9"/>
      <c r="G84" s="9">
        <v>190</v>
      </c>
      <c r="H84" s="9"/>
      <c r="I84" s="10" t="e">
        <v>#N/A</v>
      </c>
    </row>
    <row r="85" spans="2:9" x14ac:dyDescent="0.2">
      <c r="B85" s="1">
        <v>33445</v>
      </c>
      <c r="C85" s="9">
        <v>340</v>
      </c>
      <c r="D85" s="9">
        <v>332</v>
      </c>
      <c r="E85" s="9">
        <v>336</v>
      </c>
      <c r="F85" s="9"/>
      <c r="G85" s="9">
        <v>193.5</v>
      </c>
      <c r="H85" s="9"/>
      <c r="I85" s="10" t="e">
        <v>#N/A</v>
      </c>
    </row>
    <row r="86" spans="2:9" x14ac:dyDescent="0.2">
      <c r="B86" s="1">
        <v>33452</v>
      </c>
      <c r="C86" s="9">
        <v>352.5</v>
      </c>
      <c r="D86" s="9">
        <v>348.5</v>
      </c>
      <c r="E86" s="9">
        <v>350.5</v>
      </c>
      <c r="F86" s="9"/>
      <c r="G86" s="9">
        <v>196</v>
      </c>
      <c r="H86" s="9"/>
      <c r="I86" s="10" t="e">
        <v>#N/A</v>
      </c>
    </row>
    <row r="87" spans="2:9" x14ac:dyDescent="0.2">
      <c r="B87" s="1">
        <v>33459</v>
      </c>
      <c r="C87" s="9">
        <v>385</v>
      </c>
      <c r="D87" s="9">
        <v>381</v>
      </c>
      <c r="E87" s="9">
        <v>383</v>
      </c>
      <c r="F87" s="9"/>
      <c r="G87" s="9">
        <v>200</v>
      </c>
      <c r="H87" s="9"/>
      <c r="I87" s="10" t="e">
        <v>#N/A</v>
      </c>
    </row>
    <row r="88" spans="2:9" x14ac:dyDescent="0.2">
      <c r="B88" s="1">
        <v>33466</v>
      </c>
      <c r="C88" s="9">
        <v>400</v>
      </c>
      <c r="D88" s="9">
        <v>406.5</v>
      </c>
      <c r="E88" s="9">
        <v>403.25</v>
      </c>
      <c r="F88" s="9"/>
      <c r="G88" s="9">
        <v>203.5</v>
      </c>
      <c r="H88" s="9"/>
      <c r="I88" s="10" t="e">
        <v>#N/A</v>
      </c>
    </row>
    <row r="89" spans="2:9" x14ac:dyDescent="0.2">
      <c r="B89" s="1">
        <v>33473</v>
      </c>
      <c r="C89" s="9">
        <v>400</v>
      </c>
      <c r="D89" s="9">
        <v>371</v>
      </c>
      <c r="E89" s="9">
        <v>385.5</v>
      </c>
      <c r="F89" s="9"/>
      <c r="G89" s="9">
        <v>214.5</v>
      </c>
      <c r="H89" s="9"/>
      <c r="I89" s="10" t="e">
        <v>#N/A</v>
      </c>
    </row>
    <row r="90" spans="2:9" x14ac:dyDescent="0.2">
      <c r="B90" s="1">
        <v>33480</v>
      </c>
      <c r="C90" s="9">
        <v>375</v>
      </c>
      <c r="D90" s="9">
        <v>371</v>
      </c>
      <c r="E90" s="9">
        <v>373</v>
      </c>
      <c r="F90" s="9"/>
      <c r="G90" s="9">
        <v>208</v>
      </c>
      <c r="H90" s="9"/>
      <c r="I90" s="10" t="e">
        <v>#N/A</v>
      </c>
    </row>
    <row r="91" spans="2:9" x14ac:dyDescent="0.2">
      <c r="B91" s="1">
        <v>33487</v>
      </c>
      <c r="C91" s="9">
        <v>375</v>
      </c>
      <c r="D91" s="9">
        <v>365.5</v>
      </c>
      <c r="E91" s="9">
        <v>370.25</v>
      </c>
      <c r="F91" s="9"/>
      <c r="G91" s="9">
        <v>208</v>
      </c>
      <c r="H91" s="9"/>
      <c r="I91" s="10" t="e">
        <v>#N/A</v>
      </c>
    </row>
    <row r="92" spans="2:9" x14ac:dyDescent="0.2">
      <c r="B92" s="1">
        <v>33494</v>
      </c>
      <c r="C92" s="9">
        <v>366.5</v>
      </c>
      <c r="D92" s="9">
        <v>365</v>
      </c>
      <c r="E92" s="9">
        <v>365.75</v>
      </c>
      <c r="F92" s="9"/>
      <c r="G92" s="9">
        <v>203.5</v>
      </c>
      <c r="H92" s="9"/>
      <c r="I92" s="10" t="e">
        <v>#N/A</v>
      </c>
    </row>
    <row r="93" spans="2:9" x14ac:dyDescent="0.2">
      <c r="B93" s="1">
        <v>33501</v>
      </c>
      <c r="C93" s="9">
        <v>375</v>
      </c>
      <c r="D93" s="9">
        <v>366.5</v>
      </c>
      <c r="E93" s="9">
        <v>370.75</v>
      </c>
      <c r="F93" s="9"/>
      <c r="G93" s="9">
        <v>203.5</v>
      </c>
      <c r="H93" s="9"/>
      <c r="I93" s="10" t="e">
        <v>#N/A</v>
      </c>
    </row>
    <row r="94" spans="2:9" x14ac:dyDescent="0.2">
      <c r="B94" s="1">
        <v>33508</v>
      </c>
      <c r="C94" s="9">
        <v>375</v>
      </c>
      <c r="D94" s="9">
        <v>375</v>
      </c>
      <c r="E94" s="9">
        <v>375</v>
      </c>
      <c r="F94" s="9"/>
      <c r="G94" s="9">
        <v>203.5</v>
      </c>
      <c r="H94" s="9"/>
      <c r="I94" s="10" t="e">
        <v>#N/A</v>
      </c>
    </row>
    <row r="95" spans="2:9" x14ac:dyDescent="0.2">
      <c r="B95" s="1">
        <v>33515</v>
      </c>
      <c r="C95" s="9">
        <v>367.5</v>
      </c>
      <c r="D95" s="9">
        <v>372</v>
      </c>
      <c r="E95" s="9">
        <v>369.75</v>
      </c>
      <c r="F95" s="9"/>
      <c r="G95" s="9">
        <v>212</v>
      </c>
      <c r="H95" s="9"/>
      <c r="I95" s="10" t="e">
        <v>#N/A</v>
      </c>
    </row>
    <row r="96" spans="2:9" x14ac:dyDescent="0.2">
      <c r="B96" s="1">
        <v>33522</v>
      </c>
      <c r="C96" s="9">
        <v>365</v>
      </c>
      <c r="D96" s="9">
        <v>366</v>
      </c>
      <c r="E96" s="9">
        <v>365.5</v>
      </c>
      <c r="F96" s="9"/>
      <c r="G96" s="9">
        <v>218.5</v>
      </c>
      <c r="H96" s="9"/>
      <c r="I96" s="10" t="e">
        <v>#N/A</v>
      </c>
    </row>
    <row r="97" spans="2:9" x14ac:dyDescent="0.2">
      <c r="B97" s="1">
        <v>33529</v>
      </c>
      <c r="C97" s="9">
        <v>368</v>
      </c>
      <c r="D97" s="9">
        <v>366.5</v>
      </c>
      <c r="E97" s="9">
        <v>367.25</v>
      </c>
      <c r="F97" s="9"/>
      <c r="G97" s="9">
        <v>220.5</v>
      </c>
      <c r="H97" s="9"/>
      <c r="I97" s="10" t="e">
        <v>#N/A</v>
      </c>
    </row>
    <row r="98" spans="2:9" x14ac:dyDescent="0.2">
      <c r="B98" s="1">
        <v>33536</v>
      </c>
      <c r="C98" s="9">
        <v>372</v>
      </c>
      <c r="D98" s="9">
        <v>374</v>
      </c>
      <c r="E98" s="9">
        <v>373</v>
      </c>
      <c r="F98" s="9"/>
      <c r="G98" s="9">
        <v>214.5</v>
      </c>
      <c r="H98" s="9"/>
      <c r="I98" s="10" t="e">
        <v>#N/A</v>
      </c>
    </row>
    <row r="99" spans="2:9" x14ac:dyDescent="0.2">
      <c r="B99" s="1">
        <v>33543</v>
      </c>
      <c r="C99" s="9">
        <v>372.5</v>
      </c>
      <c r="D99" s="9">
        <v>373</v>
      </c>
      <c r="E99" s="9">
        <v>372.75</v>
      </c>
      <c r="F99" s="9"/>
      <c r="G99" s="9">
        <v>212.5</v>
      </c>
      <c r="H99" s="9"/>
      <c r="I99" s="10" t="e">
        <v>#N/A</v>
      </c>
    </row>
    <row r="100" spans="2:9" x14ac:dyDescent="0.2">
      <c r="B100" s="1">
        <v>33550</v>
      </c>
      <c r="C100" s="9">
        <v>387.5</v>
      </c>
      <c r="D100" s="9">
        <v>388.5</v>
      </c>
      <c r="E100" s="9">
        <v>388</v>
      </c>
      <c r="F100" s="9"/>
      <c r="G100" s="9">
        <v>220.5</v>
      </c>
      <c r="H100" s="9"/>
      <c r="I100" s="10" t="e">
        <v>#N/A</v>
      </c>
    </row>
    <row r="101" spans="2:9" x14ac:dyDescent="0.2">
      <c r="B101" s="1">
        <v>33557</v>
      </c>
      <c r="C101" s="9">
        <v>385</v>
      </c>
      <c r="D101" s="9">
        <v>384.5</v>
      </c>
      <c r="E101" s="9">
        <v>384.75</v>
      </c>
      <c r="F101" s="9"/>
      <c r="G101" s="9">
        <v>219</v>
      </c>
      <c r="H101" s="9"/>
      <c r="I101" s="10" t="e">
        <v>#N/A</v>
      </c>
    </row>
    <row r="102" spans="2:9" x14ac:dyDescent="0.2">
      <c r="B102" s="1">
        <v>33564</v>
      </c>
      <c r="C102" s="9">
        <v>385</v>
      </c>
      <c r="D102" s="9">
        <v>385</v>
      </c>
      <c r="E102" s="9">
        <v>385</v>
      </c>
      <c r="F102" s="9"/>
      <c r="G102" s="9">
        <v>210.5</v>
      </c>
      <c r="H102" s="9"/>
      <c r="I102" s="10" t="e">
        <v>#N/A</v>
      </c>
    </row>
    <row r="103" spans="2:9" x14ac:dyDescent="0.2">
      <c r="B103" s="1">
        <v>33571</v>
      </c>
      <c r="C103" s="9">
        <v>380</v>
      </c>
      <c r="D103" s="9">
        <v>377.5</v>
      </c>
      <c r="E103" s="9">
        <v>378.75</v>
      </c>
      <c r="F103" s="9"/>
      <c r="G103" s="9">
        <v>200.5</v>
      </c>
      <c r="H103" s="9"/>
      <c r="I103" s="10" t="e">
        <v>#N/A</v>
      </c>
    </row>
    <row r="104" spans="2:9" x14ac:dyDescent="0.2">
      <c r="B104" s="1">
        <v>33578</v>
      </c>
      <c r="C104" s="9">
        <v>375</v>
      </c>
      <c r="D104" s="9">
        <v>377.5</v>
      </c>
      <c r="E104" s="9">
        <v>376.25</v>
      </c>
      <c r="F104" s="9"/>
      <c r="G104" s="9">
        <v>189</v>
      </c>
      <c r="H104" s="9"/>
      <c r="I104" s="10" t="e">
        <v>#N/A</v>
      </c>
    </row>
    <row r="105" spans="2:9" x14ac:dyDescent="0.2">
      <c r="B105" s="1">
        <v>33585</v>
      </c>
      <c r="C105" s="9">
        <v>361</v>
      </c>
      <c r="D105" s="9">
        <v>359.5</v>
      </c>
      <c r="E105" s="9">
        <v>360.25</v>
      </c>
      <c r="F105" s="9"/>
      <c r="G105" s="9">
        <v>184.5</v>
      </c>
      <c r="H105" s="9"/>
      <c r="I105" s="10" t="e">
        <v>#N/A</v>
      </c>
    </row>
    <row r="106" spans="2:9" x14ac:dyDescent="0.2">
      <c r="B106" s="1">
        <v>33592</v>
      </c>
      <c r="C106" s="9">
        <v>347.5</v>
      </c>
      <c r="D106" s="9">
        <v>352.5</v>
      </c>
      <c r="E106" s="9">
        <v>350</v>
      </c>
      <c r="F106" s="9"/>
      <c r="G106" s="9">
        <v>184.5</v>
      </c>
      <c r="H106" s="9"/>
      <c r="I106" s="10" t="e">
        <v>#N/A</v>
      </c>
    </row>
    <row r="107" spans="2:9" x14ac:dyDescent="0.2">
      <c r="B107" s="1">
        <v>33599</v>
      </c>
      <c r="C107" s="9" t="e">
        <v>#N/A</v>
      </c>
      <c r="D107" s="9">
        <v>340</v>
      </c>
      <c r="E107" s="9">
        <v>340</v>
      </c>
      <c r="F107" s="9"/>
      <c r="G107" s="9">
        <v>182</v>
      </c>
      <c r="H107" s="9"/>
      <c r="I107" s="10" t="e">
        <v>#N/A</v>
      </c>
    </row>
    <row r="108" spans="2:9" x14ac:dyDescent="0.2">
      <c r="B108" s="1">
        <v>33606</v>
      </c>
      <c r="C108" s="9" t="e">
        <v>#N/A</v>
      </c>
      <c r="D108" s="9">
        <v>327.5</v>
      </c>
      <c r="E108" s="9">
        <v>327.5</v>
      </c>
      <c r="F108" s="9"/>
      <c r="G108" s="9">
        <v>181.5</v>
      </c>
      <c r="H108" s="9"/>
      <c r="I108" s="10" t="e">
        <v>#N/A</v>
      </c>
    </row>
    <row r="109" spans="2:9" x14ac:dyDescent="0.2">
      <c r="B109" s="1">
        <v>33613</v>
      </c>
      <c r="C109" s="9">
        <v>325</v>
      </c>
      <c r="D109" s="9">
        <v>311</v>
      </c>
      <c r="E109" s="9">
        <v>318</v>
      </c>
      <c r="F109" s="9"/>
      <c r="G109" s="9">
        <v>181</v>
      </c>
      <c r="H109" s="9"/>
      <c r="I109" s="10" t="e">
        <v>#N/A</v>
      </c>
    </row>
    <row r="110" spans="2:9" x14ac:dyDescent="0.2">
      <c r="B110" s="1">
        <v>33620</v>
      </c>
      <c r="C110" s="9">
        <v>314.5</v>
      </c>
      <c r="D110" s="9">
        <v>317.5</v>
      </c>
      <c r="E110" s="9">
        <v>316</v>
      </c>
      <c r="F110" s="9"/>
      <c r="G110" s="9">
        <v>187</v>
      </c>
      <c r="H110" s="9"/>
      <c r="I110" s="10" t="e">
        <v>#N/A</v>
      </c>
    </row>
    <row r="111" spans="2:9" x14ac:dyDescent="0.2">
      <c r="B111" s="1">
        <v>33627</v>
      </c>
      <c r="C111" s="9">
        <v>322.5</v>
      </c>
      <c r="D111" s="9">
        <v>328</v>
      </c>
      <c r="E111" s="9">
        <v>325.25</v>
      </c>
      <c r="F111" s="9"/>
      <c r="G111" s="9">
        <v>181.5</v>
      </c>
      <c r="H111" s="9"/>
      <c r="I111" s="10" t="e">
        <v>#N/A</v>
      </c>
    </row>
    <row r="112" spans="2:9" x14ac:dyDescent="0.2">
      <c r="B112" s="1">
        <v>33634</v>
      </c>
      <c r="C112" s="9">
        <v>328</v>
      </c>
      <c r="D112" s="9">
        <v>339</v>
      </c>
      <c r="E112" s="9">
        <v>333.5</v>
      </c>
      <c r="F112" s="9"/>
      <c r="G112" s="9">
        <v>178.5</v>
      </c>
      <c r="H112" s="9"/>
      <c r="I112" s="10" t="e">
        <v>#N/A</v>
      </c>
    </row>
    <row r="113" spans="2:9" x14ac:dyDescent="0.2">
      <c r="B113" s="1">
        <v>33641</v>
      </c>
      <c r="C113" s="9">
        <v>339.5</v>
      </c>
      <c r="D113" s="9">
        <v>340.5</v>
      </c>
      <c r="E113" s="9">
        <v>340</v>
      </c>
      <c r="F113" s="9"/>
      <c r="G113" s="9">
        <v>181</v>
      </c>
      <c r="H113" s="9"/>
      <c r="I113" s="10" t="e">
        <v>#N/A</v>
      </c>
    </row>
    <row r="114" spans="2:9" x14ac:dyDescent="0.2">
      <c r="B114" s="1">
        <v>33648</v>
      </c>
      <c r="C114" s="9">
        <v>343</v>
      </c>
      <c r="D114" s="9">
        <v>343.5</v>
      </c>
      <c r="E114" s="9">
        <v>343.25</v>
      </c>
      <c r="F114" s="9"/>
      <c r="G114" s="9">
        <v>184.5</v>
      </c>
      <c r="H114" s="9"/>
      <c r="I114" s="10" t="e">
        <v>#N/A</v>
      </c>
    </row>
    <row r="115" spans="2:9" x14ac:dyDescent="0.2">
      <c r="B115" s="1">
        <v>33655</v>
      </c>
      <c r="C115" s="9">
        <v>336</v>
      </c>
      <c r="D115" s="9">
        <v>320</v>
      </c>
      <c r="E115" s="9">
        <v>328</v>
      </c>
      <c r="F115" s="9"/>
      <c r="G115" s="9">
        <v>178</v>
      </c>
      <c r="H115" s="9"/>
      <c r="I115" s="10" t="e">
        <v>#N/A</v>
      </c>
    </row>
    <row r="116" spans="2:9" x14ac:dyDescent="0.2">
      <c r="B116" s="1">
        <v>33662</v>
      </c>
      <c r="C116" s="9">
        <v>321.5</v>
      </c>
      <c r="D116" s="9">
        <v>320</v>
      </c>
      <c r="E116" s="9">
        <v>320.75</v>
      </c>
      <c r="F116" s="9"/>
      <c r="G116" s="9">
        <v>175.5</v>
      </c>
      <c r="H116" s="9"/>
      <c r="I116" s="10" t="e">
        <v>#N/A</v>
      </c>
    </row>
    <row r="117" spans="2:9" x14ac:dyDescent="0.2">
      <c r="B117" s="1">
        <v>33669</v>
      </c>
      <c r="C117" s="9">
        <v>325</v>
      </c>
      <c r="D117" s="9">
        <v>330</v>
      </c>
      <c r="E117" s="9">
        <v>327.5</v>
      </c>
      <c r="F117" s="9"/>
      <c r="G117" s="9">
        <v>176.5</v>
      </c>
      <c r="H117" s="9"/>
      <c r="I117" s="10" t="e">
        <v>#N/A</v>
      </c>
    </row>
    <row r="118" spans="2:9" x14ac:dyDescent="0.2">
      <c r="B118" s="1">
        <v>33676</v>
      </c>
      <c r="C118" s="9">
        <v>331.5</v>
      </c>
      <c r="D118" s="9">
        <v>340.5</v>
      </c>
      <c r="E118" s="9">
        <v>336</v>
      </c>
      <c r="F118" s="9"/>
      <c r="G118" s="9">
        <v>172.5</v>
      </c>
      <c r="H118" s="9"/>
      <c r="I118" s="10" t="e">
        <v>#N/A</v>
      </c>
    </row>
    <row r="119" spans="2:9" x14ac:dyDescent="0.2">
      <c r="B119" s="1">
        <v>33683</v>
      </c>
      <c r="C119" s="9">
        <v>339</v>
      </c>
      <c r="D119" s="9" t="e">
        <v>#N/A</v>
      </c>
      <c r="E119" s="9">
        <v>339</v>
      </c>
      <c r="F119" s="9"/>
      <c r="G119" s="9">
        <v>166.5</v>
      </c>
      <c r="H119" s="9"/>
      <c r="I119" s="10" t="e">
        <v>#N/A</v>
      </c>
    </row>
    <row r="120" spans="2:9" x14ac:dyDescent="0.2">
      <c r="B120" s="1">
        <v>33690</v>
      </c>
      <c r="C120" s="9">
        <v>337.5</v>
      </c>
      <c r="D120" s="9" t="e">
        <v>#N/A</v>
      </c>
      <c r="E120" s="9">
        <v>337.5</v>
      </c>
      <c r="F120" s="9"/>
      <c r="G120" s="9">
        <v>164</v>
      </c>
      <c r="H120" s="9"/>
      <c r="I120" s="10" t="e">
        <v>#N/A</v>
      </c>
    </row>
    <row r="121" spans="2:9" x14ac:dyDescent="0.2">
      <c r="B121" s="1">
        <v>33697</v>
      </c>
      <c r="C121" s="9">
        <v>340</v>
      </c>
      <c r="D121" s="9">
        <v>338</v>
      </c>
      <c r="E121" s="9">
        <v>339</v>
      </c>
      <c r="F121" s="9"/>
      <c r="G121" s="9">
        <v>167.5</v>
      </c>
      <c r="H121" s="9"/>
      <c r="I121" s="10" t="e">
        <v>#N/A</v>
      </c>
    </row>
    <row r="122" spans="2:9" x14ac:dyDescent="0.2">
      <c r="B122" s="1">
        <v>33704</v>
      </c>
      <c r="C122" s="9">
        <v>342.5</v>
      </c>
      <c r="D122" s="9">
        <v>343.5</v>
      </c>
      <c r="E122" s="9">
        <v>343</v>
      </c>
      <c r="F122" s="9"/>
      <c r="G122" s="9">
        <v>174.5</v>
      </c>
      <c r="H122" s="9"/>
      <c r="I122" s="10" t="e">
        <v>#N/A</v>
      </c>
    </row>
    <row r="123" spans="2:9" x14ac:dyDescent="0.2">
      <c r="B123" s="1">
        <v>33711</v>
      </c>
      <c r="C123" s="9">
        <v>339.5</v>
      </c>
      <c r="D123" s="9">
        <v>341</v>
      </c>
      <c r="E123" s="9">
        <v>340.25</v>
      </c>
      <c r="F123" s="9"/>
      <c r="G123" s="9">
        <v>176.5</v>
      </c>
      <c r="H123" s="9"/>
      <c r="I123" s="10" t="e">
        <v>#N/A</v>
      </c>
    </row>
    <row r="124" spans="2:9" x14ac:dyDescent="0.2">
      <c r="B124" s="1">
        <v>33718</v>
      </c>
      <c r="C124" s="9">
        <v>351.5</v>
      </c>
      <c r="D124" s="9">
        <v>342.5</v>
      </c>
      <c r="E124" s="9">
        <v>347</v>
      </c>
      <c r="F124" s="9"/>
      <c r="G124" s="9">
        <v>178</v>
      </c>
      <c r="H124" s="9"/>
      <c r="I124" s="10" t="e">
        <v>#N/A</v>
      </c>
    </row>
    <row r="125" spans="2:9" x14ac:dyDescent="0.2">
      <c r="B125" s="1">
        <v>33725</v>
      </c>
      <c r="C125" s="9">
        <v>352.5</v>
      </c>
      <c r="D125" s="9">
        <v>352.5</v>
      </c>
      <c r="E125" s="9">
        <v>352.5</v>
      </c>
      <c r="F125" s="9"/>
      <c r="G125" s="9">
        <v>181.5</v>
      </c>
      <c r="H125" s="9"/>
      <c r="I125" s="10" t="e">
        <v>#N/A</v>
      </c>
    </row>
    <row r="126" spans="2:9" x14ac:dyDescent="0.2">
      <c r="B126" s="1">
        <v>33732</v>
      </c>
      <c r="C126" s="9">
        <v>359</v>
      </c>
      <c r="D126" s="9">
        <v>361.5</v>
      </c>
      <c r="E126" s="9">
        <v>360.25</v>
      </c>
      <c r="F126" s="9"/>
      <c r="G126" s="9">
        <v>185.5</v>
      </c>
      <c r="H126" s="9"/>
      <c r="I126" s="10" t="e">
        <v>#N/A</v>
      </c>
    </row>
    <row r="127" spans="2:9" x14ac:dyDescent="0.2">
      <c r="B127" s="1">
        <v>33739</v>
      </c>
      <c r="C127" s="9">
        <v>358</v>
      </c>
      <c r="D127" s="9">
        <v>360</v>
      </c>
      <c r="E127" s="9">
        <v>359</v>
      </c>
      <c r="F127" s="9"/>
      <c r="G127" s="9">
        <v>186</v>
      </c>
      <c r="H127" s="9"/>
      <c r="I127" s="10" t="e">
        <v>#N/A</v>
      </c>
    </row>
    <row r="128" spans="2:9" x14ac:dyDescent="0.2">
      <c r="B128" s="1">
        <v>33746</v>
      </c>
      <c r="C128" s="9">
        <v>385</v>
      </c>
      <c r="D128" s="9">
        <v>377.5</v>
      </c>
      <c r="E128" s="9">
        <v>381.25</v>
      </c>
      <c r="F128" s="9"/>
      <c r="G128" s="9">
        <v>183.5</v>
      </c>
      <c r="H128" s="9"/>
      <c r="I128" s="10" t="e">
        <v>#N/A</v>
      </c>
    </row>
    <row r="129" spans="2:9" x14ac:dyDescent="0.2">
      <c r="B129" s="1">
        <v>33753</v>
      </c>
      <c r="C129" s="9">
        <v>428</v>
      </c>
      <c r="D129" s="9">
        <v>387.5</v>
      </c>
      <c r="E129" s="9">
        <v>407.75</v>
      </c>
      <c r="F129" s="9"/>
      <c r="G129" s="9">
        <v>190</v>
      </c>
      <c r="H129" s="9"/>
      <c r="I129" s="10" t="e">
        <v>#N/A</v>
      </c>
    </row>
    <row r="130" spans="2:9" x14ac:dyDescent="0.2">
      <c r="B130" s="1">
        <v>33760</v>
      </c>
      <c r="C130" s="9">
        <v>428.5</v>
      </c>
      <c r="D130" s="9">
        <v>423</v>
      </c>
      <c r="E130" s="9">
        <v>425.75</v>
      </c>
      <c r="F130" s="9"/>
      <c r="G130" s="9">
        <v>192.5</v>
      </c>
      <c r="H130" s="9"/>
      <c r="I130" s="10" t="e">
        <v>#N/A</v>
      </c>
    </row>
    <row r="131" spans="2:9" x14ac:dyDescent="0.2">
      <c r="B131" s="1">
        <v>33767</v>
      </c>
      <c r="C131" s="9">
        <v>422</v>
      </c>
      <c r="D131" s="9">
        <v>418.5</v>
      </c>
      <c r="E131" s="9">
        <v>420.25</v>
      </c>
      <c r="F131" s="9"/>
      <c r="G131" s="9">
        <v>198.5</v>
      </c>
      <c r="H131" s="9"/>
      <c r="I131" s="10" t="e">
        <v>#N/A</v>
      </c>
    </row>
    <row r="132" spans="2:9" x14ac:dyDescent="0.2">
      <c r="B132" s="1">
        <v>33774</v>
      </c>
      <c r="C132" s="9">
        <v>412.5</v>
      </c>
      <c r="D132" s="9">
        <v>411.5</v>
      </c>
      <c r="E132" s="9">
        <v>412</v>
      </c>
      <c r="F132" s="9"/>
      <c r="G132" s="9">
        <v>199.5</v>
      </c>
      <c r="H132" s="9"/>
      <c r="I132" s="10" t="e">
        <v>#N/A</v>
      </c>
    </row>
    <row r="133" spans="2:9" x14ac:dyDescent="0.2">
      <c r="B133" s="1">
        <v>33781</v>
      </c>
      <c r="C133" s="9">
        <v>416.5</v>
      </c>
      <c r="D133" s="9">
        <v>400</v>
      </c>
      <c r="E133" s="9">
        <v>408.25</v>
      </c>
      <c r="F133" s="9"/>
      <c r="G133" s="9">
        <v>201</v>
      </c>
      <c r="H133" s="9"/>
      <c r="I133" s="10" t="e">
        <v>#N/A</v>
      </c>
    </row>
    <row r="134" spans="2:9" x14ac:dyDescent="0.2">
      <c r="B134" s="1">
        <v>33788</v>
      </c>
      <c r="C134" s="9">
        <v>399</v>
      </c>
      <c r="D134" s="9">
        <v>400</v>
      </c>
      <c r="E134" s="9">
        <v>399.5</v>
      </c>
      <c r="F134" s="9"/>
      <c r="G134" s="9">
        <v>201.5</v>
      </c>
      <c r="H134" s="9"/>
      <c r="I134" s="10" t="e">
        <v>#N/A</v>
      </c>
    </row>
    <row r="135" spans="2:9" x14ac:dyDescent="0.2">
      <c r="B135" s="1">
        <v>33795</v>
      </c>
      <c r="C135" s="9">
        <v>379</v>
      </c>
      <c r="D135" s="9">
        <v>383</v>
      </c>
      <c r="E135" s="9">
        <v>381</v>
      </c>
      <c r="F135" s="9"/>
      <c r="G135" s="9">
        <v>193.5</v>
      </c>
      <c r="H135" s="9"/>
      <c r="I135" s="10" t="e">
        <v>#N/A</v>
      </c>
    </row>
    <row r="136" spans="2:9" x14ac:dyDescent="0.2">
      <c r="B136" s="1">
        <v>33802</v>
      </c>
      <c r="C136" s="9">
        <v>356.5</v>
      </c>
      <c r="D136" s="9">
        <v>357.5</v>
      </c>
      <c r="E136" s="9">
        <v>357</v>
      </c>
      <c r="F136" s="9"/>
      <c r="G136" s="9">
        <v>195</v>
      </c>
      <c r="H136" s="9"/>
      <c r="I136" s="10" t="e">
        <v>#N/A</v>
      </c>
    </row>
    <row r="137" spans="2:9" x14ac:dyDescent="0.2">
      <c r="B137" s="1">
        <v>33809</v>
      </c>
      <c r="C137" s="9">
        <v>372.5</v>
      </c>
      <c r="D137" s="9">
        <v>364.5</v>
      </c>
      <c r="E137" s="9">
        <v>368.5</v>
      </c>
      <c r="F137" s="9"/>
      <c r="G137" s="9">
        <v>196</v>
      </c>
      <c r="H137" s="9"/>
      <c r="I137" s="10" t="e">
        <v>#N/A</v>
      </c>
    </row>
    <row r="138" spans="2:9" x14ac:dyDescent="0.2">
      <c r="B138" s="1">
        <v>33816</v>
      </c>
      <c r="C138" s="9">
        <v>365</v>
      </c>
      <c r="D138" s="9">
        <v>380</v>
      </c>
      <c r="E138" s="9">
        <v>372.5</v>
      </c>
      <c r="F138" s="9"/>
      <c r="G138" s="9">
        <v>192</v>
      </c>
      <c r="H138" s="9"/>
      <c r="I138" s="10" t="e">
        <v>#N/A</v>
      </c>
    </row>
    <row r="139" spans="2:9" x14ac:dyDescent="0.2">
      <c r="B139" s="1">
        <v>33823</v>
      </c>
      <c r="C139" s="9">
        <v>352.5</v>
      </c>
      <c r="D139" s="9">
        <v>357.5</v>
      </c>
      <c r="E139" s="9">
        <v>355</v>
      </c>
      <c r="F139" s="9"/>
      <c r="G139" s="9">
        <v>188.5</v>
      </c>
      <c r="H139" s="9"/>
      <c r="I139" s="10" t="e">
        <v>#N/A</v>
      </c>
    </row>
    <row r="140" spans="2:9" x14ac:dyDescent="0.2">
      <c r="B140" s="1">
        <v>33830</v>
      </c>
      <c r="C140" s="9">
        <v>336</v>
      </c>
      <c r="D140" s="9">
        <v>337</v>
      </c>
      <c r="E140" s="9">
        <v>336.5</v>
      </c>
      <c r="F140" s="9"/>
      <c r="G140" s="9">
        <v>189</v>
      </c>
      <c r="H140" s="9"/>
      <c r="I140" s="10" t="e">
        <v>#N/A</v>
      </c>
    </row>
    <row r="141" spans="2:9" x14ac:dyDescent="0.2">
      <c r="B141" s="1">
        <v>33837</v>
      </c>
      <c r="C141" s="9">
        <v>325</v>
      </c>
      <c r="D141" s="9">
        <v>321.5</v>
      </c>
      <c r="E141" s="9">
        <v>323.25</v>
      </c>
      <c r="F141" s="9"/>
      <c r="G141" s="9">
        <v>190</v>
      </c>
      <c r="H141" s="9"/>
      <c r="I141" s="10" t="e">
        <v>#N/A</v>
      </c>
    </row>
    <row r="142" spans="2:9" x14ac:dyDescent="0.2">
      <c r="B142" s="1">
        <v>33844</v>
      </c>
      <c r="C142" s="9">
        <v>327</v>
      </c>
      <c r="D142" s="9">
        <v>326</v>
      </c>
      <c r="E142" s="9">
        <v>326.5</v>
      </c>
      <c r="F142" s="9"/>
      <c r="G142" s="9">
        <v>191.5</v>
      </c>
      <c r="H142" s="9"/>
      <c r="I142" s="10" t="e">
        <v>#N/A</v>
      </c>
    </row>
    <row r="143" spans="2:9" x14ac:dyDescent="0.2">
      <c r="B143" s="1">
        <v>33851</v>
      </c>
      <c r="C143" s="9">
        <v>325.5</v>
      </c>
      <c r="D143" s="9">
        <v>321</v>
      </c>
      <c r="E143" s="9">
        <v>323.25</v>
      </c>
      <c r="F143" s="9"/>
      <c r="G143" s="9">
        <v>193</v>
      </c>
      <c r="H143" s="9"/>
      <c r="I143" s="10" t="e">
        <v>#N/A</v>
      </c>
    </row>
    <row r="144" spans="2:9" x14ac:dyDescent="0.2">
      <c r="B144" s="1">
        <v>33858</v>
      </c>
      <c r="C144" s="9">
        <v>303</v>
      </c>
      <c r="D144" s="9">
        <v>307.5</v>
      </c>
      <c r="E144" s="9">
        <v>305.25</v>
      </c>
      <c r="F144" s="9"/>
      <c r="G144" s="9">
        <v>191</v>
      </c>
      <c r="H144" s="9"/>
      <c r="I144" s="10" t="e">
        <v>#N/A</v>
      </c>
    </row>
    <row r="145" spans="2:9" x14ac:dyDescent="0.2">
      <c r="B145" s="1">
        <v>33865</v>
      </c>
      <c r="C145" s="9">
        <v>282.5</v>
      </c>
      <c r="D145" s="9">
        <v>280</v>
      </c>
      <c r="E145" s="9">
        <v>281.25</v>
      </c>
      <c r="F145" s="9"/>
      <c r="G145" s="9">
        <v>191.5</v>
      </c>
      <c r="H145" s="9"/>
      <c r="I145" s="10" t="e">
        <v>#N/A</v>
      </c>
    </row>
    <row r="146" spans="2:9" x14ac:dyDescent="0.2">
      <c r="B146" s="1">
        <v>33872</v>
      </c>
      <c r="C146" s="9">
        <v>275</v>
      </c>
      <c r="D146" s="9">
        <v>280</v>
      </c>
      <c r="E146" s="9">
        <v>277.5</v>
      </c>
      <c r="F146" s="9"/>
      <c r="G146" s="9">
        <v>190.5</v>
      </c>
      <c r="H146" s="9"/>
      <c r="I146" s="10" t="e">
        <v>#N/A</v>
      </c>
    </row>
    <row r="147" spans="2:9" x14ac:dyDescent="0.2">
      <c r="B147" s="1">
        <v>33879</v>
      </c>
      <c r="C147" s="9">
        <v>275</v>
      </c>
      <c r="D147" s="9">
        <v>272.5</v>
      </c>
      <c r="E147" s="9">
        <v>273.75</v>
      </c>
      <c r="F147" s="9"/>
      <c r="G147" s="9">
        <v>191.5</v>
      </c>
      <c r="H147" s="9"/>
      <c r="I147" s="10" t="e">
        <v>#N/A</v>
      </c>
    </row>
    <row r="148" spans="2:9" x14ac:dyDescent="0.2">
      <c r="B148" s="1">
        <v>33886</v>
      </c>
      <c r="C148" s="9">
        <v>280</v>
      </c>
      <c r="D148" s="9">
        <v>274.5</v>
      </c>
      <c r="E148" s="9">
        <v>277.25</v>
      </c>
      <c r="F148" s="9"/>
      <c r="G148" s="9">
        <v>192</v>
      </c>
      <c r="H148" s="9"/>
      <c r="I148" s="10" t="e">
        <v>#N/A</v>
      </c>
    </row>
    <row r="149" spans="2:9" x14ac:dyDescent="0.2">
      <c r="B149" s="1">
        <v>33893</v>
      </c>
      <c r="C149" s="9">
        <v>285</v>
      </c>
      <c r="D149" s="9">
        <v>285</v>
      </c>
      <c r="E149" s="9">
        <v>285</v>
      </c>
      <c r="F149" s="9"/>
      <c r="G149" s="9">
        <v>194.5</v>
      </c>
      <c r="H149" s="9"/>
      <c r="I149" s="10" t="e">
        <v>#N/A</v>
      </c>
    </row>
    <row r="150" spans="2:9" x14ac:dyDescent="0.2">
      <c r="B150" s="1">
        <v>33900</v>
      </c>
      <c r="C150" s="9">
        <v>292.5</v>
      </c>
      <c r="D150" s="9">
        <v>297</v>
      </c>
      <c r="E150" s="9">
        <v>294.75</v>
      </c>
      <c r="F150" s="9"/>
      <c r="G150" s="9">
        <v>193.5</v>
      </c>
      <c r="H150" s="9"/>
      <c r="I150" s="10" t="e">
        <v>#N/A</v>
      </c>
    </row>
    <row r="151" spans="2:9" x14ac:dyDescent="0.2">
      <c r="B151" s="1">
        <v>33907</v>
      </c>
      <c r="C151" s="9">
        <v>295</v>
      </c>
      <c r="D151" s="9">
        <v>294</v>
      </c>
      <c r="E151" s="9">
        <v>294.5</v>
      </c>
      <c r="F151" s="9"/>
      <c r="G151" s="9">
        <v>190.5</v>
      </c>
      <c r="H151" s="9"/>
      <c r="I151" s="10" t="e">
        <v>#N/A</v>
      </c>
    </row>
    <row r="152" spans="2:9" x14ac:dyDescent="0.2">
      <c r="B152" s="1">
        <v>33914</v>
      </c>
      <c r="C152" s="9">
        <v>291</v>
      </c>
      <c r="D152" s="9">
        <v>295</v>
      </c>
      <c r="E152" s="9">
        <v>293</v>
      </c>
      <c r="F152" s="9"/>
      <c r="G152" s="9">
        <v>188</v>
      </c>
      <c r="H152" s="9"/>
      <c r="I152" s="10" t="e">
        <v>#N/A</v>
      </c>
    </row>
    <row r="153" spans="2:9" x14ac:dyDescent="0.2">
      <c r="B153" s="1">
        <v>33921</v>
      </c>
      <c r="C153" s="9">
        <v>280</v>
      </c>
      <c r="D153" s="9">
        <v>280</v>
      </c>
      <c r="E153" s="9">
        <v>280</v>
      </c>
      <c r="F153" s="9"/>
      <c r="G153" s="9">
        <v>190.5</v>
      </c>
      <c r="H153" s="9"/>
      <c r="I153" s="10" t="e">
        <v>#N/A</v>
      </c>
    </row>
    <row r="154" spans="2:9" x14ac:dyDescent="0.2">
      <c r="B154" s="1">
        <v>33928</v>
      </c>
      <c r="C154" s="9">
        <v>272.5</v>
      </c>
      <c r="D154" s="9">
        <v>273.5</v>
      </c>
      <c r="E154" s="9">
        <v>273</v>
      </c>
      <c r="F154" s="9"/>
      <c r="G154" s="9">
        <v>186</v>
      </c>
      <c r="H154" s="9"/>
      <c r="I154" s="10" t="e">
        <v>#N/A</v>
      </c>
    </row>
    <row r="155" spans="2:9" x14ac:dyDescent="0.2">
      <c r="B155" s="1">
        <v>33935</v>
      </c>
      <c r="C155" s="9">
        <v>274</v>
      </c>
      <c r="D155" s="9">
        <v>271</v>
      </c>
      <c r="E155" s="9">
        <v>272.5</v>
      </c>
      <c r="F155" s="9"/>
      <c r="G155" s="9">
        <v>179</v>
      </c>
      <c r="H155" s="9"/>
      <c r="I155" s="10" t="e">
        <v>#N/A</v>
      </c>
    </row>
    <row r="156" spans="2:9" x14ac:dyDescent="0.2">
      <c r="B156" s="1">
        <v>33942</v>
      </c>
      <c r="C156" s="9">
        <v>282.5</v>
      </c>
      <c r="D156" s="9">
        <v>279.5</v>
      </c>
      <c r="E156" s="9">
        <v>281</v>
      </c>
      <c r="F156" s="9"/>
      <c r="G156" s="9">
        <v>174</v>
      </c>
      <c r="H156" s="9"/>
      <c r="I156" s="10" t="e">
        <v>#N/A</v>
      </c>
    </row>
    <row r="157" spans="2:9" x14ac:dyDescent="0.2">
      <c r="B157" s="1">
        <v>33949</v>
      </c>
      <c r="C157" s="9">
        <v>282.5</v>
      </c>
      <c r="D157" s="9">
        <v>281</v>
      </c>
      <c r="E157" s="9">
        <v>281.75</v>
      </c>
      <c r="F157" s="9"/>
      <c r="G157" s="9">
        <v>173</v>
      </c>
      <c r="H157" s="9"/>
      <c r="I157" s="10" t="e">
        <v>#N/A</v>
      </c>
    </row>
    <row r="158" spans="2:9" x14ac:dyDescent="0.2">
      <c r="B158" s="1">
        <v>33956</v>
      </c>
      <c r="C158" s="9">
        <v>282.5</v>
      </c>
      <c r="D158" s="9">
        <v>285</v>
      </c>
      <c r="E158" s="9">
        <v>283.75</v>
      </c>
      <c r="F158" s="9"/>
      <c r="G158" s="9">
        <v>175.5</v>
      </c>
      <c r="H158" s="9"/>
      <c r="I158" s="10" t="e">
        <v>#N/A</v>
      </c>
    </row>
    <row r="159" spans="2:9" x14ac:dyDescent="0.2">
      <c r="B159" s="1">
        <v>33970</v>
      </c>
      <c r="C159" s="9" t="e">
        <v>#N/A</v>
      </c>
      <c r="D159" s="9">
        <v>285</v>
      </c>
      <c r="E159" s="9">
        <v>285</v>
      </c>
      <c r="F159" s="9"/>
      <c r="G159" s="9">
        <v>175.5</v>
      </c>
      <c r="H159" s="9"/>
      <c r="I159" s="10" t="e">
        <v>#N/A</v>
      </c>
    </row>
    <row r="160" spans="2:9" x14ac:dyDescent="0.2">
      <c r="B160" s="1">
        <v>33977</v>
      </c>
      <c r="C160" s="9">
        <v>292</v>
      </c>
      <c r="D160" s="9">
        <v>292.5</v>
      </c>
      <c r="E160" s="9">
        <v>292.25</v>
      </c>
      <c r="F160" s="9"/>
      <c r="G160" s="9">
        <v>177</v>
      </c>
      <c r="H160" s="9"/>
      <c r="I160" s="10">
        <v>242</v>
      </c>
    </row>
    <row r="161" spans="2:9" x14ac:dyDescent="0.2">
      <c r="B161" s="1">
        <v>33984</v>
      </c>
      <c r="C161" s="9">
        <v>291.5</v>
      </c>
      <c r="D161" s="9">
        <v>290.5</v>
      </c>
      <c r="E161" s="9">
        <v>291</v>
      </c>
      <c r="F161" s="9"/>
      <c r="G161" s="9">
        <v>177.5</v>
      </c>
      <c r="H161" s="9"/>
      <c r="I161" s="10">
        <v>242</v>
      </c>
    </row>
    <row r="162" spans="2:9" x14ac:dyDescent="0.2">
      <c r="B162" s="1">
        <v>33991</v>
      </c>
      <c r="C162" s="9">
        <v>295.5</v>
      </c>
      <c r="D162" s="9">
        <v>295</v>
      </c>
      <c r="E162" s="9">
        <v>295.25</v>
      </c>
      <c r="F162" s="9"/>
      <c r="G162" s="9">
        <v>174.5</v>
      </c>
      <c r="H162" s="9"/>
      <c r="I162" s="10">
        <v>244</v>
      </c>
    </row>
    <row r="163" spans="2:9" x14ac:dyDescent="0.2">
      <c r="B163" s="1">
        <v>33998</v>
      </c>
      <c r="C163" s="9">
        <v>313</v>
      </c>
      <c r="D163" s="9">
        <v>311</v>
      </c>
      <c r="E163" s="9">
        <v>312</v>
      </c>
      <c r="F163" s="9"/>
      <c r="G163" s="9">
        <v>176</v>
      </c>
      <c r="H163" s="9"/>
      <c r="I163" s="10">
        <v>247</v>
      </c>
    </row>
    <row r="164" spans="2:9" x14ac:dyDescent="0.2">
      <c r="B164" s="1">
        <v>34005</v>
      </c>
      <c r="C164" s="9">
        <v>327</v>
      </c>
      <c r="D164" s="9">
        <v>328</v>
      </c>
      <c r="E164" s="9">
        <v>327.5</v>
      </c>
      <c r="F164" s="9"/>
      <c r="G164" s="9">
        <v>179</v>
      </c>
      <c r="H164" s="9"/>
      <c r="I164" s="10">
        <v>261</v>
      </c>
    </row>
    <row r="165" spans="2:9" x14ac:dyDescent="0.2">
      <c r="B165" s="1">
        <v>34012</v>
      </c>
      <c r="C165" s="9">
        <v>324</v>
      </c>
      <c r="D165" s="9">
        <v>324.5</v>
      </c>
      <c r="E165" s="9">
        <v>324.25</v>
      </c>
      <c r="F165" s="9"/>
      <c r="G165" s="9">
        <v>178</v>
      </c>
      <c r="H165" s="9"/>
      <c r="I165" s="10">
        <v>261</v>
      </c>
    </row>
    <row r="166" spans="2:9" x14ac:dyDescent="0.2">
      <c r="B166" s="1">
        <v>34019</v>
      </c>
      <c r="C166" s="9">
        <v>326.5</v>
      </c>
      <c r="D166" s="9">
        <v>326</v>
      </c>
      <c r="E166" s="9">
        <v>326.25</v>
      </c>
      <c r="F166" s="9"/>
      <c r="G166" s="9">
        <v>171</v>
      </c>
      <c r="H166" s="9"/>
      <c r="I166" s="10">
        <v>258</v>
      </c>
    </row>
    <row r="167" spans="2:9" x14ac:dyDescent="0.2">
      <c r="B167" s="1">
        <v>34026</v>
      </c>
      <c r="C167" s="9">
        <v>328.5</v>
      </c>
      <c r="D167" s="9">
        <v>327</v>
      </c>
      <c r="E167" s="9">
        <v>327.75</v>
      </c>
      <c r="F167" s="9"/>
      <c r="G167" s="9">
        <v>173.5</v>
      </c>
      <c r="H167" s="9"/>
      <c r="I167" s="10">
        <v>258</v>
      </c>
    </row>
    <row r="168" spans="2:9" x14ac:dyDescent="0.2">
      <c r="B168" s="1">
        <v>34033</v>
      </c>
      <c r="C168" s="9">
        <v>329.5</v>
      </c>
      <c r="D168" s="9">
        <v>329.5</v>
      </c>
      <c r="E168" s="9">
        <v>329.5</v>
      </c>
      <c r="F168" s="9"/>
      <c r="G168" s="9">
        <v>174</v>
      </c>
      <c r="H168" s="9"/>
      <c r="I168" s="10">
        <v>253</v>
      </c>
    </row>
    <row r="169" spans="2:9" x14ac:dyDescent="0.2">
      <c r="B169" s="1">
        <v>34040</v>
      </c>
      <c r="C169" s="9">
        <v>332.5</v>
      </c>
      <c r="D169" s="9">
        <v>333</v>
      </c>
      <c r="E169" s="9">
        <v>332.75</v>
      </c>
      <c r="F169" s="9"/>
      <c r="G169" s="9">
        <v>172</v>
      </c>
      <c r="H169" s="9"/>
      <c r="I169" s="10">
        <v>253</v>
      </c>
    </row>
    <row r="170" spans="2:9" x14ac:dyDescent="0.2">
      <c r="B170" s="1">
        <v>34047</v>
      </c>
      <c r="C170" s="9">
        <v>328</v>
      </c>
      <c r="D170" s="9">
        <v>330</v>
      </c>
      <c r="E170" s="9">
        <v>329</v>
      </c>
      <c r="F170" s="9"/>
      <c r="G170" s="9">
        <v>171</v>
      </c>
      <c r="H170" s="9"/>
      <c r="I170" s="10">
        <v>243</v>
      </c>
    </row>
    <row r="171" spans="2:9" x14ac:dyDescent="0.2">
      <c r="B171" s="1">
        <v>34054</v>
      </c>
      <c r="C171" s="9">
        <v>324</v>
      </c>
      <c r="D171" s="9" t="e">
        <v>#N/A</v>
      </c>
      <c r="E171" s="9">
        <v>324</v>
      </c>
      <c r="F171" s="9"/>
      <c r="G171" s="9">
        <v>169.5</v>
      </c>
      <c r="H171" s="9"/>
      <c r="I171" s="10">
        <v>241</v>
      </c>
    </row>
    <row r="172" spans="2:9" x14ac:dyDescent="0.2">
      <c r="B172" s="1">
        <v>34061</v>
      </c>
      <c r="C172" s="9">
        <v>311.5</v>
      </c>
      <c r="D172" s="9">
        <v>309</v>
      </c>
      <c r="E172" s="9">
        <v>310.25</v>
      </c>
      <c r="F172" s="9"/>
      <c r="G172" s="9">
        <v>173</v>
      </c>
      <c r="H172" s="9"/>
      <c r="I172" s="10">
        <v>241</v>
      </c>
    </row>
    <row r="173" spans="2:9" x14ac:dyDescent="0.2">
      <c r="B173" s="1">
        <v>34068</v>
      </c>
      <c r="C173" s="9">
        <v>307</v>
      </c>
      <c r="D173" s="9">
        <v>306</v>
      </c>
      <c r="E173" s="9">
        <v>306.5</v>
      </c>
      <c r="F173" s="9"/>
      <c r="G173" s="9">
        <v>173.5</v>
      </c>
      <c r="H173" s="9"/>
      <c r="I173" s="10">
        <v>248</v>
      </c>
    </row>
    <row r="174" spans="2:9" x14ac:dyDescent="0.2">
      <c r="B174" s="1">
        <v>34075</v>
      </c>
      <c r="C174" s="9">
        <v>307.5</v>
      </c>
      <c r="D174" s="9">
        <v>307.5</v>
      </c>
      <c r="E174" s="9">
        <v>307.5</v>
      </c>
      <c r="F174" s="9"/>
      <c r="G174" s="9">
        <v>175.5</v>
      </c>
      <c r="H174" s="9"/>
      <c r="I174" s="10">
        <v>248</v>
      </c>
    </row>
    <row r="175" spans="2:9" x14ac:dyDescent="0.2">
      <c r="B175" s="1">
        <v>34082</v>
      </c>
      <c r="C175" s="9">
        <v>310</v>
      </c>
      <c r="D175" s="9">
        <v>308.5</v>
      </c>
      <c r="E175" s="9">
        <v>309.25</v>
      </c>
      <c r="F175" s="9"/>
      <c r="G175" s="9">
        <v>177.5</v>
      </c>
      <c r="H175" s="9"/>
      <c r="I175" s="10">
        <v>243</v>
      </c>
    </row>
    <row r="176" spans="2:9" x14ac:dyDescent="0.2">
      <c r="B176" s="1">
        <v>34089</v>
      </c>
      <c r="C176" s="9">
        <v>307.5</v>
      </c>
      <c r="D176" s="9">
        <v>308</v>
      </c>
      <c r="E176" s="9">
        <v>307.75</v>
      </c>
      <c r="F176" s="9"/>
      <c r="G176" s="9">
        <v>180</v>
      </c>
      <c r="H176" s="9"/>
      <c r="I176" s="10">
        <v>243</v>
      </c>
    </row>
    <row r="177" spans="2:9" x14ac:dyDescent="0.2">
      <c r="B177" s="1">
        <v>34096</v>
      </c>
      <c r="C177" s="9">
        <v>302.5</v>
      </c>
      <c r="D177" s="9">
        <v>301.5</v>
      </c>
      <c r="E177" s="9">
        <v>302</v>
      </c>
      <c r="F177" s="9"/>
      <c r="G177" s="9">
        <v>182.5</v>
      </c>
      <c r="H177" s="9"/>
      <c r="I177" s="10">
        <v>243</v>
      </c>
    </row>
    <row r="178" spans="2:9" x14ac:dyDescent="0.2">
      <c r="B178" s="1">
        <v>34103</v>
      </c>
      <c r="C178" s="9">
        <v>303.5</v>
      </c>
      <c r="D178" s="9">
        <v>304.5</v>
      </c>
      <c r="E178" s="9">
        <v>304</v>
      </c>
      <c r="F178" s="9"/>
      <c r="G178" s="9">
        <v>183.5</v>
      </c>
      <c r="H178" s="9"/>
      <c r="I178" s="10">
        <v>248</v>
      </c>
    </row>
    <row r="179" spans="2:9" x14ac:dyDescent="0.2">
      <c r="B179" s="1">
        <v>34110</v>
      </c>
      <c r="C179" s="9">
        <v>298</v>
      </c>
      <c r="D179" s="9">
        <v>297.5</v>
      </c>
      <c r="E179" s="9">
        <v>297.75</v>
      </c>
      <c r="F179" s="9"/>
      <c r="G179" s="9">
        <v>182.5</v>
      </c>
      <c r="H179" s="9"/>
      <c r="I179" s="10">
        <v>253</v>
      </c>
    </row>
    <row r="180" spans="2:9" x14ac:dyDescent="0.2">
      <c r="B180" s="1">
        <v>34117</v>
      </c>
      <c r="C180" s="9">
        <v>290.5</v>
      </c>
      <c r="D180" s="9">
        <v>294</v>
      </c>
      <c r="E180" s="9">
        <v>292.25</v>
      </c>
      <c r="F180" s="9"/>
      <c r="G180" s="9">
        <v>182.5</v>
      </c>
      <c r="H180" s="9"/>
      <c r="I180" s="10">
        <v>253</v>
      </c>
    </row>
    <row r="181" spans="2:9" x14ac:dyDescent="0.2">
      <c r="B181" s="1">
        <v>34124</v>
      </c>
      <c r="C181" s="9">
        <v>291.5</v>
      </c>
      <c r="D181" s="9">
        <v>288.5</v>
      </c>
      <c r="E181" s="9">
        <v>290</v>
      </c>
      <c r="F181" s="9"/>
      <c r="G181" s="9">
        <v>180</v>
      </c>
      <c r="H181" s="9"/>
      <c r="I181" s="10">
        <v>243</v>
      </c>
    </row>
    <row r="182" spans="2:9" x14ac:dyDescent="0.2">
      <c r="B182" s="1">
        <v>34131</v>
      </c>
      <c r="C182" s="9">
        <v>291.5</v>
      </c>
      <c r="D182" s="9">
        <v>292.5</v>
      </c>
      <c r="E182" s="9">
        <v>292</v>
      </c>
      <c r="F182" s="9"/>
      <c r="G182" s="9">
        <v>175.5</v>
      </c>
      <c r="H182" s="9"/>
      <c r="I182" s="10">
        <v>245</v>
      </c>
    </row>
    <row r="183" spans="2:9" x14ac:dyDescent="0.2">
      <c r="B183" s="1">
        <v>34138</v>
      </c>
      <c r="C183" s="9">
        <v>290</v>
      </c>
      <c r="D183" s="9" t="e">
        <v>#N/A</v>
      </c>
      <c r="E183" s="9">
        <v>290</v>
      </c>
      <c r="F183" s="9"/>
      <c r="G183" s="9">
        <v>171.75</v>
      </c>
      <c r="H183" s="9"/>
      <c r="I183" s="10">
        <v>241</v>
      </c>
    </row>
    <row r="184" spans="2:9" x14ac:dyDescent="0.2">
      <c r="B184" s="1">
        <v>34145</v>
      </c>
      <c r="C184" s="9">
        <v>285</v>
      </c>
      <c r="D184" s="9">
        <v>282.5</v>
      </c>
      <c r="E184" s="9">
        <v>283.75</v>
      </c>
      <c r="F184" s="9"/>
      <c r="G184" s="9">
        <v>170.75</v>
      </c>
      <c r="H184" s="9"/>
      <c r="I184" s="10">
        <v>236</v>
      </c>
    </row>
    <row r="185" spans="2:9" x14ac:dyDescent="0.2">
      <c r="B185" s="1">
        <v>34152</v>
      </c>
      <c r="C185" s="9">
        <v>278.5</v>
      </c>
      <c r="D185" s="9">
        <v>279.5</v>
      </c>
      <c r="E185" s="9">
        <v>279</v>
      </c>
      <c r="F185" s="9"/>
      <c r="G185" s="9">
        <v>168.5</v>
      </c>
      <c r="H185" s="9"/>
      <c r="I185" s="10">
        <v>238</v>
      </c>
    </row>
    <row r="186" spans="2:9" x14ac:dyDescent="0.2">
      <c r="B186" s="1">
        <v>34159</v>
      </c>
      <c r="C186" s="9">
        <v>277.5</v>
      </c>
      <c r="D186" s="9">
        <v>280.5</v>
      </c>
      <c r="E186" s="9">
        <v>279</v>
      </c>
      <c r="F186" s="9"/>
      <c r="G186" s="9">
        <v>168</v>
      </c>
      <c r="H186" s="9"/>
      <c r="I186" s="10">
        <v>238</v>
      </c>
    </row>
    <row r="187" spans="2:9" x14ac:dyDescent="0.2">
      <c r="B187" s="1">
        <v>34166</v>
      </c>
      <c r="C187" s="9">
        <v>277.5</v>
      </c>
      <c r="D187" s="9">
        <v>277</v>
      </c>
      <c r="E187" s="9">
        <v>277.25</v>
      </c>
      <c r="F187" s="9"/>
      <c r="G187" s="9">
        <v>162</v>
      </c>
      <c r="H187" s="9"/>
      <c r="I187" s="10">
        <v>238</v>
      </c>
    </row>
    <row r="188" spans="2:9" x14ac:dyDescent="0.2">
      <c r="B188" s="1">
        <v>34173</v>
      </c>
      <c r="C188" s="9">
        <v>278.5</v>
      </c>
      <c r="D188" s="9">
        <v>278.5</v>
      </c>
      <c r="E188" s="9">
        <v>278.5</v>
      </c>
      <c r="F188" s="9"/>
      <c r="G188" s="9">
        <v>157</v>
      </c>
      <c r="H188" s="9"/>
      <c r="I188" s="10">
        <v>238</v>
      </c>
    </row>
    <row r="189" spans="2:9" x14ac:dyDescent="0.2">
      <c r="B189" s="1">
        <v>34180</v>
      </c>
      <c r="C189" s="9">
        <v>280</v>
      </c>
      <c r="D189" s="9">
        <v>279.5</v>
      </c>
      <c r="E189" s="9">
        <v>279.75</v>
      </c>
      <c r="F189" s="9"/>
      <c r="G189" s="9">
        <v>159.5</v>
      </c>
      <c r="H189" s="9"/>
      <c r="I189" s="10">
        <v>236</v>
      </c>
    </row>
    <row r="190" spans="2:9" x14ac:dyDescent="0.2">
      <c r="B190" s="1">
        <v>34187</v>
      </c>
      <c r="C190" s="9">
        <v>282.5</v>
      </c>
      <c r="D190" s="9">
        <v>282.5</v>
      </c>
      <c r="E190" s="9">
        <v>282.5</v>
      </c>
      <c r="F190" s="9"/>
      <c r="G190" s="9">
        <v>159.25</v>
      </c>
      <c r="H190" s="9"/>
      <c r="I190" s="10">
        <v>236</v>
      </c>
    </row>
    <row r="191" spans="2:9" x14ac:dyDescent="0.2">
      <c r="B191" s="1">
        <v>34194</v>
      </c>
      <c r="C191" s="9">
        <v>282</v>
      </c>
      <c r="D191" s="9">
        <v>282.5</v>
      </c>
      <c r="E191" s="9">
        <v>282.25</v>
      </c>
      <c r="F191" s="9"/>
      <c r="G191" s="9">
        <v>155</v>
      </c>
      <c r="H191" s="9"/>
      <c r="I191" s="10">
        <v>236</v>
      </c>
    </row>
    <row r="192" spans="2:9" x14ac:dyDescent="0.2">
      <c r="B192" s="1">
        <v>34201</v>
      </c>
      <c r="C192" s="9">
        <v>284.5</v>
      </c>
      <c r="D192" s="9">
        <v>285</v>
      </c>
      <c r="E192" s="9">
        <v>284.75</v>
      </c>
      <c r="F192" s="9"/>
      <c r="G192" s="9">
        <v>157</v>
      </c>
      <c r="H192" s="9"/>
      <c r="I192" s="10">
        <v>239</v>
      </c>
    </row>
    <row r="193" spans="2:9" x14ac:dyDescent="0.2">
      <c r="B193" s="1">
        <v>34208</v>
      </c>
      <c r="C193" s="9">
        <v>284.5</v>
      </c>
      <c r="D193" s="9">
        <v>282</v>
      </c>
      <c r="E193" s="9">
        <v>283.25</v>
      </c>
      <c r="F193" s="9"/>
      <c r="G193" s="9">
        <v>156.5</v>
      </c>
      <c r="H193" s="9"/>
      <c r="I193" s="10">
        <v>235</v>
      </c>
    </row>
    <row r="194" spans="2:9" x14ac:dyDescent="0.2">
      <c r="B194" s="1">
        <v>34215</v>
      </c>
      <c r="C194" s="9">
        <v>281</v>
      </c>
      <c r="D194" s="9">
        <v>283.5</v>
      </c>
      <c r="E194" s="9">
        <v>282.25</v>
      </c>
      <c r="F194" s="9"/>
      <c r="G194" s="9">
        <v>154.5</v>
      </c>
      <c r="H194" s="9"/>
      <c r="I194" s="10">
        <v>235</v>
      </c>
    </row>
    <row r="195" spans="2:9" x14ac:dyDescent="0.2">
      <c r="B195" s="1">
        <v>34222</v>
      </c>
      <c r="C195" s="9">
        <v>279</v>
      </c>
      <c r="D195" s="9">
        <v>282</v>
      </c>
      <c r="E195" s="9">
        <v>280.5</v>
      </c>
      <c r="F195" s="9"/>
      <c r="G195" s="9">
        <v>149.5</v>
      </c>
      <c r="H195" s="9"/>
      <c r="I195" s="10">
        <v>236</v>
      </c>
    </row>
    <row r="196" spans="2:9" x14ac:dyDescent="0.2">
      <c r="B196" s="1">
        <v>34229</v>
      </c>
      <c r="C196" s="9">
        <v>273.5</v>
      </c>
      <c r="D196" s="9">
        <v>282</v>
      </c>
      <c r="E196" s="9">
        <v>277.75</v>
      </c>
      <c r="F196" s="9"/>
      <c r="G196" s="9">
        <v>144.5</v>
      </c>
      <c r="H196" s="9"/>
      <c r="I196" s="10">
        <v>232</v>
      </c>
    </row>
    <row r="197" spans="2:9" x14ac:dyDescent="0.2">
      <c r="B197" s="1">
        <v>34236</v>
      </c>
      <c r="C197" s="9">
        <v>266</v>
      </c>
      <c r="D197" s="9">
        <v>267.5</v>
      </c>
      <c r="E197" s="9">
        <v>266.75</v>
      </c>
      <c r="F197" s="9"/>
      <c r="G197" s="9">
        <v>148</v>
      </c>
      <c r="H197" s="9"/>
      <c r="I197" s="10">
        <v>231</v>
      </c>
    </row>
    <row r="198" spans="2:9" x14ac:dyDescent="0.2">
      <c r="B198" s="1">
        <v>34243</v>
      </c>
      <c r="C198" s="9">
        <v>273.5</v>
      </c>
      <c r="D198" s="9">
        <v>275</v>
      </c>
      <c r="E198" s="9">
        <v>274.25</v>
      </c>
      <c r="F198" s="9"/>
      <c r="G198" s="9">
        <v>152.5</v>
      </c>
      <c r="H198" s="9"/>
      <c r="I198" s="10">
        <v>237</v>
      </c>
    </row>
    <row r="199" spans="2:9" x14ac:dyDescent="0.2">
      <c r="B199" s="1">
        <v>34250</v>
      </c>
      <c r="C199" s="9">
        <v>272.5</v>
      </c>
      <c r="D199" s="9">
        <v>272.5</v>
      </c>
      <c r="E199" s="9">
        <v>272.5</v>
      </c>
      <c r="F199" s="9"/>
      <c r="G199" s="9">
        <v>156</v>
      </c>
      <c r="H199" s="9"/>
      <c r="I199" s="10">
        <v>244</v>
      </c>
    </row>
    <row r="200" spans="2:9" x14ac:dyDescent="0.2">
      <c r="B200" s="1">
        <v>34257</v>
      </c>
      <c r="C200" s="9">
        <v>272</v>
      </c>
      <c r="D200" s="9">
        <v>273</v>
      </c>
      <c r="E200" s="9">
        <v>272.5</v>
      </c>
      <c r="F200" s="9"/>
      <c r="G200" s="9">
        <v>158.5</v>
      </c>
      <c r="H200" s="9"/>
      <c r="I200" s="10">
        <v>246</v>
      </c>
    </row>
    <row r="201" spans="2:9" x14ac:dyDescent="0.2">
      <c r="B201" s="1">
        <v>34264</v>
      </c>
      <c r="C201" s="9">
        <v>272</v>
      </c>
      <c r="D201" s="9">
        <v>272</v>
      </c>
      <c r="E201" s="9">
        <v>272</v>
      </c>
      <c r="F201" s="9"/>
      <c r="G201" s="9">
        <v>158.5</v>
      </c>
      <c r="H201" s="9"/>
      <c r="I201" s="10">
        <v>246</v>
      </c>
    </row>
    <row r="202" spans="2:9" x14ac:dyDescent="0.2">
      <c r="B202" s="1">
        <v>34271</v>
      </c>
      <c r="C202" s="9">
        <v>275</v>
      </c>
      <c r="D202" s="9">
        <v>274.5</v>
      </c>
      <c r="E202" s="9">
        <v>274.75</v>
      </c>
      <c r="F202" s="9"/>
      <c r="G202" s="9">
        <v>151</v>
      </c>
      <c r="H202" s="9"/>
      <c r="I202" s="10">
        <v>240</v>
      </c>
    </row>
    <row r="203" spans="2:9" x14ac:dyDescent="0.2">
      <c r="B203" s="1">
        <v>34278</v>
      </c>
      <c r="C203" s="9">
        <v>275</v>
      </c>
      <c r="D203" s="9">
        <v>273.5</v>
      </c>
      <c r="E203" s="9">
        <v>274.25</v>
      </c>
      <c r="F203" s="9"/>
      <c r="G203" s="9">
        <v>149</v>
      </c>
      <c r="H203" s="9"/>
      <c r="I203" s="10">
        <v>243</v>
      </c>
    </row>
    <row r="204" spans="2:9" x14ac:dyDescent="0.2">
      <c r="B204" s="1">
        <v>34285</v>
      </c>
      <c r="C204" s="9">
        <v>270.5</v>
      </c>
      <c r="D204" s="9">
        <v>261</v>
      </c>
      <c r="E204" s="9">
        <v>265.75</v>
      </c>
      <c r="F204" s="9"/>
      <c r="G204" s="9">
        <v>147</v>
      </c>
      <c r="H204" s="9"/>
      <c r="I204" s="10">
        <v>239</v>
      </c>
    </row>
    <row r="205" spans="2:9" x14ac:dyDescent="0.2">
      <c r="B205" s="1">
        <v>34292</v>
      </c>
      <c r="C205" s="9">
        <v>257</v>
      </c>
      <c r="D205" s="9">
        <v>257.5</v>
      </c>
      <c r="E205" s="9">
        <v>257.25</v>
      </c>
      <c r="F205" s="9"/>
      <c r="G205" s="9">
        <v>147</v>
      </c>
      <c r="H205" s="9"/>
      <c r="I205" s="10">
        <v>233</v>
      </c>
    </row>
    <row r="206" spans="2:9" x14ac:dyDescent="0.2">
      <c r="B206" s="1">
        <v>34299</v>
      </c>
      <c r="C206" s="9">
        <v>250</v>
      </c>
      <c r="D206" s="9">
        <v>252</v>
      </c>
      <c r="E206" s="9">
        <v>251</v>
      </c>
      <c r="F206" s="9"/>
      <c r="G206" s="9">
        <v>145.5</v>
      </c>
      <c r="H206" s="9"/>
      <c r="I206" s="10">
        <v>223</v>
      </c>
    </row>
    <row r="207" spans="2:9" x14ac:dyDescent="0.2">
      <c r="B207" s="1">
        <v>34306</v>
      </c>
      <c r="C207" s="9">
        <v>245</v>
      </c>
      <c r="D207" s="9">
        <v>245.5</v>
      </c>
      <c r="E207" s="9">
        <v>245.25</v>
      </c>
      <c r="F207" s="9"/>
      <c r="G207" s="9">
        <v>137</v>
      </c>
      <c r="H207" s="9"/>
      <c r="I207" s="10">
        <v>214</v>
      </c>
    </row>
    <row r="208" spans="2:9" x14ac:dyDescent="0.2">
      <c r="B208" s="1">
        <v>34313</v>
      </c>
      <c r="C208" s="9">
        <v>243</v>
      </c>
      <c r="D208" s="9">
        <v>245</v>
      </c>
      <c r="E208" s="9">
        <v>244</v>
      </c>
      <c r="F208" s="9"/>
      <c r="G208" s="9">
        <v>129.5</v>
      </c>
      <c r="H208" s="9"/>
      <c r="I208" s="10">
        <v>206</v>
      </c>
    </row>
    <row r="209" spans="2:9" x14ac:dyDescent="0.2">
      <c r="B209" s="1">
        <v>34320</v>
      </c>
      <c r="C209" s="9">
        <v>243.5</v>
      </c>
      <c r="D209" s="9">
        <v>242</v>
      </c>
      <c r="E209" s="9">
        <v>242.75</v>
      </c>
      <c r="F209" s="9"/>
      <c r="G209" s="9">
        <v>126.5</v>
      </c>
      <c r="H209" s="9"/>
      <c r="I209" s="10">
        <v>187</v>
      </c>
    </row>
    <row r="210" spans="2:9" x14ac:dyDescent="0.2">
      <c r="B210" s="1">
        <v>34334</v>
      </c>
      <c r="C210" s="9" t="e">
        <v>#N/A</v>
      </c>
      <c r="D210" s="9">
        <v>247.5</v>
      </c>
      <c r="E210" s="9">
        <v>247.5</v>
      </c>
      <c r="F210" s="9"/>
      <c r="G210" s="9">
        <v>126.5</v>
      </c>
      <c r="H210" s="9"/>
      <c r="I210" s="10">
        <v>183</v>
      </c>
    </row>
    <row r="211" spans="2:9" x14ac:dyDescent="0.2">
      <c r="B211" s="1">
        <v>34341</v>
      </c>
      <c r="C211" s="9">
        <v>252.5</v>
      </c>
      <c r="D211" s="9">
        <v>251.5</v>
      </c>
      <c r="E211" s="9">
        <v>252</v>
      </c>
      <c r="F211" s="9"/>
      <c r="G211" s="9">
        <v>128</v>
      </c>
      <c r="H211" s="9"/>
      <c r="I211" s="10">
        <v>182</v>
      </c>
    </row>
    <row r="212" spans="2:9" x14ac:dyDescent="0.2">
      <c r="B212" s="1">
        <v>34348</v>
      </c>
      <c r="C212" s="9">
        <v>256.5</v>
      </c>
      <c r="D212" s="9">
        <v>251.5</v>
      </c>
      <c r="E212" s="9">
        <v>254</v>
      </c>
      <c r="F212" s="9"/>
      <c r="G212" s="9">
        <v>127</v>
      </c>
      <c r="H212" s="9"/>
      <c r="I212" s="10">
        <v>185</v>
      </c>
    </row>
    <row r="213" spans="2:9" x14ac:dyDescent="0.2">
      <c r="B213" s="1">
        <v>34355</v>
      </c>
      <c r="C213" s="9">
        <v>256.5</v>
      </c>
      <c r="D213" s="9">
        <v>257.5</v>
      </c>
      <c r="E213" s="9">
        <v>257</v>
      </c>
      <c r="F213" s="9"/>
      <c r="G213" s="9">
        <v>128</v>
      </c>
      <c r="H213" s="9"/>
      <c r="I213" s="10">
        <v>188</v>
      </c>
    </row>
    <row r="214" spans="2:9" x14ac:dyDescent="0.2">
      <c r="B214" s="1">
        <v>34362</v>
      </c>
      <c r="C214" s="9">
        <v>260</v>
      </c>
      <c r="D214" s="9">
        <v>260.5</v>
      </c>
      <c r="E214" s="9">
        <v>260.25</v>
      </c>
      <c r="F214" s="9"/>
      <c r="G214" s="9">
        <v>129.5</v>
      </c>
      <c r="H214" s="9"/>
      <c r="I214" s="10">
        <v>193</v>
      </c>
    </row>
    <row r="215" spans="2:9" x14ac:dyDescent="0.2">
      <c r="B215" s="1">
        <v>34369</v>
      </c>
      <c r="C215" s="9">
        <v>271.5</v>
      </c>
      <c r="D215" s="9">
        <v>270.5</v>
      </c>
      <c r="E215" s="9">
        <v>271</v>
      </c>
      <c r="F215" s="9"/>
      <c r="G215" s="9">
        <v>136</v>
      </c>
      <c r="H215" s="9"/>
      <c r="I215" s="10">
        <v>199</v>
      </c>
    </row>
    <row r="216" spans="2:9" x14ac:dyDescent="0.2">
      <c r="B216" s="1">
        <v>34376</v>
      </c>
      <c r="C216" s="9">
        <v>281</v>
      </c>
      <c r="D216" s="9">
        <v>279.5</v>
      </c>
      <c r="E216" s="9">
        <v>280.25</v>
      </c>
      <c r="F216" s="9"/>
      <c r="G216" s="9">
        <v>139</v>
      </c>
      <c r="H216" s="9"/>
      <c r="I216" s="10">
        <v>206</v>
      </c>
    </row>
    <row r="217" spans="2:9" x14ac:dyDescent="0.2">
      <c r="B217" s="1">
        <v>34383</v>
      </c>
      <c r="C217" s="9">
        <v>286.5</v>
      </c>
      <c r="D217" s="9">
        <v>281</v>
      </c>
      <c r="E217" s="9">
        <v>283.75</v>
      </c>
      <c r="F217" s="9"/>
      <c r="G217" s="9">
        <v>133.5</v>
      </c>
      <c r="H217" s="9"/>
      <c r="I217" s="10">
        <v>207</v>
      </c>
    </row>
    <row r="218" spans="2:9" x14ac:dyDescent="0.2">
      <c r="B218" s="1">
        <v>34390</v>
      </c>
      <c r="C218" s="9">
        <v>296.5</v>
      </c>
      <c r="D218" s="9">
        <v>296.5</v>
      </c>
      <c r="E218" s="9">
        <v>296.5</v>
      </c>
      <c r="F218" s="9"/>
      <c r="G218" s="9">
        <v>133</v>
      </c>
      <c r="H218" s="9"/>
      <c r="I218" s="10">
        <v>212</v>
      </c>
    </row>
    <row r="219" spans="2:9" x14ac:dyDescent="0.2">
      <c r="B219" s="1">
        <v>34397</v>
      </c>
      <c r="C219" s="9">
        <v>321</v>
      </c>
      <c r="D219" s="9">
        <v>312.5</v>
      </c>
      <c r="E219" s="9">
        <v>316.75</v>
      </c>
      <c r="F219" s="9"/>
      <c r="G219" s="9">
        <v>136</v>
      </c>
      <c r="H219" s="9"/>
      <c r="I219" s="10">
        <v>224</v>
      </c>
    </row>
    <row r="220" spans="2:9" x14ac:dyDescent="0.2">
      <c r="B220" s="1">
        <v>34404</v>
      </c>
      <c r="C220" s="9">
        <v>322.5</v>
      </c>
      <c r="D220" s="9">
        <v>322.5</v>
      </c>
      <c r="E220" s="9">
        <v>322.5</v>
      </c>
      <c r="F220" s="9"/>
      <c r="G220" s="9">
        <v>131.75</v>
      </c>
      <c r="H220" s="9"/>
      <c r="I220" s="10">
        <v>237</v>
      </c>
    </row>
    <row r="221" spans="2:9" x14ac:dyDescent="0.2">
      <c r="B221" s="1">
        <v>34411</v>
      </c>
      <c r="C221" s="9">
        <v>339</v>
      </c>
      <c r="D221" s="9">
        <v>342.5</v>
      </c>
      <c r="E221" s="9">
        <v>340.75</v>
      </c>
      <c r="F221" s="9"/>
      <c r="G221" s="9">
        <v>132</v>
      </c>
      <c r="H221" s="9"/>
      <c r="I221" s="10">
        <v>243</v>
      </c>
    </row>
    <row r="222" spans="2:9" x14ac:dyDescent="0.2">
      <c r="B222" s="1">
        <v>34418</v>
      </c>
      <c r="C222" s="9">
        <v>361</v>
      </c>
      <c r="D222" s="9" t="e">
        <v>#N/A</v>
      </c>
      <c r="E222" s="9">
        <v>361</v>
      </c>
      <c r="F222" s="9"/>
      <c r="G222" s="9">
        <v>132.5</v>
      </c>
      <c r="H222" s="9"/>
      <c r="I222" s="10">
        <v>252</v>
      </c>
    </row>
    <row r="223" spans="2:9" x14ac:dyDescent="0.2">
      <c r="B223" s="1">
        <v>34425</v>
      </c>
      <c r="C223" s="9">
        <v>372.5</v>
      </c>
      <c r="D223" s="9">
        <v>367.5</v>
      </c>
      <c r="E223" s="9">
        <v>370</v>
      </c>
      <c r="F223" s="9"/>
      <c r="G223" s="9">
        <v>130.5</v>
      </c>
      <c r="H223" s="9"/>
      <c r="I223" s="10">
        <v>262</v>
      </c>
    </row>
    <row r="224" spans="2:9" x14ac:dyDescent="0.2">
      <c r="B224" s="1">
        <v>34432</v>
      </c>
      <c r="C224" s="9">
        <v>372</v>
      </c>
      <c r="D224" s="9">
        <v>372.5</v>
      </c>
      <c r="E224" s="9">
        <v>372.25</v>
      </c>
      <c r="F224" s="9"/>
      <c r="G224" s="9">
        <v>133</v>
      </c>
      <c r="H224" s="9"/>
      <c r="I224" s="10">
        <v>273</v>
      </c>
    </row>
    <row r="225" spans="2:9" x14ac:dyDescent="0.2">
      <c r="B225" s="1">
        <v>34439</v>
      </c>
      <c r="C225" s="9">
        <v>370</v>
      </c>
      <c r="D225" s="9">
        <v>356.5</v>
      </c>
      <c r="E225" s="9">
        <v>363.25</v>
      </c>
      <c r="F225" s="9"/>
      <c r="G225" s="9">
        <v>138.75</v>
      </c>
      <c r="H225" s="9"/>
      <c r="I225" s="10">
        <v>273</v>
      </c>
    </row>
    <row r="226" spans="2:9" x14ac:dyDescent="0.2">
      <c r="B226" s="1">
        <v>34446</v>
      </c>
      <c r="C226" s="9">
        <v>352.5</v>
      </c>
      <c r="D226" s="9">
        <v>353.5</v>
      </c>
      <c r="E226" s="9">
        <v>353</v>
      </c>
      <c r="F226" s="9"/>
      <c r="G226" s="9">
        <v>142.5</v>
      </c>
      <c r="H226" s="9"/>
      <c r="I226" s="10">
        <v>268</v>
      </c>
    </row>
    <row r="227" spans="2:9" x14ac:dyDescent="0.2">
      <c r="B227" s="1">
        <v>34453</v>
      </c>
      <c r="C227" s="9">
        <v>350</v>
      </c>
      <c r="D227" s="9">
        <v>350</v>
      </c>
      <c r="E227" s="9">
        <v>350</v>
      </c>
      <c r="F227" s="9"/>
      <c r="G227" s="9">
        <v>146.5</v>
      </c>
      <c r="H227" s="9"/>
      <c r="I227" s="10">
        <v>253</v>
      </c>
    </row>
    <row r="228" spans="2:9" x14ac:dyDescent="0.2">
      <c r="B228" s="1">
        <v>34460</v>
      </c>
      <c r="C228" s="9">
        <v>324.5</v>
      </c>
      <c r="D228" s="9">
        <v>329</v>
      </c>
      <c r="E228" s="9">
        <v>326.75</v>
      </c>
      <c r="F228" s="9"/>
      <c r="G228" s="9">
        <v>148</v>
      </c>
      <c r="H228" s="9"/>
      <c r="I228" s="10">
        <v>250</v>
      </c>
    </row>
    <row r="229" spans="2:9" x14ac:dyDescent="0.2">
      <c r="B229" s="1">
        <v>34467</v>
      </c>
      <c r="C229" s="9">
        <v>325</v>
      </c>
      <c r="D229" s="9">
        <v>320</v>
      </c>
      <c r="E229" s="9">
        <v>322.5</v>
      </c>
      <c r="F229" s="9"/>
      <c r="G229" s="9">
        <v>152.75</v>
      </c>
      <c r="H229" s="9"/>
      <c r="I229" s="10">
        <v>243</v>
      </c>
    </row>
    <row r="230" spans="2:9" x14ac:dyDescent="0.2">
      <c r="B230" s="1">
        <v>34474</v>
      </c>
      <c r="C230" s="9">
        <v>324</v>
      </c>
      <c r="D230" s="9">
        <v>332</v>
      </c>
      <c r="E230" s="9">
        <v>328</v>
      </c>
      <c r="F230" s="9"/>
      <c r="G230" s="9">
        <v>153.75</v>
      </c>
      <c r="H230" s="9"/>
      <c r="I230" s="10">
        <v>240</v>
      </c>
    </row>
    <row r="231" spans="2:9" x14ac:dyDescent="0.2">
      <c r="B231" s="1">
        <v>34481</v>
      </c>
      <c r="C231" s="9">
        <v>315</v>
      </c>
      <c r="D231" s="9">
        <v>320</v>
      </c>
      <c r="E231" s="9">
        <v>317.5</v>
      </c>
      <c r="F231" s="9"/>
      <c r="G231" s="9">
        <v>155</v>
      </c>
      <c r="H231" s="9"/>
      <c r="I231" s="10">
        <v>238</v>
      </c>
    </row>
    <row r="232" spans="2:9" x14ac:dyDescent="0.2">
      <c r="B232" s="1">
        <v>34488</v>
      </c>
      <c r="C232" s="9">
        <v>309</v>
      </c>
      <c r="D232" s="9">
        <v>308</v>
      </c>
      <c r="E232" s="9">
        <v>308.5</v>
      </c>
      <c r="F232" s="9"/>
      <c r="G232" s="9">
        <v>155.5</v>
      </c>
      <c r="H232" s="9"/>
      <c r="I232" s="10">
        <v>235</v>
      </c>
    </row>
    <row r="233" spans="2:9" x14ac:dyDescent="0.2">
      <c r="B233" s="1">
        <v>34495</v>
      </c>
      <c r="C233" s="9">
        <v>301</v>
      </c>
      <c r="D233" s="9">
        <v>302.5</v>
      </c>
      <c r="E233" s="9">
        <v>301.75</v>
      </c>
      <c r="F233" s="9"/>
      <c r="G233" s="9">
        <v>152.5</v>
      </c>
      <c r="H233" s="9"/>
      <c r="I233" s="10">
        <v>233</v>
      </c>
    </row>
    <row r="234" spans="2:9" x14ac:dyDescent="0.2">
      <c r="B234" s="1">
        <v>34502</v>
      </c>
      <c r="C234" s="9">
        <v>308.5</v>
      </c>
      <c r="D234" s="9">
        <v>307.5</v>
      </c>
      <c r="E234" s="9">
        <v>308</v>
      </c>
      <c r="F234" s="9"/>
      <c r="G234" s="9">
        <v>156.25</v>
      </c>
      <c r="H234" s="9"/>
      <c r="I234" s="10">
        <v>233</v>
      </c>
    </row>
    <row r="235" spans="2:9" x14ac:dyDescent="0.2">
      <c r="B235" s="1">
        <v>34509</v>
      </c>
      <c r="C235" s="9">
        <v>318.5</v>
      </c>
      <c r="D235" s="9">
        <v>312.5</v>
      </c>
      <c r="E235" s="9">
        <v>315.5</v>
      </c>
      <c r="F235" s="9"/>
      <c r="G235" s="9">
        <v>163.5</v>
      </c>
      <c r="H235" s="9"/>
      <c r="I235" s="10">
        <v>238</v>
      </c>
    </row>
    <row r="236" spans="2:9" x14ac:dyDescent="0.2">
      <c r="B236" s="1">
        <v>34516</v>
      </c>
      <c r="C236" s="9">
        <v>320.5</v>
      </c>
      <c r="D236" s="9">
        <v>323</v>
      </c>
      <c r="E236" s="9">
        <v>321.75</v>
      </c>
      <c r="F236" s="9"/>
      <c r="G236" s="9">
        <v>162</v>
      </c>
      <c r="H236" s="9"/>
      <c r="I236" s="10">
        <v>247</v>
      </c>
    </row>
    <row r="237" spans="2:9" x14ac:dyDescent="0.2">
      <c r="B237" s="1">
        <v>34523</v>
      </c>
      <c r="C237" s="9">
        <v>325.5</v>
      </c>
      <c r="D237" s="9">
        <v>320</v>
      </c>
      <c r="E237" s="9">
        <v>322.75</v>
      </c>
      <c r="F237" s="9"/>
      <c r="G237" s="9">
        <v>161.5</v>
      </c>
      <c r="H237" s="9"/>
      <c r="I237" s="10">
        <v>252</v>
      </c>
    </row>
    <row r="238" spans="2:9" x14ac:dyDescent="0.2">
      <c r="B238" s="1">
        <v>34530</v>
      </c>
      <c r="C238" s="9">
        <v>340.5</v>
      </c>
      <c r="D238" s="9">
        <v>338</v>
      </c>
      <c r="E238" s="9">
        <v>339.25</v>
      </c>
      <c r="F238" s="9"/>
      <c r="G238" s="9">
        <v>162.5</v>
      </c>
      <c r="H238" s="9"/>
      <c r="I238" s="10">
        <v>266</v>
      </c>
    </row>
    <row r="239" spans="2:9" x14ac:dyDescent="0.2">
      <c r="B239" s="1">
        <v>34537</v>
      </c>
      <c r="C239" s="9">
        <v>351</v>
      </c>
      <c r="D239" s="9">
        <v>345.5</v>
      </c>
      <c r="E239" s="9">
        <v>348.25</v>
      </c>
      <c r="F239" s="9"/>
      <c r="G239" s="9">
        <v>162.25</v>
      </c>
      <c r="H239" s="9"/>
      <c r="I239" s="10">
        <v>267</v>
      </c>
    </row>
    <row r="240" spans="2:9" x14ac:dyDescent="0.2">
      <c r="B240" s="1">
        <v>34544</v>
      </c>
      <c r="C240" s="9">
        <v>360</v>
      </c>
      <c r="D240" s="9">
        <v>361</v>
      </c>
      <c r="E240" s="9">
        <v>360.5</v>
      </c>
      <c r="F240" s="9"/>
      <c r="G240" s="9">
        <v>162.5</v>
      </c>
      <c r="H240" s="9"/>
      <c r="I240" s="10">
        <v>272</v>
      </c>
    </row>
    <row r="241" spans="2:9" x14ac:dyDescent="0.2">
      <c r="B241" s="1">
        <v>34551</v>
      </c>
      <c r="C241" s="9">
        <v>392.5</v>
      </c>
      <c r="D241" s="9">
        <v>383.5</v>
      </c>
      <c r="E241" s="9">
        <v>388</v>
      </c>
      <c r="F241" s="9"/>
      <c r="G241" s="9">
        <v>166</v>
      </c>
      <c r="H241" s="9"/>
      <c r="I241" s="10">
        <v>280</v>
      </c>
    </row>
    <row r="242" spans="2:9" x14ac:dyDescent="0.2">
      <c r="B242" s="1">
        <v>34558</v>
      </c>
      <c r="C242" s="9">
        <v>432.5</v>
      </c>
      <c r="D242" s="9">
        <v>435</v>
      </c>
      <c r="E242" s="9">
        <v>433.75</v>
      </c>
      <c r="F242" s="9"/>
      <c r="G242" s="9">
        <v>162.5</v>
      </c>
      <c r="H242" s="9"/>
      <c r="I242" s="10">
        <v>298</v>
      </c>
    </row>
    <row r="243" spans="2:9" x14ac:dyDescent="0.2">
      <c r="B243" s="1">
        <v>34565</v>
      </c>
      <c r="C243" s="9">
        <v>437.5</v>
      </c>
      <c r="D243" s="9">
        <v>451.5</v>
      </c>
      <c r="E243" s="9">
        <v>444.5</v>
      </c>
      <c r="F243" s="9"/>
      <c r="G243" s="9">
        <v>159</v>
      </c>
      <c r="H243" s="9"/>
      <c r="I243" s="10">
        <v>318</v>
      </c>
    </row>
    <row r="244" spans="2:9" x14ac:dyDescent="0.2">
      <c r="B244" s="1">
        <v>34572</v>
      </c>
      <c r="C244" s="9">
        <v>397.5</v>
      </c>
      <c r="D244" s="9">
        <v>407.5</v>
      </c>
      <c r="E244" s="9">
        <v>402.5</v>
      </c>
      <c r="F244" s="9"/>
      <c r="G244" s="9">
        <v>152</v>
      </c>
      <c r="H244" s="9"/>
      <c r="I244" s="10">
        <v>313</v>
      </c>
    </row>
    <row r="245" spans="2:9" x14ac:dyDescent="0.2">
      <c r="B245" s="1">
        <v>34579</v>
      </c>
      <c r="C245" s="9">
        <v>395</v>
      </c>
      <c r="D245" s="9">
        <v>390</v>
      </c>
      <c r="E245" s="9">
        <v>392.5</v>
      </c>
      <c r="F245" s="9"/>
      <c r="G245" s="9">
        <v>157</v>
      </c>
      <c r="H245" s="9"/>
      <c r="I245" s="10">
        <v>303</v>
      </c>
    </row>
    <row r="246" spans="2:9" x14ac:dyDescent="0.2">
      <c r="B246" s="1">
        <v>34586</v>
      </c>
      <c r="C246" s="9">
        <v>387</v>
      </c>
      <c r="D246" s="9">
        <v>391</v>
      </c>
      <c r="E246" s="9">
        <v>389</v>
      </c>
      <c r="F246" s="9"/>
      <c r="G246" s="9">
        <v>157.25</v>
      </c>
      <c r="H246" s="9"/>
      <c r="I246" s="10">
        <v>285</v>
      </c>
    </row>
    <row r="247" spans="2:9" x14ac:dyDescent="0.2">
      <c r="B247" s="1">
        <v>34593</v>
      </c>
      <c r="C247" s="9">
        <v>369.5</v>
      </c>
      <c r="D247" s="9">
        <v>379.5</v>
      </c>
      <c r="E247" s="9">
        <v>374.5</v>
      </c>
      <c r="F247" s="9"/>
      <c r="G247" s="9">
        <v>154.25</v>
      </c>
      <c r="H247" s="9"/>
      <c r="I247" s="10">
        <v>253</v>
      </c>
    </row>
    <row r="248" spans="2:9" x14ac:dyDescent="0.2">
      <c r="B248" s="1">
        <v>34600</v>
      </c>
      <c r="C248" s="9">
        <v>366</v>
      </c>
      <c r="D248" s="9">
        <v>364</v>
      </c>
      <c r="E248" s="9">
        <v>365</v>
      </c>
      <c r="F248" s="9"/>
      <c r="G248" s="9">
        <v>155</v>
      </c>
      <c r="H248" s="9"/>
      <c r="I248" s="10">
        <v>255</v>
      </c>
    </row>
    <row r="249" spans="2:9" x14ac:dyDescent="0.2">
      <c r="B249" s="1">
        <v>34607</v>
      </c>
      <c r="C249" s="9">
        <v>374.5</v>
      </c>
      <c r="D249" s="9">
        <v>374</v>
      </c>
      <c r="E249" s="9">
        <v>374.25</v>
      </c>
      <c r="F249" s="9"/>
      <c r="G249" s="9">
        <v>157.5</v>
      </c>
      <c r="H249" s="9"/>
      <c r="I249" s="10">
        <v>250</v>
      </c>
    </row>
    <row r="250" spans="2:9" x14ac:dyDescent="0.2">
      <c r="B250" s="1">
        <v>34614</v>
      </c>
      <c r="C250" s="9">
        <v>358.5</v>
      </c>
      <c r="D250" s="9">
        <v>374</v>
      </c>
      <c r="E250" s="9">
        <v>366.25</v>
      </c>
      <c r="F250" s="9"/>
      <c r="G250" s="9">
        <v>166</v>
      </c>
      <c r="H250" s="9"/>
      <c r="I250" s="10">
        <v>258</v>
      </c>
    </row>
    <row r="251" spans="2:9" x14ac:dyDescent="0.2">
      <c r="B251" s="1">
        <v>34621</v>
      </c>
      <c r="C251" s="9">
        <v>348.5</v>
      </c>
      <c r="D251" s="9">
        <v>347.5</v>
      </c>
      <c r="E251" s="9">
        <v>348</v>
      </c>
      <c r="F251" s="9"/>
      <c r="G251" s="9">
        <v>167.5</v>
      </c>
      <c r="H251" s="9"/>
      <c r="I251" s="10">
        <v>248</v>
      </c>
    </row>
    <row r="252" spans="2:9" x14ac:dyDescent="0.2">
      <c r="B252" s="1">
        <v>34628</v>
      </c>
      <c r="C252" s="9">
        <v>312.5</v>
      </c>
      <c r="D252" s="9">
        <v>328</v>
      </c>
      <c r="E252" s="9">
        <v>320.25</v>
      </c>
      <c r="F252" s="9"/>
      <c r="G252" s="9">
        <v>167.5</v>
      </c>
      <c r="H252" s="9"/>
      <c r="I252" s="10">
        <v>243</v>
      </c>
    </row>
    <row r="253" spans="2:9" x14ac:dyDescent="0.2">
      <c r="B253" s="1">
        <v>34635</v>
      </c>
      <c r="C253" s="9">
        <v>332.5</v>
      </c>
      <c r="D253" s="9">
        <v>325</v>
      </c>
      <c r="E253" s="9">
        <v>328.75</v>
      </c>
      <c r="F253" s="9"/>
      <c r="G253" s="9">
        <v>168.5</v>
      </c>
      <c r="H253" s="9"/>
      <c r="I253" s="10">
        <v>253</v>
      </c>
    </row>
    <row r="254" spans="2:9" x14ac:dyDescent="0.2">
      <c r="B254" s="1">
        <v>34642</v>
      </c>
      <c r="C254" s="9">
        <v>337.5</v>
      </c>
      <c r="D254" s="9">
        <v>338.5</v>
      </c>
      <c r="E254" s="9">
        <v>338</v>
      </c>
      <c r="F254" s="9"/>
      <c r="G254" s="9">
        <v>168</v>
      </c>
      <c r="H254" s="9"/>
      <c r="I254" s="10">
        <v>269</v>
      </c>
    </row>
    <row r="255" spans="2:9" x14ac:dyDescent="0.2">
      <c r="B255" s="1">
        <v>34649</v>
      </c>
      <c r="C255" s="9">
        <v>347.5</v>
      </c>
      <c r="D255" s="9">
        <v>346.5</v>
      </c>
      <c r="E255" s="9">
        <v>347</v>
      </c>
      <c r="F255" s="9"/>
      <c r="G255" s="9">
        <v>169.5</v>
      </c>
      <c r="H255" s="9"/>
      <c r="I255" s="10">
        <v>270</v>
      </c>
    </row>
    <row r="256" spans="2:9" x14ac:dyDescent="0.2">
      <c r="B256" s="1">
        <v>34656</v>
      </c>
      <c r="C256" s="9">
        <v>347.5</v>
      </c>
      <c r="D256" s="9">
        <v>354</v>
      </c>
      <c r="E256" s="9">
        <v>350.75</v>
      </c>
      <c r="F256" s="9"/>
      <c r="G256" s="9">
        <v>173.5</v>
      </c>
      <c r="H256" s="9"/>
      <c r="I256" s="10">
        <v>273</v>
      </c>
    </row>
    <row r="257" spans="2:9" x14ac:dyDescent="0.2">
      <c r="B257" s="1">
        <v>34663</v>
      </c>
      <c r="C257" s="9">
        <v>347.5</v>
      </c>
      <c r="D257" s="9">
        <v>349</v>
      </c>
      <c r="E257" s="9">
        <v>348.25</v>
      </c>
      <c r="F257" s="9"/>
      <c r="G257" s="9">
        <v>178.5</v>
      </c>
      <c r="H257" s="9"/>
      <c r="I257" s="10">
        <v>279</v>
      </c>
    </row>
    <row r="258" spans="2:9" x14ac:dyDescent="0.2">
      <c r="B258" s="1">
        <v>34670</v>
      </c>
      <c r="C258" s="9">
        <v>335.5</v>
      </c>
      <c r="D258" s="9">
        <v>337.5</v>
      </c>
      <c r="E258" s="9">
        <v>336.5</v>
      </c>
      <c r="F258" s="9"/>
      <c r="G258" s="9">
        <v>176.5</v>
      </c>
      <c r="H258" s="9"/>
      <c r="I258" s="10">
        <v>273</v>
      </c>
    </row>
    <row r="259" spans="2:9" x14ac:dyDescent="0.2">
      <c r="B259" s="1">
        <v>34677</v>
      </c>
      <c r="C259" s="9">
        <v>340</v>
      </c>
      <c r="D259" s="9">
        <v>342</v>
      </c>
      <c r="E259" s="9">
        <v>341</v>
      </c>
      <c r="F259" s="9"/>
      <c r="G259" s="9">
        <v>173</v>
      </c>
      <c r="H259" s="9"/>
      <c r="I259" s="10">
        <v>268</v>
      </c>
    </row>
    <row r="260" spans="2:9" x14ac:dyDescent="0.2">
      <c r="B260" s="1">
        <v>34684</v>
      </c>
      <c r="C260" s="9">
        <v>355</v>
      </c>
      <c r="D260" s="9">
        <v>352.5</v>
      </c>
      <c r="E260" s="9">
        <v>353.75</v>
      </c>
      <c r="F260" s="9"/>
      <c r="G260" s="9">
        <v>164.5</v>
      </c>
      <c r="H260" s="9"/>
      <c r="I260" s="10">
        <v>270</v>
      </c>
    </row>
    <row r="261" spans="2:9" x14ac:dyDescent="0.2">
      <c r="B261" s="1">
        <v>34691</v>
      </c>
      <c r="C261" s="9" t="e">
        <v>#N/A</v>
      </c>
      <c r="D261" s="9">
        <v>356</v>
      </c>
      <c r="E261" s="9">
        <v>356</v>
      </c>
      <c r="F261" s="9"/>
      <c r="G261" s="9">
        <v>159</v>
      </c>
      <c r="H261" s="9"/>
      <c r="I261" s="10">
        <v>270</v>
      </c>
    </row>
    <row r="262" spans="2:9" x14ac:dyDescent="0.2">
      <c r="B262" s="1">
        <v>34705</v>
      </c>
      <c r="C262" s="9">
        <v>376.5</v>
      </c>
      <c r="D262" s="9">
        <v>370</v>
      </c>
      <c r="E262" s="9">
        <v>373.25</v>
      </c>
      <c r="F262" s="9"/>
      <c r="G262" s="9">
        <v>156.5</v>
      </c>
      <c r="H262" s="9"/>
      <c r="I262" s="10">
        <v>283</v>
      </c>
    </row>
    <row r="263" spans="2:9" x14ac:dyDescent="0.2">
      <c r="B263" s="1">
        <v>34712</v>
      </c>
      <c r="C263" s="9">
        <v>372.5</v>
      </c>
      <c r="D263" s="9">
        <v>379</v>
      </c>
      <c r="E263" s="9">
        <v>375.75</v>
      </c>
      <c r="F263" s="9"/>
      <c r="G263" s="9">
        <v>156</v>
      </c>
      <c r="H263" s="9"/>
      <c r="I263" s="10">
        <v>283</v>
      </c>
    </row>
    <row r="264" spans="2:9" x14ac:dyDescent="0.2">
      <c r="B264" s="1">
        <v>34719</v>
      </c>
      <c r="C264" s="9">
        <v>372.5</v>
      </c>
      <c r="D264" s="9">
        <v>372</v>
      </c>
      <c r="E264" s="9">
        <v>372.25</v>
      </c>
      <c r="F264" s="9"/>
      <c r="G264" s="9">
        <v>158.5</v>
      </c>
      <c r="H264" s="9"/>
      <c r="I264" s="10">
        <v>273</v>
      </c>
    </row>
    <row r="265" spans="2:9" x14ac:dyDescent="0.2">
      <c r="B265" s="1">
        <v>34726</v>
      </c>
      <c r="C265" s="9">
        <v>357.5</v>
      </c>
      <c r="D265" s="9">
        <v>369</v>
      </c>
      <c r="E265" s="9">
        <v>363.25</v>
      </c>
      <c r="F265" s="9"/>
      <c r="G265" s="9">
        <v>159</v>
      </c>
      <c r="H265" s="9"/>
      <c r="I265" s="10">
        <v>268</v>
      </c>
    </row>
    <row r="266" spans="2:9" x14ac:dyDescent="0.2">
      <c r="B266" s="1">
        <v>34733</v>
      </c>
      <c r="C266" s="9">
        <v>355</v>
      </c>
      <c r="D266" s="9">
        <v>349.5</v>
      </c>
      <c r="E266" s="9">
        <v>352.25</v>
      </c>
      <c r="F266" s="9"/>
      <c r="G266" s="9">
        <v>158.5</v>
      </c>
      <c r="H266" s="9"/>
      <c r="I266" s="10">
        <v>268</v>
      </c>
    </row>
    <row r="267" spans="2:9" x14ac:dyDescent="0.2">
      <c r="B267" s="1">
        <v>34740</v>
      </c>
      <c r="C267" s="9">
        <v>351</v>
      </c>
      <c r="D267" s="9">
        <v>363</v>
      </c>
      <c r="E267" s="9">
        <v>357</v>
      </c>
      <c r="F267" s="9"/>
      <c r="G267" s="9">
        <v>159.5</v>
      </c>
      <c r="H267" s="9"/>
      <c r="I267" s="10">
        <v>263</v>
      </c>
    </row>
    <row r="268" spans="2:9" x14ac:dyDescent="0.2">
      <c r="B268" s="1">
        <v>34747</v>
      </c>
      <c r="C268" s="9">
        <v>337.5</v>
      </c>
      <c r="D268" s="9">
        <v>331</v>
      </c>
      <c r="E268" s="9">
        <v>334.25</v>
      </c>
      <c r="F268" s="9"/>
      <c r="G268" s="9">
        <v>161</v>
      </c>
      <c r="H268" s="9"/>
      <c r="I268" s="10">
        <v>240</v>
      </c>
    </row>
    <row r="269" spans="2:9" x14ac:dyDescent="0.2">
      <c r="B269" s="1">
        <v>34754</v>
      </c>
      <c r="C269" s="9">
        <v>325</v>
      </c>
      <c r="D269" s="9">
        <v>336</v>
      </c>
      <c r="E269" s="9">
        <v>330.5</v>
      </c>
      <c r="F269" s="9"/>
      <c r="G269" s="9">
        <v>165.5</v>
      </c>
      <c r="H269" s="9"/>
      <c r="I269" s="10">
        <v>233</v>
      </c>
    </row>
    <row r="270" spans="2:9" x14ac:dyDescent="0.2">
      <c r="B270" s="1">
        <v>34761</v>
      </c>
      <c r="C270" s="9">
        <v>325</v>
      </c>
      <c r="D270" s="9">
        <v>327.5</v>
      </c>
      <c r="E270" s="9">
        <v>326.25</v>
      </c>
      <c r="F270" s="9"/>
      <c r="G270" s="9">
        <v>166.5</v>
      </c>
      <c r="H270" s="9"/>
      <c r="I270" s="10">
        <v>233</v>
      </c>
    </row>
    <row r="271" spans="2:9" x14ac:dyDescent="0.2">
      <c r="B271" s="1">
        <v>34768</v>
      </c>
      <c r="C271" s="9">
        <v>315.5</v>
      </c>
      <c r="D271" s="9">
        <v>313.5</v>
      </c>
      <c r="E271" s="9">
        <v>314.5</v>
      </c>
      <c r="F271" s="9"/>
      <c r="G271" s="9">
        <v>170</v>
      </c>
      <c r="H271" s="9"/>
      <c r="I271" s="10">
        <v>233</v>
      </c>
    </row>
    <row r="272" spans="2:9" x14ac:dyDescent="0.2">
      <c r="B272" s="1">
        <v>34775</v>
      </c>
      <c r="C272" s="9">
        <v>336.5</v>
      </c>
      <c r="D272" s="9">
        <v>334</v>
      </c>
      <c r="E272" s="9">
        <v>335.25</v>
      </c>
      <c r="F272" s="9"/>
      <c r="G272" s="9">
        <v>169</v>
      </c>
      <c r="H272" s="9"/>
      <c r="I272" s="10">
        <v>238</v>
      </c>
    </row>
    <row r="273" spans="2:9" x14ac:dyDescent="0.2">
      <c r="B273" s="1">
        <v>34782</v>
      </c>
      <c r="C273" s="9">
        <v>342.5</v>
      </c>
      <c r="D273" s="9" t="e">
        <v>#N/A</v>
      </c>
      <c r="E273" s="9">
        <v>342.5</v>
      </c>
      <c r="F273" s="9"/>
      <c r="G273" s="9">
        <v>168</v>
      </c>
      <c r="H273" s="9"/>
      <c r="I273" s="10">
        <v>263</v>
      </c>
    </row>
    <row r="274" spans="2:9" x14ac:dyDescent="0.2">
      <c r="B274" s="1">
        <v>34789</v>
      </c>
      <c r="C274" s="9">
        <v>343.5</v>
      </c>
      <c r="D274" s="9">
        <v>342.5</v>
      </c>
      <c r="E274" s="9">
        <v>343</v>
      </c>
      <c r="F274" s="9"/>
      <c r="G274" s="9">
        <v>166</v>
      </c>
      <c r="H274" s="9"/>
      <c r="I274" s="10">
        <v>273</v>
      </c>
    </row>
    <row r="275" spans="2:9" x14ac:dyDescent="0.2">
      <c r="B275" s="1">
        <v>34796</v>
      </c>
      <c r="C275" s="9">
        <v>350</v>
      </c>
      <c r="D275" s="9">
        <v>345</v>
      </c>
      <c r="E275" s="9">
        <v>347.5</v>
      </c>
      <c r="F275" s="9"/>
      <c r="G275" s="9">
        <v>163.5</v>
      </c>
      <c r="H275" s="9"/>
      <c r="I275" s="10">
        <v>275</v>
      </c>
    </row>
    <row r="276" spans="2:9" x14ac:dyDescent="0.2">
      <c r="B276" s="1">
        <v>34803</v>
      </c>
      <c r="C276" s="9">
        <v>350</v>
      </c>
      <c r="D276" s="9">
        <v>354</v>
      </c>
      <c r="E276" s="9">
        <v>352</v>
      </c>
      <c r="F276" s="9"/>
      <c r="G276" s="9">
        <v>162.5</v>
      </c>
      <c r="H276" s="9"/>
      <c r="I276" s="10">
        <v>275</v>
      </c>
    </row>
    <row r="277" spans="2:9" x14ac:dyDescent="0.2">
      <c r="B277" s="1">
        <v>34810</v>
      </c>
      <c r="C277" s="9">
        <v>335</v>
      </c>
      <c r="D277" s="9">
        <v>332</v>
      </c>
      <c r="E277" s="9">
        <v>333.5</v>
      </c>
      <c r="F277" s="9"/>
      <c r="G277" s="9">
        <v>166</v>
      </c>
      <c r="H277" s="9"/>
      <c r="I277" s="10">
        <v>278</v>
      </c>
    </row>
    <row r="278" spans="2:9" x14ac:dyDescent="0.2">
      <c r="B278" s="1">
        <v>34817</v>
      </c>
      <c r="C278" s="9">
        <v>322</v>
      </c>
      <c r="D278" s="9">
        <v>324</v>
      </c>
      <c r="E278" s="9">
        <v>323</v>
      </c>
      <c r="F278" s="9"/>
      <c r="G278" s="9">
        <v>168</v>
      </c>
      <c r="H278" s="9"/>
      <c r="I278" s="10">
        <v>268</v>
      </c>
    </row>
    <row r="279" spans="2:9" x14ac:dyDescent="0.2">
      <c r="B279" s="1">
        <v>34824</v>
      </c>
      <c r="C279" s="9">
        <v>317.5</v>
      </c>
      <c r="D279" s="9">
        <v>321.5</v>
      </c>
      <c r="E279" s="9">
        <v>319.5</v>
      </c>
      <c r="F279" s="9"/>
      <c r="G279" s="9">
        <v>172</v>
      </c>
      <c r="H279" s="9"/>
      <c r="I279" s="10">
        <v>270</v>
      </c>
    </row>
    <row r="280" spans="2:9" x14ac:dyDescent="0.2">
      <c r="B280" s="1">
        <v>34831</v>
      </c>
      <c r="C280" s="9">
        <v>305</v>
      </c>
      <c r="D280" s="9">
        <v>307</v>
      </c>
      <c r="E280" s="9">
        <v>306</v>
      </c>
      <c r="F280" s="9"/>
      <c r="G280" s="9">
        <v>179</v>
      </c>
      <c r="H280" s="9"/>
      <c r="I280" s="10">
        <v>273</v>
      </c>
    </row>
    <row r="281" spans="2:9" x14ac:dyDescent="0.2">
      <c r="B281" s="1">
        <v>34838</v>
      </c>
      <c r="C281" s="9">
        <v>297.5</v>
      </c>
      <c r="D281" s="9">
        <v>295</v>
      </c>
      <c r="E281" s="9">
        <v>296.25</v>
      </c>
      <c r="F281" s="9"/>
      <c r="G281" s="9">
        <v>181</v>
      </c>
      <c r="H281" s="9"/>
      <c r="I281" s="10">
        <v>273</v>
      </c>
    </row>
    <row r="282" spans="2:9" x14ac:dyDescent="0.2">
      <c r="B282" s="1">
        <v>34845</v>
      </c>
      <c r="C282" s="9">
        <v>294</v>
      </c>
      <c r="D282" s="9">
        <v>300</v>
      </c>
      <c r="E282" s="9">
        <v>297</v>
      </c>
      <c r="F282" s="9"/>
      <c r="G282" s="9">
        <v>182.5</v>
      </c>
      <c r="H282" s="9"/>
      <c r="I282" s="10">
        <v>273</v>
      </c>
    </row>
    <row r="283" spans="2:9" x14ac:dyDescent="0.2">
      <c r="B283" s="1">
        <v>34852</v>
      </c>
      <c r="C283" s="9">
        <v>290</v>
      </c>
      <c r="D283" s="9">
        <v>297.5</v>
      </c>
      <c r="E283" s="9">
        <v>293.75</v>
      </c>
      <c r="F283" s="9"/>
      <c r="G283" s="9">
        <v>183.5</v>
      </c>
      <c r="H283" s="9"/>
      <c r="I283" s="10">
        <v>263</v>
      </c>
    </row>
    <row r="284" spans="2:9" x14ac:dyDescent="0.2">
      <c r="B284" s="1">
        <v>34859</v>
      </c>
      <c r="C284" s="9">
        <v>295</v>
      </c>
      <c r="D284" s="9">
        <v>299</v>
      </c>
      <c r="E284" s="9">
        <v>297</v>
      </c>
      <c r="F284" s="9"/>
      <c r="G284" s="9">
        <v>183.75</v>
      </c>
      <c r="H284" s="9"/>
      <c r="I284" s="10">
        <v>260</v>
      </c>
    </row>
    <row r="285" spans="2:9" x14ac:dyDescent="0.2">
      <c r="B285" s="1">
        <v>34866</v>
      </c>
      <c r="C285" s="9">
        <v>292.5</v>
      </c>
      <c r="D285" s="9">
        <v>287.5</v>
      </c>
      <c r="E285" s="9">
        <v>290</v>
      </c>
      <c r="F285" s="9"/>
      <c r="G285" s="9">
        <v>180</v>
      </c>
      <c r="H285" s="9"/>
      <c r="I285" s="10">
        <v>250</v>
      </c>
    </row>
    <row r="286" spans="2:9" x14ac:dyDescent="0.2">
      <c r="B286" s="1">
        <v>34873</v>
      </c>
      <c r="C286" s="9">
        <v>283</v>
      </c>
      <c r="D286" s="9">
        <v>282.5</v>
      </c>
      <c r="E286" s="9">
        <v>282.75</v>
      </c>
      <c r="F286" s="9"/>
      <c r="G286" s="9">
        <v>169</v>
      </c>
      <c r="H286" s="9"/>
      <c r="I286" s="10">
        <v>248</v>
      </c>
    </row>
    <row r="287" spans="2:9" x14ac:dyDescent="0.2">
      <c r="B287" s="1">
        <v>34880</v>
      </c>
      <c r="C287" s="9">
        <v>280</v>
      </c>
      <c r="D287" s="9">
        <v>280</v>
      </c>
      <c r="E287" s="9">
        <v>280</v>
      </c>
      <c r="F287" s="9"/>
      <c r="G287" s="9">
        <v>164.5</v>
      </c>
      <c r="H287" s="9"/>
      <c r="I287" s="10">
        <v>248</v>
      </c>
    </row>
    <row r="288" spans="2:9" x14ac:dyDescent="0.2">
      <c r="B288" s="1">
        <v>34887</v>
      </c>
      <c r="C288" s="9">
        <v>282.5</v>
      </c>
      <c r="D288" s="9">
        <v>280</v>
      </c>
      <c r="E288" s="9">
        <v>281.25</v>
      </c>
      <c r="F288" s="9"/>
      <c r="G288" s="9">
        <v>157.5</v>
      </c>
      <c r="H288" s="9"/>
      <c r="I288" s="10">
        <v>237</v>
      </c>
    </row>
    <row r="289" spans="2:9" x14ac:dyDescent="0.2">
      <c r="B289" s="1">
        <v>34894</v>
      </c>
      <c r="C289" s="9">
        <v>287.5</v>
      </c>
      <c r="D289" s="9">
        <v>291.5</v>
      </c>
      <c r="E289" s="9">
        <v>289.5</v>
      </c>
      <c r="F289" s="9"/>
      <c r="G289" s="9">
        <v>148.5</v>
      </c>
      <c r="H289" s="9"/>
      <c r="I289" s="10">
        <v>230</v>
      </c>
    </row>
    <row r="290" spans="2:9" x14ac:dyDescent="0.2">
      <c r="B290" s="1">
        <v>34901</v>
      </c>
      <c r="C290" s="9">
        <v>286</v>
      </c>
      <c r="D290" s="9">
        <v>289</v>
      </c>
      <c r="E290" s="9">
        <v>287.5</v>
      </c>
      <c r="F290" s="9"/>
      <c r="G290" s="9">
        <v>145.5</v>
      </c>
      <c r="H290" s="9"/>
      <c r="I290" s="10">
        <v>238</v>
      </c>
    </row>
    <row r="291" spans="2:9" x14ac:dyDescent="0.2">
      <c r="B291" s="1">
        <v>34908</v>
      </c>
      <c r="C291" s="9">
        <v>286</v>
      </c>
      <c r="D291" s="9">
        <v>283.5</v>
      </c>
      <c r="E291" s="9">
        <v>284.75</v>
      </c>
      <c r="F291" s="9"/>
      <c r="G291" s="9">
        <v>145.5</v>
      </c>
      <c r="H291" s="9"/>
      <c r="I291" s="10">
        <v>239</v>
      </c>
    </row>
    <row r="292" spans="2:9" x14ac:dyDescent="0.2">
      <c r="B292" s="1">
        <v>34915</v>
      </c>
      <c r="C292" s="9">
        <v>286.5</v>
      </c>
      <c r="D292" s="9">
        <v>284.5</v>
      </c>
      <c r="E292" s="9">
        <v>285.5</v>
      </c>
      <c r="F292" s="9"/>
      <c r="G292" s="9">
        <v>147</v>
      </c>
      <c r="H292" s="9"/>
      <c r="I292" s="10">
        <v>238</v>
      </c>
    </row>
    <row r="293" spans="2:9" x14ac:dyDescent="0.2">
      <c r="B293" s="1">
        <v>34922</v>
      </c>
      <c r="C293" s="9">
        <v>292.5</v>
      </c>
      <c r="D293" s="9">
        <v>291.5</v>
      </c>
      <c r="E293" s="9">
        <v>292</v>
      </c>
      <c r="F293" s="9"/>
      <c r="G293" s="9">
        <v>153.5</v>
      </c>
      <c r="H293" s="9"/>
      <c r="I293" s="10">
        <v>243</v>
      </c>
    </row>
    <row r="294" spans="2:9" x14ac:dyDescent="0.2">
      <c r="B294" s="1">
        <v>34929</v>
      </c>
      <c r="C294" s="9">
        <v>270</v>
      </c>
      <c r="D294" s="9">
        <v>275</v>
      </c>
      <c r="E294" s="9">
        <v>272.5</v>
      </c>
      <c r="F294" s="9"/>
      <c r="G294" s="9">
        <v>154</v>
      </c>
      <c r="H294" s="9"/>
      <c r="I294" s="10">
        <v>238</v>
      </c>
    </row>
    <row r="295" spans="2:9" x14ac:dyDescent="0.2">
      <c r="B295" s="1">
        <v>34936</v>
      </c>
      <c r="C295" s="9">
        <v>258.5</v>
      </c>
      <c r="D295" s="9">
        <v>264</v>
      </c>
      <c r="E295" s="9">
        <v>261.25</v>
      </c>
      <c r="F295" s="9"/>
      <c r="G295" s="9">
        <v>155.5</v>
      </c>
      <c r="H295" s="9"/>
      <c r="I295" s="10">
        <v>230</v>
      </c>
    </row>
    <row r="296" spans="2:9" x14ac:dyDescent="0.2">
      <c r="B296" s="1">
        <v>34943</v>
      </c>
      <c r="C296" s="9">
        <v>252</v>
      </c>
      <c r="D296" s="9">
        <v>249</v>
      </c>
      <c r="E296" s="9">
        <v>250.5</v>
      </c>
      <c r="F296" s="9"/>
      <c r="G296" s="9">
        <v>156</v>
      </c>
      <c r="H296" s="9"/>
      <c r="I296" s="10">
        <v>220</v>
      </c>
    </row>
    <row r="297" spans="2:9" x14ac:dyDescent="0.2">
      <c r="B297" s="1">
        <v>34950</v>
      </c>
      <c r="C297" s="9">
        <v>247.5</v>
      </c>
      <c r="D297" s="9">
        <v>252.5</v>
      </c>
      <c r="E297" s="9">
        <v>250</v>
      </c>
      <c r="F297" s="9"/>
      <c r="G297" s="9">
        <v>161.5</v>
      </c>
      <c r="H297" s="9"/>
      <c r="I297" s="10">
        <v>220</v>
      </c>
    </row>
    <row r="298" spans="2:9" x14ac:dyDescent="0.2">
      <c r="B298" s="1">
        <v>34957</v>
      </c>
      <c r="C298" s="9">
        <v>240</v>
      </c>
      <c r="D298" s="9">
        <v>242</v>
      </c>
      <c r="E298" s="9">
        <v>241</v>
      </c>
      <c r="F298" s="9"/>
      <c r="G298" s="9">
        <v>166</v>
      </c>
      <c r="H298" s="9"/>
      <c r="I298" s="10">
        <v>223</v>
      </c>
    </row>
    <row r="299" spans="2:9" x14ac:dyDescent="0.2">
      <c r="B299" s="1">
        <v>34964</v>
      </c>
      <c r="C299" s="9">
        <v>234</v>
      </c>
      <c r="D299" s="9">
        <v>235</v>
      </c>
      <c r="E299" s="9">
        <v>234.5</v>
      </c>
      <c r="F299" s="9"/>
      <c r="G299" s="9">
        <v>159</v>
      </c>
      <c r="H299" s="9"/>
      <c r="I299" s="10">
        <v>224</v>
      </c>
    </row>
    <row r="300" spans="2:9" x14ac:dyDescent="0.2">
      <c r="B300" s="1">
        <v>34971</v>
      </c>
      <c r="C300" s="9">
        <v>227.5</v>
      </c>
      <c r="D300" s="9">
        <v>231</v>
      </c>
      <c r="E300" s="9">
        <v>229.25</v>
      </c>
      <c r="F300" s="9"/>
      <c r="G300" s="9">
        <v>152</v>
      </c>
      <c r="H300" s="9"/>
      <c r="I300" s="10">
        <v>221</v>
      </c>
    </row>
    <row r="301" spans="2:9" x14ac:dyDescent="0.2">
      <c r="B301" s="1">
        <v>34978</v>
      </c>
      <c r="C301" s="9">
        <v>210</v>
      </c>
      <c r="D301" s="9">
        <v>214</v>
      </c>
      <c r="E301" s="9">
        <v>212</v>
      </c>
      <c r="F301" s="9"/>
      <c r="G301" s="9">
        <v>148.5</v>
      </c>
      <c r="H301" s="9"/>
      <c r="I301" s="10">
        <v>213</v>
      </c>
    </row>
    <row r="302" spans="2:9" x14ac:dyDescent="0.2">
      <c r="B302" s="1">
        <v>34985</v>
      </c>
      <c r="C302" s="9">
        <v>207.5</v>
      </c>
      <c r="D302" s="9">
        <v>207.5</v>
      </c>
      <c r="E302" s="9">
        <v>207.5</v>
      </c>
      <c r="F302" s="9"/>
      <c r="G302" s="9">
        <v>148</v>
      </c>
      <c r="H302" s="9"/>
      <c r="I302" s="10">
        <v>203</v>
      </c>
    </row>
    <row r="303" spans="2:9" x14ac:dyDescent="0.2">
      <c r="B303" s="1">
        <v>34992</v>
      </c>
      <c r="C303" s="9">
        <v>210</v>
      </c>
      <c r="D303" s="9">
        <v>213.5</v>
      </c>
      <c r="E303" s="9">
        <v>211.75</v>
      </c>
      <c r="F303" s="9"/>
      <c r="G303" s="9">
        <v>149</v>
      </c>
      <c r="H303" s="9"/>
      <c r="I303" s="10">
        <v>208</v>
      </c>
    </row>
    <row r="304" spans="2:9" x14ac:dyDescent="0.2">
      <c r="B304" s="1">
        <v>34999</v>
      </c>
      <c r="C304" s="9">
        <v>201.5</v>
      </c>
      <c r="D304" s="9">
        <v>204.5</v>
      </c>
      <c r="E304" s="9">
        <v>203</v>
      </c>
      <c r="F304" s="9"/>
      <c r="G304" s="9">
        <v>151.5</v>
      </c>
      <c r="H304" s="9"/>
      <c r="I304" s="10">
        <v>203</v>
      </c>
    </row>
    <row r="305" spans="2:9" x14ac:dyDescent="0.2">
      <c r="B305" s="1">
        <v>35006</v>
      </c>
      <c r="C305" s="9">
        <v>194</v>
      </c>
      <c r="D305" s="9">
        <v>191.5</v>
      </c>
      <c r="E305" s="9">
        <v>192.75</v>
      </c>
      <c r="F305" s="9"/>
      <c r="G305" s="9">
        <v>152</v>
      </c>
      <c r="H305" s="9"/>
      <c r="I305" s="10">
        <v>196</v>
      </c>
    </row>
    <row r="306" spans="2:9" x14ac:dyDescent="0.2">
      <c r="B306" s="1">
        <v>35013</v>
      </c>
      <c r="C306" s="9">
        <v>198.5</v>
      </c>
      <c r="D306" s="9">
        <v>202.5</v>
      </c>
      <c r="E306" s="9">
        <v>200.5</v>
      </c>
      <c r="F306" s="9"/>
      <c r="G306" s="9">
        <v>150</v>
      </c>
      <c r="H306" s="9"/>
      <c r="I306" s="10">
        <v>198</v>
      </c>
    </row>
    <row r="307" spans="2:9" x14ac:dyDescent="0.2">
      <c r="B307" s="1">
        <v>35020</v>
      </c>
      <c r="C307" s="9">
        <v>212.5</v>
      </c>
      <c r="D307" s="9">
        <v>216</v>
      </c>
      <c r="E307" s="9">
        <v>214.25</v>
      </c>
      <c r="F307" s="9"/>
      <c r="G307" s="9">
        <v>147</v>
      </c>
      <c r="H307" s="9"/>
      <c r="I307" s="10">
        <v>208</v>
      </c>
    </row>
    <row r="308" spans="2:9" x14ac:dyDescent="0.2">
      <c r="B308" s="1">
        <v>35027</v>
      </c>
      <c r="C308" s="9">
        <v>210.5</v>
      </c>
      <c r="D308" s="9">
        <v>215</v>
      </c>
      <c r="E308" s="9">
        <v>212.75</v>
      </c>
      <c r="F308" s="9"/>
      <c r="G308" s="9">
        <v>148</v>
      </c>
      <c r="H308" s="9"/>
      <c r="I308" s="10">
        <v>213</v>
      </c>
    </row>
    <row r="309" spans="2:9" x14ac:dyDescent="0.2">
      <c r="B309" s="1">
        <v>35034</v>
      </c>
      <c r="C309" s="9">
        <v>240</v>
      </c>
      <c r="D309" s="9">
        <v>232.5</v>
      </c>
      <c r="E309" s="9">
        <v>236.25</v>
      </c>
      <c r="F309" s="9"/>
      <c r="G309" s="9">
        <v>150.5</v>
      </c>
      <c r="H309" s="9"/>
      <c r="I309" s="10">
        <v>218</v>
      </c>
    </row>
    <row r="310" spans="2:9" x14ac:dyDescent="0.2">
      <c r="B310" s="1">
        <v>35041</v>
      </c>
      <c r="C310" s="9">
        <v>260</v>
      </c>
      <c r="D310" s="9">
        <v>258.5</v>
      </c>
      <c r="E310" s="9">
        <v>259.25</v>
      </c>
      <c r="F310" s="9"/>
      <c r="G310" s="9">
        <v>155</v>
      </c>
      <c r="H310" s="9"/>
      <c r="I310" s="10">
        <v>229</v>
      </c>
    </row>
    <row r="311" spans="2:9" x14ac:dyDescent="0.2">
      <c r="B311" s="1">
        <v>35048</v>
      </c>
      <c r="C311" s="9">
        <v>256</v>
      </c>
      <c r="D311" s="9">
        <v>258.5</v>
      </c>
      <c r="E311" s="9">
        <v>257.25</v>
      </c>
      <c r="F311" s="9"/>
      <c r="G311" s="9">
        <v>156</v>
      </c>
      <c r="H311" s="9"/>
      <c r="I311" s="10">
        <v>250</v>
      </c>
    </row>
    <row r="312" spans="2:9" x14ac:dyDescent="0.2">
      <c r="B312" s="1">
        <v>35055</v>
      </c>
      <c r="C312" s="9" t="e">
        <v>#N/A</v>
      </c>
      <c r="D312" s="9">
        <v>257.5</v>
      </c>
      <c r="E312" s="9">
        <v>257.5</v>
      </c>
      <c r="F312" s="9"/>
      <c r="G312" s="9">
        <v>156.5</v>
      </c>
      <c r="H312" s="9"/>
      <c r="I312" s="10">
        <v>238</v>
      </c>
    </row>
    <row r="313" spans="2:9" x14ac:dyDescent="0.2">
      <c r="B313" s="1">
        <v>35069</v>
      </c>
      <c r="C313" s="9">
        <v>266</v>
      </c>
      <c r="D313" s="9">
        <v>267.5</v>
      </c>
      <c r="E313" s="9">
        <v>266.75</v>
      </c>
      <c r="F313" s="9"/>
      <c r="G313" s="9">
        <v>165.5</v>
      </c>
      <c r="H313" s="9"/>
      <c r="I313" s="10">
        <v>240</v>
      </c>
    </row>
    <row r="314" spans="2:9" x14ac:dyDescent="0.2">
      <c r="B314" s="1">
        <v>35076</v>
      </c>
      <c r="C314" s="9">
        <v>267</v>
      </c>
      <c r="D314" s="9">
        <v>270</v>
      </c>
      <c r="E314" s="9">
        <v>268.5</v>
      </c>
      <c r="F314" s="9"/>
      <c r="G314" s="9">
        <v>170</v>
      </c>
      <c r="H314" s="9"/>
      <c r="I314" s="10">
        <v>233</v>
      </c>
    </row>
    <row r="315" spans="2:9" x14ac:dyDescent="0.2">
      <c r="B315" s="1">
        <v>35083</v>
      </c>
      <c r="C315" s="9">
        <v>265</v>
      </c>
      <c r="D315" s="9">
        <v>264.5</v>
      </c>
      <c r="E315" s="9">
        <v>264.75</v>
      </c>
      <c r="F315" s="9"/>
      <c r="G315" s="9">
        <v>164.5</v>
      </c>
      <c r="H315" s="9"/>
      <c r="I315" s="10">
        <v>233</v>
      </c>
    </row>
    <row r="316" spans="2:9" x14ac:dyDescent="0.2">
      <c r="B316" s="1">
        <v>35090</v>
      </c>
      <c r="C316" s="9">
        <v>265</v>
      </c>
      <c r="D316" s="9">
        <v>265.5</v>
      </c>
      <c r="E316" s="9">
        <v>265.25</v>
      </c>
      <c r="F316" s="9"/>
      <c r="G316" s="9">
        <v>164.5</v>
      </c>
      <c r="H316" s="9"/>
      <c r="I316" s="10">
        <v>224</v>
      </c>
    </row>
    <row r="317" spans="2:9" x14ac:dyDescent="0.2">
      <c r="B317" s="1">
        <v>35097</v>
      </c>
      <c r="C317" s="9">
        <v>242.5</v>
      </c>
      <c r="D317" s="9">
        <v>250</v>
      </c>
      <c r="E317" s="9">
        <v>246.25</v>
      </c>
      <c r="F317" s="9"/>
      <c r="G317" s="9">
        <v>166</v>
      </c>
      <c r="H317" s="9"/>
      <c r="I317" s="10">
        <v>219</v>
      </c>
    </row>
    <row r="318" spans="2:9" x14ac:dyDescent="0.2">
      <c r="B318" s="1">
        <v>35104</v>
      </c>
      <c r="C318" s="9">
        <v>237.5</v>
      </c>
      <c r="D318" s="9">
        <v>235.5</v>
      </c>
      <c r="E318" s="9">
        <v>236.5</v>
      </c>
      <c r="F318" s="9"/>
      <c r="G318" s="9">
        <v>162</v>
      </c>
      <c r="H318" s="9"/>
      <c r="I318" s="10">
        <v>213</v>
      </c>
    </row>
    <row r="319" spans="2:9" x14ac:dyDescent="0.2">
      <c r="B319" s="1">
        <v>35111</v>
      </c>
      <c r="C319" s="9">
        <v>242</v>
      </c>
      <c r="D319" s="9">
        <v>237</v>
      </c>
      <c r="E319" s="9">
        <v>239.5</v>
      </c>
      <c r="F319" s="9"/>
      <c r="G319" s="9">
        <v>164.5</v>
      </c>
      <c r="H319" s="9"/>
      <c r="I319" s="10">
        <v>203</v>
      </c>
    </row>
    <row r="320" spans="2:9" x14ac:dyDescent="0.2">
      <c r="B320" s="1">
        <v>35118</v>
      </c>
      <c r="C320" s="9">
        <v>240</v>
      </c>
      <c r="D320" s="9">
        <v>247.5</v>
      </c>
      <c r="E320" s="9">
        <v>243.75</v>
      </c>
      <c r="F320" s="9"/>
      <c r="G320" s="9">
        <v>169</v>
      </c>
      <c r="H320" s="9"/>
      <c r="I320" s="10">
        <v>211</v>
      </c>
    </row>
    <row r="321" spans="2:9" x14ac:dyDescent="0.2">
      <c r="B321" s="1">
        <v>35125</v>
      </c>
      <c r="C321" s="9">
        <v>249</v>
      </c>
      <c r="D321" s="9">
        <v>247</v>
      </c>
      <c r="E321" s="9">
        <v>248</v>
      </c>
      <c r="F321" s="9"/>
      <c r="G321" s="9">
        <v>168</v>
      </c>
      <c r="H321" s="9"/>
      <c r="I321" s="10">
        <v>221</v>
      </c>
    </row>
    <row r="322" spans="2:9" x14ac:dyDescent="0.2">
      <c r="B322" s="1">
        <v>35132</v>
      </c>
      <c r="C322" s="9">
        <v>246</v>
      </c>
      <c r="D322" s="9">
        <v>251</v>
      </c>
      <c r="E322" s="9">
        <v>248.5</v>
      </c>
      <c r="F322" s="9"/>
      <c r="G322" s="9">
        <v>167.5</v>
      </c>
      <c r="H322" s="9"/>
      <c r="I322" s="10">
        <v>216</v>
      </c>
    </row>
    <row r="323" spans="2:9" x14ac:dyDescent="0.2">
      <c r="B323" s="1">
        <v>35139</v>
      </c>
      <c r="C323" s="9">
        <v>252.5</v>
      </c>
      <c r="D323" s="9">
        <v>250.5</v>
      </c>
      <c r="E323" s="9">
        <v>251.5</v>
      </c>
      <c r="F323" s="9"/>
      <c r="G323" s="9">
        <v>169.5</v>
      </c>
      <c r="H323" s="9"/>
      <c r="I323" s="10">
        <v>213</v>
      </c>
    </row>
    <row r="324" spans="2:9" x14ac:dyDescent="0.2">
      <c r="B324" s="1">
        <v>35146</v>
      </c>
      <c r="C324" s="9">
        <v>255.5</v>
      </c>
      <c r="D324" s="9" t="e">
        <v>#N/A</v>
      </c>
      <c r="E324" s="9">
        <v>255.5</v>
      </c>
      <c r="F324" s="9"/>
      <c r="G324" s="9">
        <v>170.5</v>
      </c>
      <c r="H324" s="9"/>
      <c r="I324" s="10">
        <v>229</v>
      </c>
    </row>
    <row r="325" spans="2:9" x14ac:dyDescent="0.2">
      <c r="B325" s="1">
        <v>35153</v>
      </c>
      <c r="C325" s="9">
        <v>259</v>
      </c>
      <c r="D325" s="9">
        <v>259</v>
      </c>
      <c r="E325" s="9">
        <v>259</v>
      </c>
      <c r="F325" s="9"/>
      <c r="G325" s="9">
        <v>179.5</v>
      </c>
      <c r="H325" s="9"/>
      <c r="I325" s="10">
        <v>233</v>
      </c>
    </row>
    <row r="326" spans="2:9" x14ac:dyDescent="0.2">
      <c r="B326" s="1">
        <v>35160</v>
      </c>
      <c r="C326" s="9">
        <v>256</v>
      </c>
      <c r="D326" s="9">
        <v>257.5</v>
      </c>
      <c r="E326" s="9">
        <v>256.75</v>
      </c>
      <c r="F326" s="9"/>
      <c r="G326" s="9">
        <v>189</v>
      </c>
      <c r="H326" s="9"/>
      <c r="I326" s="10">
        <v>233</v>
      </c>
    </row>
    <row r="327" spans="2:9" x14ac:dyDescent="0.2">
      <c r="B327" s="1">
        <v>35167</v>
      </c>
      <c r="C327" s="9">
        <v>263</v>
      </c>
      <c r="D327" s="9">
        <v>263.5</v>
      </c>
      <c r="E327" s="9">
        <v>263.25</v>
      </c>
      <c r="F327" s="9"/>
      <c r="G327" s="9">
        <v>201.5</v>
      </c>
      <c r="H327" s="9"/>
      <c r="I327" s="10">
        <v>243</v>
      </c>
    </row>
    <row r="328" spans="2:9" x14ac:dyDescent="0.2">
      <c r="B328" s="1">
        <v>35174</v>
      </c>
      <c r="C328" s="9">
        <v>255</v>
      </c>
      <c r="D328" s="9">
        <v>260.5</v>
      </c>
      <c r="E328" s="9">
        <v>257.75</v>
      </c>
      <c r="F328" s="9"/>
      <c r="G328" s="9">
        <v>196.5</v>
      </c>
      <c r="H328" s="9"/>
      <c r="I328" s="10">
        <v>248</v>
      </c>
    </row>
    <row r="329" spans="2:9" x14ac:dyDescent="0.2">
      <c r="B329" s="1">
        <v>35181</v>
      </c>
      <c r="C329" s="9">
        <v>263</v>
      </c>
      <c r="D329" s="9">
        <v>259</v>
      </c>
      <c r="E329" s="9">
        <v>261</v>
      </c>
      <c r="F329" s="9"/>
      <c r="G329" s="9">
        <v>192.5</v>
      </c>
      <c r="H329" s="9"/>
      <c r="I329" s="10">
        <v>249</v>
      </c>
    </row>
    <row r="330" spans="2:9" x14ac:dyDescent="0.2">
      <c r="B330" s="1">
        <v>35188</v>
      </c>
      <c r="C330" s="9">
        <v>263</v>
      </c>
      <c r="D330" s="9">
        <v>262.5</v>
      </c>
      <c r="E330" s="9">
        <v>262.75</v>
      </c>
      <c r="F330" s="9"/>
      <c r="G330" s="9">
        <v>189.5</v>
      </c>
      <c r="H330" s="9"/>
      <c r="I330" s="10">
        <v>249</v>
      </c>
    </row>
    <row r="331" spans="2:9" x14ac:dyDescent="0.2">
      <c r="B331" s="1">
        <v>35195</v>
      </c>
      <c r="C331" s="9">
        <v>262.5</v>
      </c>
      <c r="D331" s="9">
        <v>261.5</v>
      </c>
      <c r="E331" s="9">
        <v>262</v>
      </c>
      <c r="F331" s="9"/>
      <c r="G331" s="9">
        <v>186</v>
      </c>
      <c r="H331" s="9"/>
      <c r="I331" s="10">
        <v>251</v>
      </c>
    </row>
    <row r="332" spans="2:9" x14ac:dyDescent="0.2">
      <c r="B332" s="1">
        <v>35202</v>
      </c>
      <c r="C332" s="9">
        <v>260</v>
      </c>
      <c r="D332" s="9">
        <v>261.5</v>
      </c>
      <c r="E332" s="9">
        <v>260.75</v>
      </c>
      <c r="F332" s="9"/>
      <c r="G332" s="9">
        <v>186</v>
      </c>
      <c r="H332" s="9"/>
      <c r="I332" s="10">
        <v>248</v>
      </c>
    </row>
    <row r="333" spans="2:9" x14ac:dyDescent="0.2">
      <c r="B333" s="1">
        <v>35209</v>
      </c>
      <c r="C333" s="9">
        <v>260</v>
      </c>
      <c r="D333" s="9">
        <v>259.5</v>
      </c>
      <c r="E333" s="9">
        <v>259.75</v>
      </c>
      <c r="F333" s="9"/>
      <c r="G333" s="9">
        <v>186.5</v>
      </c>
      <c r="H333" s="9"/>
      <c r="I333" s="10">
        <v>243</v>
      </c>
    </row>
    <row r="334" spans="2:9" x14ac:dyDescent="0.2">
      <c r="B334" s="1">
        <v>35216</v>
      </c>
      <c r="C334" s="9">
        <v>265</v>
      </c>
      <c r="D334" s="9">
        <v>270</v>
      </c>
      <c r="E334" s="9">
        <v>267.5</v>
      </c>
      <c r="F334" s="9"/>
      <c r="G334" s="9">
        <v>183</v>
      </c>
      <c r="H334" s="9"/>
      <c r="I334" s="10">
        <v>240</v>
      </c>
    </row>
    <row r="335" spans="2:9" x14ac:dyDescent="0.2">
      <c r="B335" s="1">
        <v>35223</v>
      </c>
      <c r="C335" s="9">
        <v>264.5</v>
      </c>
      <c r="D335" s="9">
        <v>261</v>
      </c>
      <c r="E335" s="9">
        <v>262.75</v>
      </c>
      <c r="F335" s="9"/>
      <c r="G335" s="9">
        <v>173</v>
      </c>
      <c r="H335" s="9"/>
      <c r="I335" s="10">
        <v>233</v>
      </c>
    </row>
    <row r="336" spans="2:9" x14ac:dyDescent="0.2">
      <c r="B336" s="1">
        <v>35230</v>
      </c>
      <c r="C336" s="9">
        <v>271</v>
      </c>
      <c r="D336" s="9">
        <v>268.5</v>
      </c>
      <c r="E336" s="9">
        <v>269.75</v>
      </c>
      <c r="F336" s="9"/>
      <c r="G336" s="9">
        <v>170</v>
      </c>
      <c r="H336" s="9"/>
      <c r="I336" s="10">
        <v>233</v>
      </c>
    </row>
    <row r="337" spans="2:9" x14ac:dyDescent="0.2">
      <c r="B337" s="1">
        <v>35237</v>
      </c>
      <c r="C337" s="9">
        <v>272.5</v>
      </c>
      <c r="D337" s="9">
        <v>273.5</v>
      </c>
      <c r="E337" s="9">
        <v>273</v>
      </c>
      <c r="F337" s="9"/>
      <c r="G337" s="9">
        <v>169.25</v>
      </c>
      <c r="H337" s="9"/>
      <c r="I337" s="10">
        <v>235</v>
      </c>
    </row>
    <row r="338" spans="2:9" x14ac:dyDescent="0.2">
      <c r="B338" s="1">
        <v>35244</v>
      </c>
      <c r="C338" s="9">
        <v>280</v>
      </c>
      <c r="D338" s="9">
        <v>280</v>
      </c>
      <c r="E338" s="9">
        <v>280</v>
      </c>
      <c r="F338" s="9"/>
      <c r="G338" s="9">
        <v>171</v>
      </c>
      <c r="H338" s="9"/>
      <c r="I338" s="10">
        <v>231</v>
      </c>
    </row>
    <row r="339" spans="2:9" x14ac:dyDescent="0.2">
      <c r="B339" s="1">
        <v>35251</v>
      </c>
      <c r="C339" s="9">
        <v>277</v>
      </c>
      <c r="D339" s="9">
        <v>279.5</v>
      </c>
      <c r="E339" s="9">
        <v>278.25</v>
      </c>
      <c r="F339" s="9"/>
      <c r="G339" s="9">
        <v>179.25</v>
      </c>
      <c r="H339" s="9"/>
      <c r="I339" s="10">
        <v>233</v>
      </c>
    </row>
    <row r="340" spans="2:9" x14ac:dyDescent="0.2">
      <c r="B340" s="1">
        <v>35258</v>
      </c>
      <c r="C340" s="9">
        <v>277</v>
      </c>
      <c r="D340" s="9">
        <v>278.5</v>
      </c>
      <c r="E340" s="9">
        <v>277.75</v>
      </c>
      <c r="F340" s="9"/>
      <c r="G340" s="9">
        <v>183.5</v>
      </c>
      <c r="H340" s="9"/>
      <c r="I340" s="10">
        <v>235</v>
      </c>
    </row>
    <row r="341" spans="2:9" x14ac:dyDescent="0.2">
      <c r="B341" s="1">
        <v>35265</v>
      </c>
      <c r="C341" s="9">
        <v>290</v>
      </c>
      <c r="D341" s="9">
        <v>290</v>
      </c>
      <c r="E341" s="9">
        <v>290</v>
      </c>
      <c r="F341" s="9"/>
      <c r="G341" s="9">
        <v>186.5</v>
      </c>
      <c r="H341" s="9"/>
      <c r="I341" s="10">
        <v>244</v>
      </c>
    </row>
    <row r="342" spans="2:9" x14ac:dyDescent="0.2">
      <c r="B342" s="1">
        <v>35272</v>
      </c>
      <c r="C342" s="9">
        <v>297.5</v>
      </c>
      <c r="D342" s="9">
        <v>292.5</v>
      </c>
      <c r="E342" s="9">
        <v>295</v>
      </c>
      <c r="F342" s="9"/>
      <c r="G342" s="9">
        <v>188.5</v>
      </c>
      <c r="H342" s="9"/>
      <c r="I342" s="10">
        <v>243</v>
      </c>
    </row>
    <row r="343" spans="2:9" x14ac:dyDescent="0.2">
      <c r="B343" s="1">
        <v>35279</v>
      </c>
      <c r="C343" s="9">
        <v>312.5</v>
      </c>
      <c r="D343" s="9">
        <v>309</v>
      </c>
      <c r="E343" s="9">
        <v>310.75</v>
      </c>
      <c r="F343" s="9"/>
      <c r="G343" s="9">
        <v>186.5</v>
      </c>
      <c r="H343" s="9"/>
      <c r="I343" s="10">
        <v>243</v>
      </c>
    </row>
    <row r="344" spans="2:9" x14ac:dyDescent="0.2">
      <c r="B344" s="1">
        <v>35286</v>
      </c>
      <c r="C344" s="9">
        <v>314</v>
      </c>
      <c r="D344" s="9">
        <v>315</v>
      </c>
      <c r="E344" s="9">
        <v>314.5</v>
      </c>
      <c r="F344" s="9"/>
      <c r="G344" s="9">
        <v>187.5</v>
      </c>
      <c r="H344" s="9"/>
      <c r="I344" s="10">
        <v>243</v>
      </c>
    </row>
    <row r="345" spans="2:9" x14ac:dyDescent="0.2">
      <c r="B345" s="1">
        <v>35293</v>
      </c>
      <c r="C345" s="9">
        <v>333.5</v>
      </c>
      <c r="D345" s="9">
        <v>330</v>
      </c>
      <c r="E345" s="9">
        <v>331.75</v>
      </c>
      <c r="F345" s="9"/>
      <c r="G345" s="9">
        <v>187.5</v>
      </c>
      <c r="H345" s="9"/>
      <c r="I345" s="10">
        <v>248</v>
      </c>
    </row>
    <row r="346" spans="2:9" x14ac:dyDescent="0.2">
      <c r="B346" s="1">
        <v>35300</v>
      </c>
      <c r="C346" s="9">
        <v>346.5</v>
      </c>
      <c r="D346" s="9">
        <v>345</v>
      </c>
      <c r="E346" s="9">
        <v>345.75</v>
      </c>
      <c r="F346" s="9"/>
      <c r="G346" s="9">
        <v>190.5</v>
      </c>
      <c r="H346" s="9"/>
      <c r="I346" s="10">
        <v>263</v>
      </c>
    </row>
    <row r="347" spans="2:9" x14ac:dyDescent="0.2">
      <c r="B347" s="1">
        <v>35307</v>
      </c>
      <c r="C347" s="9">
        <v>315</v>
      </c>
      <c r="D347" s="9">
        <v>324.5</v>
      </c>
      <c r="E347" s="9">
        <v>319.75</v>
      </c>
      <c r="F347" s="9"/>
      <c r="G347" s="9">
        <v>192</v>
      </c>
      <c r="H347" s="9"/>
      <c r="I347" s="10">
        <v>263</v>
      </c>
    </row>
    <row r="348" spans="2:9" x14ac:dyDescent="0.2">
      <c r="B348" s="1">
        <v>35314</v>
      </c>
      <c r="C348" s="9">
        <v>310</v>
      </c>
      <c r="D348" s="9">
        <v>315.5</v>
      </c>
      <c r="E348" s="9">
        <v>312.75</v>
      </c>
      <c r="F348" s="9"/>
      <c r="G348" s="9">
        <v>199</v>
      </c>
      <c r="H348" s="9"/>
      <c r="I348" s="10">
        <v>263</v>
      </c>
    </row>
    <row r="349" spans="2:9" x14ac:dyDescent="0.2">
      <c r="B349" s="1">
        <v>35321</v>
      </c>
      <c r="C349" s="9">
        <v>309</v>
      </c>
      <c r="D349" s="9">
        <v>301</v>
      </c>
      <c r="E349" s="9">
        <v>305</v>
      </c>
      <c r="F349" s="9"/>
      <c r="G349" s="9">
        <v>202</v>
      </c>
      <c r="H349" s="9"/>
      <c r="I349" s="10">
        <v>250</v>
      </c>
    </row>
    <row r="350" spans="2:9" x14ac:dyDescent="0.2">
      <c r="B350" s="1">
        <v>35328</v>
      </c>
      <c r="C350" s="9">
        <v>303</v>
      </c>
      <c r="D350" s="9">
        <v>303.5</v>
      </c>
      <c r="E350" s="9">
        <v>303.25</v>
      </c>
      <c r="F350" s="9"/>
      <c r="G350" s="9">
        <v>205</v>
      </c>
      <c r="H350" s="9"/>
      <c r="I350" s="10">
        <v>253</v>
      </c>
    </row>
    <row r="351" spans="2:9" x14ac:dyDescent="0.2">
      <c r="B351" s="1">
        <v>35335</v>
      </c>
      <c r="C351" s="9">
        <v>296</v>
      </c>
      <c r="D351" s="9">
        <v>295</v>
      </c>
      <c r="E351" s="9">
        <v>295.5</v>
      </c>
      <c r="F351" s="9"/>
      <c r="G351" s="9">
        <v>212</v>
      </c>
      <c r="H351" s="9"/>
      <c r="I351" s="10">
        <v>253</v>
      </c>
    </row>
    <row r="352" spans="2:9" x14ac:dyDescent="0.2">
      <c r="B352" s="1">
        <v>35342</v>
      </c>
      <c r="C352" s="9">
        <v>300</v>
      </c>
      <c r="D352" s="9">
        <v>293.5</v>
      </c>
      <c r="E352" s="9">
        <v>296.75</v>
      </c>
      <c r="F352" s="9"/>
      <c r="G352" s="9">
        <v>217.5</v>
      </c>
      <c r="H352" s="9"/>
      <c r="I352" s="10">
        <v>253</v>
      </c>
    </row>
    <row r="353" spans="2:9" x14ac:dyDescent="0.2">
      <c r="B353" s="1">
        <v>35349</v>
      </c>
      <c r="C353" s="9">
        <v>301.5</v>
      </c>
      <c r="D353" s="9">
        <v>303.5</v>
      </c>
      <c r="E353" s="9">
        <v>302.5</v>
      </c>
      <c r="F353" s="9"/>
      <c r="G353" s="9">
        <v>223.5</v>
      </c>
      <c r="H353" s="9"/>
      <c r="I353" s="10">
        <v>252</v>
      </c>
    </row>
    <row r="354" spans="2:9" x14ac:dyDescent="0.2">
      <c r="B354" s="1">
        <v>35356</v>
      </c>
      <c r="C354" s="9">
        <v>296</v>
      </c>
      <c r="D354" s="9">
        <v>292.5</v>
      </c>
      <c r="E354" s="9">
        <v>294.25</v>
      </c>
      <c r="F354" s="9"/>
      <c r="G354" s="9">
        <v>226</v>
      </c>
      <c r="H354" s="9"/>
      <c r="I354" s="10">
        <v>253</v>
      </c>
    </row>
    <row r="355" spans="2:9" x14ac:dyDescent="0.2">
      <c r="B355" s="1">
        <v>35363</v>
      </c>
      <c r="C355" s="9">
        <v>300</v>
      </c>
      <c r="D355" s="9">
        <v>297.5</v>
      </c>
      <c r="E355" s="9">
        <v>298.75</v>
      </c>
      <c r="F355" s="9"/>
      <c r="G355" s="9">
        <v>221.5</v>
      </c>
      <c r="H355" s="9"/>
      <c r="I355" s="10">
        <v>253</v>
      </c>
    </row>
    <row r="356" spans="2:9" x14ac:dyDescent="0.2">
      <c r="B356" s="1">
        <v>35370</v>
      </c>
      <c r="C356" s="9">
        <v>295.5</v>
      </c>
      <c r="D356" s="9">
        <v>297</v>
      </c>
      <c r="E356" s="9">
        <v>296.25</v>
      </c>
      <c r="F356" s="9"/>
      <c r="G356" s="9">
        <v>220</v>
      </c>
      <c r="H356" s="9"/>
      <c r="I356" s="10">
        <v>253</v>
      </c>
    </row>
    <row r="357" spans="2:9" x14ac:dyDescent="0.2">
      <c r="B357" s="1">
        <v>35377</v>
      </c>
      <c r="C357" s="9">
        <v>296.5</v>
      </c>
      <c r="D357" s="9">
        <v>296.5</v>
      </c>
      <c r="E357" s="9">
        <v>296.5</v>
      </c>
      <c r="F357" s="9"/>
      <c r="G357" s="9">
        <v>216</v>
      </c>
      <c r="H357" s="9"/>
      <c r="I357" s="10">
        <v>252.5</v>
      </c>
    </row>
    <row r="358" spans="2:9" x14ac:dyDescent="0.2">
      <c r="B358" s="1">
        <v>35384</v>
      </c>
      <c r="C358" s="9">
        <v>300</v>
      </c>
      <c r="D358" s="9">
        <v>300.5</v>
      </c>
      <c r="E358" s="9">
        <v>300.25</v>
      </c>
      <c r="F358" s="9"/>
      <c r="G358" s="9">
        <v>222</v>
      </c>
      <c r="H358" s="9"/>
      <c r="I358" s="10">
        <v>252.5</v>
      </c>
    </row>
    <row r="359" spans="2:9" x14ac:dyDescent="0.2">
      <c r="B359" s="1">
        <v>35391</v>
      </c>
      <c r="C359" s="9">
        <v>302.5</v>
      </c>
      <c r="D359" s="9">
        <v>301.5</v>
      </c>
      <c r="E359" s="9">
        <v>302</v>
      </c>
      <c r="F359" s="9"/>
      <c r="G359" s="9">
        <v>222</v>
      </c>
      <c r="H359" s="9"/>
      <c r="I359" s="10">
        <v>257.5</v>
      </c>
    </row>
    <row r="360" spans="2:9" x14ac:dyDescent="0.2">
      <c r="B360" s="1">
        <v>35398</v>
      </c>
      <c r="C360" s="9">
        <v>308</v>
      </c>
      <c r="D360" s="9">
        <v>312.5</v>
      </c>
      <c r="E360" s="9">
        <v>310.25</v>
      </c>
      <c r="F360" s="9"/>
      <c r="G360" s="9">
        <v>221.5</v>
      </c>
      <c r="H360" s="9"/>
      <c r="I360" s="10">
        <v>262.5</v>
      </c>
    </row>
    <row r="361" spans="2:9" x14ac:dyDescent="0.2">
      <c r="B361" s="1">
        <v>35405</v>
      </c>
      <c r="C361" s="9">
        <v>310</v>
      </c>
      <c r="D361" s="9">
        <v>311</v>
      </c>
      <c r="E361" s="9">
        <v>310.5</v>
      </c>
      <c r="F361" s="9"/>
      <c r="G361" s="9">
        <v>225.5</v>
      </c>
      <c r="H361" s="9"/>
      <c r="I361" s="10">
        <v>271.5</v>
      </c>
    </row>
    <row r="362" spans="2:9" x14ac:dyDescent="0.2">
      <c r="B362" s="1">
        <v>35412</v>
      </c>
      <c r="C362" s="9">
        <v>309.5</v>
      </c>
      <c r="D362" s="9">
        <v>309.5</v>
      </c>
      <c r="E362" s="9">
        <v>309.5</v>
      </c>
      <c r="F362" s="9"/>
      <c r="G362" s="9">
        <v>220.5</v>
      </c>
      <c r="H362" s="9"/>
      <c r="I362" s="10">
        <v>267.5</v>
      </c>
    </row>
    <row r="363" spans="2:9" x14ac:dyDescent="0.2">
      <c r="B363" s="1">
        <v>35419</v>
      </c>
      <c r="C363" s="9">
        <v>325</v>
      </c>
      <c r="D363" s="9">
        <v>323</v>
      </c>
      <c r="E363" s="9">
        <v>324</v>
      </c>
      <c r="F363" s="9"/>
      <c r="G363" s="9">
        <v>216.5</v>
      </c>
      <c r="H363" s="9"/>
      <c r="I363" s="10">
        <v>277.5</v>
      </c>
    </row>
    <row r="364" spans="2:9" x14ac:dyDescent="0.2">
      <c r="B364" s="1">
        <v>35433</v>
      </c>
      <c r="C364" s="9">
        <v>337.5</v>
      </c>
      <c r="D364" s="9">
        <v>335.5</v>
      </c>
      <c r="E364" s="9">
        <v>336.5</v>
      </c>
      <c r="F364" s="9"/>
      <c r="G364" s="9">
        <v>214.5</v>
      </c>
      <c r="H364" s="9"/>
      <c r="I364" s="10">
        <v>295</v>
      </c>
    </row>
    <row r="365" spans="2:9" x14ac:dyDescent="0.2">
      <c r="B365" s="1">
        <v>35440</v>
      </c>
      <c r="C365" s="9">
        <v>333.5</v>
      </c>
      <c r="D365" s="9">
        <v>335</v>
      </c>
      <c r="E365" s="9">
        <v>334.25</v>
      </c>
      <c r="F365" s="9"/>
      <c r="G365" s="9">
        <v>224.5</v>
      </c>
      <c r="H365" s="9"/>
      <c r="I365" s="10">
        <v>297.5</v>
      </c>
    </row>
    <row r="366" spans="2:9" x14ac:dyDescent="0.2">
      <c r="B366" s="1">
        <v>35447</v>
      </c>
      <c r="C366" s="9">
        <v>334</v>
      </c>
      <c r="D366" s="9">
        <v>334.5</v>
      </c>
      <c r="E366" s="9">
        <v>334.25</v>
      </c>
      <c r="F366" s="9"/>
      <c r="G366" s="9">
        <v>221.5</v>
      </c>
      <c r="H366" s="9"/>
      <c r="I366" s="10">
        <v>281.5</v>
      </c>
    </row>
    <row r="367" spans="2:9" x14ac:dyDescent="0.2">
      <c r="B367" s="1">
        <v>35454</v>
      </c>
      <c r="C367" s="9">
        <v>343</v>
      </c>
      <c r="D367" s="9">
        <v>340.5</v>
      </c>
      <c r="E367" s="9">
        <v>341.75</v>
      </c>
      <c r="F367" s="9"/>
      <c r="G367" s="9">
        <v>217.5</v>
      </c>
      <c r="H367" s="9"/>
      <c r="I367" s="10">
        <v>282.5</v>
      </c>
    </row>
    <row r="368" spans="2:9" x14ac:dyDescent="0.2">
      <c r="B368" s="1">
        <v>35461</v>
      </c>
      <c r="C368" s="9">
        <v>343</v>
      </c>
      <c r="D368" s="9">
        <v>342.5</v>
      </c>
      <c r="E368" s="9">
        <v>342.75</v>
      </c>
      <c r="F368" s="9"/>
      <c r="G368" s="9">
        <v>219.5</v>
      </c>
      <c r="H368" s="9"/>
      <c r="I368" s="10">
        <v>282.5</v>
      </c>
    </row>
    <row r="369" spans="2:9" x14ac:dyDescent="0.2">
      <c r="B369" s="1">
        <v>35468</v>
      </c>
      <c r="C369" s="9">
        <v>331.5</v>
      </c>
      <c r="D369" s="9">
        <v>335</v>
      </c>
      <c r="E369" s="9">
        <v>333.25</v>
      </c>
      <c r="F369" s="9"/>
      <c r="G369" s="9">
        <v>222.5</v>
      </c>
      <c r="H369" s="9"/>
      <c r="I369" s="10">
        <v>279</v>
      </c>
    </row>
    <row r="370" spans="2:9" x14ac:dyDescent="0.2">
      <c r="B370" s="1">
        <v>35475</v>
      </c>
      <c r="C370" s="9">
        <v>324</v>
      </c>
      <c r="D370" s="9">
        <v>327.5</v>
      </c>
      <c r="E370" s="9">
        <v>325.75</v>
      </c>
      <c r="F370" s="9"/>
      <c r="G370" s="9">
        <v>218.5</v>
      </c>
      <c r="H370" s="9"/>
      <c r="I370" s="10">
        <v>267.5</v>
      </c>
    </row>
    <row r="371" spans="2:9" x14ac:dyDescent="0.2">
      <c r="B371" s="1">
        <v>35482</v>
      </c>
      <c r="C371" s="9">
        <v>329</v>
      </c>
      <c r="D371" s="9">
        <v>329</v>
      </c>
      <c r="E371" s="9">
        <v>329</v>
      </c>
      <c r="F371" s="9"/>
      <c r="G371" s="9">
        <v>212</v>
      </c>
      <c r="H371" s="9"/>
      <c r="I371" s="10">
        <v>262.5</v>
      </c>
    </row>
    <row r="372" spans="2:9" x14ac:dyDescent="0.2">
      <c r="B372" s="1">
        <v>35489</v>
      </c>
      <c r="C372" s="9">
        <v>328.5</v>
      </c>
      <c r="D372" s="9">
        <v>326</v>
      </c>
      <c r="E372" s="9">
        <v>327.25</v>
      </c>
      <c r="F372" s="9"/>
      <c r="G372" s="9">
        <v>197.5</v>
      </c>
      <c r="H372" s="9"/>
      <c r="I372" s="10">
        <v>254</v>
      </c>
    </row>
    <row r="373" spans="2:9" x14ac:dyDescent="0.2">
      <c r="B373" s="1">
        <v>35496</v>
      </c>
      <c r="C373" s="9">
        <v>334.5</v>
      </c>
      <c r="D373" s="9">
        <v>331.5</v>
      </c>
      <c r="E373" s="9">
        <v>333</v>
      </c>
      <c r="F373" s="9"/>
      <c r="G373" s="9">
        <v>186.25</v>
      </c>
      <c r="H373" s="9"/>
      <c r="I373" s="10">
        <v>252.5</v>
      </c>
    </row>
    <row r="374" spans="2:9" x14ac:dyDescent="0.2">
      <c r="B374" s="1">
        <v>35503</v>
      </c>
      <c r="C374" s="9">
        <v>350</v>
      </c>
      <c r="D374" s="9">
        <v>346</v>
      </c>
      <c r="E374" s="9">
        <v>348</v>
      </c>
      <c r="F374" s="9"/>
      <c r="G374" s="9">
        <v>193.5</v>
      </c>
      <c r="H374" s="9"/>
      <c r="I374" s="10">
        <v>257.5</v>
      </c>
    </row>
    <row r="375" spans="2:9" x14ac:dyDescent="0.2">
      <c r="B375" s="1">
        <v>35510</v>
      </c>
      <c r="C375" s="9">
        <v>355.5</v>
      </c>
      <c r="D375" s="9" t="e">
        <v>#N/A</v>
      </c>
      <c r="E375" s="9">
        <v>355.5</v>
      </c>
      <c r="F375" s="9"/>
      <c r="G375" s="9">
        <v>194.5</v>
      </c>
      <c r="H375" s="9"/>
      <c r="I375" s="10">
        <v>257.5</v>
      </c>
    </row>
    <row r="376" spans="2:9" x14ac:dyDescent="0.2">
      <c r="B376" s="1">
        <v>35517</v>
      </c>
      <c r="C376" s="9">
        <v>352.5</v>
      </c>
      <c r="D376" s="9">
        <v>367.5</v>
      </c>
      <c r="E376" s="9">
        <v>360</v>
      </c>
      <c r="F376" s="9"/>
      <c r="G376" s="9">
        <v>189</v>
      </c>
      <c r="H376" s="9"/>
      <c r="I376" s="10">
        <v>257.5</v>
      </c>
    </row>
    <row r="377" spans="2:9" x14ac:dyDescent="0.2">
      <c r="B377" s="1">
        <v>35524</v>
      </c>
      <c r="C377" s="9">
        <v>345</v>
      </c>
      <c r="D377" s="9">
        <v>345</v>
      </c>
      <c r="E377" s="9">
        <v>345</v>
      </c>
      <c r="F377" s="9"/>
      <c r="G377" s="9">
        <v>183.5</v>
      </c>
      <c r="H377" s="9"/>
      <c r="I377" s="10">
        <v>258</v>
      </c>
    </row>
    <row r="378" spans="2:9" x14ac:dyDescent="0.2">
      <c r="B378" s="1">
        <v>35531</v>
      </c>
      <c r="C378" s="9">
        <v>325</v>
      </c>
      <c r="D378" s="9">
        <v>327</v>
      </c>
      <c r="E378" s="9">
        <v>326</v>
      </c>
      <c r="F378" s="9"/>
      <c r="G378" s="9">
        <v>181</v>
      </c>
      <c r="H378" s="9"/>
      <c r="I378" s="10">
        <v>250</v>
      </c>
    </row>
    <row r="379" spans="2:9" x14ac:dyDescent="0.2">
      <c r="B379" s="1">
        <v>35538</v>
      </c>
      <c r="C379" s="9">
        <v>324</v>
      </c>
      <c r="D379" s="9">
        <v>323</v>
      </c>
      <c r="E379" s="9">
        <v>323.5</v>
      </c>
      <c r="F379" s="9"/>
      <c r="G379" s="9">
        <v>171.5</v>
      </c>
      <c r="H379" s="9"/>
      <c r="I379" s="10">
        <v>252</v>
      </c>
    </row>
    <row r="380" spans="2:9" x14ac:dyDescent="0.2">
      <c r="B380" s="1">
        <v>35545</v>
      </c>
      <c r="C380" s="9">
        <v>312.5</v>
      </c>
      <c r="D380" s="9">
        <v>308.5</v>
      </c>
      <c r="E380" s="9">
        <v>310.5</v>
      </c>
      <c r="F380" s="9"/>
      <c r="G380" s="9">
        <v>169</v>
      </c>
      <c r="H380" s="9"/>
      <c r="I380" s="10">
        <v>257</v>
      </c>
    </row>
    <row r="381" spans="2:9" x14ac:dyDescent="0.2">
      <c r="B381" s="1">
        <v>35552</v>
      </c>
      <c r="C381" s="9">
        <v>310.5</v>
      </c>
      <c r="D381" s="9">
        <v>310</v>
      </c>
      <c r="E381" s="9">
        <v>310.25</v>
      </c>
      <c r="F381" s="9"/>
      <c r="G381" s="9">
        <v>170</v>
      </c>
      <c r="H381" s="9"/>
      <c r="I381" s="10">
        <v>258</v>
      </c>
    </row>
    <row r="382" spans="2:9" x14ac:dyDescent="0.2">
      <c r="B382" s="1">
        <v>35559</v>
      </c>
      <c r="C382" s="9">
        <v>312.5</v>
      </c>
      <c r="D382" s="9">
        <v>314</v>
      </c>
      <c r="E382" s="9">
        <v>313.25</v>
      </c>
      <c r="F382" s="9"/>
      <c r="G382" s="9">
        <v>169</v>
      </c>
      <c r="H382" s="9"/>
      <c r="I382" s="10">
        <v>262.5</v>
      </c>
    </row>
    <row r="383" spans="2:9" x14ac:dyDescent="0.2">
      <c r="B383" s="1">
        <v>35566</v>
      </c>
      <c r="C383" s="9">
        <v>311</v>
      </c>
      <c r="D383" s="9">
        <v>312.5</v>
      </c>
      <c r="E383" s="9">
        <v>311.75</v>
      </c>
      <c r="F383" s="9"/>
      <c r="G383" s="9">
        <v>174</v>
      </c>
      <c r="H383" s="9"/>
      <c r="I383" s="10">
        <v>267.5</v>
      </c>
    </row>
    <row r="384" spans="2:9" x14ac:dyDescent="0.2">
      <c r="B384" s="1">
        <v>35573</v>
      </c>
      <c r="C384" s="9">
        <v>295</v>
      </c>
      <c r="D384" s="9">
        <v>299</v>
      </c>
      <c r="E384" s="9">
        <v>297</v>
      </c>
      <c r="F384" s="9"/>
      <c r="G384" s="9">
        <v>184</v>
      </c>
      <c r="H384" s="9"/>
      <c r="I384" s="10">
        <v>276</v>
      </c>
    </row>
    <row r="385" spans="2:9" x14ac:dyDescent="0.2">
      <c r="B385" s="1">
        <v>35580</v>
      </c>
      <c r="C385" s="9">
        <v>278</v>
      </c>
      <c r="D385" s="9">
        <v>281.5</v>
      </c>
      <c r="E385" s="9">
        <v>279.75</v>
      </c>
      <c r="F385" s="9"/>
      <c r="G385" s="9">
        <v>182</v>
      </c>
      <c r="H385" s="9"/>
      <c r="I385" s="10">
        <v>290</v>
      </c>
    </row>
    <row r="386" spans="2:9" x14ac:dyDescent="0.2">
      <c r="B386" s="1">
        <v>35587</v>
      </c>
      <c r="C386" s="9">
        <v>263</v>
      </c>
      <c r="D386" s="9">
        <v>264.5</v>
      </c>
      <c r="E386" s="9">
        <v>263.75</v>
      </c>
      <c r="F386" s="9"/>
      <c r="G386" s="9">
        <v>180</v>
      </c>
      <c r="H386" s="9"/>
      <c r="I386" s="10">
        <v>285</v>
      </c>
    </row>
    <row r="387" spans="2:9" x14ac:dyDescent="0.2">
      <c r="B387" s="1">
        <v>35594</v>
      </c>
      <c r="C387" s="9">
        <v>271.5</v>
      </c>
      <c r="D387" s="9">
        <v>268</v>
      </c>
      <c r="E387" s="9">
        <v>269.75</v>
      </c>
      <c r="F387" s="9"/>
      <c r="G387" s="9">
        <v>178.5</v>
      </c>
      <c r="H387" s="9"/>
      <c r="I387" s="10">
        <v>267.5</v>
      </c>
    </row>
    <row r="388" spans="2:9" x14ac:dyDescent="0.2">
      <c r="B388" s="1">
        <v>35601</v>
      </c>
      <c r="C388" s="9">
        <v>267.5</v>
      </c>
      <c r="D388" s="9">
        <v>271</v>
      </c>
      <c r="E388" s="9">
        <v>269.25</v>
      </c>
      <c r="F388" s="9"/>
      <c r="G388" s="9">
        <v>177</v>
      </c>
      <c r="H388" s="9"/>
      <c r="I388" s="10">
        <v>276</v>
      </c>
    </row>
    <row r="389" spans="2:9" x14ac:dyDescent="0.2">
      <c r="B389" s="1">
        <v>35608</v>
      </c>
      <c r="C389" s="9">
        <v>272</v>
      </c>
      <c r="D389" s="9">
        <v>269.5</v>
      </c>
      <c r="E389" s="9">
        <v>270.75</v>
      </c>
      <c r="F389" s="9"/>
      <c r="G389" s="9">
        <v>171</v>
      </c>
      <c r="H389" s="9"/>
      <c r="I389" s="10">
        <v>290</v>
      </c>
    </row>
    <row r="390" spans="2:9" x14ac:dyDescent="0.2">
      <c r="B390" s="1">
        <v>35615</v>
      </c>
      <c r="C390" s="9">
        <v>277</v>
      </c>
      <c r="D390" s="9">
        <v>276</v>
      </c>
      <c r="E390" s="9">
        <v>276.5</v>
      </c>
      <c r="F390" s="9"/>
      <c r="G390" s="9">
        <v>170.5</v>
      </c>
      <c r="H390" s="9"/>
      <c r="I390" s="10">
        <v>315</v>
      </c>
    </row>
    <row r="391" spans="2:9" x14ac:dyDescent="0.2">
      <c r="B391" s="1">
        <v>35622</v>
      </c>
      <c r="C391" s="9">
        <v>282.5</v>
      </c>
      <c r="D391" s="9">
        <v>275.5</v>
      </c>
      <c r="E391" s="9">
        <v>279</v>
      </c>
      <c r="F391" s="9"/>
      <c r="G391" s="9">
        <v>171</v>
      </c>
      <c r="H391" s="9"/>
      <c r="I391" s="10">
        <v>315</v>
      </c>
    </row>
    <row r="392" spans="2:9" x14ac:dyDescent="0.2">
      <c r="B392" s="1">
        <v>35629</v>
      </c>
      <c r="C392" s="9">
        <v>284</v>
      </c>
      <c r="D392" s="9">
        <v>277.5</v>
      </c>
      <c r="E392" s="9">
        <v>280.75</v>
      </c>
      <c r="F392" s="9"/>
      <c r="G392" s="9">
        <v>179</v>
      </c>
      <c r="H392" s="9"/>
      <c r="I392" s="10">
        <v>315</v>
      </c>
    </row>
    <row r="393" spans="2:9" x14ac:dyDescent="0.2">
      <c r="B393" s="1">
        <v>35636</v>
      </c>
      <c r="C393" s="9">
        <v>279</v>
      </c>
      <c r="D393" s="9">
        <v>282</v>
      </c>
      <c r="E393" s="9">
        <v>280.5</v>
      </c>
      <c r="F393" s="9"/>
      <c r="G393" s="9">
        <v>184</v>
      </c>
      <c r="H393" s="9"/>
      <c r="I393" s="10">
        <v>310</v>
      </c>
    </row>
    <row r="394" spans="2:9" x14ac:dyDescent="0.2">
      <c r="B394" s="1">
        <v>35643</v>
      </c>
      <c r="C394" s="9">
        <v>288</v>
      </c>
      <c r="D394" s="9">
        <v>281.5</v>
      </c>
      <c r="E394" s="9">
        <v>284.75</v>
      </c>
      <c r="F394" s="9"/>
      <c r="G394" s="9">
        <v>187.5</v>
      </c>
      <c r="H394" s="9"/>
      <c r="I394" s="10">
        <v>307.5</v>
      </c>
    </row>
    <row r="395" spans="2:9" x14ac:dyDescent="0.2">
      <c r="B395" s="1">
        <v>35650</v>
      </c>
      <c r="C395" s="9">
        <v>301.5</v>
      </c>
      <c r="D395" s="9">
        <v>301.5</v>
      </c>
      <c r="E395" s="9">
        <v>301.5</v>
      </c>
      <c r="F395" s="9"/>
      <c r="G395" s="9">
        <v>190</v>
      </c>
      <c r="H395" s="9"/>
      <c r="I395" s="10">
        <v>312.5</v>
      </c>
    </row>
    <row r="396" spans="2:9" x14ac:dyDescent="0.2">
      <c r="B396" s="1">
        <v>35657</v>
      </c>
      <c r="C396" s="9">
        <v>327.5</v>
      </c>
      <c r="D396" s="9">
        <v>320</v>
      </c>
      <c r="E396" s="9">
        <v>323.75</v>
      </c>
      <c r="F396" s="9"/>
      <c r="G396" s="9">
        <v>190.5</v>
      </c>
      <c r="H396" s="9"/>
      <c r="I396" s="10">
        <v>307.5</v>
      </c>
    </row>
    <row r="397" spans="2:9" x14ac:dyDescent="0.2">
      <c r="B397" s="1">
        <v>35664</v>
      </c>
      <c r="C397" s="9">
        <v>324.5</v>
      </c>
      <c r="D397" s="9">
        <v>321</v>
      </c>
      <c r="E397" s="9">
        <v>322.75</v>
      </c>
      <c r="F397" s="9"/>
      <c r="G397" s="9">
        <v>186</v>
      </c>
      <c r="H397" s="9"/>
      <c r="I397" s="10">
        <v>305</v>
      </c>
    </row>
    <row r="398" spans="2:9" x14ac:dyDescent="0.2">
      <c r="B398" s="1">
        <v>35671</v>
      </c>
      <c r="C398" s="9">
        <v>317.5</v>
      </c>
      <c r="D398" s="9">
        <v>323</v>
      </c>
      <c r="E398" s="9">
        <v>320.25</v>
      </c>
      <c r="F398" s="9"/>
      <c r="G398" s="9">
        <v>182.5</v>
      </c>
      <c r="H398" s="9"/>
      <c r="I398" s="10">
        <v>297.5</v>
      </c>
    </row>
    <row r="399" spans="2:9" x14ac:dyDescent="0.2">
      <c r="B399" s="1">
        <v>35678</v>
      </c>
      <c r="C399" s="9">
        <v>321.5</v>
      </c>
      <c r="D399" s="9">
        <v>321.5</v>
      </c>
      <c r="E399" s="9">
        <v>321.5</v>
      </c>
      <c r="F399" s="9"/>
      <c r="G399" s="9">
        <v>182.5</v>
      </c>
      <c r="H399" s="9"/>
      <c r="I399" s="10">
        <v>292.5</v>
      </c>
    </row>
    <row r="400" spans="2:9" x14ac:dyDescent="0.2">
      <c r="B400" s="1">
        <v>35685</v>
      </c>
      <c r="C400" s="9">
        <v>319</v>
      </c>
      <c r="D400" s="9">
        <v>319</v>
      </c>
      <c r="E400" s="9">
        <v>319</v>
      </c>
      <c r="F400" s="9"/>
      <c r="G400" s="9">
        <v>183.5</v>
      </c>
      <c r="H400" s="9"/>
      <c r="I400" s="10">
        <v>277.5</v>
      </c>
    </row>
    <row r="401" spans="2:9" x14ac:dyDescent="0.2">
      <c r="B401" s="1">
        <v>35692</v>
      </c>
      <c r="C401" s="9">
        <v>314</v>
      </c>
      <c r="D401" s="9">
        <v>314</v>
      </c>
      <c r="E401" s="9">
        <v>314</v>
      </c>
      <c r="F401" s="9"/>
      <c r="G401" s="9">
        <v>188</v>
      </c>
      <c r="H401" s="9"/>
      <c r="I401" s="10">
        <v>267.5</v>
      </c>
    </row>
    <row r="402" spans="2:9" x14ac:dyDescent="0.2">
      <c r="B402" s="1">
        <v>35699</v>
      </c>
      <c r="C402" s="9">
        <v>308.5</v>
      </c>
      <c r="D402" s="9">
        <v>308</v>
      </c>
      <c r="E402" s="9">
        <v>308.25</v>
      </c>
      <c r="F402" s="9"/>
      <c r="G402" s="9">
        <v>194</v>
      </c>
      <c r="H402" s="9"/>
      <c r="I402" s="10">
        <v>267.5</v>
      </c>
    </row>
    <row r="403" spans="2:9" x14ac:dyDescent="0.2">
      <c r="B403" s="1">
        <v>35706</v>
      </c>
      <c r="C403" s="9">
        <v>313.5</v>
      </c>
      <c r="D403" s="9">
        <v>314</v>
      </c>
      <c r="E403" s="9">
        <v>313.75</v>
      </c>
      <c r="F403" s="9"/>
      <c r="G403" s="9">
        <v>202</v>
      </c>
      <c r="H403" s="9"/>
      <c r="I403" s="10">
        <v>262.5</v>
      </c>
    </row>
    <row r="404" spans="2:9" x14ac:dyDescent="0.2">
      <c r="B404" s="1">
        <v>35713</v>
      </c>
      <c r="C404" s="9">
        <v>330.5</v>
      </c>
      <c r="D404" s="9">
        <v>327</v>
      </c>
      <c r="E404" s="9">
        <v>328.75</v>
      </c>
      <c r="F404" s="9"/>
      <c r="G404" s="9">
        <v>206.5</v>
      </c>
      <c r="H404" s="9"/>
      <c r="I404" s="10">
        <v>267.5</v>
      </c>
    </row>
    <row r="405" spans="2:9" x14ac:dyDescent="0.2">
      <c r="B405" s="1">
        <v>35720</v>
      </c>
      <c r="C405" s="9">
        <v>337.5</v>
      </c>
      <c r="D405" s="9">
        <v>330</v>
      </c>
      <c r="E405" s="9">
        <v>333.75</v>
      </c>
      <c r="F405" s="9"/>
      <c r="G405" s="9">
        <v>198</v>
      </c>
      <c r="H405" s="9"/>
      <c r="I405" s="10">
        <v>275</v>
      </c>
    </row>
    <row r="406" spans="2:9" x14ac:dyDescent="0.2">
      <c r="B406" s="1">
        <v>35727</v>
      </c>
      <c r="C406" s="9">
        <v>324.5</v>
      </c>
      <c r="D406" s="9">
        <v>327.5</v>
      </c>
      <c r="E406" s="9">
        <v>326</v>
      </c>
      <c r="F406" s="9"/>
      <c r="G406" s="9">
        <v>190.75</v>
      </c>
      <c r="H406" s="9"/>
      <c r="I406" s="10">
        <v>275</v>
      </c>
    </row>
    <row r="407" spans="2:9" x14ac:dyDescent="0.2">
      <c r="B407" s="1">
        <v>35734</v>
      </c>
      <c r="C407" s="9">
        <v>314</v>
      </c>
      <c r="D407" s="9">
        <v>312</v>
      </c>
      <c r="E407" s="9">
        <v>313</v>
      </c>
      <c r="F407" s="9"/>
      <c r="G407" s="9">
        <v>192.5</v>
      </c>
      <c r="H407" s="9"/>
      <c r="I407" s="10">
        <v>277.5</v>
      </c>
    </row>
    <row r="408" spans="2:9" x14ac:dyDescent="0.2">
      <c r="B408" s="1">
        <v>35741</v>
      </c>
      <c r="C408" s="9">
        <v>312.5</v>
      </c>
      <c r="D408" s="9">
        <v>315</v>
      </c>
      <c r="E408" s="9">
        <v>313.75</v>
      </c>
      <c r="F408" s="9"/>
      <c r="G408" s="9">
        <v>195.5</v>
      </c>
      <c r="H408" s="9"/>
      <c r="I408" s="10">
        <v>287.5</v>
      </c>
    </row>
    <row r="409" spans="2:9" x14ac:dyDescent="0.2">
      <c r="B409" s="1">
        <v>35748</v>
      </c>
      <c r="C409" s="9">
        <v>317.5</v>
      </c>
      <c r="D409" s="9">
        <v>317</v>
      </c>
      <c r="E409" s="9">
        <v>317.25</v>
      </c>
      <c r="F409" s="9"/>
      <c r="G409" s="9">
        <v>196.75</v>
      </c>
      <c r="H409" s="9"/>
      <c r="I409" s="10">
        <v>282.5</v>
      </c>
    </row>
    <row r="410" spans="2:9" x14ac:dyDescent="0.2">
      <c r="B410" s="1">
        <v>35755</v>
      </c>
      <c r="C410" s="9">
        <v>325</v>
      </c>
      <c r="D410" s="9">
        <v>322.5</v>
      </c>
      <c r="E410" s="9">
        <v>323.75</v>
      </c>
      <c r="F410" s="9"/>
      <c r="G410" s="9">
        <v>191.25</v>
      </c>
      <c r="H410" s="9"/>
      <c r="I410" s="10">
        <v>282.5</v>
      </c>
    </row>
    <row r="411" spans="2:9" x14ac:dyDescent="0.2">
      <c r="B411" s="1">
        <v>35762</v>
      </c>
      <c r="C411" s="9">
        <v>333.75</v>
      </c>
      <c r="D411" s="9">
        <v>328</v>
      </c>
      <c r="E411" s="9">
        <v>330.875</v>
      </c>
      <c r="F411" s="9"/>
      <c r="G411" s="9">
        <v>184</v>
      </c>
      <c r="H411" s="9"/>
      <c r="I411" s="10">
        <v>267.5</v>
      </c>
    </row>
    <row r="412" spans="2:9" x14ac:dyDescent="0.2">
      <c r="B412" s="1">
        <v>35769</v>
      </c>
      <c r="C412" s="9">
        <v>335</v>
      </c>
      <c r="D412" s="9">
        <v>334.5</v>
      </c>
      <c r="E412" s="9">
        <v>334.75</v>
      </c>
      <c r="F412" s="9"/>
      <c r="G412" s="9">
        <v>177.5</v>
      </c>
      <c r="H412" s="9"/>
      <c r="I412" s="10">
        <v>267.5</v>
      </c>
    </row>
    <row r="413" spans="2:9" x14ac:dyDescent="0.2">
      <c r="B413" s="1">
        <v>35776</v>
      </c>
      <c r="C413" s="9">
        <v>324.5</v>
      </c>
      <c r="D413" s="9">
        <v>326</v>
      </c>
      <c r="E413" s="9">
        <v>325.25</v>
      </c>
      <c r="F413" s="9"/>
      <c r="G413" s="9">
        <v>174</v>
      </c>
      <c r="H413" s="9"/>
      <c r="I413" s="10">
        <v>257.5</v>
      </c>
    </row>
    <row r="414" spans="2:9" x14ac:dyDescent="0.2">
      <c r="B414" s="1">
        <v>35783</v>
      </c>
      <c r="C414" s="9">
        <v>324</v>
      </c>
      <c r="D414" s="9">
        <v>324</v>
      </c>
      <c r="E414" s="9">
        <v>324</v>
      </c>
      <c r="F414" s="9"/>
      <c r="G414" s="9">
        <v>168.75</v>
      </c>
      <c r="H414" s="9"/>
      <c r="I414" s="10">
        <v>252.5</v>
      </c>
    </row>
    <row r="415" spans="2:9" x14ac:dyDescent="0.2">
      <c r="B415" s="1">
        <v>35797</v>
      </c>
      <c r="C415" s="9">
        <v>319</v>
      </c>
      <c r="D415" s="9">
        <v>322.5</v>
      </c>
      <c r="E415" s="9">
        <v>320.75</v>
      </c>
      <c r="F415" s="9"/>
      <c r="G415" s="9">
        <v>160.5</v>
      </c>
      <c r="H415" s="9"/>
      <c r="I415" s="10">
        <v>247.5</v>
      </c>
    </row>
    <row r="416" spans="2:9" x14ac:dyDescent="0.2">
      <c r="B416" s="1">
        <v>35804</v>
      </c>
      <c r="C416" s="9">
        <v>313.75</v>
      </c>
      <c r="D416" s="9">
        <v>318</v>
      </c>
      <c r="E416" s="9">
        <v>315.875</v>
      </c>
      <c r="F416" s="9"/>
      <c r="G416" s="9">
        <v>157</v>
      </c>
      <c r="H416" s="9"/>
      <c r="I416" s="10">
        <v>247.5</v>
      </c>
    </row>
    <row r="417" spans="2:9" x14ac:dyDescent="0.2">
      <c r="B417" s="1">
        <v>35811</v>
      </c>
      <c r="C417" s="9">
        <v>294</v>
      </c>
      <c r="D417" s="9">
        <v>294.5</v>
      </c>
      <c r="E417" s="9">
        <v>294.25</v>
      </c>
      <c r="F417" s="9"/>
      <c r="G417" s="9">
        <v>153.5</v>
      </c>
      <c r="H417" s="9"/>
      <c r="I417" s="10">
        <v>202.5</v>
      </c>
    </row>
    <row r="418" spans="2:9" x14ac:dyDescent="0.2">
      <c r="B418" s="1">
        <v>35818</v>
      </c>
      <c r="C418" s="9">
        <v>271.5</v>
      </c>
      <c r="D418" s="9">
        <v>274</v>
      </c>
      <c r="E418" s="9">
        <v>272.75</v>
      </c>
      <c r="F418" s="9"/>
      <c r="G418" s="9">
        <v>152.5</v>
      </c>
      <c r="H418" s="9"/>
      <c r="I418" s="10">
        <v>202.5</v>
      </c>
    </row>
    <row r="419" spans="2:9" x14ac:dyDescent="0.2">
      <c r="B419" s="1">
        <v>35825</v>
      </c>
      <c r="C419" s="9">
        <v>270</v>
      </c>
      <c r="D419" s="9">
        <v>264</v>
      </c>
      <c r="E419" s="9">
        <v>267</v>
      </c>
      <c r="F419" s="9"/>
      <c r="G419" s="9">
        <v>153</v>
      </c>
      <c r="H419" s="9"/>
      <c r="I419" s="10">
        <v>202.5</v>
      </c>
    </row>
    <row r="420" spans="2:9" x14ac:dyDescent="0.2">
      <c r="B420" s="1">
        <v>35832</v>
      </c>
      <c r="C420" s="9">
        <v>255</v>
      </c>
      <c r="D420" s="9">
        <v>258.5</v>
      </c>
      <c r="E420" s="9">
        <v>256.75</v>
      </c>
      <c r="F420" s="9"/>
      <c r="G420" s="9">
        <v>150.5</v>
      </c>
      <c r="H420" s="9"/>
      <c r="I420" s="10">
        <v>202.5</v>
      </c>
    </row>
    <row r="421" spans="2:9" x14ac:dyDescent="0.2">
      <c r="B421" s="1">
        <v>35839</v>
      </c>
      <c r="C421" s="9">
        <v>251.5</v>
      </c>
      <c r="D421" s="9">
        <v>251</v>
      </c>
      <c r="E421" s="9">
        <v>251.25</v>
      </c>
      <c r="F421" s="9"/>
      <c r="G421" s="9">
        <v>151.5</v>
      </c>
      <c r="H421" s="9"/>
      <c r="I421" s="10">
        <v>195</v>
      </c>
    </row>
    <row r="422" spans="2:9" x14ac:dyDescent="0.2">
      <c r="B422" s="1">
        <v>35846</v>
      </c>
      <c r="C422" s="9">
        <v>251.5</v>
      </c>
      <c r="D422" s="9">
        <v>253</v>
      </c>
      <c r="E422" s="9">
        <v>252.25</v>
      </c>
      <c r="F422" s="9"/>
      <c r="G422" s="9">
        <v>150.5</v>
      </c>
      <c r="H422" s="9"/>
      <c r="I422" s="10">
        <v>195</v>
      </c>
    </row>
    <row r="423" spans="2:9" x14ac:dyDescent="0.2">
      <c r="B423" s="1">
        <v>35853</v>
      </c>
      <c r="C423" s="9">
        <v>248</v>
      </c>
      <c r="D423" s="9">
        <v>246.5</v>
      </c>
      <c r="E423" s="9">
        <v>247.25</v>
      </c>
      <c r="F423" s="9"/>
      <c r="G423" s="9">
        <v>147</v>
      </c>
      <c r="H423" s="9"/>
      <c r="I423" s="10">
        <v>195</v>
      </c>
    </row>
    <row r="424" spans="2:9" x14ac:dyDescent="0.2">
      <c r="B424" s="1">
        <v>35860</v>
      </c>
      <c r="C424" s="9">
        <v>241</v>
      </c>
      <c r="D424" s="9">
        <v>245</v>
      </c>
      <c r="E424" s="9">
        <v>243</v>
      </c>
      <c r="F424" s="9"/>
      <c r="G424" s="9">
        <v>144.5</v>
      </c>
      <c r="H424" s="9"/>
      <c r="I424" s="10">
        <v>195</v>
      </c>
    </row>
    <row r="425" spans="2:9" x14ac:dyDescent="0.2">
      <c r="B425" s="1">
        <v>35867</v>
      </c>
      <c r="C425" s="9">
        <v>235</v>
      </c>
      <c r="D425" s="9">
        <v>235</v>
      </c>
      <c r="E425" s="9">
        <v>235</v>
      </c>
      <c r="F425" s="9"/>
      <c r="G425" s="9">
        <v>132</v>
      </c>
      <c r="H425" s="9"/>
      <c r="I425" s="10">
        <v>195</v>
      </c>
    </row>
    <row r="426" spans="2:9" x14ac:dyDescent="0.2">
      <c r="B426" s="1">
        <v>35874</v>
      </c>
      <c r="C426" s="9">
        <v>226</v>
      </c>
      <c r="D426" s="9">
        <v>225</v>
      </c>
      <c r="E426" s="9">
        <v>225.5</v>
      </c>
      <c r="F426" s="9"/>
      <c r="G426" s="9">
        <v>128.5</v>
      </c>
      <c r="H426" s="9"/>
      <c r="I426" s="10">
        <v>187</v>
      </c>
    </row>
    <row r="427" spans="2:9" x14ac:dyDescent="0.2">
      <c r="B427" s="1">
        <v>35881</v>
      </c>
      <c r="C427" s="9">
        <v>228</v>
      </c>
      <c r="D427" s="9">
        <v>226.5</v>
      </c>
      <c r="E427" s="9">
        <v>227.25</v>
      </c>
      <c r="F427" s="9"/>
      <c r="G427" s="9">
        <v>140</v>
      </c>
      <c r="H427" s="9"/>
      <c r="I427" s="10">
        <v>187</v>
      </c>
    </row>
    <row r="428" spans="2:9" x14ac:dyDescent="0.2">
      <c r="B428" s="1">
        <v>35888</v>
      </c>
      <c r="C428" s="9">
        <v>226.5</v>
      </c>
      <c r="D428" s="9" t="e">
        <v>#N/A</v>
      </c>
      <c r="E428" s="9">
        <v>226.5</v>
      </c>
      <c r="F428" s="9"/>
      <c r="G428" s="9">
        <v>135.5</v>
      </c>
      <c r="H428" s="9"/>
      <c r="I428" s="10">
        <v>204</v>
      </c>
    </row>
    <row r="429" spans="2:9" x14ac:dyDescent="0.2">
      <c r="B429" s="1">
        <v>35895</v>
      </c>
      <c r="C429" s="9">
        <v>223</v>
      </c>
      <c r="D429" s="9">
        <v>224</v>
      </c>
      <c r="E429" s="9">
        <v>223.5</v>
      </c>
      <c r="F429" s="9"/>
      <c r="G429" s="9">
        <v>125.5</v>
      </c>
      <c r="H429" s="9"/>
      <c r="I429" s="10">
        <v>200</v>
      </c>
    </row>
    <row r="430" spans="2:9" x14ac:dyDescent="0.2">
      <c r="B430" s="1">
        <v>35902</v>
      </c>
      <c r="C430" s="9">
        <v>225</v>
      </c>
      <c r="D430" s="9">
        <v>226</v>
      </c>
      <c r="E430" s="9">
        <v>225.5</v>
      </c>
      <c r="F430" s="9"/>
      <c r="G430" s="9">
        <v>124</v>
      </c>
      <c r="H430" s="9"/>
      <c r="I430" s="10">
        <v>200</v>
      </c>
    </row>
    <row r="431" spans="2:9" x14ac:dyDescent="0.2">
      <c r="B431" s="1">
        <v>35909</v>
      </c>
      <c r="C431" s="9">
        <v>229.5</v>
      </c>
      <c r="D431" s="9">
        <v>229</v>
      </c>
      <c r="E431" s="9">
        <v>229.25</v>
      </c>
      <c r="F431" s="9"/>
      <c r="G431" s="9">
        <v>124.5</v>
      </c>
      <c r="H431" s="9"/>
      <c r="I431" s="10">
        <v>207.5</v>
      </c>
    </row>
    <row r="432" spans="2:9" x14ac:dyDescent="0.2">
      <c r="B432" s="1">
        <v>35916</v>
      </c>
      <c r="C432" s="9">
        <v>225</v>
      </c>
      <c r="D432" s="9">
        <v>226</v>
      </c>
      <c r="E432" s="9">
        <v>225.5</v>
      </c>
      <c r="F432" s="9"/>
      <c r="G432" s="9">
        <v>129</v>
      </c>
      <c r="H432" s="9"/>
      <c r="I432" s="10">
        <v>227.5</v>
      </c>
    </row>
    <row r="433" spans="2:9" x14ac:dyDescent="0.2">
      <c r="B433" s="1">
        <v>35923</v>
      </c>
      <c r="C433" s="9">
        <v>221</v>
      </c>
      <c r="D433" s="9">
        <v>228.5</v>
      </c>
      <c r="E433" s="9">
        <v>224.75</v>
      </c>
      <c r="F433" s="9"/>
      <c r="G433" s="9">
        <v>142</v>
      </c>
      <c r="H433" s="9"/>
      <c r="I433" s="10">
        <v>232.5</v>
      </c>
    </row>
    <row r="434" spans="2:9" x14ac:dyDescent="0.2">
      <c r="B434" s="1">
        <v>35930</v>
      </c>
      <c r="C434" s="9">
        <v>222.5</v>
      </c>
      <c r="D434" s="9">
        <v>219</v>
      </c>
      <c r="E434" s="9">
        <v>220.75</v>
      </c>
      <c r="F434" s="9"/>
      <c r="G434" s="9">
        <v>143.5</v>
      </c>
      <c r="H434" s="9"/>
      <c r="I434" s="10">
        <v>237.5</v>
      </c>
    </row>
    <row r="435" spans="2:9" x14ac:dyDescent="0.2">
      <c r="B435" s="1">
        <v>35937</v>
      </c>
      <c r="C435" s="9">
        <v>210</v>
      </c>
      <c r="D435" s="9">
        <v>209</v>
      </c>
      <c r="E435" s="9">
        <v>209.5</v>
      </c>
      <c r="F435" s="9"/>
      <c r="G435" s="9">
        <v>132</v>
      </c>
      <c r="H435" s="9"/>
      <c r="I435" s="10">
        <v>237.5</v>
      </c>
    </row>
    <row r="436" spans="2:9" x14ac:dyDescent="0.2">
      <c r="B436" s="1">
        <v>35944</v>
      </c>
      <c r="C436" s="9">
        <v>207.5</v>
      </c>
      <c r="D436" s="9">
        <v>206</v>
      </c>
      <c r="E436" s="9">
        <v>206.75</v>
      </c>
      <c r="F436" s="9"/>
      <c r="G436" s="9">
        <v>122</v>
      </c>
      <c r="H436" s="9"/>
      <c r="I436" s="10">
        <v>237.5</v>
      </c>
    </row>
    <row r="437" spans="2:9" x14ac:dyDescent="0.2">
      <c r="B437" s="1">
        <v>35951</v>
      </c>
      <c r="C437" s="9">
        <v>207</v>
      </c>
      <c r="D437" s="9">
        <v>209</v>
      </c>
      <c r="E437" s="9">
        <v>208</v>
      </c>
      <c r="F437" s="9"/>
      <c r="G437" s="9">
        <v>121.25</v>
      </c>
      <c r="H437" s="9"/>
      <c r="I437" s="10">
        <v>238</v>
      </c>
    </row>
    <row r="438" spans="2:9" x14ac:dyDescent="0.2">
      <c r="B438" s="1">
        <v>35958</v>
      </c>
      <c r="C438" s="9">
        <v>210</v>
      </c>
      <c r="D438" s="9">
        <v>212</v>
      </c>
      <c r="E438" s="9">
        <v>211</v>
      </c>
      <c r="F438" s="9"/>
      <c r="G438" s="9">
        <v>118.5</v>
      </c>
      <c r="H438" s="9"/>
      <c r="I438" s="10">
        <v>238</v>
      </c>
    </row>
    <row r="439" spans="2:9" x14ac:dyDescent="0.2">
      <c r="B439" s="1">
        <v>35965</v>
      </c>
      <c r="C439" s="9">
        <v>209</v>
      </c>
      <c r="D439" s="9">
        <v>207.5</v>
      </c>
      <c r="E439" s="9">
        <v>208.25</v>
      </c>
      <c r="F439" s="9"/>
      <c r="G439" s="9">
        <v>111.5</v>
      </c>
      <c r="H439" s="9"/>
      <c r="I439" s="10">
        <v>233</v>
      </c>
    </row>
    <row r="440" spans="2:9" x14ac:dyDescent="0.2">
      <c r="B440" s="1">
        <v>35972</v>
      </c>
      <c r="C440" s="9">
        <v>210</v>
      </c>
      <c r="D440" s="9">
        <v>210.5</v>
      </c>
      <c r="E440" s="9">
        <v>210.25</v>
      </c>
      <c r="F440" s="9"/>
      <c r="G440" s="9">
        <v>112</v>
      </c>
      <c r="H440" s="9"/>
      <c r="I440" s="10">
        <v>230</v>
      </c>
    </row>
    <row r="441" spans="2:9" x14ac:dyDescent="0.2">
      <c r="B441" s="1">
        <v>35979</v>
      </c>
      <c r="C441" s="9">
        <v>211.5</v>
      </c>
      <c r="D441" s="9">
        <v>210</v>
      </c>
      <c r="E441" s="9">
        <v>210.75</v>
      </c>
      <c r="F441" s="9"/>
      <c r="G441" s="9">
        <v>118.25</v>
      </c>
      <c r="H441" s="9"/>
      <c r="I441" s="10">
        <v>211</v>
      </c>
    </row>
    <row r="442" spans="2:9" x14ac:dyDescent="0.2">
      <c r="B442" s="1">
        <v>35986</v>
      </c>
      <c r="C442" s="9">
        <v>213</v>
      </c>
      <c r="D442" s="9">
        <v>213.5</v>
      </c>
      <c r="E442" s="9">
        <v>213.25</v>
      </c>
      <c r="F442" s="9"/>
      <c r="G442" s="9">
        <v>128.25</v>
      </c>
      <c r="H442" s="9"/>
      <c r="I442" s="10">
        <v>212.5</v>
      </c>
    </row>
    <row r="443" spans="2:9" x14ac:dyDescent="0.2">
      <c r="B443" s="1">
        <v>35993</v>
      </c>
      <c r="C443" s="9">
        <v>217.5</v>
      </c>
      <c r="D443" s="9">
        <v>214.5</v>
      </c>
      <c r="E443" s="9">
        <v>216</v>
      </c>
      <c r="F443" s="9"/>
      <c r="G443" s="9">
        <v>130.5</v>
      </c>
      <c r="H443" s="9"/>
      <c r="I443" s="10">
        <v>217.5</v>
      </c>
    </row>
    <row r="444" spans="2:9" x14ac:dyDescent="0.2">
      <c r="B444" s="1">
        <v>36000</v>
      </c>
      <c r="C444" s="9">
        <v>217</v>
      </c>
      <c r="D444" s="9">
        <v>218.5</v>
      </c>
      <c r="E444" s="9">
        <v>217.75</v>
      </c>
      <c r="F444" s="9"/>
      <c r="G444" s="9">
        <v>124.5</v>
      </c>
      <c r="H444" s="9"/>
      <c r="I444" s="10">
        <v>217.5</v>
      </c>
    </row>
    <row r="445" spans="2:9" x14ac:dyDescent="0.2">
      <c r="B445" s="1">
        <v>36007</v>
      </c>
      <c r="C445" s="9">
        <v>218</v>
      </c>
      <c r="D445" s="9">
        <v>216.5</v>
      </c>
      <c r="E445" s="9">
        <v>217.25</v>
      </c>
      <c r="F445" s="9"/>
      <c r="G445" s="9">
        <v>121.25</v>
      </c>
      <c r="H445" s="9"/>
      <c r="I445" s="10">
        <v>219</v>
      </c>
    </row>
    <row r="446" spans="2:9" x14ac:dyDescent="0.2">
      <c r="B446" s="1">
        <v>36014</v>
      </c>
      <c r="C446" s="9">
        <v>223.5</v>
      </c>
      <c r="D446" s="9">
        <v>222.5</v>
      </c>
      <c r="E446" s="9">
        <v>223</v>
      </c>
      <c r="F446" s="9"/>
      <c r="G446" s="9">
        <v>120</v>
      </c>
      <c r="H446" s="9"/>
      <c r="I446" s="10">
        <v>219</v>
      </c>
    </row>
    <row r="447" spans="2:9" x14ac:dyDescent="0.2">
      <c r="B447" s="1">
        <v>36021</v>
      </c>
      <c r="C447" s="9">
        <v>222.5</v>
      </c>
      <c r="D447" s="9">
        <v>223</v>
      </c>
      <c r="E447" s="9">
        <v>222.75</v>
      </c>
      <c r="F447" s="9"/>
      <c r="G447" s="9">
        <v>121.25</v>
      </c>
      <c r="H447" s="9"/>
      <c r="I447" s="10">
        <v>212.5</v>
      </c>
    </row>
    <row r="448" spans="2:9" x14ac:dyDescent="0.2">
      <c r="B448" s="1">
        <v>36028</v>
      </c>
      <c r="C448" s="9">
        <v>218.5</v>
      </c>
      <c r="D448" s="9">
        <v>219.5</v>
      </c>
      <c r="E448" s="9">
        <v>219</v>
      </c>
      <c r="F448" s="9"/>
      <c r="G448" s="9">
        <v>120.25</v>
      </c>
      <c r="H448" s="9"/>
      <c r="I448" s="10">
        <v>212.5</v>
      </c>
    </row>
    <row r="449" spans="2:9" x14ac:dyDescent="0.2">
      <c r="B449" s="1">
        <v>36035</v>
      </c>
      <c r="C449" s="9">
        <v>220.5</v>
      </c>
      <c r="D449" s="9">
        <v>220</v>
      </c>
      <c r="E449" s="9">
        <v>220.25</v>
      </c>
      <c r="F449" s="9"/>
      <c r="G449" s="9">
        <v>114.25</v>
      </c>
      <c r="H449" s="9"/>
      <c r="I449" s="10">
        <v>212.5</v>
      </c>
    </row>
    <row r="450" spans="2:9" x14ac:dyDescent="0.2">
      <c r="B450" s="1">
        <v>36042</v>
      </c>
      <c r="C450" s="9">
        <v>218.5</v>
      </c>
      <c r="D450" s="9">
        <v>222.5</v>
      </c>
      <c r="E450" s="9">
        <v>220.5</v>
      </c>
      <c r="F450" s="9"/>
      <c r="G450" s="9">
        <v>110.5</v>
      </c>
      <c r="H450" s="9"/>
      <c r="I450" s="10">
        <v>212.5</v>
      </c>
    </row>
    <row r="451" spans="2:9" x14ac:dyDescent="0.2">
      <c r="B451" s="1">
        <v>36049</v>
      </c>
      <c r="C451" s="9">
        <v>221.75</v>
      </c>
      <c r="D451" s="9">
        <v>223</v>
      </c>
      <c r="E451" s="9">
        <v>222.375</v>
      </c>
      <c r="F451" s="9"/>
      <c r="G451" s="9">
        <v>118.25</v>
      </c>
      <c r="H451" s="9"/>
      <c r="I451" s="10">
        <v>207.5</v>
      </c>
    </row>
    <row r="452" spans="2:9" x14ac:dyDescent="0.2">
      <c r="B452" s="1">
        <v>36056</v>
      </c>
      <c r="C452" s="9">
        <v>223.5</v>
      </c>
      <c r="D452" s="9">
        <v>223</v>
      </c>
      <c r="E452" s="9">
        <v>223.25</v>
      </c>
      <c r="F452" s="9"/>
      <c r="G452" s="9">
        <v>125</v>
      </c>
      <c r="H452" s="9"/>
      <c r="I452" s="10">
        <v>205</v>
      </c>
    </row>
    <row r="453" spans="2:9" x14ac:dyDescent="0.2">
      <c r="B453" s="1">
        <v>36063</v>
      </c>
      <c r="C453" s="9">
        <v>227</v>
      </c>
      <c r="D453" s="9">
        <v>227</v>
      </c>
      <c r="E453" s="9">
        <v>227</v>
      </c>
      <c r="F453" s="9"/>
      <c r="G453" s="9">
        <v>133</v>
      </c>
      <c r="H453" s="9"/>
      <c r="I453" s="10">
        <v>202.5</v>
      </c>
    </row>
    <row r="454" spans="2:9" x14ac:dyDescent="0.2">
      <c r="B454" s="1">
        <v>36070</v>
      </c>
      <c r="C454" s="9">
        <v>231.5</v>
      </c>
      <c r="D454" s="9">
        <v>233</v>
      </c>
      <c r="E454" s="9">
        <v>232.25</v>
      </c>
      <c r="F454" s="9"/>
      <c r="G454" s="9">
        <v>139.75</v>
      </c>
      <c r="H454" s="9"/>
      <c r="I454" s="10">
        <v>195</v>
      </c>
    </row>
    <row r="455" spans="2:9" x14ac:dyDescent="0.2">
      <c r="B455" s="1">
        <v>36077</v>
      </c>
      <c r="C455" s="9">
        <v>237</v>
      </c>
      <c r="D455" s="9">
        <v>236.5</v>
      </c>
      <c r="E455" s="9">
        <v>236.75</v>
      </c>
      <c r="F455" s="9"/>
      <c r="G455" s="9">
        <v>137.5</v>
      </c>
      <c r="H455" s="9"/>
      <c r="I455" s="10">
        <v>195</v>
      </c>
    </row>
    <row r="456" spans="2:9" x14ac:dyDescent="0.2">
      <c r="B456" s="1">
        <v>36084</v>
      </c>
      <c r="C456" s="9">
        <v>236</v>
      </c>
      <c r="D456" s="9">
        <v>234.5</v>
      </c>
      <c r="E456" s="9">
        <v>235.25</v>
      </c>
      <c r="F456" s="9"/>
      <c r="G456" s="9">
        <v>134.5</v>
      </c>
      <c r="H456" s="9"/>
      <c r="I456" s="10">
        <v>195</v>
      </c>
    </row>
    <row r="457" spans="2:9" x14ac:dyDescent="0.2">
      <c r="B457" s="1">
        <v>36091</v>
      </c>
      <c r="C457" s="9">
        <v>236</v>
      </c>
      <c r="D457" s="9">
        <v>236.5</v>
      </c>
      <c r="E457" s="9">
        <v>236.25</v>
      </c>
      <c r="F457" s="9"/>
      <c r="G457" s="9">
        <v>133</v>
      </c>
      <c r="H457" s="9"/>
      <c r="I457" s="10">
        <v>195</v>
      </c>
    </row>
    <row r="458" spans="2:9" x14ac:dyDescent="0.2">
      <c r="B458" s="1">
        <v>36098</v>
      </c>
      <c r="C458" s="9">
        <v>233.5</v>
      </c>
      <c r="D458" s="9">
        <v>233.5</v>
      </c>
      <c r="E458" s="9">
        <v>233.5</v>
      </c>
      <c r="F458" s="9"/>
      <c r="G458" s="9">
        <v>132.25</v>
      </c>
      <c r="H458" s="9"/>
      <c r="I458" s="10">
        <v>195</v>
      </c>
    </row>
    <row r="459" spans="2:9" x14ac:dyDescent="0.2">
      <c r="B459" s="1">
        <v>36105</v>
      </c>
      <c r="C459" s="9">
        <v>236</v>
      </c>
      <c r="D459" s="9">
        <v>237</v>
      </c>
      <c r="E459" s="9">
        <v>236.5</v>
      </c>
      <c r="F459" s="9"/>
      <c r="G459" s="9">
        <v>128</v>
      </c>
      <c r="H459" s="9"/>
      <c r="I459" s="10">
        <v>192.5</v>
      </c>
    </row>
    <row r="460" spans="2:9" x14ac:dyDescent="0.2">
      <c r="B460" s="1">
        <v>36112</v>
      </c>
      <c r="C460" s="9">
        <v>256</v>
      </c>
      <c r="D460" s="9">
        <v>249.5</v>
      </c>
      <c r="E460" s="9">
        <v>252.75</v>
      </c>
      <c r="F460" s="9"/>
      <c r="G460" s="9">
        <v>125.5</v>
      </c>
      <c r="H460" s="9"/>
      <c r="I460" s="10">
        <v>195</v>
      </c>
    </row>
    <row r="461" spans="2:9" x14ac:dyDescent="0.2">
      <c r="B461" s="1">
        <v>36119</v>
      </c>
      <c r="C461" s="9">
        <v>241</v>
      </c>
      <c r="D461" s="9">
        <v>237</v>
      </c>
      <c r="E461" s="9">
        <v>239</v>
      </c>
      <c r="F461" s="9"/>
      <c r="G461" s="9">
        <v>124.5</v>
      </c>
      <c r="H461" s="9"/>
      <c r="I461" s="10">
        <v>192.5</v>
      </c>
    </row>
    <row r="462" spans="2:9" x14ac:dyDescent="0.2">
      <c r="B462" s="1">
        <v>36126</v>
      </c>
      <c r="C462" s="9">
        <v>237</v>
      </c>
      <c r="D462" s="9">
        <v>236.5</v>
      </c>
      <c r="E462" s="9">
        <v>236.75</v>
      </c>
      <c r="F462" s="9"/>
      <c r="G462" s="9">
        <v>121.5</v>
      </c>
      <c r="H462" s="9"/>
      <c r="I462" s="10">
        <v>192.5</v>
      </c>
    </row>
    <row r="463" spans="2:9" x14ac:dyDescent="0.2">
      <c r="B463" s="1">
        <v>36133</v>
      </c>
      <c r="C463" s="9">
        <v>225.5</v>
      </c>
      <c r="D463" s="9">
        <v>226.5</v>
      </c>
      <c r="E463" s="9">
        <v>226</v>
      </c>
      <c r="F463" s="9"/>
      <c r="G463" s="9">
        <v>112</v>
      </c>
      <c r="H463" s="9"/>
      <c r="I463" s="10">
        <v>187.5</v>
      </c>
    </row>
    <row r="464" spans="2:9" x14ac:dyDescent="0.2">
      <c r="B464" s="1">
        <v>36140</v>
      </c>
      <c r="C464" s="9">
        <v>215</v>
      </c>
      <c r="D464" s="9">
        <v>218</v>
      </c>
      <c r="E464" s="9">
        <v>216.5</v>
      </c>
      <c r="F464" s="9"/>
      <c r="G464" s="9">
        <v>104</v>
      </c>
      <c r="H464" s="9"/>
      <c r="I464" s="10">
        <v>187.5</v>
      </c>
    </row>
    <row r="465" spans="2:9" x14ac:dyDescent="0.2">
      <c r="B465" s="1">
        <v>36147</v>
      </c>
      <c r="C465" s="9">
        <v>212.5</v>
      </c>
      <c r="D465" s="9">
        <v>210.5</v>
      </c>
      <c r="E465" s="9">
        <v>211.5</v>
      </c>
      <c r="F465" s="9"/>
      <c r="G465" s="9">
        <v>107.25</v>
      </c>
      <c r="H465" s="9"/>
      <c r="I465" s="10">
        <v>187.5</v>
      </c>
    </row>
    <row r="466" spans="2:9" x14ac:dyDescent="0.2">
      <c r="B466" s="1">
        <v>36154</v>
      </c>
      <c r="C466" s="9" t="e">
        <v>#N/A</v>
      </c>
      <c r="D466" s="9">
        <v>209.5</v>
      </c>
      <c r="E466" s="9">
        <v>209.5</v>
      </c>
      <c r="F466" s="9"/>
      <c r="G466" s="9">
        <v>101</v>
      </c>
      <c r="H466" s="9"/>
      <c r="I466" s="10">
        <v>187.5</v>
      </c>
    </row>
    <row r="467" spans="2:9" x14ac:dyDescent="0.2">
      <c r="B467" s="1">
        <v>36161</v>
      </c>
      <c r="C467" s="9">
        <v>212.5</v>
      </c>
      <c r="D467" s="9" t="e">
        <v>#N/A</v>
      </c>
      <c r="E467" s="9">
        <v>212.5</v>
      </c>
      <c r="F467" s="9"/>
      <c r="G467" s="9">
        <v>101</v>
      </c>
      <c r="H467" s="9"/>
      <c r="I467" s="10">
        <v>187.5</v>
      </c>
    </row>
    <row r="468" spans="2:9" x14ac:dyDescent="0.2">
      <c r="B468" s="1">
        <v>36168</v>
      </c>
      <c r="C468" s="9">
        <v>207</v>
      </c>
      <c r="D468" s="9">
        <v>209</v>
      </c>
      <c r="E468" s="9">
        <v>208</v>
      </c>
      <c r="F468" s="9"/>
      <c r="G468" s="9">
        <v>102.5</v>
      </c>
      <c r="H468" s="9"/>
      <c r="I468" s="10">
        <v>172.5</v>
      </c>
    </row>
    <row r="469" spans="2:9" x14ac:dyDescent="0.2">
      <c r="B469" s="1">
        <v>36175</v>
      </c>
      <c r="C469" s="9">
        <v>204.5</v>
      </c>
      <c r="D469" s="9">
        <v>207</v>
      </c>
      <c r="E469" s="9">
        <v>205.75</v>
      </c>
      <c r="F469" s="9"/>
      <c r="G469" s="9">
        <v>99.5</v>
      </c>
      <c r="H469" s="9"/>
      <c r="I469" s="10">
        <v>172.5</v>
      </c>
    </row>
    <row r="470" spans="2:9" x14ac:dyDescent="0.2">
      <c r="B470" s="1">
        <v>36182</v>
      </c>
      <c r="C470" s="9">
        <v>204</v>
      </c>
      <c r="D470" s="9">
        <v>203.5</v>
      </c>
      <c r="E470" s="9">
        <v>203.75</v>
      </c>
      <c r="F470" s="9"/>
      <c r="G470" s="9">
        <v>94.5</v>
      </c>
      <c r="H470" s="9"/>
      <c r="I470" s="10">
        <v>172.5</v>
      </c>
    </row>
    <row r="471" spans="2:9" x14ac:dyDescent="0.2">
      <c r="B471" s="1">
        <v>36189</v>
      </c>
      <c r="C471" s="9">
        <v>202.5</v>
      </c>
      <c r="D471" s="9">
        <v>199</v>
      </c>
      <c r="E471" s="9">
        <v>200.75</v>
      </c>
      <c r="F471" s="9"/>
      <c r="G471" s="9">
        <v>92</v>
      </c>
      <c r="H471" s="9"/>
      <c r="I471" s="10">
        <v>172.5</v>
      </c>
    </row>
    <row r="472" spans="2:9" x14ac:dyDescent="0.2">
      <c r="B472" s="1">
        <v>36196</v>
      </c>
      <c r="C472" s="9">
        <v>206</v>
      </c>
      <c r="D472" s="9">
        <v>205.5</v>
      </c>
      <c r="E472" s="9">
        <v>205.75</v>
      </c>
      <c r="F472" s="9"/>
      <c r="G472" s="9">
        <v>93.5</v>
      </c>
      <c r="H472" s="9"/>
      <c r="I472" s="10">
        <v>172.5</v>
      </c>
    </row>
    <row r="473" spans="2:9" x14ac:dyDescent="0.2">
      <c r="B473" s="1">
        <v>36203</v>
      </c>
      <c r="C473" s="9">
        <v>208.5</v>
      </c>
      <c r="D473" s="9">
        <v>210.5</v>
      </c>
      <c r="E473" s="9">
        <v>209.5</v>
      </c>
      <c r="F473" s="9"/>
      <c r="G473" s="9">
        <v>91.75</v>
      </c>
      <c r="H473" s="9"/>
      <c r="I473" s="10">
        <v>172.5</v>
      </c>
    </row>
    <row r="474" spans="2:9" x14ac:dyDescent="0.2">
      <c r="B474" s="1">
        <v>36210</v>
      </c>
      <c r="C474" s="9">
        <v>207</v>
      </c>
      <c r="D474" s="9">
        <v>210.5</v>
      </c>
      <c r="E474" s="9">
        <v>208.75</v>
      </c>
      <c r="F474" s="9"/>
      <c r="G474" s="9">
        <v>89</v>
      </c>
      <c r="H474" s="9"/>
      <c r="I474" s="10">
        <v>172.5</v>
      </c>
    </row>
    <row r="475" spans="2:9" x14ac:dyDescent="0.2">
      <c r="B475" s="1">
        <v>36217</v>
      </c>
      <c r="C475" s="9">
        <v>207</v>
      </c>
      <c r="D475" s="9">
        <v>205.5</v>
      </c>
      <c r="E475" s="9">
        <v>206.25</v>
      </c>
      <c r="F475" s="9"/>
      <c r="G475" s="9">
        <v>91.5</v>
      </c>
      <c r="H475" s="9"/>
      <c r="I475" s="10">
        <v>172.5</v>
      </c>
    </row>
    <row r="476" spans="2:9" x14ac:dyDescent="0.2">
      <c r="B476" s="1">
        <v>36224</v>
      </c>
      <c r="C476" s="9">
        <v>209.5</v>
      </c>
      <c r="D476" s="9">
        <v>208.5</v>
      </c>
      <c r="E476" s="9">
        <v>209</v>
      </c>
      <c r="F476" s="9"/>
      <c r="G476" s="9">
        <v>99.75</v>
      </c>
      <c r="H476" s="9"/>
      <c r="I476" s="10">
        <v>172.5</v>
      </c>
    </row>
    <row r="477" spans="2:9" x14ac:dyDescent="0.2">
      <c r="B477" s="1">
        <v>36231</v>
      </c>
      <c r="C477" s="9">
        <v>212.5</v>
      </c>
      <c r="D477" s="9">
        <v>212.5</v>
      </c>
      <c r="E477" s="9">
        <v>212.5</v>
      </c>
      <c r="F477" s="9"/>
      <c r="G477" s="9">
        <v>109</v>
      </c>
      <c r="H477" s="9"/>
      <c r="I477" s="10">
        <v>172.5</v>
      </c>
    </row>
    <row r="478" spans="2:9" x14ac:dyDescent="0.2">
      <c r="B478" s="1">
        <v>36238</v>
      </c>
      <c r="C478" s="9">
        <v>221</v>
      </c>
      <c r="D478" s="9">
        <v>221</v>
      </c>
      <c r="E478" s="9">
        <v>221</v>
      </c>
      <c r="F478" s="9"/>
      <c r="G478" s="9">
        <v>116</v>
      </c>
      <c r="H478" s="9"/>
      <c r="I478" s="10">
        <v>172.5</v>
      </c>
    </row>
    <row r="479" spans="2:9" x14ac:dyDescent="0.2">
      <c r="B479" s="1">
        <v>36245</v>
      </c>
      <c r="C479" s="9">
        <v>241</v>
      </c>
      <c r="D479" s="9" t="e">
        <v>#N/A</v>
      </c>
      <c r="E479" s="9">
        <v>241</v>
      </c>
      <c r="F479" s="9"/>
      <c r="G479" s="9">
        <v>122.75</v>
      </c>
      <c r="H479" s="9"/>
      <c r="I479" s="10">
        <v>182.5</v>
      </c>
    </row>
    <row r="480" spans="2:9" x14ac:dyDescent="0.2">
      <c r="B480" s="1">
        <v>36252</v>
      </c>
      <c r="C480" s="9">
        <v>255</v>
      </c>
      <c r="D480" s="9">
        <v>242.5</v>
      </c>
      <c r="E480" s="9">
        <v>248.75</v>
      </c>
      <c r="F480" s="9"/>
      <c r="G480" s="9">
        <v>132.75</v>
      </c>
      <c r="H480" s="9"/>
      <c r="I480" s="10">
        <v>197.5</v>
      </c>
    </row>
    <row r="481" spans="2:9" x14ac:dyDescent="0.2">
      <c r="B481" s="1">
        <v>36259</v>
      </c>
      <c r="C481" s="9">
        <v>256</v>
      </c>
      <c r="D481" s="9">
        <v>259.5</v>
      </c>
      <c r="E481" s="9">
        <v>257.75</v>
      </c>
      <c r="F481" s="9"/>
      <c r="G481" s="9">
        <v>134.25</v>
      </c>
      <c r="H481" s="9"/>
      <c r="I481" s="10">
        <v>212.5</v>
      </c>
    </row>
    <row r="482" spans="2:9" x14ac:dyDescent="0.2">
      <c r="B482" s="1">
        <v>36266</v>
      </c>
      <c r="C482" s="9">
        <v>251.5</v>
      </c>
      <c r="D482" s="9">
        <v>252.5</v>
      </c>
      <c r="E482" s="9">
        <v>252</v>
      </c>
      <c r="F482" s="9"/>
      <c r="G482" s="9">
        <v>134.5</v>
      </c>
      <c r="H482" s="9"/>
      <c r="I482" s="10">
        <v>217.5</v>
      </c>
    </row>
    <row r="483" spans="2:9" x14ac:dyDescent="0.2">
      <c r="B483" s="1">
        <v>36273</v>
      </c>
      <c r="C483" s="9">
        <v>251.5</v>
      </c>
      <c r="D483" s="9">
        <v>253</v>
      </c>
      <c r="E483" s="9">
        <v>252.25</v>
      </c>
      <c r="F483" s="9"/>
      <c r="G483" s="9">
        <v>137</v>
      </c>
      <c r="H483" s="9"/>
      <c r="I483" s="10">
        <v>217.5</v>
      </c>
    </row>
    <row r="484" spans="2:9" x14ac:dyDescent="0.2">
      <c r="B484" s="1">
        <v>36280</v>
      </c>
      <c r="C484" s="9">
        <v>250.5</v>
      </c>
      <c r="D484" s="9">
        <v>250.5</v>
      </c>
      <c r="E484" s="9">
        <v>250.5</v>
      </c>
      <c r="F484" s="9"/>
      <c r="G484" s="9">
        <v>142.25</v>
      </c>
      <c r="H484" s="9"/>
      <c r="I484" s="10">
        <v>222.5</v>
      </c>
    </row>
    <row r="485" spans="2:9" x14ac:dyDescent="0.2">
      <c r="B485" s="1">
        <v>36287</v>
      </c>
      <c r="C485" s="9">
        <v>246</v>
      </c>
      <c r="D485" s="9">
        <v>249</v>
      </c>
      <c r="E485" s="9">
        <v>247.5</v>
      </c>
      <c r="F485" s="9"/>
      <c r="G485" s="9">
        <v>158.5</v>
      </c>
      <c r="H485" s="9"/>
      <c r="I485" s="10">
        <v>222.5</v>
      </c>
    </row>
    <row r="486" spans="2:9" x14ac:dyDescent="0.2">
      <c r="B486" s="1">
        <v>36294</v>
      </c>
      <c r="C486" s="9">
        <v>247.5</v>
      </c>
      <c r="D486" s="9">
        <v>248</v>
      </c>
      <c r="E486" s="9">
        <v>247.75</v>
      </c>
      <c r="F486" s="9"/>
      <c r="G486" s="9">
        <v>161.5</v>
      </c>
      <c r="H486" s="9"/>
      <c r="I486" s="10">
        <v>257.5</v>
      </c>
    </row>
    <row r="487" spans="2:9" x14ac:dyDescent="0.2">
      <c r="B487" s="1">
        <v>36301</v>
      </c>
      <c r="C487" s="9">
        <v>241.5</v>
      </c>
      <c r="D487" s="9">
        <v>241</v>
      </c>
      <c r="E487" s="9">
        <v>241.25</v>
      </c>
      <c r="F487" s="9"/>
      <c r="G487" s="9">
        <v>152.5</v>
      </c>
      <c r="H487" s="9"/>
      <c r="I487" s="10">
        <v>252.5</v>
      </c>
    </row>
    <row r="488" spans="2:9" x14ac:dyDescent="0.2">
      <c r="B488" s="1">
        <v>36308</v>
      </c>
      <c r="C488" s="9">
        <v>242.5</v>
      </c>
      <c r="D488" s="9">
        <v>239.5</v>
      </c>
      <c r="E488" s="9">
        <v>241</v>
      </c>
      <c r="F488" s="9"/>
      <c r="G488" s="9">
        <v>142.5</v>
      </c>
      <c r="H488" s="9"/>
      <c r="I488" s="10">
        <v>222.5</v>
      </c>
    </row>
    <row r="489" spans="2:9" x14ac:dyDescent="0.2">
      <c r="B489" s="1">
        <v>36315</v>
      </c>
      <c r="C489" s="9">
        <v>241</v>
      </c>
      <c r="D489" s="9">
        <v>243</v>
      </c>
      <c r="E489" s="9">
        <v>242</v>
      </c>
      <c r="F489" s="9"/>
      <c r="G489" s="9">
        <v>138</v>
      </c>
      <c r="H489" s="9"/>
      <c r="I489" s="10">
        <v>230</v>
      </c>
    </row>
    <row r="490" spans="2:9" x14ac:dyDescent="0.2">
      <c r="B490" s="1">
        <v>36322</v>
      </c>
      <c r="C490" s="9">
        <v>242.5</v>
      </c>
      <c r="D490" s="9">
        <v>243</v>
      </c>
      <c r="E490" s="9">
        <v>242.75</v>
      </c>
      <c r="F490" s="9"/>
      <c r="G490" s="9">
        <v>144.75</v>
      </c>
      <c r="H490" s="9"/>
      <c r="I490" s="10">
        <v>230</v>
      </c>
    </row>
    <row r="491" spans="2:9" x14ac:dyDescent="0.2">
      <c r="B491" s="1">
        <v>36329</v>
      </c>
      <c r="C491" s="9">
        <v>243.5</v>
      </c>
      <c r="D491" s="9">
        <v>245.5</v>
      </c>
      <c r="E491" s="9">
        <v>244.5</v>
      </c>
      <c r="F491" s="9"/>
      <c r="G491" s="9">
        <v>156</v>
      </c>
      <c r="H491" s="9"/>
      <c r="I491" s="10">
        <v>230</v>
      </c>
    </row>
    <row r="492" spans="2:9" x14ac:dyDescent="0.2">
      <c r="B492" s="1">
        <v>36336</v>
      </c>
      <c r="C492" s="9">
        <v>249</v>
      </c>
      <c r="D492" s="9">
        <v>250.5</v>
      </c>
      <c r="E492" s="9">
        <v>249.75</v>
      </c>
      <c r="F492" s="9"/>
      <c r="G492" s="9">
        <v>158</v>
      </c>
      <c r="H492" s="9"/>
      <c r="I492" s="10">
        <v>232.5</v>
      </c>
    </row>
    <row r="493" spans="2:9" x14ac:dyDescent="0.2">
      <c r="B493" s="1">
        <v>36343</v>
      </c>
      <c r="C493" s="9">
        <v>252.5</v>
      </c>
      <c r="D493" s="9">
        <v>252.5</v>
      </c>
      <c r="E493" s="9">
        <v>252.5</v>
      </c>
      <c r="F493" s="9"/>
      <c r="G493" s="9">
        <v>165.5</v>
      </c>
      <c r="H493" s="9"/>
      <c r="I493" s="10">
        <v>247.5</v>
      </c>
    </row>
    <row r="494" spans="2:9" x14ac:dyDescent="0.2">
      <c r="B494" s="1">
        <v>36350</v>
      </c>
      <c r="C494" s="9">
        <v>258</v>
      </c>
      <c r="D494" s="9">
        <v>258</v>
      </c>
      <c r="E494" s="9">
        <v>258</v>
      </c>
      <c r="F494" s="9"/>
      <c r="G494" s="9">
        <v>172</v>
      </c>
      <c r="H494" s="9"/>
      <c r="I494" s="10">
        <v>252.5</v>
      </c>
    </row>
    <row r="495" spans="2:9" x14ac:dyDescent="0.2">
      <c r="B495" s="1">
        <v>36357</v>
      </c>
      <c r="C495" s="9">
        <v>259.5</v>
      </c>
      <c r="D495" s="9">
        <v>257.5</v>
      </c>
      <c r="E495" s="9">
        <v>258.5</v>
      </c>
      <c r="F495" s="9"/>
      <c r="G495" s="9">
        <v>176</v>
      </c>
      <c r="H495" s="9"/>
      <c r="I495" s="10">
        <v>252.5</v>
      </c>
    </row>
    <row r="496" spans="2:9" x14ac:dyDescent="0.2">
      <c r="B496" s="1">
        <v>36364</v>
      </c>
      <c r="C496" s="9">
        <v>275</v>
      </c>
      <c r="D496" s="9">
        <v>270</v>
      </c>
      <c r="E496" s="9">
        <v>272.5</v>
      </c>
      <c r="F496" s="9"/>
      <c r="G496" s="9">
        <v>181.5</v>
      </c>
      <c r="H496" s="9"/>
      <c r="I496" s="10">
        <v>255</v>
      </c>
    </row>
    <row r="497" spans="2:9" x14ac:dyDescent="0.2">
      <c r="B497" s="1">
        <v>36371</v>
      </c>
      <c r="C497" s="9">
        <v>282</v>
      </c>
      <c r="D497" s="9">
        <v>278</v>
      </c>
      <c r="E497" s="9">
        <v>280</v>
      </c>
      <c r="F497" s="9"/>
      <c r="G497" s="9">
        <v>187</v>
      </c>
      <c r="H497" s="9"/>
      <c r="I497" s="10">
        <v>252.5</v>
      </c>
    </row>
    <row r="498" spans="2:9" x14ac:dyDescent="0.2">
      <c r="B498" s="1">
        <v>36378</v>
      </c>
      <c r="C498" s="9">
        <v>287</v>
      </c>
      <c r="D498" s="9">
        <v>284.5</v>
      </c>
      <c r="E498" s="9">
        <v>285.75</v>
      </c>
      <c r="F498" s="9"/>
      <c r="G498" s="9">
        <v>189.5</v>
      </c>
      <c r="H498" s="9"/>
      <c r="I498" s="10">
        <v>252.5</v>
      </c>
    </row>
    <row r="499" spans="2:9" x14ac:dyDescent="0.2">
      <c r="B499" s="1">
        <v>36385</v>
      </c>
      <c r="C499" s="9">
        <v>285</v>
      </c>
      <c r="D499" s="9">
        <v>286</v>
      </c>
      <c r="E499" s="9">
        <v>285.5</v>
      </c>
      <c r="F499" s="9"/>
      <c r="G499" s="9">
        <v>195</v>
      </c>
      <c r="H499" s="9"/>
      <c r="I499" s="10">
        <v>265.5</v>
      </c>
    </row>
    <row r="500" spans="2:9" x14ac:dyDescent="0.2">
      <c r="B500" s="1">
        <v>36392</v>
      </c>
      <c r="C500" s="9">
        <v>287.5</v>
      </c>
      <c r="D500" s="9">
        <v>287</v>
      </c>
      <c r="E500" s="9">
        <v>287.25</v>
      </c>
      <c r="F500" s="9"/>
      <c r="G500" s="9">
        <v>200</v>
      </c>
      <c r="H500" s="9"/>
      <c r="I500" s="10">
        <v>270</v>
      </c>
    </row>
    <row r="501" spans="2:9" x14ac:dyDescent="0.2">
      <c r="B501" s="1">
        <v>36399</v>
      </c>
      <c r="C501" s="9">
        <v>286</v>
      </c>
      <c r="D501" s="9">
        <v>285</v>
      </c>
      <c r="E501" s="9">
        <v>285.5</v>
      </c>
      <c r="F501" s="9"/>
      <c r="G501" s="9">
        <v>196</v>
      </c>
      <c r="H501" s="9"/>
      <c r="I501" s="10">
        <v>285</v>
      </c>
    </row>
    <row r="502" spans="2:9" x14ac:dyDescent="0.2">
      <c r="B502" s="1">
        <v>36406</v>
      </c>
      <c r="C502" s="9">
        <v>287.5</v>
      </c>
      <c r="D502" s="9">
        <v>287.5</v>
      </c>
      <c r="E502" s="9">
        <v>287.5</v>
      </c>
      <c r="F502" s="9"/>
      <c r="G502" s="9">
        <v>195.5</v>
      </c>
      <c r="H502" s="9"/>
      <c r="I502" s="10">
        <v>287.5</v>
      </c>
    </row>
    <row r="503" spans="2:9" x14ac:dyDescent="0.2">
      <c r="B503" s="1">
        <v>36413</v>
      </c>
      <c r="C503" s="9">
        <v>285</v>
      </c>
      <c r="D503" s="9">
        <v>286</v>
      </c>
      <c r="E503" s="9">
        <v>285.5</v>
      </c>
      <c r="F503" s="9"/>
      <c r="G503" s="9">
        <v>196.75</v>
      </c>
      <c r="H503" s="9"/>
      <c r="I503" s="10">
        <v>287.5</v>
      </c>
    </row>
    <row r="504" spans="2:9" x14ac:dyDescent="0.2">
      <c r="B504" s="1">
        <v>36420</v>
      </c>
      <c r="C504" s="9">
        <v>299.5</v>
      </c>
      <c r="D504" s="9">
        <v>299</v>
      </c>
      <c r="E504" s="9">
        <v>299.25</v>
      </c>
      <c r="F504" s="9"/>
      <c r="G504" s="9">
        <v>201.75</v>
      </c>
      <c r="H504" s="9"/>
      <c r="I504" s="10">
        <v>302.5</v>
      </c>
    </row>
    <row r="505" spans="2:9" x14ac:dyDescent="0.2">
      <c r="B505" s="1">
        <v>36427</v>
      </c>
      <c r="C505" s="9">
        <v>306.5</v>
      </c>
      <c r="D505" s="9">
        <v>313</v>
      </c>
      <c r="E505" s="9">
        <v>309.75</v>
      </c>
      <c r="F505" s="9"/>
      <c r="G505" s="9">
        <v>205.5</v>
      </c>
      <c r="H505" s="9"/>
      <c r="I505" s="10">
        <v>315</v>
      </c>
    </row>
    <row r="506" spans="2:9" x14ac:dyDescent="0.2">
      <c r="B506" s="1">
        <v>36434</v>
      </c>
      <c r="C506" s="9">
        <v>307.5</v>
      </c>
      <c r="D506" s="9">
        <v>304</v>
      </c>
      <c r="E506" s="9">
        <v>305.75</v>
      </c>
      <c r="F506" s="9"/>
      <c r="G506" s="9">
        <v>217.5</v>
      </c>
      <c r="H506" s="9"/>
      <c r="I506" s="10">
        <v>315</v>
      </c>
    </row>
    <row r="507" spans="2:9" x14ac:dyDescent="0.2">
      <c r="B507" s="1">
        <v>36441</v>
      </c>
      <c r="C507" s="9">
        <v>306</v>
      </c>
      <c r="D507" s="9">
        <v>314</v>
      </c>
      <c r="E507" s="9">
        <v>310</v>
      </c>
      <c r="F507" s="9"/>
      <c r="G507" s="9">
        <v>211.5</v>
      </c>
      <c r="H507" s="9"/>
      <c r="I507" s="10">
        <v>332.5</v>
      </c>
    </row>
    <row r="508" spans="2:9" x14ac:dyDescent="0.2">
      <c r="B508" s="1">
        <v>36448</v>
      </c>
      <c r="C508" s="9">
        <v>305</v>
      </c>
      <c r="D508" s="9">
        <v>303.5</v>
      </c>
      <c r="E508" s="9">
        <v>304.25</v>
      </c>
      <c r="F508" s="9"/>
      <c r="G508" s="9">
        <v>214</v>
      </c>
      <c r="H508" s="9"/>
      <c r="I508" s="10">
        <v>317.5</v>
      </c>
    </row>
    <row r="509" spans="2:9" x14ac:dyDescent="0.2">
      <c r="B509" s="1">
        <v>36455</v>
      </c>
      <c r="C509" s="9">
        <v>312.5</v>
      </c>
      <c r="D509" s="9">
        <v>312</v>
      </c>
      <c r="E509" s="9">
        <v>312.25</v>
      </c>
      <c r="F509" s="9"/>
      <c r="G509" s="9">
        <v>218</v>
      </c>
      <c r="H509" s="9"/>
      <c r="I509" s="10">
        <v>317.5</v>
      </c>
    </row>
    <row r="510" spans="2:9" x14ac:dyDescent="0.2">
      <c r="B510" s="1">
        <v>36462</v>
      </c>
      <c r="C510" s="9">
        <v>309.5</v>
      </c>
      <c r="D510" s="9">
        <v>310</v>
      </c>
      <c r="E510" s="9">
        <v>309.75</v>
      </c>
      <c r="F510" s="9"/>
      <c r="G510" s="9">
        <v>213.5</v>
      </c>
      <c r="H510" s="9"/>
      <c r="I510" s="10">
        <v>317.5</v>
      </c>
    </row>
    <row r="511" spans="2:9" x14ac:dyDescent="0.2">
      <c r="B511" s="1">
        <v>36469</v>
      </c>
      <c r="C511" s="9">
        <v>307.5</v>
      </c>
      <c r="D511" s="9">
        <v>311</v>
      </c>
      <c r="E511" s="9">
        <v>309.25</v>
      </c>
      <c r="F511" s="9"/>
      <c r="G511" s="9">
        <v>215</v>
      </c>
      <c r="H511" s="9"/>
      <c r="I511" s="10">
        <v>332.5</v>
      </c>
    </row>
    <row r="512" spans="2:9" x14ac:dyDescent="0.2">
      <c r="B512" s="1">
        <v>36476</v>
      </c>
      <c r="C512" s="9">
        <v>309.5</v>
      </c>
      <c r="D512" s="9">
        <v>311</v>
      </c>
      <c r="E512" s="9">
        <v>310.25</v>
      </c>
      <c r="F512" s="9"/>
      <c r="G512" s="9">
        <v>212.5</v>
      </c>
      <c r="H512" s="9"/>
      <c r="I512" s="10">
        <v>327.5</v>
      </c>
    </row>
    <row r="513" spans="2:9" x14ac:dyDescent="0.2">
      <c r="B513" s="1">
        <v>36483</v>
      </c>
      <c r="C513" s="9">
        <v>311</v>
      </c>
      <c r="D513" s="9">
        <v>308</v>
      </c>
      <c r="E513" s="9">
        <v>309.5</v>
      </c>
      <c r="F513" s="9"/>
      <c r="G513" s="9">
        <v>224.5</v>
      </c>
      <c r="H513" s="9"/>
      <c r="I513" s="10">
        <v>322.5</v>
      </c>
    </row>
    <row r="514" spans="2:9" x14ac:dyDescent="0.2">
      <c r="B514" s="1">
        <v>36490</v>
      </c>
      <c r="C514" s="9">
        <v>317.5</v>
      </c>
      <c r="D514" s="9">
        <v>313.5</v>
      </c>
      <c r="E514" s="9">
        <v>315.5</v>
      </c>
      <c r="F514" s="9"/>
      <c r="G514" s="9">
        <v>239</v>
      </c>
      <c r="H514" s="9"/>
      <c r="I514" s="10">
        <v>312.5</v>
      </c>
    </row>
    <row r="515" spans="2:9" x14ac:dyDescent="0.2">
      <c r="B515" s="1">
        <v>36497</v>
      </c>
      <c r="C515" s="9">
        <v>312</v>
      </c>
      <c r="D515" s="9">
        <v>312</v>
      </c>
      <c r="E515" s="9">
        <v>312</v>
      </c>
      <c r="F515" s="9"/>
      <c r="G515" s="9">
        <v>220.5</v>
      </c>
      <c r="H515" s="9"/>
      <c r="I515" s="10">
        <v>312.5</v>
      </c>
    </row>
    <row r="516" spans="2:9" x14ac:dyDescent="0.2">
      <c r="B516" s="1">
        <v>36504</v>
      </c>
      <c r="C516" s="9">
        <v>325</v>
      </c>
      <c r="D516" s="9">
        <v>325</v>
      </c>
      <c r="E516" s="9">
        <v>325</v>
      </c>
      <c r="F516" s="9"/>
      <c r="G516" s="9">
        <v>217</v>
      </c>
      <c r="H516" s="9"/>
      <c r="I516" s="10">
        <v>312.5</v>
      </c>
    </row>
    <row r="517" spans="2:9" x14ac:dyDescent="0.2">
      <c r="B517" s="1">
        <v>36511</v>
      </c>
      <c r="C517" s="9">
        <v>332.5</v>
      </c>
      <c r="D517" s="9">
        <v>332.5</v>
      </c>
      <c r="E517" s="9">
        <v>332.5</v>
      </c>
      <c r="F517" s="9"/>
      <c r="G517" s="9">
        <v>214.5</v>
      </c>
      <c r="H517" s="9"/>
      <c r="I517" s="10">
        <v>312.5</v>
      </c>
    </row>
    <row r="518" spans="2:9" x14ac:dyDescent="0.2">
      <c r="B518" s="1">
        <v>36518</v>
      </c>
      <c r="C518" s="9" t="e">
        <v>#N/A</v>
      </c>
      <c r="D518" s="9">
        <v>335.5</v>
      </c>
      <c r="E518" s="9">
        <v>335.5</v>
      </c>
      <c r="F518" s="9"/>
      <c r="G518" s="9">
        <v>216</v>
      </c>
      <c r="H518" s="9"/>
      <c r="I518" s="10">
        <v>307.5</v>
      </c>
    </row>
    <row r="519" spans="2:9" x14ac:dyDescent="0.2">
      <c r="B519" s="1">
        <v>36532</v>
      </c>
      <c r="C519" s="9">
        <v>335.5</v>
      </c>
      <c r="D519" s="9">
        <v>334.5</v>
      </c>
      <c r="E519" s="9">
        <v>335</v>
      </c>
      <c r="F519" s="9"/>
      <c r="G519" s="9">
        <v>221</v>
      </c>
      <c r="H519" s="9"/>
      <c r="I519" s="10">
        <v>307.5</v>
      </c>
    </row>
    <row r="520" spans="2:9" x14ac:dyDescent="0.2">
      <c r="B520" s="1">
        <v>36539</v>
      </c>
      <c r="C520" s="9">
        <v>345.5</v>
      </c>
      <c r="D520" s="9">
        <v>342.5</v>
      </c>
      <c r="E520" s="9">
        <v>344</v>
      </c>
      <c r="F520" s="9"/>
      <c r="G520" s="9">
        <v>232</v>
      </c>
      <c r="H520" s="9"/>
      <c r="I520" s="10">
        <v>307.5</v>
      </c>
    </row>
    <row r="521" spans="2:9" x14ac:dyDescent="0.2">
      <c r="B521" s="1">
        <v>36546</v>
      </c>
      <c r="C521" s="9">
        <v>371.5</v>
      </c>
      <c r="D521" s="9">
        <v>368.5</v>
      </c>
      <c r="E521" s="9">
        <v>370</v>
      </c>
      <c r="F521" s="9"/>
      <c r="G521" s="9">
        <v>254.5</v>
      </c>
      <c r="H521" s="9"/>
      <c r="I521" s="10">
        <v>307.5</v>
      </c>
    </row>
    <row r="522" spans="2:9" x14ac:dyDescent="0.2">
      <c r="B522" s="1">
        <v>36553</v>
      </c>
      <c r="C522" s="9">
        <v>384</v>
      </c>
      <c r="D522" s="9">
        <v>380</v>
      </c>
      <c r="E522" s="9">
        <v>382</v>
      </c>
      <c r="F522" s="9"/>
      <c r="G522" s="9">
        <v>246.5</v>
      </c>
      <c r="H522" s="9"/>
      <c r="I522" s="10">
        <v>292.5</v>
      </c>
    </row>
    <row r="523" spans="2:9" x14ac:dyDescent="0.2">
      <c r="B523" s="1">
        <v>36560</v>
      </c>
      <c r="C523" s="9">
        <v>379</v>
      </c>
      <c r="D523" s="9">
        <v>382.5</v>
      </c>
      <c r="E523" s="9">
        <v>380.75</v>
      </c>
      <c r="F523" s="9"/>
      <c r="G523" s="9">
        <v>252.5</v>
      </c>
      <c r="H523" s="9"/>
      <c r="I523" s="10">
        <v>292.5</v>
      </c>
    </row>
    <row r="524" spans="2:9" x14ac:dyDescent="0.2">
      <c r="B524" s="1">
        <v>36567</v>
      </c>
      <c r="C524" s="9">
        <v>396.5</v>
      </c>
      <c r="D524" s="9">
        <v>386.5</v>
      </c>
      <c r="E524" s="9">
        <v>391.5</v>
      </c>
      <c r="F524" s="9"/>
      <c r="G524" s="9">
        <v>262.25</v>
      </c>
      <c r="H524" s="9"/>
      <c r="I524" s="10">
        <v>292.5</v>
      </c>
    </row>
    <row r="525" spans="2:9" ht="13.5" thickBot="1" x14ac:dyDescent="0.25">
      <c r="B525" s="3">
        <v>36574</v>
      </c>
      <c r="C525" s="11">
        <v>406.5</v>
      </c>
      <c r="D525" s="11">
        <v>404.5</v>
      </c>
      <c r="E525" s="11">
        <v>405.5</v>
      </c>
      <c r="F525" s="11"/>
      <c r="G525" s="11">
        <v>261.5</v>
      </c>
      <c r="H525" s="11"/>
      <c r="I525" s="12">
        <v>307.5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ForwardCurveGenerator</vt:lpstr>
      <vt:lpstr>Analysis</vt:lpstr>
      <vt:lpstr>Raw Data</vt:lpstr>
      <vt:lpstr>Choose</vt:lpstr>
      <vt:lpstr>Parameters</vt:lpstr>
      <vt:lpstr>Analysis!Print_Area</vt:lpstr>
      <vt:lpstr>StDev</vt:lpstr>
      <vt:lpstr>StDevWeighted</vt:lpstr>
    </vt:vector>
  </TitlesOfParts>
  <Company>Enron Europe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HPaver</dc:creator>
  <cp:lastModifiedBy>Jan Havlíček</cp:lastModifiedBy>
  <cp:lastPrinted>2000-03-13T09:12:44Z</cp:lastPrinted>
  <dcterms:created xsi:type="dcterms:W3CDTF">2000-03-09T14:00:49Z</dcterms:created>
  <dcterms:modified xsi:type="dcterms:W3CDTF">2023-09-19T16:48:50Z</dcterms:modified>
</cp:coreProperties>
</file>