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CC5D59-A558-4551-BE15-AE193A246A04}" xr6:coauthVersionLast="47" xr6:coauthVersionMax="47" xr10:uidLastSave="{00000000-0000-0000-0000-000000000000}"/>
  <bookViews>
    <workbookView xWindow="-120" yWindow="-120" windowWidth="38640" windowHeight="15720" tabRatio="512"/>
  </bookViews>
  <sheets>
    <sheet name="Inputs &amp; Curve" sheetId="4" r:id="rId1"/>
    <sheet name="Curve frm Quoted SWAP rates" sheetId="1" r:id="rId2"/>
  </sheets>
  <externalReferences>
    <externalReference r:id="rId3"/>
  </externalReferences>
  <definedNames>
    <definedName name="Error">'Inputs &amp; Curve'!$I$44</definedName>
    <definedName name="Error2">'Inputs &amp; Curve'!#REF!</definedName>
    <definedName name="Parameters">'Inputs &amp; Curve'!$L$4:$L$7</definedName>
    <definedName name="Parameters2">'Inputs &amp; Curve'!$M$4:$M$7</definedName>
    <definedName name="solver_adj" localSheetId="0" hidden="1">'Inputs &amp; Curve'!$L$4:$L$7</definedName>
    <definedName name="solver_cvg" localSheetId="0" hidden="1">0.002</definedName>
    <definedName name="solver_drv" localSheetId="0" hidden="1">1</definedName>
    <definedName name="solver_est" localSheetId="0" hidden="1">1</definedName>
    <definedName name="solver_itr" localSheetId="0" hidden="1">200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'Inputs &amp; Curve'!$I$44</definedName>
    <definedName name="solver_pre" localSheetId="0" hidden="1">0.00005</definedName>
    <definedName name="solver_scl" localSheetId="0" hidden="1">0</definedName>
    <definedName name="solver_sho" localSheetId="0" hidden="1">2</definedName>
    <definedName name="solver_tim" localSheetId="0" hidden="1">200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D5" i="1" l="1"/>
  <c r="O5" i="1"/>
  <c r="Z5" i="1"/>
  <c r="AK5" i="1"/>
  <c r="AV5" i="1"/>
  <c r="BG5" i="1"/>
  <c r="BR5" i="1"/>
  <c r="CC5" i="1"/>
  <c r="CN5" i="1"/>
  <c r="CY5" i="1"/>
  <c r="DJ5" i="1"/>
  <c r="DU5" i="1"/>
  <c r="EF5" i="1"/>
  <c r="EQ5" i="1"/>
  <c r="FB5" i="1"/>
  <c r="FM5" i="1"/>
  <c r="FX5" i="1"/>
  <c r="GI5" i="1"/>
  <c r="GT5" i="1"/>
  <c r="A6" i="1"/>
  <c r="A7" i="1"/>
  <c r="B7" i="1"/>
  <c r="C7" i="1"/>
  <c r="D7" i="1"/>
  <c r="E7" i="1"/>
  <c r="F7" i="1"/>
  <c r="G7" i="1"/>
  <c r="H7" i="1"/>
  <c r="J7" i="1"/>
  <c r="K7" i="1"/>
  <c r="L7" i="1"/>
  <c r="O7" i="1"/>
  <c r="P7" i="1"/>
  <c r="Q7" i="1"/>
  <c r="R7" i="1"/>
  <c r="S7" i="1"/>
  <c r="U7" i="1"/>
  <c r="V7" i="1"/>
  <c r="W7" i="1"/>
  <c r="Z7" i="1"/>
  <c r="AA7" i="1"/>
  <c r="AB7" i="1"/>
  <c r="AC7" i="1"/>
  <c r="AD7" i="1"/>
  <c r="AF7" i="1"/>
  <c r="AG7" i="1"/>
  <c r="AH7" i="1"/>
  <c r="AK7" i="1"/>
  <c r="AL7" i="1"/>
  <c r="AM7" i="1"/>
  <c r="AN7" i="1"/>
  <c r="AO7" i="1"/>
  <c r="AQ7" i="1"/>
  <c r="AR7" i="1"/>
  <c r="AS7" i="1"/>
  <c r="AV7" i="1"/>
  <c r="AW7" i="1"/>
  <c r="AX7" i="1"/>
  <c r="AY7" i="1"/>
  <c r="AZ7" i="1"/>
  <c r="BC7" i="1"/>
  <c r="BD7" i="1"/>
  <c r="BG7" i="1"/>
  <c r="BH7" i="1"/>
  <c r="BI7" i="1"/>
  <c r="BJ7" i="1"/>
  <c r="BK7" i="1"/>
  <c r="BM7" i="1"/>
  <c r="BN7" i="1"/>
  <c r="BO7" i="1"/>
  <c r="BR7" i="1"/>
  <c r="BS7" i="1"/>
  <c r="BT7" i="1"/>
  <c r="BU7" i="1"/>
  <c r="BV7" i="1"/>
  <c r="BY7" i="1"/>
  <c r="BZ7" i="1"/>
  <c r="CC7" i="1"/>
  <c r="CD7" i="1"/>
  <c r="CE7" i="1"/>
  <c r="CF7" i="1"/>
  <c r="CG7" i="1"/>
  <c r="CJ7" i="1"/>
  <c r="CK7" i="1"/>
  <c r="CN7" i="1"/>
  <c r="CO7" i="1"/>
  <c r="CP7" i="1"/>
  <c r="CQ7" i="1"/>
  <c r="CR7" i="1"/>
  <c r="CT7" i="1"/>
  <c r="CU7" i="1"/>
  <c r="CV7" i="1"/>
  <c r="CY7" i="1"/>
  <c r="CZ7" i="1"/>
  <c r="DA7" i="1"/>
  <c r="DB7" i="1"/>
  <c r="DC7" i="1"/>
  <c r="DF7" i="1"/>
  <c r="DG7" i="1"/>
  <c r="DJ7" i="1"/>
  <c r="DK7" i="1"/>
  <c r="DL7" i="1"/>
  <c r="DM7" i="1"/>
  <c r="DN7" i="1"/>
  <c r="DQ7" i="1"/>
  <c r="DR7" i="1"/>
  <c r="DU7" i="1"/>
  <c r="DV7" i="1"/>
  <c r="DW7" i="1"/>
  <c r="DX7" i="1"/>
  <c r="DY7" i="1"/>
  <c r="EB7" i="1"/>
  <c r="EC7" i="1"/>
  <c r="EF7" i="1"/>
  <c r="EG7" i="1"/>
  <c r="EH7" i="1"/>
  <c r="EI7" i="1"/>
  <c r="EJ7" i="1"/>
  <c r="EM7" i="1"/>
  <c r="EN7" i="1"/>
  <c r="EQ7" i="1"/>
  <c r="ER7" i="1"/>
  <c r="ES7" i="1"/>
  <c r="ET7" i="1"/>
  <c r="EU7" i="1"/>
  <c r="EW7" i="1"/>
  <c r="EX7" i="1"/>
  <c r="EY7" i="1"/>
  <c r="FB7" i="1"/>
  <c r="FC7" i="1"/>
  <c r="FD7" i="1"/>
  <c r="FE7" i="1"/>
  <c r="FF7" i="1"/>
  <c r="FI7" i="1"/>
  <c r="FJ7" i="1"/>
  <c r="FM7" i="1"/>
  <c r="FN7" i="1"/>
  <c r="FO7" i="1"/>
  <c r="FP7" i="1"/>
  <c r="FQ7" i="1"/>
  <c r="FT7" i="1"/>
  <c r="FU7" i="1"/>
  <c r="FX7" i="1"/>
  <c r="FY7" i="1"/>
  <c r="FZ7" i="1"/>
  <c r="GA7" i="1"/>
  <c r="GB7" i="1"/>
  <c r="GE7" i="1"/>
  <c r="GF7" i="1"/>
  <c r="GI7" i="1"/>
  <c r="GJ7" i="1"/>
  <c r="GK7" i="1"/>
  <c r="GL7" i="1"/>
  <c r="GM7" i="1"/>
  <c r="GP7" i="1"/>
  <c r="GQ7" i="1"/>
  <c r="GT7" i="1"/>
  <c r="GU7" i="1"/>
  <c r="GV7" i="1"/>
  <c r="GW7" i="1"/>
  <c r="GX7" i="1"/>
  <c r="GZ7" i="1"/>
  <c r="HA7" i="1"/>
  <c r="HB7" i="1"/>
  <c r="A8" i="1"/>
  <c r="B8" i="1"/>
  <c r="C8" i="1"/>
  <c r="D8" i="1"/>
  <c r="E8" i="1"/>
  <c r="F8" i="1"/>
  <c r="G8" i="1"/>
  <c r="H8" i="1"/>
  <c r="J8" i="1"/>
  <c r="K8" i="1"/>
  <c r="L8" i="1"/>
  <c r="O8" i="1"/>
  <c r="P8" i="1"/>
  <c r="Q8" i="1"/>
  <c r="R8" i="1"/>
  <c r="S8" i="1"/>
  <c r="U8" i="1"/>
  <c r="V8" i="1"/>
  <c r="W8" i="1"/>
  <c r="Z8" i="1"/>
  <c r="AA8" i="1"/>
  <c r="AB8" i="1"/>
  <c r="AC8" i="1"/>
  <c r="AD8" i="1"/>
  <c r="AF8" i="1"/>
  <c r="AG8" i="1"/>
  <c r="AH8" i="1"/>
  <c r="AK8" i="1"/>
  <c r="AL8" i="1"/>
  <c r="AM8" i="1"/>
  <c r="AN8" i="1"/>
  <c r="AO8" i="1"/>
  <c r="AQ8" i="1"/>
  <c r="AR8" i="1"/>
  <c r="AS8" i="1"/>
  <c r="AV8" i="1"/>
  <c r="AW8" i="1"/>
  <c r="AX8" i="1"/>
  <c r="AY8" i="1"/>
  <c r="AZ8" i="1"/>
  <c r="BB8" i="1"/>
  <c r="BC8" i="1"/>
  <c r="BD8" i="1"/>
  <c r="BG8" i="1"/>
  <c r="BH8" i="1"/>
  <c r="BI8" i="1"/>
  <c r="BJ8" i="1"/>
  <c r="BK8" i="1"/>
  <c r="BM8" i="1"/>
  <c r="BN8" i="1"/>
  <c r="BO8" i="1"/>
  <c r="BR8" i="1"/>
  <c r="BS8" i="1"/>
  <c r="BT8" i="1"/>
  <c r="BU8" i="1"/>
  <c r="BV8" i="1"/>
  <c r="BX8" i="1"/>
  <c r="BY8" i="1"/>
  <c r="BZ8" i="1"/>
  <c r="CC8" i="1"/>
  <c r="CD8" i="1"/>
  <c r="CE8" i="1"/>
  <c r="CF8" i="1"/>
  <c r="CG8" i="1"/>
  <c r="CI8" i="1"/>
  <c r="CJ8" i="1"/>
  <c r="CK8" i="1"/>
  <c r="CN8" i="1"/>
  <c r="CO8" i="1"/>
  <c r="CP8" i="1"/>
  <c r="CQ8" i="1"/>
  <c r="CR8" i="1"/>
  <c r="CT8" i="1"/>
  <c r="CU8" i="1"/>
  <c r="CV8" i="1"/>
  <c r="CY8" i="1"/>
  <c r="CZ8" i="1"/>
  <c r="DA8" i="1"/>
  <c r="DB8" i="1"/>
  <c r="DC8" i="1"/>
  <c r="DE8" i="1"/>
  <c r="DF8" i="1"/>
  <c r="DG8" i="1"/>
  <c r="DJ8" i="1"/>
  <c r="DK8" i="1"/>
  <c r="DL8" i="1"/>
  <c r="DM8" i="1"/>
  <c r="DN8" i="1"/>
  <c r="DP8" i="1"/>
  <c r="DQ8" i="1"/>
  <c r="DR8" i="1"/>
  <c r="DU8" i="1"/>
  <c r="DV8" i="1"/>
  <c r="DW8" i="1"/>
  <c r="DX8" i="1"/>
  <c r="DY8" i="1"/>
  <c r="EA8" i="1"/>
  <c r="EB8" i="1"/>
  <c r="EC8" i="1"/>
  <c r="EF8" i="1"/>
  <c r="EG8" i="1"/>
  <c r="EH8" i="1"/>
  <c r="EI8" i="1"/>
  <c r="EJ8" i="1"/>
  <c r="EL8" i="1"/>
  <c r="EM8" i="1"/>
  <c r="EN8" i="1"/>
  <c r="EQ8" i="1"/>
  <c r="ER8" i="1"/>
  <c r="ES8" i="1"/>
  <c r="ET8" i="1"/>
  <c r="EU8" i="1"/>
  <c r="EW8" i="1"/>
  <c r="EX8" i="1"/>
  <c r="EY8" i="1"/>
  <c r="FB8" i="1"/>
  <c r="FC8" i="1"/>
  <c r="FD8" i="1"/>
  <c r="FE8" i="1"/>
  <c r="FF8" i="1"/>
  <c r="FH8" i="1"/>
  <c r="FI8" i="1"/>
  <c r="FJ8" i="1"/>
  <c r="FM8" i="1"/>
  <c r="FN8" i="1"/>
  <c r="FO8" i="1"/>
  <c r="FP8" i="1"/>
  <c r="FQ8" i="1"/>
  <c r="FS8" i="1"/>
  <c r="FT8" i="1"/>
  <c r="FU8" i="1"/>
  <c r="FX8" i="1"/>
  <c r="FY8" i="1"/>
  <c r="FZ8" i="1"/>
  <c r="GA8" i="1"/>
  <c r="GB8" i="1"/>
  <c r="GD8" i="1"/>
  <c r="GE8" i="1"/>
  <c r="GF8" i="1"/>
  <c r="GI8" i="1"/>
  <c r="GJ8" i="1"/>
  <c r="GK8" i="1"/>
  <c r="GL8" i="1"/>
  <c r="GM8" i="1"/>
  <c r="GO8" i="1"/>
  <c r="GP8" i="1"/>
  <c r="GQ8" i="1"/>
  <c r="GT8" i="1"/>
  <c r="GU8" i="1"/>
  <c r="GV8" i="1"/>
  <c r="GW8" i="1"/>
  <c r="GX8" i="1"/>
  <c r="GZ8" i="1"/>
  <c r="HA8" i="1"/>
  <c r="HB8" i="1"/>
  <c r="A9" i="1"/>
  <c r="B9" i="1"/>
  <c r="C9" i="1"/>
  <c r="D9" i="1"/>
  <c r="E9" i="1"/>
  <c r="F9" i="1"/>
  <c r="G9" i="1"/>
  <c r="H9" i="1"/>
  <c r="J9" i="1"/>
  <c r="K9" i="1"/>
  <c r="L9" i="1"/>
  <c r="O9" i="1"/>
  <c r="P9" i="1"/>
  <c r="Q9" i="1"/>
  <c r="R9" i="1"/>
  <c r="S9" i="1"/>
  <c r="T9" i="1"/>
  <c r="U9" i="1"/>
  <c r="V9" i="1"/>
  <c r="W9" i="1"/>
  <c r="X9" i="1"/>
  <c r="Z9" i="1"/>
  <c r="AA9" i="1"/>
  <c r="AB9" i="1"/>
  <c r="AC9" i="1"/>
  <c r="AD9" i="1"/>
  <c r="AF9" i="1"/>
  <c r="AG9" i="1"/>
  <c r="AH9" i="1"/>
  <c r="AK9" i="1"/>
  <c r="AL9" i="1"/>
  <c r="AM9" i="1"/>
  <c r="AN9" i="1"/>
  <c r="AO9" i="1"/>
  <c r="AQ9" i="1"/>
  <c r="AR9" i="1"/>
  <c r="AS9" i="1"/>
  <c r="AV9" i="1"/>
  <c r="AW9" i="1"/>
  <c r="AX9" i="1"/>
  <c r="AY9" i="1"/>
  <c r="AZ9" i="1"/>
  <c r="BB9" i="1"/>
  <c r="BC9" i="1"/>
  <c r="BD9" i="1"/>
  <c r="BG9" i="1"/>
  <c r="BH9" i="1"/>
  <c r="BI9" i="1"/>
  <c r="BJ9" i="1"/>
  <c r="BK9" i="1"/>
  <c r="BM9" i="1"/>
  <c r="BN9" i="1"/>
  <c r="BO9" i="1"/>
  <c r="BR9" i="1"/>
  <c r="BS9" i="1"/>
  <c r="BT9" i="1"/>
  <c r="BU9" i="1"/>
  <c r="BV9" i="1"/>
  <c r="BX9" i="1"/>
  <c r="BY9" i="1"/>
  <c r="BZ9" i="1"/>
  <c r="CC9" i="1"/>
  <c r="CD9" i="1"/>
  <c r="CE9" i="1"/>
  <c r="CF9" i="1"/>
  <c r="CG9" i="1"/>
  <c r="CI9" i="1"/>
  <c r="CJ9" i="1"/>
  <c r="CK9" i="1"/>
  <c r="CN9" i="1"/>
  <c r="CO9" i="1"/>
  <c r="CP9" i="1"/>
  <c r="CQ9" i="1"/>
  <c r="CR9" i="1"/>
  <c r="CT9" i="1"/>
  <c r="CU9" i="1"/>
  <c r="CV9" i="1"/>
  <c r="CY9" i="1"/>
  <c r="CZ9" i="1"/>
  <c r="DA9" i="1"/>
  <c r="DB9" i="1"/>
  <c r="DC9" i="1"/>
  <c r="DE9" i="1"/>
  <c r="DF9" i="1"/>
  <c r="DG9" i="1"/>
  <c r="DJ9" i="1"/>
  <c r="DK9" i="1"/>
  <c r="DL9" i="1"/>
  <c r="DM9" i="1"/>
  <c r="DN9" i="1"/>
  <c r="DP9" i="1"/>
  <c r="DQ9" i="1"/>
  <c r="DR9" i="1"/>
  <c r="DU9" i="1"/>
  <c r="DV9" i="1"/>
  <c r="DW9" i="1"/>
  <c r="DX9" i="1"/>
  <c r="DY9" i="1"/>
  <c r="EA9" i="1"/>
  <c r="EB9" i="1"/>
  <c r="EC9" i="1"/>
  <c r="EF9" i="1"/>
  <c r="EG9" i="1"/>
  <c r="EH9" i="1"/>
  <c r="EI9" i="1"/>
  <c r="EJ9" i="1"/>
  <c r="EL9" i="1"/>
  <c r="EM9" i="1"/>
  <c r="EN9" i="1"/>
  <c r="EQ9" i="1"/>
  <c r="ER9" i="1"/>
  <c r="ES9" i="1"/>
  <c r="ET9" i="1"/>
  <c r="EU9" i="1"/>
  <c r="EW9" i="1"/>
  <c r="EX9" i="1"/>
  <c r="EY9" i="1"/>
  <c r="FB9" i="1"/>
  <c r="FC9" i="1"/>
  <c r="FD9" i="1"/>
  <c r="FE9" i="1"/>
  <c r="FF9" i="1"/>
  <c r="FH9" i="1"/>
  <c r="FI9" i="1"/>
  <c r="FJ9" i="1"/>
  <c r="FM9" i="1"/>
  <c r="FN9" i="1"/>
  <c r="FO9" i="1"/>
  <c r="FP9" i="1"/>
  <c r="FQ9" i="1"/>
  <c r="FS9" i="1"/>
  <c r="FT9" i="1"/>
  <c r="FU9" i="1"/>
  <c r="FX9" i="1"/>
  <c r="FY9" i="1"/>
  <c r="FZ9" i="1"/>
  <c r="GA9" i="1"/>
  <c r="GB9" i="1"/>
  <c r="GD9" i="1"/>
  <c r="GE9" i="1"/>
  <c r="GF9" i="1"/>
  <c r="GI9" i="1"/>
  <c r="GJ9" i="1"/>
  <c r="GK9" i="1"/>
  <c r="GL9" i="1"/>
  <c r="GM9" i="1"/>
  <c r="GO9" i="1"/>
  <c r="GP9" i="1"/>
  <c r="GQ9" i="1"/>
  <c r="GT9" i="1"/>
  <c r="GU9" i="1"/>
  <c r="GV9" i="1"/>
  <c r="GW9" i="1"/>
  <c r="GX9" i="1"/>
  <c r="GZ9" i="1"/>
  <c r="HA9" i="1"/>
  <c r="H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Z10" i="1"/>
  <c r="AA10" i="1"/>
  <c r="AB10" i="1"/>
  <c r="AC10" i="1"/>
  <c r="AD10" i="1"/>
  <c r="AE10" i="1"/>
  <c r="AF10" i="1"/>
  <c r="AG10" i="1"/>
  <c r="AH10" i="1"/>
  <c r="AI10" i="1"/>
  <c r="AK10" i="1"/>
  <c r="AL10" i="1"/>
  <c r="AM10" i="1"/>
  <c r="AN10" i="1"/>
  <c r="AO10" i="1"/>
  <c r="AQ10" i="1"/>
  <c r="AR10" i="1"/>
  <c r="AS10" i="1"/>
  <c r="AV10" i="1"/>
  <c r="AW10" i="1"/>
  <c r="AX10" i="1"/>
  <c r="AY10" i="1"/>
  <c r="AZ10" i="1"/>
  <c r="BB10" i="1"/>
  <c r="BC10" i="1"/>
  <c r="BD10" i="1"/>
  <c r="BG10" i="1"/>
  <c r="BH10" i="1"/>
  <c r="BI10" i="1"/>
  <c r="BJ10" i="1"/>
  <c r="BK10" i="1"/>
  <c r="BM10" i="1"/>
  <c r="BN10" i="1"/>
  <c r="BO10" i="1"/>
  <c r="BR10" i="1"/>
  <c r="BS10" i="1"/>
  <c r="BT10" i="1"/>
  <c r="BU10" i="1"/>
  <c r="BV10" i="1"/>
  <c r="BX10" i="1"/>
  <c r="BY10" i="1"/>
  <c r="BZ10" i="1"/>
  <c r="CC10" i="1"/>
  <c r="CD10" i="1"/>
  <c r="CE10" i="1"/>
  <c r="CF10" i="1"/>
  <c r="CG10" i="1"/>
  <c r="CI10" i="1"/>
  <c r="CJ10" i="1"/>
  <c r="CK10" i="1"/>
  <c r="CN10" i="1"/>
  <c r="CO10" i="1"/>
  <c r="CP10" i="1"/>
  <c r="CQ10" i="1"/>
  <c r="CR10" i="1"/>
  <c r="CT10" i="1"/>
  <c r="CU10" i="1"/>
  <c r="CV10" i="1"/>
  <c r="CY10" i="1"/>
  <c r="CZ10" i="1"/>
  <c r="DA10" i="1"/>
  <c r="DB10" i="1"/>
  <c r="DC10" i="1"/>
  <c r="DE10" i="1"/>
  <c r="DF10" i="1"/>
  <c r="DG10" i="1"/>
  <c r="DJ10" i="1"/>
  <c r="DK10" i="1"/>
  <c r="DL10" i="1"/>
  <c r="DM10" i="1"/>
  <c r="DN10" i="1"/>
  <c r="DP10" i="1"/>
  <c r="DQ10" i="1"/>
  <c r="DR10" i="1"/>
  <c r="DU10" i="1"/>
  <c r="DV10" i="1"/>
  <c r="DW10" i="1"/>
  <c r="DX10" i="1"/>
  <c r="DY10" i="1"/>
  <c r="EA10" i="1"/>
  <c r="EB10" i="1"/>
  <c r="EC10" i="1"/>
  <c r="EF10" i="1"/>
  <c r="EG10" i="1"/>
  <c r="EH10" i="1"/>
  <c r="EI10" i="1"/>
  <c r="EJ10" i="1"/>
  <c r="EL10" i="1"/>
  <c r="EM10" i="1"/>
  <c r="EN10" i="1"/>
  <c r="EQ10" i="1"/>
  <c r="ER10" i="1"/>
  <c r="ES10" i="1"/>
  <c r="ET10" i="1"/>
  <c r="EU10" i="1"/>
  <c r="EW10" i="1"/>
  <c r="EX10" i="1"/>
  <c r="EY10" i="1"/>
  <c r="FB10" i="1"/>
  <c r="FC10" i="1"/>
  <c r="FD10" i="1"/>
  <c r="FE10" i="1"/>
  <c r="FF10" i="1"/>
  <c r="FH10" i="1"/>
  <c r="FI10" i="1"/>
  <c r="FJ10" i="1"/>
  <c r="FM10" i="1"/>
  <c r="FN10" i="1"/>
  <c r="FO10" i="1"/>
  <c r="FP10" i="1"/>
  <c r="FQ10" i="1"/>
  <c r="FS10" i="1"/>
  <c r="FT10" i="1"/>
  <c r="FU10" i="1"/>
  <c r="FX10" i="1"/>
  <c r="FY10" i="1"/>
  <c r="FZ10" i="1"/>
  <c r="GA10" i="1"/>
  <c r="GB10" i="1"/>
  <c r="GD10" i="1"/>
  <c r="GE10" i="1"/>
  <c r="GF10" i="1"/>
  <c r="GI10" i="1"/>
  <c r="GJ10" i="1"/>
  <c r="GK10" i="1"/>
  <c r="GL10" i="1"/>
  <c r="GM10" i="1"/>
  <c r="GO10" i="1"/>
  <c r="GP10" i="1"/>
  <c r="GQ10" i="1"/>
  <c r="GT10" i="1"/>
  <c r="GU10" i="1"/>
  <c r="GV10" i="1"/>
  <c r="GW10" i="1"/>
  <c r="GX10" i="1"/>
  <c r="GZ10" i="1"/>
  <c r="HA10" i="1"/>
  <c r="HB10" i="1"/>
  <c r="A11" i="1"/>
  <c r="B11" i="1"/>
  <c r="C11" i="1"/>
  <c r="F11" i="1"/>
  <c r="G11" i="1"/>
  <c r="AK11" i="1"/>
  <c r="AL11" i="1"/>
  <c r="AM11" i="1"/>
  <c r="AN11" i="1"/>
  <c r="AO11" i="1"/>
  <c r="AQ11" i="1"/>
  <c r="AR11" i="1"/>
  <c r="AS11" i="1"/>
  <c r="AV11" i="1"/>
  <c r="AW11" i="1"/>
  <c r="AX11" i="1"/>
  <c r="AY11" i="1"/>
  <c r="AZ11" i="1"/>
  <c r="BB11" i="1"/>
  <c r="BC11" i="1"/>
  <c r="BD11" i="1"/>
  <c r="BG11" i="1"/>
  <c r="BH11" i="1"/>
  <c r="BI11" i="1"/>
  <c r="BJ11" i="1"/>
  <c r="BK11" i="1"/>
  <c r="BM11" i="1"/>
  <c r="BN11" i="1"/>
  <c r="BO11" i="1"/>
  <c r="BR11" i="1"/>
  <c r="BS11" i="1"/>
  <c r="BT11" i="1"/>
  <c r="BU11" i="1"/>
  <c r="BV11" i="1"/>
  <c r="BX11" i="1"/>
  <c r="BY11" i="1"/>
  <c r="BZ11" i="1"/>
  <c r="CC11" i="1"/>
  <c r="CD11" i="1"/>
  <c r="CE11" i="1"/>
  <c r="CF11" i="1"/>
  <c r="CG11" i="1"/>
  <c r="CI11" i="1"/>
  <c r="CJ11" i="1"/>
  <c r="CK11" i="1"/>
  <c r="CN11" i="1"/>
  <c r="CO11" i="1"/>
  <c r="CP11" i="1"/>
  <c r="CQ11" i="1"/>
  <c r="CR11" i="1"/>
  <c r="CT11" i="1"/>
  <c r="CU11" i="1"/>
  <c r="CV11" i="1"/>
  <c r="CY11" i="1"/>
  <c r="CZ11" i="1"/>
  <c r="DA11" i="1"/>
  <c r="DB11" i="1"/>
  <c r="DC11" i="1"/>
  <c r="DE11" i="1"/>
  <c r="DF11" i="1"/>
  <c r="DG11" i="1"/>
  <c r="DJ11" i="1"/>
  <c r="DK11" i="1"/>
  <c r="DL11" i="1"/>
  <c r="DM11" i="1"/>
  <c r="DN11" i="1"/>
  <c r="DP11" i="1"/>
  <c r="DQ11" i="1"/>
  <c r="DR11" i="1"/>
  <c r="DU11" i="1"/>
  <c r="DV11" i="1"/>
  <c r="DW11" i="1"/>
  <c r="DX11" i="1"/>
  <c r="DY11" i="1"/>
  <c r="EA11" i="1"/>
  <c r="EB11" i="1"/>
  <c r="EC11" i="1"/>
  <c r="EF11" i="1"/>
  <c r="EG11" i="1"/>
  <c r="EH11" i="1"/>
  <c r="EI11" i="1"/>
  <c r="EJ11" i="1"/>
  <c r="EL11" i="1"/>
  <c r="EM11" i="1"/>
  <c r="EN11" i="1"/>
  <c r="EQ11" i="1"/>
  <c r="ER11" i="1"/>
  <c r="ES11" i="1"/>
  <c r="ET11" i="1"/>
  <c r="EU11" i="1"/>
  <c r="EW11" i="1"/>
  <c r="EX11" i="1"/>
  <c r="EY11" i="1"/>
  <c r="FB11" i="1"/>
  <c r="FC11" i="1"/>
  <c r="FD11" i="1"/>
  <c r="FE11" i="1"/>
  <c r="FF11" i="1"/>
  <c r="FH11" i="1"/>
  <c r="FI11" i="1"/>
  <c r="FJ11" i="1"/>
  <c r="FM11" i="1"/>
  <c r="FN11" i="1"/>
  <c r="FO11" i="1"/>
  <c r="FP11" i="1"/>
  <c r="FQ11" i="1"/>
  <c r="FS11" i="1"/>
  <c r="FT11" i="1"/>
  <c r="FU11" i="1"/>
  <c r="FX11" i="1"/>
  <c r="FY11" i="1"/>
  <c r="FZ11" i="1"/>
  <c r="GA11" i="1"/>
  <c r="GB11" i="1"/>
  <c r="GD11" i="1"/>
  <c r="GE11" i="1"/>
  <c r="GF11" i="1"/>
  <c r="GI11" i="1"/>
  <c r="GJ11" i="1"/>
  <c r="GK11" i="1"/>
  <c r="GL11" i="1"/>
  <c r="GM11" i="1"/>
  <c r="GO11" i="1"/>
  <c r="GP11" i="1"/>
  <c r="GQ11" i="1"/>
  <c r="GT11" i="1"/>
  <c r="GU11" i="1"/>
  <c r="GV11" i="1"/>
  <c r="GW11" i="1"/>
  <c r="GX11" i="1"/>
  <c r="GZ11" i="1"/>
  <c r="HA11" i="1"/>
  <c r="HB11" i="1"/>
  <c r="A12" i="1"/>
  <c r="B12" i="1"/>
  <c r="C12" i="1"/>
  <c r="F12" i="1"/>
  <c r="G12" i="1"/>
  <c r="AK12" i="1"/>
  <c r="AL12" i="1"/>
  <c r="AM12" i="1"/>
  <c r="AN12" i="1"/>
  <c r="AO12" i="1"/>
  <c r="AQ12" i="1"/>
  <c r="AR12" i="1"/>
  <c r="AS12" i="1"/>
  <c r="AV12" i="1"/>
  <c r="AW12" i="1"/>
  <c r="AX12" i="1"/>
  <c r="AY12" i="1"/>
  <c r="AZ12" i="1"/>
  <c r="BA12" i="1"/>
  <c r="BB12" i="1"/>
  <c r="BC12" i="1"/>
  <c r="BD12" i="1"/>
  <c r="BE12" i="1"/>
  <c r="BG12" i="1"/>
  <c r="BH12" i="1"/>
  <c r="BI12" i="1"/>
  <c r="BJ12" i="1"/>
  <c r="BK12" i="1"/>
  <c r="BM12" i="1"/>
  <c r="BN12" i="1"/>
  <c r="BO12" i="1"/>
  <c r="BR12" i="1"/>
  <c r="BS12" i="1"/>
  <c r="BT12" i="1"/>
  <c r="BU12" i="1"/>
  <c r="BV12" i="1"/>
  <c r="BX12" i="1"/>
  <c r="BY12" i="1"/>
  <c r="BZ12" i="1"/>
  <c r="CC12" i="1"/>
  <c r="CD12" i="1"/>
  <c r="CE12" i="1"/>
  <c r="CF12" i="1"/>
  <c r="CG12" i="1"/>
  <c r="CI12" i="1"/>
  <c r="CJ12" i="1"/>
  <c r="CK12" i="1"/>
  <c r="CN12" i="1"/>
  <c r="CO12" i="1"/>
  <c r="CP12" i="1"/>
  <c r="CQ12" i="1"/>
  <c r="CR12" i="1"/>
  <c r="CT12" i="1"/>
  <c r="CU12" i="1"/>
  <c r="CV12" i="1"/>
  <c r="CY12" i="1"/>
  <c r="CZ12" i="1"/>
  <c r="DA12" i="1"/>
  <c r="DB12" i="1"/>
  <c r="DC12" i="1"/>
  <c r="DE12" i="1"/>
  <c r="DF12" i="1"/>
  <c r="DG12" i="1"/>
  <c r="DJ12" i="1"/>
  <c r="DK12" i="1"/>
  <c r="DL12" i="1"/>
  <c r="DM12" i="1"/>
  <c r="DN12" i="1"/>
  <c r="DP12" i="1"/>
  <c r="DQ12" i="1"/>
  <c r="DR12" i="1"/>
  <c r="DU12" i="1"/>
  <c r="DV12" i="1"/>
  <c r="DW12" i="1"/>
  <c r="DX12" i="1"/>
  <c r="DY12" i="1"/>
  <c r="EA12" i="1"/>
  <c r="EB12" i="1"/>
  <c r="EC12" i="1"/>
  <c r="EF12" i="1"/>
  <c r="EG12" i="1"/>
  <c r="EH12" i="1"/>
  <c r="EI12" i="1"/>
  <c r="EJ12" i="1"/>
  <c r="EL12" i="1"/>
  <c r="EM12" i="1"/>
  <c r="EN12" i="1"/>
  <c r="EQ12" i="1"/>
  <c r="ER12" i="1"/>
  <c r="ES12" i="1"/>
  <c r="ET12" i="1"/>
  <c r="EU12" i="1"/>
  <c r="EW12" i="1"/>
  <c r="EX12" i="1"/>
  <c r="EY12" i="1"/>
  <c r="FB12" i="1"/>
  <c r="FC12" i="1"/>
  <c r="FD12" i="1"/>
  <c r="FE12" i="1"/>
  <c r="FF12" i="1"/>
  <c r="FH12" i="1"/>
  <c r="FI12" i="1"/>
  <c r="FJ12" i="1"/>
  <c r="FM12" i="1"/>
  <c r="FN12" i="1"/>
  <c r="FO12" i="1"/>
  <c r="FP12" i="1"/>
  <c r="FQ12" i="1"/>
  <c r="FS12" i="1"/>
  <c r="FT12" i="1"/>
  <c r="FU12" i="1"/>
  <c r="FX12" i="1"/>
  <c r="FY12" i="1"/>
  <c r="FZ12" i="1"/>
  <c r="GA12" i="1"/>
  <c r="GB12" i="1"/>
  <c r="GD12" i="1"/>
  <c r="GE12" i="1"/>
  <c r="GF12" i="1"/>
  <c r="GI12" i="1"/>
  <c r="GJ12" i="1"/>
  <c r="GK12" i="1"/>
  <c r="GL12" i="1"/>
  <c r="GM12" i="1"/>
  <c r="GO12" i="1"/>
  <c r="GP12" i="1"/>
  <c r="GQ12" i="1"/>
  <c r="GT12" i="1"/>
  <c r="GU12" i="1"/>
  <c r="GV12" i="1"/>
  <c r="GW12" i="1"/>
  <c r="GX12" i="1"/>
  <c r="GZ12" i="1"/>
  <c r="HA12" i="1"/>
  <c r="HB12" i="1"/>
  <c r="A13" i="1"/>
  <c r="B13" i="1"/>
  <c r="C13" i="1"/>
  <c r="F13" i="1"/>
  <c r="G13" i="1"/>
  <c r="AK13" i="1"/>
  <c r="AL13" i="1"/>
  <c r="AM13" i="1"/>
  <c r="AN13" i="1"/>
  <c r="AO13" i="1"/>
  <c r="AQ13" i="1"/>
  <c r="AR13" i="1"/>
  <c r="AS13" i="1"/>
  <c r="BG13" i="1"/>
  <c r="BH13" i="1"/>
  <c r="BI13" i="1"/>
  <c r="BJ13" i="1"/>
  <c r="BK13" i="1"/>
  <c r="BM13" i="1"/>
  <c r="BN13" i="1"/>
  <c r="BO13" i="1"/>
  <c r="BR13" i="1"/>
  <c r="BS13" i="1"/>
  <c r="BT13" i="1"/>
  <c r="BU13" i="1"/>
  <c r="BV13" i="1"/>
  <c r="BX13" i="1"/>
  <c r="BY13" i="1"/>
  <c r="BZ13" i="1"/>
  <c r="CC13" i="1"/>
  <c r="CD13" i="1"/>
  <c r="CE13" i="1"/>
  <c r="CF13" i="1"/>
  <c r="CG13" i="1"/>
  <c r="CI13" i="1"/>
  <c r="CJ13" i="1"/>
  <c r="CK13" i="1"/>
  <c r="CN13" i="1"/>
  <c r="CO13" i="1"/>
  <c r="CP13" i="1"/>
  <c r="CQ13" i="1"/>
  <c r="CR13" i="1"/>
  <c r="CT13" i="1"/>
  <c r="CU13" i="1"/>
  <c r="CV13" i="1"/>
  <c r="CY13" i="1"/>
  <c r="CZ13" i="1"/>
  <c r="DA13" i="1"/>
  <c r="DB13" i="1"/>
  <c r="DC13" i="1"/>
  <c r="DE13" i="1"/>
  <c r="DF13" i="1"/>
  <c r="DG13" i="1"/>
  <c r="DJ13" i="1"/>
  <c r="DK13" i="1"/>
  <c r="DL13" i="1"/>
  <c r="DM13" i="1"/>
  <c r="DN13" i="1"/>
  <c r="DP13" i="1"/>
  <c r="DQ13" i="1"/>
  <c r="DR13" i="1"/>
  <c r="DU13" i="1"/>
  <c r="DV13" i="1"/>
  <c r="DW13" i="1"/>
  <c r="DX13" i="1"/>
  <c r="DY13" i="1"/>
  <c r="EA13" i="1"/>
  <c r="EB13" i="1"/>
  <c r="EC13" i="1"/>
  <c r="EF13" i="1"/>
  <c r="EG13" i="1"/>
  <c r="EH13" i="1"/>
  <c r="EI13" i="1"/>
  <c r="EJ13" i="1"/>
  <c r="EL13" i="1"/>
  <c r="EM13" i="1"/>
  <c r="EN13" i="1"/>
  <c r="EQ13" i="1"/>
  <c r="ER13" i="1"/>
  <c r="ES13" i="1"/>
  <c r="ET13" i="1"/>
  <c r="EU13" i="1"/>
  <c r="EW13" i="1"/>
  <c r="EX13" i="1"/>
  <c r="EY13" i="1"/>
  <c r="FB13" i="1"/>
  <c r="FC13" i="1"/>
  <c r="FD13" i="1"/>
  <c r="FE13" i="1"/>
  <c r="FF13" i="1"/>
  <c r="FH13" i="1"/>
  <c r="FI13" i="1"/>
  <c r="FJ13" i="1"/>
  <c r="FM13" i="1"/>
  <c r="FN13" i="1"/>
  <c r="FO13" i="1"/>
  <c r="FP13" i="1"/>
  <c r="FQ13" i="1"/>
  <c r="FS13" i="1"/>
  <c r="FT13" i="1"/>
  <c r="FU13" i="1"/>
  <c r="FX13" i="1"/>
  <c r="FY13" i="1"/>
  <c r="FZ13" i="1"/>
  <c r="GA13" i="1"/>
  <c r="GB13" i="1"/>
  <c r="GD13" i="1"/>
  <c r="GE13" i="1"/>
  <c r="GF13" i="1"/>
  <c r="GI13" i="1"/>
  <c r="GJ13" i="1"/>
  <c r="GK13" i="1"/>
  <c r="GL13" i="1"/>
  <c r="GM13" i="1"/>
  <c r="GO13" i="1"/>
  <c r="GP13" i="1"/>
  <c r="GQ13" i="1"/>
  <c r="GT13" i="1"/>
  <c r="GU13" i="1"/>
  <c r="GV13" i="1"/>
  <c r="GW13" i="1"/>
  <c r="GX13" i="1"/>
  <c r="GZ13" i="1"/>
  <c r="HA13" i="1"/>
  <c r="HB13" i="1"/>
  <c r="A14" i="1"/>
  <c r="B14" i="1"/>
  <c r="C14" i="1"/>
  <c r="F14" i="1"/>
  <c r="G14" i="1"/>
  <c r="AK14" i="1"/>
  <c r="AL14" i="1"/>
  <c r="AM14" i="1"/>
  <c r="AN14" i="1"/>
  <c r="AO14" i="1"/>
  <c r="AQ14" i="1"/>
  <c r="AR14" i="1"/>
  <c r="AS14" i="1"/>
  <c r="BG14" i="1"/>
  <c r="BH14" i="1"/>
  <c r="BI14" i="1"/>
  <c r="BJ14" i="1"/>
  <c r="BK14" i="1"/>
  <c r="BM14" i="1"/>
  <c r="BN14" i="1"/>
  <c r="BO14" i="1"/>
  <c r="BR14" i="1"/>
  <c r="BS14" i="1"/>
  <c r="BT14" i="1"/>
  <c r="BU14" i="1"/>
  <c r="BV14" i="1"/>
  <c r="BW14" i="1"/>
  <c r="BX14" i="1"/>
  <c r="BY14" i="1"/>
  <c r="BZ14" i="1"/>
  <c r="CA14" i="1"/>
  <c r="CC14" i="1"/>
  <c r="CD14" i="1"/>
  <c r="CE14" i="1"/>
  <c r="CF14" i="1"/>
  <c r="CG14" i="1"/>
  <c r="CI14" i="1"/>
  <c r="CJ14" i="1"/>
  <c r="CK14" i="1"/>
  <c r="CN14" i="1"/>
  <c r="CO14" i="1"/>
  <c r="CP14" i="1"/>
  <c r="CQ14" i="1"/>
  <c r="CR14" i="1"/>
  <c r="CT14" i="1"/>
  <c r="CU14" i="1"/>
  <c r="CV14" i="1"/>
  <c r="CY14" i="1"/>
  <c r="CZ14" i="1"/>
  <c r="DA14" i="1"/>
  <c r="DB14" i="1"/>
  <c r="DC14" i="1"/>
  <c r="DE14" i="1"/>
  <c r="DF14" i="1"/>
  <c r="DG14" i="1"/>
  <c r="DJ14" i="1"/>
  <c r="DK14" i="1"/>
  <c r="DL14" i="1"/>
  <c r="DM14" i="1"/>
  <c r="DN14" i="1"/>
  <c r="DP14" i="1"/>
  <c r="DQ14" i="1"/>
  <c r="DR14" i="1"/>
  <c r="DU14" i="1"/>
  <c r="DV14" i="1"/>
  <c r="DW14" i="1"/>
  <c r="DX14" i="1"/>
  <c r="DY14" i="1"/>
  <c r="EA14" i="1"/>
  <c r="EB14" i="1"/>
  <c r="EC14" i="1"/>
  <c r="EF14" i="1"/>
  <c r="EG14" i="1"/>
  <c r="EH14" i="1"/>
  <c r="EI14" i="1"/>
  <c r="EJ14" i="1"/>
  <c r="EL14" i="1"/>
  <c r="EM14" i="1"/>
  <c r="EN14" i="1"/>
  <c r="EQ14" i="1"/>
  <c r="ER14" i="1"/>
  <c r="ES14" i="1"/>
  <c r="ET14" i="1"/>
  <c r="EU14" i="1"/>
  <c r="EW14" i="1"/>
  <c r="EX14" i="1"/>
  <c r="EY14" i="1"/>
  <c r="FB14" i="1"/>
  <c r="FC14" i="1"/>
  <c r="FD14" i="1"/>
  <c r="FE14" i="1"/>
  <c r="FF14" i="1"/>
  <c r="FH14" i="1"/>
  <c r="FI14" i="1"/>
  <c r="FJ14" i="1"/>
  <c r="FM14" i="1"/>
  <c r="FN14" i="1"/>
  <c r="FO14" i="1"/>
  <c r="FP14" i="1"/>
  <c r="FQ14" i="1"/>
  <c r="FS14" i="1"/>
  <c r="FT14" i="1"/>
  <c r="FU14" i="1"/>
  <c r="FX14" i="1"/>
  <c r="FY14" i="1"/>
  <c r="FZ14" i="1"/>
  <c r="GA14" i="1"/>
  <c r="GB14" i="1"/>
  <c r="GD14" i="1"/>
  <c r="GE14" i="1"/>
  <c r="GF14" i="1"/>
  <c r="GI14" i="1"/>
  <c r="GJ14" i="1"/>
  <c r="GK14" i="1"/>
  <c r="GL14" i="1"/>
  <c r="GM14" i="1"/>
  <c r="GO14" i="1"/>
  <c r="GP14" i="1"/>
  <c r="GQ14" i="1"/>
  <c r="GT14" i="1"/>
  <c r="GU14" i="1"/>
  <c r="GV14" i="1"/>
  <c r="GW14" i="1"/>
  <c r="GX14" i="1"/>
  <c r="GZ14" i="1"/>
  <c r="HA14" i="1"/>
  <c r="HB14" i="1"/>
  <c r="A15" i="1"/>
  <c r="B15" i="1"/>
  <c r="C15" i="1"/>
  <c r="F15" i="1"/>
  <c r="G15" i="1"/>
  <c r="AK15" i="1"/>
  <c r="AL15" i="1"/>
  <c r="AM15" i="1"/>
  <c r="AN15" i="1"/>
  <c r="AO15" i="1"/>
  <c r="AQ15" i="1"/>
  <c r="AR15" i="1"/>
  <c r="AS15" i="1"/>
  <c r="BG15" i="1"/>
  <c r="BH15" i="1"/>
  <c r="BI15" i="1"/>
  <c r="BJ15" i="1"/>
  <c r="BK15" i="1"/>
  <c r="BM15" i="1"/>
  <c r="BN15" i="1"/>
  <c r="BO15" i="1"/>
  <c r="CC15" i="1"/>
  <c r="CD15" i="1"/>
  <c r="CE15" i="1"/>
  <c r="CF15" i="1"/>
  <c r="CG15" i="1"/>
  <c r="CH15" i="1"/>
  <c r="CI15" i="1"/>
  <c r="CJ15" i="1"/>
  <c r="CK15" i="1"/>
  <c r="CL15" i="1"/>
  <c r="CN15" i="1"/>
  <c r="CO15" i="1"/>
  <c r="CP15" i="1"/>
  <c r="CQ15" i="1"/>
  <c r="CR15" i="1"/>
  <c r="CT15" i="1"/>
  <c r="CU15" i="1"/>
  <c r="CV15" i="1"/>
  <c r="CY15" i="1"/>
  <c r="CZ15" i="1"/>
  <c r="DA15" i="1"/>
  <c r="DB15" i="1"/>
  <c r="DC15" i="1"/>
  <c r="DE15" i="1"/>
  <c r="DF15" i="1"/>
  <c r="DG15" i="1"/>
  <c r="DJ15" i="1"/>
  <c r="DK15" i="1"/>
  <c r="DL15" i="1"/>
  <c r="DM15" i="1"/>
  <c r="DN15" i="1"/>
  <c r="DP15" i="1"/>
  <c r="DQ15" i="1"/>
  <c r="DR15" i="1"/>
  <c r="DU15" i="1"/>
  <c r="DV15" i="1"/>
  <c r="DW15" i="1"/>
  <c r="DX15" i="1"/>
  <c r="DY15" i="1"/>
  <c r="EA15" i="1"/>
  <c r="EB15" i="1"/>
  <c r="EC15" i="1"/>
  <c r="EF15" i="1"/>
  <c r="EG15" i="1"/>
  <c r="EH15" i="1"/>
  <c r="EI15" i="1"/>
  <c r="EJ15" i="1"/>
  <c r="EL15" i="1"/>
  <c r="EM15" i="1"/>
  <c r="EN15" i="1"/>
  <c r="EQ15" i="1"/>
  <c r="ER15" i="1"/>
  <c r="ES15" i="1"/>
  <c r="ET15" i="1"/>
  <c r="EU15" i="1"/>
  <c r="EW15" i="1"/>
  <c r="EX15" i="1"/>
  <c r="EY15" i="1"/>
  <c r="FB15" i="1"/>
  <c r="FC15" i="1"/>
  <c r="FD15" i="1"/>
  <c r="FE15" i="1"/>
  <c r="FF15" i="1"/>
  <c r="FH15" i="1"/>
  <c r="FI15" i="1"/>
  <c r="FJ15" i="1"/>
  <c r="FM15" i="1"/>
  <c r="FN15" i="1"/>
  <c r="FO15" i="1"/>
  <c r="FP15" i="1"/>
  <c r="FQ15" i="1"/>
  <c r="FS15" i="1"/>
  <c r="FT15" i="1"/>
  <c r="FU15" i="1"/>
  <c r="FX15" i="1"/>
  <c r="FY15" i="1"/>
  <c r="FZ15" i="1"/>
  <c r="GA15" i="1"/>
  <c r="GB15" i="1"/>
  <c r="GD15" i="1"/>
  <c r="GE15" i="1"/>
  <c r="GF15" i="1"/>
  <c r="GI15" i="1"/>
  <c r="GJ15" i="1"/>
  <c r="GK15" i="1"/>
  <c r="GL15" i="1"/>
  <c r="GM15" i="1"/>
  <c r="GO15" i="1"/>
  <c r="GP15" i="1"/>
  <c r="GQ15" i="1"/>
  <c r="GT15" i="1"/>
  <c r="GU15" i="1"/>
  <c r="GV15" i="1"/>
  <c r="GW15" i="1"/>
  <c r="GX15" i="1"/>
  <c r="GZ15" i="1"/>
  <c r="HA15" i="1"/>
  <c r="HB15" i="1"/>
  <c r="A16" i="1"/>
  <c r="B16" i="1"/>
  <c r="C16" i="1"/>
  <c r="F16" i="1"/>
  <c r="G16" i="1"/>
  <c r="AK16" i="1"/>
  <c r="AL16" i="1"/>
  <c r="AM16" i="1"/>
  <c r="AN16" i="1"/>
  <c r="AO16" i="1"/>
  <c r="AP16" i="1"/>
  <c r="AQ16" i="1"/>
  <c r="AR16" i="1"/>
  <c r="AS16" i="1"/>
  <c r="AT16" i="1"/>
  <c r="BG16" i="1"/>
  <c r="BH16" i="1"/>
  <c r="BI16" i="1"/>
  <c r="BJ16" i="1"/>
  <c r="BK16" i="1"/>
  <c r="BM16" i="1"/>
  <c r="BN16" i="1"/>
  <c r="BO16" i="1"/>
  <c r="CN16" i="1"/>
  <c r="CO16" i="1"/>
  <c r="CP16" i="1"/>
  <c r="CQ16" i="1"/>
  <c r="CR16" i="1"/>
  <c r="CT16" i="1"/>
  <c r="CU16" i="1"/>
  <c r="CV16" i="1"/>
  <c r="CY16" i="1"/>
  <c r="CZ16" i="1"/>
  <c r="DA16" i="1"/>
  <c r="DB16" i="1"/>
  <c r="DC16" i="1"/>
  <c r="DE16" i="1"/>
  <c r="DF16" i="1"/>
  <c r="DG16" i="1"/>
  <c r="DJ16" i="1"/>
  <c r="DK16" i="1"/>
  <c r="DL16" i="1"/>
  <c r="DM16" i="1"/>
  <c r="DN16" i="1"/>
  <c r="DP16" i="1"/>
  <c r="DQ16" i="1"/>
  <c r="DR16" i="1"/>
  <c r="DU16" i="1"/>
  <c r="DV16" i="1"/>
  <c r="DW16" i="1"/>
  <c r="DX16" i="1"/>
  <c r="DY16" i="1"/>
  <c r="EA16" i="1"/>
  <c r="EB16" i="1"/>
  <c r="EC16" i="1"/>
  <c r="EF16" i="1"/>
  <c r="EG16" i="1"/>
  <c r="EH16" i="1"/>
  <c r="EI16" i="1"/>
  <c r="EJ16" i="1"/>
  <c r="EL16" i="1"/>
  <c r="EM16" i="1"/>
  <c r="EN16" i="1"/>
  <c r="EQ16" i="1"/>
  <c r="ER16" i="1"/>
  <c r="ES16" i="1"/>
  <c r="ET16" i="1"/>
  <c r="EU16" i="1"/>
  <c r="EW16" i="1"/>
  <c r="EX16" i="1"/>
  <c r="EY16" i="1"/>
  <c r="FB16" i="1"/>
  <c r="FC16" i="1"/>
  <c r="FD16" i="1"/>
  <c r="FE16" i="1"/>
  <c r="FF16" i="1"/>
  <c r="FH16" i="1"/>
  <c r="FI16" i="1"/>
  <c r="FJ16" i="1"/>
  <c r="FM16" i="1"/>
  <c r="FN16" i="1"/>
  <c r="FO16" i="1"/>
  <c r="FP16" i="1"/>
  <c r="FQ16" i="1"/>
  <c r="FS16" i="1"/>
  <c r="FT16" i="1"/>
  <c r="FU16" i="1"/>
  <c r="FX16" i="1"/>
  <c r="FY16" i="1"/>
  <c r="FZ16" i="1"/>
  <c r="GA16" i="1"/>
  <c r="GB16" i="1"/>
  <c r="GD16" i="1"/>
  <c r="GE16" i="1"/>
  <c r="GF16" i="1"/>
  <c r="GI16" i="1"/>
  <c r="GJ16" i="1"/>
  <c r="GK16" i="1"/>
  <c r="GL16" i="1"/>
  <c r="GM16" i="1"/>
  <c r="GO16" i="1"/>
  <c r="GP16" i="1"/>
  <c r="GQ16" i="1"/>
  <c r="GT16" i="1"/>
  <c r="GU16" i="1"/>
  <c r="GV16" i="1"/>
  <c r="GW16" i="1"/>
  <c r="GX16" i="1"/>
  <c r="GZ16" i="1"/>
  <c r="HA16" i="1"/>
  <c r="HB16" i="1"/>
  <c r="A17" i="1"/>
  <c r="B17" i="1"/>
  <c r="C17" i="1"/>
  <c r="F17" i="1"/>
  <c r="G17" i="1"/>
  <c r="BG17" i="1"/>
  <c r="BH17" i="1"/>
  <c r="BI17" i="1"/>
  <c r="BJ17" i="1"/>
  <c r="BK17" i="1"/>
  <c r="BM17" i="1"/>
  <c r="BN17" i="1"/>
  <c r="BO17" i="1"/>
  <c r="CN17" i="1"/>
  <c r="CO17" i="1"/>
  <c r="CP17" i="1"/>
  <c r="CQ17" i="1"/>
  <c r="CR17" i="1"/>
  <c r="CT17" i="1"/>
  <c r="CU17" i="1"/>
  <c r="CV17" i="1"/>
  <c r="CY17" i="1"/>
  <c r="CZ17" i="1"/>
  <c r="DA17" i="1"/>
  <c r="DB17" i="1"/>
  <c r="DC17" i="1"/>
  <c r="DD17" i="1"/>
  <c r="DE17" i="1"/>
  <c r="DF17" i="1"/>
  <c r="DG17" i="1"/>
  <c r="DH17" i="1"/>
  <c r="DJ17" i="1"/>
  <c r="DK17" i="1"/>
  <c r="DL17" i="1"/>
  <c r="DM17" i="1"/>
  <c r="DN17" i="1"/>
  <c r="DP17" i="1"/>
  <c r="DQ17" i="1"/>
  <c r="DR17" i="1"/>
  <c r="DU17" i="1"/>
  <c r="DV17" i="1"/>
  <c r="DW17" i="1"/>
  <c r="DX17" i="1"/>
  <c r="DY17" i="1"/>
  <c r="EA17" i="1"/>
  <c r="EB17" i="1"/>
  <c r="EC17" i="1"/>
  <c r="EF17" i="1"/>
  <c r="EG17" i="1"/>
  <c r="EH17" i="1"/>
  <c r="EI17" i="1"/>
  <c r="EJ17" i="1"/>
  <c r="EL17" i="1"/>
  <c r="EM17" i="1"/>
  <c r="EN17" i="1"/>
  <c r="EQ17" i="1"/>
  <c r="ER17" i="1"/>
  <c r="ES17" i="1"/>
  <c r="ET17" i="1"/>
  <c r="EU17" i="1"/>
  <c r="EW17" i="1"/>
  <c r="EX17" i="1"/>
  <c r="EY17" i="1"/>
  <c r="FB17" i="1"/>
  <c r="FC17" i="1"/>
  <c r="FD17" i="1"/>
  <c r="FE17" i="1"/>
  <c r="FF17" i="1"/>
  <c r="FH17" i="1"/>
  <c r="FI17" i="1"/>
  <c r="FJ17" i="1"/>
  <c r="FM17" i="1"/>
  <c r="FN17" i="1"/>
  <c r="FO17" i="1"/>
  <c r="FP17" i="1"/>
  <c r="FQ17" i="1"/>
  <c r="FS17" i="1"/>
  <c r="FT17" i="1"/>
  <c r="FU17" i="1"/>
  <c r="FX17" i="1"/>
  <c r="FY17" i="1"/>
  <c r="FZ17" i="1"/>
  <c r="GA17" i="1"/>
  <c r="GB17" i="1"/>
  <c r="GD17" i="1"/>
  <c r="GE17" i="1"/>
  <c r="GF17" i="1"/>
  <c r="GI17" i="1"/>
  <c r="GJ17" i="1"/>
  <c r="GK17" i="1"/>
  <c r="GL17" i="1"/>
  <c r="GM17" i="1"/>
  <c r="GO17" i="1"/>
  <c r="GP17" i="1"/>
  <c r="GQ17" i="1"/>
  <c r="GT17" i="1"/>
  <c r="GU17" i="1"/>
  <c r="GV17" i="1"/>
  <c r="GW17" i="1"/>
  <c r="GX17" i="1"/>
  <c r="GZ17" i="1"/>
  <c r="HA17" i="1"/>
  <c r="HB17" i="1"/>
  <c r="A18" i="1"/>
  <c r="B18" i="1"/>
  <c r="C18" i="1"/>
  <c r="F18" i="1"/>
  <c r="G18" i="1"/>
  <c r="BG18" i="1"/>
  <c r="BH18" i="1"/>
  <c r="BI18" i="1"/>
  <c r="BJ18" i="1"/>
  <c r="BK18" i="1"/>
  <c r="BM18" i="1"/>
  <c r="BN18" i="1"/>
  <c r="BO18" i="1"/>
  <c r="CN18" i="1"/>
  <c r="CO18" i="1"/>
  <c r="CP18" i="1"/>
  <c r="CQ18" i="1"/>
  <c r="CR18" i="1"/>
  <c r="CT18" i="1"/>
  <c r="CU18" i="1"/>
  <c r="CV18" i="1"/>
  <c r="DJ18" i="1"/>
  <c r="DK18" i="1"/>
  <c r="DL18" i="1"/>
  <c r="DM18" i="1"/>
  <c r="DN18" i="1"/>
  <c r="DO18" i="1"/>
  <c r="DP18" i="1"/>
  <c r="DQ18" i="1"/>
  <c r="DR18" i="1"/>
  <c r="DS18" i="1"/>
  <c r="DU18" i="1"/>
  <c r="DV18" i="1"/>
  <c r="DW18" i="1"/>
  <c r="DX18" i="1"/>
  <c r="DY18" i="1"/>
  <c r="EA18" i="1"/>
  <c r="EB18" i="1"/>
  <c r="EC18" i="1"/>
  <c r="EF18" i="1"/>
  <c r="EG18" i="1"/>
  <c r="EH18" i="1"/>
  <c r="EI18" i="1"/>
  <c r="EJ18" i="1"/>
  <c r="EL18" i="1"/>
  <c r="EM18" i="1"/>
  <c r="EN18" i="1"/>
  <c r="EQ18" i="1"/>
  <c r="ER18" i="1"/>
  <c r="ES18" i="1"/>
  <c r="ET18" i="1"/>
  <c r="EU18" i="1"/>
  <c r="EW18" i="1"/>
  <c r="EX18" i="1"/>
  <c r="EY18" i="1"/>
  <c r="FB18" i="1"/>
  <c r="FC18" i="1"/>
  <c r="FD18" i="1"/>
  <c r="FE18" i="1"/>
  <c r="FF18" i="1"/>
  <c r="FH18" i="1"/>
  <c r="FI18" i="1"/>
  <c r="FJ18" i="1"/>
  <c r="FM18" i="1"/>
  <c r="FN18" i="1"/>
  <c r="FO18" i="1"/>
  <c r="FP18" i="1"/>
  <c r="FQ18" i="1"/>
  <c r="FS18" i="1"/>
  <c r="FT18" i="1"/>
  <c r="FU18" i="1"/>
  <c r="FX18" i="1"/>
  <c r="FY18" i="1"/>
  <c r="FZ18" i="1"/>
  <c r="GA18" i="1"/>
  <c r="GB18" i="1"/>
  <c r="GD18" i="1"/>
  <c r="GE18" i="1"/>
  <c r="GF18" i="1"/>
  <c r="GI18" i="1"/>
  <c r="GJ18" i="1"/>
  <c r="GK18" i="1"/>
  <c r="GL18" i="1"/>
  <c r="GM18" i="1"/>
  <c r="GO18" i="1"/>
  <c r="GP18" i="1"/>
  <c r="GQ18" i="1"/>
  <c r="GT18" i="1"/>
  <c r="GU18" i="1"/>
  <c r="GV18" i="1"/>
  <c r="GW18" i="1"/>
  <c r="GX18" i="1"/>
  <c r="GZ18" i="1"/>
  <c r="HA18" i="1"/>
  <c r="HB18" i="1"/>
  <c r="A19" i="1"/>
  <c r="B19" i="1"/>
  <c r="C19" i="1"/>
  <c r="F19" i="1"/>
  <c r="G19" i="1"/>
  <c r="BG19" i="1"/>
  <c r="BH19" i="1"/>
  <c r="BI19" i="1"/>
  <c r="BJ19" i="1"/>
  <c r="BK19" i="1"/>
  <c r="BM19" i="1"/>
  <c r="BN19" i="1"/>
  <c r="BO19" i="1"/>
  <c r="CN19" i="1"/>
  <c r="CO19" i="1"/>
  <c r="CP19" i="1"/>
  <c r="CQ19" i="1"/>
  <c r="CR19" i="1"/>
  <c r="CT19" i="1"/>
  <c r="CU19" i="1"/>
  <c r="CV19" i="1"/>
  <c r="DU19" i="1"/>
  <c r="DV19" i="1"/>
  <c r="DW19" i="1"/>
  <c r="DX19" i="1"/>
  <c r="DY19" i="1"/>
  <c r="DZ19" i="1"/>
  <c r="EA19" i="1"/>
  <c r="EB19" i="1"/>
  <c r="EC19" i="1"/>
  <c r="ED19" i="1"/>
  <c r="EF19" i="1"/>
  <c r="EG19" i="1"/>
  <c r="EH19" i="1"/>
  <c r="EI19" i="1"/>
  <c r="EJ19" i="1"/>
  <c r="EL19" i="1"/>
  <c r="EM19" i="1"/>
  <c r="EN19" i="1"/>
  <c r="EQ19" i="1"/>
  <c r="ER19" i="1"/>
  <c r="ES19" i="1"/>
  <c r="ET19" i="1"/>
  <c r="EU19" i="1"/>
  <c r="EW19" i="1"/>
  <c r="EX19" i="1"/>
  <c r="EY19" i="1"/>
  <c r="FB19" i="1"/>
  <c r="FC19" i="1"/>
  <c r="FD19" i="1"/>
  <c r="FE19" i="1"/>
  <c r="FF19" i="1"/>
  <c r="FH19" i="1"/>
  <c r="FI19" i="1"/>
  <c r="FJ19" i="1"/>
  <c r="FM19" i="1"/>
  <c r="FN19" i="1"/>
  <c r="FO19" i="1"/>
  <c r="FP19" i="1"/>
  <c r="FQ19" i="1"/>
  <c r="FS19" i="1"/>
  <c r="FT19" i="1"/>
  <c r="FU19" i="1"/>
  <c r="FX19" i="1"/>
  <c r="FY19" i="1"/>
  <c r="FZ19" i="1"/>
  <c r="GA19" i="1"/>
  <c r="GB19" i="1"/>
  <c r="GD19" i="1"/>
  <c r="GE19" i="1"/>
  <c r="GF19" i="1"/>
  <c r="GI19" i="1"/>
  <c r="GJ19" i="1"/>
  <c r="GK19" i="1"/>
  <c r="GL19" i="1"/>
  <c r="GM19" i="1"/>
  <c r="GO19" i="1"/>
  <c r="GP19" i="1"/>
  <c r="GQ19" i="1"/>
  <c r="GT19" i="1"/>
  <c r="GU19" i="1"/>
  <c r="GV19" i="1"/>
  <c r="GW19" i="1"/>
  <c r="GX19" i="1"/>
  <c r="GZ19" i="1"/>
  <c r="HA19" i="1"/>
  <c r="HB19" i="1"/>
  <c r="A20" i="1"/>
  <c r="B20" i="1"/>
  <c r="C20" i="1"/>
  <c r="F20" i="1"/>
  <c r="G20" i="1"/>
  <c r="BG20" i="1"/>
  <c r="BH20" i="1"/>
  <c r="BI20" i="1"/>
  <c r="BJ20" i="1"/>
  <c r="BK20" i="1"/>
  <c r="BL20" i="1"/>
  <c r="BM20" i="1"/>
  <c r="BN20" i="1"/>
  <c r="BO20" i="1"/>
  <c r="BP20" i="1"/>
  <c r="CN20" i="1"/>
  <c r="CO20" i="1"/>
  <c r="CP20" i="1"/>
  <c r="CQ20" i="1"/>
  <c r="CR20" i="1"/>
  <c r="CT20" i="1"/>
  <c r="CU20" i="1"/>
  <c r="CV20" i="1"/>
  <c r="EF20" i="1"/>
  <c r="EG20" i="1"/>
  <c r="EH20" i="1"/>
  <c r="EI20" i="1"/>
  <c r="EJ20" i="1"/>
  <c r="EK20" i="1"/>
  <c r="EL20" i="1"/>
  <c r="EM20" i="1"/>
  <c r="EN20" i="1"/>
  <c r="EO20" i="1"/>
  <c r="EQ20" i="1"/>
  <c r="ER20" i="1"/>
  <c r="ES20" i="1"/>
  <c r="ET20" i="1"/>
  <c r="EU20" i="1"/>
  <c r="EW20" i="1"/>
  <c r="EX20" i="1"/>
  <c r="EY20" i="1"/>
  <c r="FB20" i="1"/>
  <c r="FC20" i="1"/>
  <c r="FD20" i="1"/>
  <c r="FE20" i="1"/>
  <c r="FF20" i="1"/>
  <c r="FH20" i="1"/>
  <c r="FI20" i="1"/>
  <c r="FJ20" i="1"/>
  <c r="FM20" i="1"/>
  <c r="FN20" i="1"/>
  <c r="FO20" i="1"/>
  <c r="FP20" i="1"/>
  <c r="FQ20" i="1"/>
  <c r="FS20" i="1"/>
  <c r="FT20" i="1"/>
  <c r="FU20" i="1"/>
  <c r="FX20" i="1"/>
  <c r="FY20" i="1"/>
  <c r="FZ20" i="1"/>
  <c r="GA20" i="1"/>
  <c r="GB20" i="1"/>
  <c r="GD20" i="1"/>
  <c r="GE20" i="1"/>
  <c r="GF20" i="1"/>
  <c r="GI20" i="1"/>
  <c r="GJ20" i="1"/>
  <c r="GK20" i="1"/>
  <c r="GL20" i="1"/>
  <c r="GM20" i="1"/>
  <c r="GO20" i="1"/>
  <c r="GP20" i="1"/>
  <c r="GQ20" i="1"/>
  <c r="GT20" i="1"/>
  <c r="GU20" i="1"/>
  <c r="GV20" i="1"/>
  <c r="GW20" i="1"/>
  <c r="GX20" i="1"/>
  <c r="GZ20" i="1"/>
  <c r="HA20" i="1"/>
  <c r="HB20" i="1"/>
  <c r="A21" i="1"/>
  <c r="B21" i="1"/>
  <c r="C21" i="1"/>
  <c r="F21" i="1"/>
  <c r="G21" i="1"/>
  <c r="CN21" i="1"/>
  <c r="CO21" i="1"/>
  <c r="CP21" i="1"/>
  <c r="CQ21" i="1"/>
  <c r="CR21" i="1"/>
  <c r="CT21" i="1"/>
  <c r="CU21" i="1"/>
  <c r="CV21" i="1"/>
  <c r="EQ21" i="1"/>
  <c r="ER21" i="1"/>
  <c r="ES21" i="1"/>
  <c r="ET21" i="1"/>
  <c r="EU21" i="1"/>
  <c r="EV21" i="1"/>
  <c r="EW21" i="1"/>
  <c r="EX21" i="1"/>
  <c r="EY21" i="1"/>
  <c r="EZ21" i="1"/>
  <c r="FB21" i="1"/>
  <c r="FC21" i="1"/>
  <c r="FD21" i="1"/>
  <c r="FE21" i="1"/>
  <c r="FF21" i="1"/>
  <c r="FH21" i="1"/>
  <c r="FI21" i="1"/>
  <c r="FJ21" i="1"/>
  <c r="FM21" i="1"/>
  <c r="FN21" i="1"/>
  <c r="FO21" i="1"/>
  <c r="FP21" i="1"/>
  <c r="FQ21" i="1"/>
  <c r="FS21" i="1"/>
  <c r="FT21" i="1"/>
  <c r="FU21" i="1"/>
  <c r="FX21" i="1"/>
  <c r="FY21" i="1"/>
  <c r="FZ21" i="1"/>
  <c r="GA21" i="1"/>
  <c r="GB21" i="1"/>
  <c r="GD21" i="1"/>
  <c r="GE21" i="1"/>
  <c r="GF21" i="1"/>
  <c r="GI21" i="1"/>
  <c r="GJ21" i="1"/>
  <c r="GK21" i="1"/>
  <c r="GL21" i="1"/>
  <c r="GM21" i="1"/>
  <c r="GO21" i="1"/>
  <c r="GP21" i="1"/>
  <c r="GQ21" i="1"/>
  <c r="GT21" i="1"/>
  <c r="GU21" i="1"/>
  <c r="GV21" i="1"/>
  <c r="GW21" i="1"/>
  <c r="GX21" i="1"/>
  <c r="GZ21" i="1"/>
  <c r="HA21" i="1"/>
  <c r="HB21" i="1"/>
  <c r="A22" i="1"/>
  <c r="B22" i="1"/>
  <c r="C22" i="1"/>
  <c r="F22" i="1"/>
  <c r="G22" i="1"/>
  <c r="CN22" i="1"/>
  <c r="CO22" i="1"/>
  <c r="CP22" i="1"/>
  <c r="CQ22" i="1"/>
  <c r="CR22" i="1"/>
  <c r="CT22" i="1"/>
  <c r="CU22" i="1"/>
  <c r="CV22" i="1"/>
  <c r="FB22" i="1"/>
  <c r="FC22" i="1"/>
  <c r="FD22" i="1"/>
  <c r="FE22" i="1"/>
  <c r="FF22" i="1"/>
  <c r="FG22" i="1"/>
  <c r="FH22" i="1"/>
  <c r="FI22" i="1"/>
  <c r="FJ22" i="1"/>
  <c r="FK22" i="1"/>
  <c r="FM22" i="1"/>
  <c r="FN22" i="1"/>
  <c r="FO22" i="1"/>
  <c r="FP22" i="1"/>
  <c r="FQ22" i="1"/>
  <c r="FS22" i="1"/>
  <c r="FT22" i="1"/>
  <c r="FU22" i="1"/>
  <c r="FX22" i="1"/>
  <c r="FY22" i="1"/>
  <c r="FZ22" i="1"/>
  <c r="GA22" i="1"/>
  <c r="GB22" i="1"/>
  <c r="GD22" i="1"/>
  <c r="GE22" i="1"/>
  <c r="GF22" i="1"/>
  <c r="GI22" i="1"/>
  <c r="GJ22" i="1"/>
  <c r="GK22" i="1"/>
  <c r="GL22" i="1"/>
  <c r="GM22" i="1"/>
  <c r="GO22" i="1"/>
  <c r="GP22" i="1"/>
  <c r="GQ22" i="1"/>
  <c r="GT22" i="1"/>
  <c r="GU22" i="1"/>
  <c r="GV22" i="1"/>
  <c r="GW22" i="1"/>
  <c r="GX22" i="1"/>
  <c r="GZ22" i="1"/>
  <c r="HA22" i="1"/>
  <c r="HB22" i="1"/>
  <c r="A23" i="1"/>
  <c r="B23" i="1"/>
  <c r="C23" i="1"/>
  <c r="F23" i="1"/>
  <c r="G23" i="1"/>
  <c r="CN23" i="1"/>
  <c r="CO23" i="1"/>
  <c r="CP23" i="1"/>
  <c r="CQ23" i="1"/>
  <c r="CR23" i="1"/>
  <c r="CT23" i="1"/>
  <c r="CU23" i="1"/>
  <c r="CV23" i="1"/>
  <c r="FM23" i="1"/>
  <c r="FN23" i="1"/>
  <c r="FO23" i="1"/>
  <c r="FP23" i="1"/>
  <c r="FQ23" i="1"/>
  <c r="FR23" i="1"/>
  <c r="FS23" i="1"/>
  <c r="FT23" i="1"/>
  <c r="FU23" i="1"/>
  <c r="FV23" i="1"/>
  <c r="FX23" i="1"/>
  <c r="FY23" i="1"/>
  <c r="FZ23" i="1"/>
  <c r="GA23" i="1"/>
  <c r="GB23" i="1"/>
  <c r="GD23" i="1"/>
  <c r="GE23" i="1"/>
  <c r="GF23" i="1"/>
  <c r="GI23" i="1"/>
  <c r="GJ23" i="1"/>
  <c r="GK23" i="1"/>
  <c r="GL23" i="1"/>
  <c r="GM23" i="1"/>
  <c r="GO23" i="1"/>
  <c r="GP23" i="1"/>
  <c r="GQ23" i="1"/>
  <c r="GT23" i="1"/>
  <c r="GU23" i="1"/>
  <c r="GV23" i="1"/>
  <c r="GW23" i="1"/>
  <c r="GX23" i="1"/>
  <c r="GZ23" i="1"/>
  <c r="HA23" i="1"/>
  <c r="HB23" i="1"/>
  <c r="A24" i="1"/>
  <c r="B24" i="1"/>
  <c r="C24" i="1"/>
  <c r="F24" i="1"/>
  <c r="G24" i="1"/>
  <c r="CN24" i="1"/>
  <c r="CO24" i="1"/>
  <c r="CP24" i="1"/>
  <c r="CQ24" i="1"/>
  <c r="CR24" i="1"/>
  <c r="CT24" i="1"/>
  <c r="CU24" i="1"/>
  <c r="CV24" i="1"/>
  <c r="FX24" i="1"/>
  <c r="FY24" i="1"/>
  <c r="FZ24" i="1"/>
  <c r="GA24" i="1"/>
  <c r="GB24" i="1"/>
  <c r="GC24" i="1"/>
  <c r="GD24" i="1"/>
  <c r="GE24" i="1"/>
  <c r="GF24" i="1"/>
  <c r="GG24" i="1"/>
  <c r="GI24" i="1"/>
  <c r="GJ24" i="1"/>
  <c r="GK24" i="1"/>
  <c r="GL24" i="1"/>
  <c r="GM24" i="1"/>
  <c r="GO24" i="1"/>
  <c r="GP24" i="1"/>
  <c r="GQ24" i="1"/>
  <c r="GT24" i="1"/>
  <c r="GU24" i="1"/>
  <c r="GV24" i="1"/>
  <c r="GW24" i="1"/>
  <c r="GX24" i="1"/>
  <c r="GZ24" i="1"/>
  <c r="HA24" i="1"/>
  <c r="HB24" i="1"/>
  <c r="A25" i="1"/>
  <c r="B25" i="1"/>
  <c r="C25" i="1"/>
  <c r="F25" i="1"/>
  <c r="G25" i="1"/>
  <c r="CN25" i="1"/>
  <c r="CO25" i="1"/>
  <c r="CP25" i="1"/>
  <c r="CQ25" i="1"/>
  <c r="CR25" i="1"/>
  <c r="CT25" i="1"/>
  <c r="CU25" i="1"/>
  <c r="CV25" i="1"/>
  <c r="GI25" i="1"/>
  <c r="GJ25" i="1"/>
  <c r="GK25" i="1"/>
  <c r="GL25" i="1"/>
  <c r="GM25" i="1"/>
  <c r="GN25" i="1"/>
  <c r="GO25" i="1"/>
  <c r="GP25" i="1"/>
  <c r="GQ25" i="1"/>
  <c r="GR25" i="1"/>
  <c r="GT25" i="1"/>
  <c r="GU25" i="1"/>
  <c r="GV25" i="1"/>
  <c r="GW25" i="1"/>
  <c r="GX25" i="1"/>
  <c r="GZ25" i="1"/>
  <c r="HA25" i="1"/>
  <c r="HB25" i="1"/>
  <c r="A26" i="1"/>
  <c r="B26" i="1"/>
  <c r="C26" i="1"/>
  <c r="F26" i="1"/>
  <c r="G26" i="1"/>
  <c r="CN26" i="1"/>
  <c r="CO26" i="1"/>
  <c r="CP26" i="1"/>
  <c r="CQ26" i="1"/>
  <c r="CR26" i="1"/>
  <c r="CS26" i="1"/>
  <c r="CT26" i="1"/>
  <c r="CU26" i="1"/>
  <c r="CV26" i="1"/>
  <c r="CW26" i="1"/>
  <c r="GT26" i="1"/>
  <c r="GU26" i="1"/>
  <c r="GV26" i="1"/>
  <c r="GW26" i="1"/>
  <c r="GX26" i="1"/>
  <c r="GZ26" i="1"/>
  <c r="HA26" i="1"/>
  <c r="HB26" i="1"/>
  <c r="A27" i="1"/>
  <c r="B27" i="1"/>
  <c r="C27" i="1"/>
  <c r="F27" i="1"/>
  <c r="G27" i="1"/>
  <c r="GT27" i="1"/>
  <c r="GU27" i="1"/>
  <c r="GV27" i="1"/>
  <c r="GW27" i="1"/>
  <c r="GX27" i="1"/>
  <c r="GZ27" i="1"/>
  <c r="HA27" i="1"/>
  <c r="HB27" i="1"/>
  <c r="A28" i="1"/>
  <c r="B28" i="1"/>
  <c r="C28" i="1"/>
  <c r="F28" i="1"/>
  <c r="G28" i="1"/>
  <c r="GT28" i="1"/>
  <c r="GU28" i="1"/>
  <c r="GV28" i="1"/>
  <c r="GW28" i="1"/>
  <c r="GX28" i="1"/>
  <c r="GZ28" i="1"/>
  <c r="HA28" i="1"/>
  <c r="HB28" i="1"/>
  <c r="A29" i="1"/>
  <c r="B29" i="1"/>
  <c r="C29" i="1"/>
  <c r="F29" i="1"/>
  <c r="G29" i="1"/>
  <c r="GT29" i="1"/>
  <c r="GU29" i="1"/>
  <c r="GV29" i="1"/>
  <c r="GW29" i="1"/>
  <c r="GX29" i="1"/>
  <c r="GZ29" i="1"/>
  <c r="HA29" i="1"/>
  <c r="HB29" i="1"/>
  <c r="A30" i="1"/>
  <c r="B30" i="1"/>
  <c r="C30" i="1"/>
  <c r="F30" i="1"/>
  <c r="G30" i="1"/>
  <c r="GT30" i="1"/>
  <c r="GU30" i="1"/>
  <c r="GV30" i="1"/>
  <c r="GW30" i="1"/>
  <c r="GX30" i="1"/>
  <c r="GZ30" i="1"/>
  <c r="HA30" i="1"/>
  <c r="HB30" i="1"/>
  <c r="A31" i="1"/>
  <c r="B31" i="1"/>
  <c r="C31" i="1"/>
  <c r="F31" i="1"/>
  <c r="G31" i="1"/>
  <c r="GT31" i="1"/>
  <c r="GU31" i="1"/>
  <c r="GV31" i="1"/>
  <c r="GW31" i="1"/>
  <c r="GX31" i="1"/>
  <c r="GZ31" i="1"/>
  <c r="HA31" i="1"/>
  <c r="HB31" i="1"/>
  <c r="A32" i="1"/>
  <c r="B32" i="1"/>
  <c r="C32" i="1"/>
  <c r="F32" i="1"/>
  <c r="G32" i="1"/>
  <c r="GT32" i="1"/>
  <c r="GU32" i="1"/>
  <c r="GV32" i="1"/>
  <c r="GW32" i="1"/>
  <c r="GX32" i="1"/>
  <c r="GZ32" i="1"/>
  <c r="HA32" i="1"/>
  <c r="HB32" i="1"/>
  <c r="A33" i="1"/>
  <c r="B33" i="1"/>
  <c r="C33" i="1"/>
  <c r="F33" i="1"/>
  <c r="G33" i="1"/>
  <c r="GT33" i="1"/>
  <c r="GU33" i="1"/>
  <c r="GV33" i="1"/>
  <c r="GW33" i="1"/>
  <c r="GX33" i="1"/>
  <c r="GZ33" i="1"/>
  <c r="HA33" i="1"/>
  <c r="HB33" i="1"/>
  <c r="A34" i="1"/>
  <c r="B34" i="1"/>
  <c r="C34" i="1"/>
  <c r="F34" i="1"/>
  <c r="G34" i="1"/>
  <c r="GT34" i="1"/>
  <c r="GU34" i="1"/>
  <c r="GV34" i="1"/>
  <c r="GW34" i="1"/>
  <c r="GX34" i="1"/>
  <c r="GZ34" i="1"/>
  <c r="HA34" i="1"/>
  <c r="HB34" i="1"/>
  <c r="A35" i="1"/>
  <c r="B35" i="1"/>
  <c r="C35" i="1"/>
  <c r="F35" i="1"/>
  <c r="G35" i="1"/>
  <c r="GT35" i="1"/>
  <c r="GU35" i="1"/>
  <c r="GV35" i="1"/>
  <c r="GW35" i="1"/>
  <c r="GX35" i="1"/>
  <c r="GZ35" i="1"/>
  <c r="HA35" i="1"/>
  <c r="HB35" i="1"/>
  <c r="A36" i="1"/>
  <c r="B36" i="1"/>
  <c r="C36" i="1"/>
  <c r="F36" i="1"/>
  <c r="G36" i="1"/>
  <c r="GT36" i="1"/>
  <c r="GU36" i="1"/>
  <c r="GV36" i="1"/>
  <c r="GW36" i="1"/>
  <c r="GX36" i="1"/>
  <c r="GZ36" i="1"/>
  <c r="HA36" i="1"/>
  <c r="HB36" i="1"/>
  <c r="A37" i="1"/>
  <c r="B37" i="1"/>
  <c r="C37" i="1"/>
  <c r="F37" i="1"/>
  <c r="G37" i="1"/>
  <c r="GT37" i="1"/>
  <c r="GU37" i="1"/>
  <c r="GV37" i="1"/>
  <c r="GW37" i="1"/>
  <c r="GX37" i="1"/>
  <c r="GZ37" i="1"/>
  <c r="HA37" i="1"/>
  <c r="HB37" i="1"/>
  <c r="A38" i="1"/>
  <c r="B38" i="1"/>
  <c r="C38" i="1"/>
  <c r="F38" i="1"/>
  <c r="G38" i="1"/>
  <c r="GT38" i="1"/>
  <c r="GU38" i="1"/>
  <c r="GV38" i="1"/>
  <c r="GW38" i="1"/>
  <c r="GX38" i="1"/>
  <c r="GZ38" i="1"/>
  <c r="HA38" i="1"/>
  <c r="HB38" i="1"/>
  <c r="A39" i="1"/>
  <c r="B39" i="1"/>
  <c r="C39" i="1"/>
  <c r="F39" i="1"/>
  <c r="G39" i="1"/>
  <c r="GT39" i="1"/>
  <c r="GU39" i="1"/>
  <c r="GV39" i="1"/>
  <c r="GW39" i="1"/>
  <c r="GX39" i="1"/>
  <c r="GZ39" i="1"/>
  <c r="HA39" i="1"/>
  <c r="HB39" i="1"/>
  <c r="A40" i="1"/>
  <c r="B40" i="1"/>
  <c r="C40" i="1"/>
  <c r="F40" i="1"/>
  <c r="G40" i="1"/>
  <c r="GT40" i="1"/>
  <c r="GU40" i="1"/>
  <c r="GV40" i="1"/>
  <c r="GW40" i="1"/>
  <c r="GX40" i="1"/>
  <c r="GZ40" i="1"/>
  <c r="HA40" i="1"/>
  <c r="HB40" i="1"/>
  <c r="A41" i="1"/>
  <c r="B41" i="1"/>
  <c r="C41" i="1"/>
  <c r="F41" i="1"/>
  <c r="G41" i="1"/>
  <c r="GT41" i="1"/>
  <c r="GU41" i="1"/>
  <c r="GV41" i="1"/>
  <c r="GW41" i="1"/>
  <c r="GX41" i="1"/>
  <c r="GZ41" i="1"/>
  <c r="HA41" i="1"/>
  <c r="HB41" i="1"/>
  <c r="A42" i="1"/>
  <c r="B42" i="1"/>
  <c r="C42" i="1"/>
  <c r="F42" i="1"/>
  <c r="G42" i="1"/>
  <c r="GT42" i="1"/>
  <c r="GU42" i="1"/>
  <c r="GV42" i="1"/>
  <c r="GW42" i="1"/>
  <c r="GX42" i="1"/>
  <c r="GZ42" i="1"/>
  <c r="HA42" i="1"/>
  <c r="HB42" i="1"/>
  <c r="A43" i="1"/>
  <c r="B43" i="1"/>
  <c r="C43" i="1"/>
  <c r="F43" i="1"/>
  <c r="G43" i="1"/>
  <c r="GT43" i="1"/>
  <c r="GU43" i="1"/>
  <c r="GV43" i="1"/>
  <c r="GW43" i="1"/>
  <c r="GX43" i="1"/>
  <c r="GZ43" i="1"/>
  <c r="HA43" i="1"/>
  <c r="HB43" i="1"/>
  <c r="A44" i="1"/>
  <c r="B44" i="1"/>
  <c r="C44" i="1"/>
  <c r="F44" i="1"/>
  <c r="G44" i="1"/>
  <c r="GT44" i="1"/>
  <c r="GU44" i="1"/>
  <c r="GV44" i="1"/>
  <c r="GW44" i="1"/>
  <c r="GX44" i="1"/>
  <c r="GZ44" i="1"/>
  <c r="HA44" i="1"/>
  <c r="HB44" i="1"/>
  <c r="A45" i="1"/>
  <c r="B45" i="1"/>
  <c r="C45" i="1"/>
  <c r="F45" i="1"/>
  <c r="G45" i="1"/>
  <c r="GT45" i="1"/>
  <c r="GU45" i="1"/>
  <c r="GV45" i="1"/>
  <c r="GW45" i="1"/>
  <c r="GX45" i="1"/>
  <c r="GZ45" i="1"/>
  <c r="HA45" i="1"/>
  <c r="HB45" i="1"/>
  <c r="A46" i="1"/>
  <c r="B46" i="1"/>
  <c r="C46" i="1"/>
  <c r="F46" i="1"/>
  <c r="G46" i="1"/>
  <c r="GT46" i="1"/>
  <c r="GU46" i="1"/>
  <c r="GV46" i="1"/>
  <c r="GW46" i="1"/>
  <c r="GX46" i="1"/>
  <c r="GY46" i="1"/>
  <c r="GZ46" i="1"/>
  <c r="HA46" i="1"/>
  <c r="HB46" i="1"/>
  <c r="HC46" i="1"/>
  <c r="B4" i="4"/>
  <c r="C4" i="4"/>
  <c r="E4" i="4"/>
  <c r="F4" i="4"/>
  <c r="G4" i="4"/>
  <c r="H4" i="4"/>
  <c r="J4" i="4"/>
  <c r="A5" i="4"/>
  <c r="B5" i="4"/>
  <c r="E5" i="4"/>
  <c r="F5" i="4"/>
  <c r="G5" i="4"/>
  <c r="H5" i="4"/>
  <c r="I5" i="4"/>
  <c r="J5" i="4"/>
  <c r="A6" i="4"/>
  <c r="B6" i="4"/>
  <c r="E6" i="4"/>
  <c r="F6" i="4"/>
  <c r="G6" i="4"/>
  <c r="H6" i="4"/>
  <c r="I6" i="4"/>
  <c r="J6" i="4"/>
  <c r="A7" i="4"/>
  <c r="B7" i="4"/>
  <c r="D7" i="4"/>
  <c r="E7" i="4"/>
  <c r="F7" i="4"/>
  <c r="G7" i="4"/>
  <c r="H7" i="4"/>
  <c r="I7" i="4"/>
  <c r="J7" i="4"/>
  <c r="A8" i="4"/>
  <c r="B8" i="4"/>
  <c r="E8" i="4"/>
  <c r="F8" i="4"/>
  <c r="G8" i="4"/>
  <c r="H8" i="4"/>
  <c r="I8" i="4"/>
  <c r="J8" i="4"/>
  <c r="L8" i="4"/>
  <c r="A9" i="4"/>
  <c r="B9" i="4"/>
  <c r="E9" i="4"/>
  <c r="F9" i="4"/>
  <c r="G9" i="4"/>
  <c r="H9" i="4"/>
  <c r="I9" i="4"/>
  <c r="J9" i="4"/>
  <c r="A10" i="4"/>
  <c r="B10" i="4"/>
  <c r="E10" i="4"/>
  <c r="F10" i="4"/>
  <c r="G10" i="4"/>
  <c r="H10" i="4"/>
  <c r="I10" i="4"/>
  <c r="J10" i="4"/>
  <c r="A11" i="4"/>
  <c r="B11" i="4"/>
  <c r="E11" i="4"/>
  <c r="F11" i="4"/>
  <c r="G11" i="4"/>
  <c r="H11" i="4"/>
  <c r="I11" i="4"/>
  <c r="J11" i="4"/>
  <c r="A12" i="4"/>
  <c r="B12" i="4"/>
  <c r="E12" i="4"/>
  <c r="F12" i="4"/>
  <c r="G12" i="4"/>
  <c r="H12" i="4"/>
  <c r="I12" i="4"/>
  <c r="J12" i="4"/>
  <c r="A13" i="4"/>
  <c r="B13" i="4"/>
  <c r="D13" i="4"/>
  <c r="E13" i="4"/>
  <c r="F13" i="4"/>
  <c r="G13" i="4"/>
  <c r="H13" i="4"/>
  <c r="I13" i="4"/>
  <c r="J13" i="4"/>
  <c r="A14" i="4"/>
  <c r="B14" i="4"/>
  <c r="E14" i="4"/>
  <c r="F14" i="4"/>
  <c r="G14" i="4"/>
  <c r="H14" i="4"/>
  <c r="I14" i="4"/>
  <c r="J14" i="4"/>
  <c r="A15" i="4"/>
  <c r="B15" i="4"/>
  <c r="E15" i="4"/>
  <c r="F15" i="4"/>
  <c r="G15" i="4"/>
  <c r="H15" i="4"/>
  <c r="I15" i="4"/>
  <c r="J15" i="4"/>
  <c r="A16" i="4"/>
  <c r="B16" i="4"/>
  <c r="E16" i="4"/>
  <c r="F16" i="4"/>
  <c r="G16" i="4"/>
  <c r="H16" i="4"/>
  <c r="I16" i="4"/>
  <c r="J16" i="4"/>
  <c r="A17" i="4"/>
  <c r="B17" i="4"/>
  <c r="D17" i="4"/>
  <c r="E17" i="4"/>
  <c r="F17" i="4"/>
  <c r="G17" i="4"/>
  <c r="H17" i="4"/>
  <c r="I17" i="4"/>
  <c r="J17" i="4"/>
  <c r="A18" i="4"/>
  <c r="B18" i="4"/>
  <c r="E18" i="4"/>
  <c r="F18" i="4"/>
  <c r="G18" i="4"/>
  <c r="H18" i="4"/>
  <c r="I18" i="4"/>
  <c r="J18" i="4"/>
  <c r="A19" i="4"/>
  <c r="B19" i="4"/>
  <c r="E19" i="4"/>
  <c r="F19" i="4"/>
  <c r="G19" i="4"/>
  <c r="H19" i="4"/>
  <c r="I19" i="4"/>
  <c r="J19" i="4"/>
  <c r="A20" i="4"/>
  <c r="B20" i="4"/>
  <c r="E20" i="4"/>
  <c r="F20" i="4"/>
  <c r="G20" i="4"/>
  <c r="H20" i="4"/>
  <c r="I20" i="4"/>
  <c r="J20" i="4"/>
  <c r="A21" i="4"/>
  <c r="B21" i="4"/>
  <c r="E21" i="4"/>
  <c r="F21" i="4"/>
  <c r="G21" i="4"/>
  <c r="H21" i="4"/>
  <c r="I21" i="4"/>
  <c r="J21" i="4"/>
  <c r="A22" i="4"/>
  <c r="B22" i="4"/>
  <c r="E22" i="4"/>
  <c r="F22" i="4"/>
  <c r="G22" i="4"/>
  <c r="H22" i="4"/>
  <c r="I22" i="4"/>
  <c r="J22" i="4"/>
  <c r="A23" i="4"/>
  <c r="B23" i="4"/>
  <c r="D23" i="4"/>
  <c r="E23" i="4"/>
  <c r="F23" i="4"/>
  <c r="G23" i="4"/>
  <c r="H23" i="4"/>
  <c r="I23" i="4"/>
  <c r="J23" i="4"/>
  <c r="A24" i="4"/>
  <c r="B24" i="4"/>
  <c r="E24" i="4"/>
  <c r="F24" i="4"/>
  <c r="G24" i="4"/>
  <c r="H24" i="4"/>
  <c r="I24" i="4"/>
  <c r="J24" i="4"/>
  <c r="A25" i="4"/>
  <c r="B25" i="4"/>
  <c r="E25" i="4"/>
  <c r="F25" i="4"/>
  <c r="G25" i="4"/>
  <c r="H25" i="4"/>
  <c r="I25" i="4"/>
  <c r="J25" i="4"/>
  <c r="A26" i="4"/>
  <c r="B26" i="4"/>
  <c r="E26" i="4"/>
  <c r="F26" i="4"/>
  <c r="G26" i="4"/>
  <c r="H26" i="4"/>
  <c r="I26" i="4"/>
  <c r="J26" i="4"/>
  <c r="A27" i="4"/>
  <c r="B27" i="4"/>
  <c r="E27" i="4"/>
  <c r="F27" i="4"/>
  <c r="G27" i="4"/>
  <c r="H27" i="4"/>
  <c r="I27" i="4"/>
  <c r="J27" i="4"/>
  <c r="AI27" i="4"/>
  <c r="A28" i="4"/>
  <c r="B28" i="4"/>
  <c r="E28" i="4"/>
  <c r="F28" i="4"/>
  <c r="G28" i="4"/>
  <c r="H28" i="4"/>
  <c r="I28" i="4"/>
  <c r="J28" i="4"/>
  <c r="A29" i="4"/>
  <c r="B29" i="4"/>
  <c r="E29" i="4"/>
  <c r="F29" i="4"/>
  <c r="G29" i="4"/>
  <c r="H29" i="4"/>
  <c r="I29" i="4"/>
  <c r="J29" i="4"/>
  <c r="A30" i="4"/>
  <c r="B30" i="4"/>
  <c r="E30" i="4"/>
  <c r="F30" i="4"/>
  <c r="G30" i="4"/>
  <c r="H30" i="4"/>
  <c r="I30" i="4"/>
  <c r="J30" i="4"/>
  <c r="A31" i="4"/>
  <c r="B31" i="4"/>
  <c r="E31" i="4"/>
  <c r="F31" i="4"/>
  <c r="G31" i="4"/>
  <c r="H31" i="4"/>
  <c r="I31" i="4"/>
  <c r="J31" i="4"/>
  <c r="A32" i="4"/>
  <c r="B32" i="4"/>
  <c r="E32" i="4"/>
  <c r="F32" i="4"/>
  <c r="G32" i="4"/>
  <c r="H32" i="4"/>
  <c r="I32" i="4"/>
  <c r="J32" i="4"/>
  <c r="A33" i="4"/>
  <c r="B33" i="4"/>
  <c r="E33" i="4"/>
  <c r="F33" i="4"/>
  <c r="G33" i="4"/>
  <c r="H33" i="4"/>
  <c r="I33" i="4"/>
  <c r="J33" i="4"/>
  <c r="A34" i="4"/>
  <c r="B34" i="4"/>
  <c r="E34" i="4"/>
  <c r="F34" i="4"/>
  <c r="G34" i="4"/>
  <c r="H34" i="4"/>
  <c r="I34" i="4"/>
  <c r="J34" i="4"/>
  <c r="A35" i="4"/>
  <c r="B35" i="4"/>
  <c r="E35" i="4"/>
  <c r="F35" i="4"/>
  <c r="G35" i="4"/>
  <c r="H35" i="4"/>
  <c r="I35" i="4"/>
  <c r="J35" i="4"/>
  <c r="A36" i="4"/>
  <c r="B36" i="4"/>
  <c r="E36" i="4"/>
  <c r="F36" i="4"/>
  <c r="G36" i="4"/>
  <c r="H36" i="4"/>
  <c r="I36" i="4"/>
  <c r="J36" i="4"/>
  <c r="A37" i="4"/>
  <c r="B37" i="4"/>
  <c r="E37" i="4"/>
  <c r="F37" i="4"/>
  <c r="G37" i="4"/>
  <c r="H37" i="4"/>
  <c r="I37" i="4"/>
  <c r="J37" i="4"/>
  <c r="A38" i="4"/>
  <c r="B38" i="4"/>
  <c r="E38" i="4"/>
  <c r="F38" i="4"/>
  <c r="G38" i="4"/>
  <c r="H38" i="4"/>
  <c r="I38" i="4"/>
  <c r="J38" i="4"/>
  <c r="A39" i="4"/>
  <c r="B39" i="4"/>
  <c r="E39" i="4"/>
  <c r="F39" i="4"/>
  <c r="G39" i="4"/>
  <c r="H39" i="4"/>
  <c r="I39" i="4"/>
  <c r="J39" i="4"/>
  <c r="AD39" i="4"/>
  <c r="A40" i="4"/>
  <c r="B40" i="4"/>
  <c r="E40" i="4"/>
  <c r="F40" i="4"/>
  <c r="G40" i="4"/>
  <c r="H40" i="4"/>
  <c r="I40" i="4"/>
  <c r="J40" i="4"/>
  <c r="AC40" i="4"/>
  <c r="AD40" i="4"/>
  <c r="AE40" i="4"/>
  <c r="A41" i="4"/>
  <c r="B41" i="4"/>
  <c r="E41" i="4"/>
  <c r="F41" i="4"/>
  <c r="G41" i="4"/>
  <c r="H41" i="4"/>
  <c r="I41" i="4"/>
  <c r="J41" i="4"/>
  <c r="AC41" i="4"/>
  <c r="AD41" i="4"/>
  <c r="AE41" i="4"/>
  <c r="A42" i="4"/>
  <c r="B42" i="4"/>
  <c r="E42" i="4"/>
  <c r="F42" i="4"/>
  <c r="G42" i="4"/>
  <c r="H42" i="4"/>
  <c r="I42" i="4"/>
  <c r="J42" i="4"/>
  <c r="AC42" i="4"/>
  <c r="AD42" i="4"/>
  <c r="AE42" i="4"/>
  <c r="A43" i="4"/>
  <c r="B43" i="4"/>
  <c r="D43" i="4"/>
  <c r="E43" i="4"/>
  <c r="F43" i="4"/>
  <c r="G43" i="4"/>
  <c r="H43" i="4"/>
  <c r="I43" i="4"/>
  <c r="J43" i="4"/>
  <c r="AC43" i="4"/>
  <c r="AD43" i="4"/>
  <c r="AE43" i="4"/>
  <c r="H44" i="4"/>
  <c r="I44" i="4"/>
  <c r="J44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C54" i="4"/>
  <c r="AD54" i="4"/>
  <c r="AE54" i="4"/>
  <c r="AC55" i="4"/>
  <c r="AD55" i="4"/>
  <c r="AE55" i="4"/>
  <c r="AC56" i="4"/>
  <c r="AD56" i="4"/>
  <c r="AE56" i="4"/>
  <c r="AC57" i="4"/>
  <c r="AD57" i="4"/>
  <c r="AE57" i="4"/>
  <c r="AC58" i="4"/>
  <c r="AD58" i="4"/>
  <c r="AE58" i="4"/>
  <c r="AC59" i="4"/>
  <c r="AD59" i="4"/>
  <c r="AE59" i="4"/>
  <c r="AC60" i="4"/>
  <c r="AD60" i="4"/>
  <c r="AE60" i="4"/>
  <c r="AC61" i="4"/>
  <c r="AD61" i="4"/>
  <c r="AE61" i="4"/>
  <c r="AC62" i="4"/>
  <c r="AD62" i="4"/>
  <c r="AE62" i="4"/>
  <c r="AC63" i="4"/>
  <c r="AD63" i="4"/>
  <c r="AE63" i="4"/>
  <c r="AC64" i="4"/>
  <c r="AD64" i="4"/>
  <c r="AE64" i="4"/>
  <c r="AC65" i="4"/>
  <c r="AD65" i="4"/>
  <c r="AE65" i="4"/>
  <c r="AC66" i="4"/>
  <c r="AD66" i="4"/>
  <c r="AE66" i="4"/>
  <c r="AC67" i="4"/>
  <c r="AD67" i="4"/>
  <c r="AE67" i="4"/>
  <c r="AC68" i="4"/>
  <c r="AD68" i="4"/>
  <c r="AE68" i="4"/>
  <c r="AC69" i="4"/>
  <c r="AD69" i="4"/>
  <c r="AE69" i="4"/>
  <c r="AC70" i="4"/>
  <c r="AD70" i="4"/>
  <c r="AE70" i="4"/>
  <c r="AC71" i="4"/>
  <c r="AD71" i="4"/>
  <c r="AE71" i="4"/>
  <c r="AC72" i="4"/>
  <c r="AD72" i="4"/>
  <c r="AE72" i="4"/>
  <c r="AC73" i="4"/>
  <c r="AD73" i="4"/>
  <c r="AE73" i="4"/>
  <c r="AC74" i="4"/>
  <c r="AD74" i="4"/>
  <c r="AE74" i="4"/>
  <c r="AC75" i="4"/>
  <c r="AD75" i="4"/>
  <c r="AE75" i="4"/>
  <c r="AC76" i="4"/>
  <c r="AD76" i="4"/>
  <c r="AE76" i="4"/>
  <c r="AC77" i="4"/>
  <c r="AD77" i="4"/>
  <c r="AE77" i="4"/>
  <c r="AC78" i="4"/>
  <c r="AD78" i="4"/>
  <c r="AE78" i="4"/>
  <c r="AC79" i="4"/>
  <c r="AD79" i="4"/>
  <c r="AE79" i="4"/>
  <c r="AC80" i="4"/>
  <c r="AD80" i="4"/>
  <c r="AE80" i="4"/>
  <c r="AC81" i="4"/>
  <c r="AD81" i="4"/>
  <c r="AE81" i="4"/>
  <c r="AC82" i="4"/>
  <c r="AD82" i="4"/>
  <c r="AE82" i="4"/>
  <c r="AC83" i="4"/>
  <c r="AD83" i="4"/>
  <c r="AE83" i="4"/>
  <c r="AC84" i="4"/>
  <c r="AD84" i="4"/>
  <c r="AE84" i="4"/>
  <c r="AC85" i="4"/>
  <c r="AD85" i="4"/>
  <c r="AE85" i="4"/>
  <c r="AC86" i="4"/>
  <c r="AD86" i="4"/>
  <c r="AE86" i="4"/>
  <c r="AC87" i="4"/>
  <c r="AD87" i="4"/>
  <c r="AE87" i="4"/>
  <c r="AC88" i="4"/>
  <c r="AD88" i="4"/>
  <c r="AE88" i="4"/>
  <c r="AC89" i="4"/>
  <c r="AD89" i="4"/>
  <c r="AE89" i="4"/>
  <c r="AC90" i="4"/>
  <c r="AD90" i="4"/>
  <c r="AE90" i="4"/>
  <c r="AC91" i="4"/>
  <c r="AD91" i="4"/>
  <c r="AE91" i="4"/>
  <c r="AC92" i="4"/>
  <c r="AD92" i="4"/>
  <c r="AE92" i="4"/>
  <c r="AC93" i="4"/>
  <c r="AD93" i="4"/>
  <c r="AE93" i="4"/>
  <c r="AC94" i="4"/>
  <c r="AD94" i="4"/>
  <c r="AE94" i="4"/>
  <c r="AC95" i="4"/>
  <c r="AD95" i="4"/>
  <c r="AE95" i="4"/>
  <c r="AC96" i="4"/>
  <c r="AD96" i="4"/>
  <c r="AE96" i="4"/>
  <c r="AC97" i="4"/>
  <c r="AD97" i="4"/>
  <c r="AE97" i="4"/>
  <c r="AC98" i="4"/>
  <c r="AD98" i="4"/>
  <c r="AE98" i="4"/>
  <c r="AC99" i="4"/>
  <c r="AD99" i="4"/>
  <c r="AE99" i="4"/>
  <c r="AC100" i="4"/>
  <c r="AD100" i="4"/>
  <c r="AE100" i="4"/>
  <c r="AC101" i="4"/>
  <c r="AD101" i="4"/>
  <c r="AE101" i="4"/>
  <c r="AC102" i="4"/>
  <c r="AD102" i="4"/>
  <c r="AE102" i="4"/>
  <c r="AC103" i="4"/>
  <c r="AD103" i="4"/>
  <c r="AE103" i="4"/>
  <c r="AC104" i="4"/>
  <c r="AD104" i="4"/>
  <c r="AE104" i="4"/>
  <c r="AC105" i="4"/>
  <c r="AD105" i="4"/>
  <c r="AE105" i="4"/>
  <c r="AC106" i="4"/>
  <c r="AD106" i="4"/>
  <c r="AE106" i="4"/>
  <c r="AC107" i="4"/>
  <c r="AD107" i="4"/>
  <c r="AE107" i="4"/>
  <c r="AC108" i="4"/>
  <c r="AD108" i="4"/>
  <c r="AE108" i="4"/>
  <c r="AC109" i="4"/>
  <c r="AD109" i="4"/>
  <c r="AE109" i="4"/>
  <c r="AC110" i="4"/>
  <c r="AD110" i="4"/>
  <c r="AE110" i="4"/>
  <c r="AC111" i="4"/>
  <c r="AD111" i="4"/>
  <c r="AE111" i="4"/>
  <c r="AC112" i="4"/>
  <c r="AD112" i="4"/>
  <c r="AE112" i="4"/>
  <c r="AC113" i="4"/>
  <c r="AD113" i="4"/>
  <c r="AE113" i="4"/>
  <c r="AC114" i="4"/>
  <c r="AD114" i="4"/>
  <c r="AE114" i="4"/>
  <c r="AC115" i="4"/>
  <c r="AD115" i="4"/>
  <c r="AE115" i="4"/>
  <c r="AC116" i="4"/>
  <c r="AD116" i="4"/>
  <c r="AE116" i="4"/>
  <c r="AC117" i="4"/>
  <c r="AD117" i="4"/>
  <c r="AE117" i="4"/>
  <c r="AC118" i="4"/>
  <c r="AD118" i="4"/>
  <c r="AE118" i="4"/>
  <c r="AC119" i="4"/>
  <c r="AD119" i="4"/>
  <c r="AE119" i="4"/>
  <c r="AC120" i="4"/>
  <c r="AD120" i="4"/>
  <c r="AE120" i="4"/>
  <c r="AC121" i="4"/>
  <c r="AD121" i="4"/>
  <c r="AE121" i="4"/>
  <c r="AC122" i="4"/>
  <c r="AD122" i="4"/>
  <c r="AE122" i="4"/>
  <c r="AC123" i="4"/>
  <c r="AD123" i="4"/>
  <c r="AE123" i="4"/>
  <c r="AC124" i="4"/>
  <c r="AD124" i="4"/>
  <c r="AE124" i="4"/>
  <c r="AC125" i="4"/>
  <c r="AD125" i="4"/>
  <c r="AE125" i="4"/>
  <c r="AC126" i="4"/>
  <c r="AD126" i="4"/>
  <c r="AE126" i="4"/>
  <c r="AC127" i="4"/>
  <c r="AD127" i="4"/>
  <c r="AE127" i="4"/>
  <c r="AC128" i="4"/>
  <c r="AD128" i="4"/>
  <c r="AE128" i="4"/>
  <c r="AC129" i="4"/>
  <c r="AD129" i="4"/>
  <c r="AE129" i="4"/>
  <c r="AC130" i="4"/>
  <c r="AD130" i="4"/>
  <c r="AE130" i="4"/>
  <c r="AC131" i="4"/>
  <c r="AD131" i="4"/>
  <c r="AE131" i="4"/>
  <c r="AC132" i="4"/>
  <c r="AD132" i="4"/>
  <c r="AE132" i="4"/>
  <c r="AC133" i="4"/>
  <c r="AD133" i="4"/>
  <c r="AE133" i="4"/>
  <c r="AC134" i="4"/>
  <c r="AD134" i="4"/>
  <c r="AE134" i="4"/>
  <c r="AC135" i="4"/>
  <c r="AD135" i="4"/>
  <c r="AE135" i="4"/>
  <c r="AC136" i="4"/>
  <c r="AD136" i="4"/>
  <c r="AE136" i="4"/>
  <c r="AC137" i="4"/>
  <c r="AD137" i="4"/>
  <c r="AE137" i="4"/>
  <c r="AC138" i="4"/>
  <c r="AD138" i="4"/>
  <c r="AE138" i="4"/>
  <c r="AC139" i="4"/>
  <c r="AD139" i="4"/>
  <c r="AE139" i="4"/>
  <c r="AC140" i="4"/>
  <c r="AD140" i="4"/>
  <c r="AE140" i="4"/>
  <c r="AC141" i="4"/>
  <c r="AD141" i="4"/>
  <c r="AE141" i="4"/>
  <c r="AC142" i="4"/>
  <c r="AD142" i="4"/>
  <c r="AE142" i="4"/>
  <c r="AC143" i="4"/>
  <c r="AD143" i="4"/>
  <c r="AE143" i="4"/>
  <c r="AC144" i="4"/>
  <c r="AD144" i="4"/>
  <c r="AE144" i="4"/>
  <c r="AC145" i="4"/>
  <c r="AD145" i="4"/>
  <c r="AE145" i="4"/>
  <c r="AC146" i="4"/>
  <c r="AD146" i="4"/>
  <c r="AE146" i="4"/>
  <c r="AC147" i="4"/>
  <c r="AD147" i="4"/>
  <c r="AE147" i="4"/>
  <c r="AC148" i="4"/>
  <c r="AD148" i="4"/>
  <c r="AE148" i="4"/>
  <c r="AC149" i="4"/>
  <c r="AD149" i="4"/>
  <c r="AE149" i="4"/>
  <c r="AC150" i="4"/>
  <c r="AD150" i="4"/>
  <c r="AE150" i="4"/>
  <c r="AC151" i="4"/>
  <c r="AD151" i="4"/>
  <c r="AE151" i="4"/>
  <c r="AC152" i="4"/>
  <c r="AD152" i="4"/>
  <c r="AE152" i="4"/>
  <c r="AC153" i="4"/>
  <c r="AD153" i="4"/>
  <c r="AE153" i="4"/>
  <c r="AC154" i="4"/>
  <c r="AD154" i="4"/>
  <c r="AE154" i="4"/>
  <c r="AC155" i="4"/>
  <c r="AD155" i="4"/>
  <c r="AE155" i="4"/>
  <c r="AC156" i="4"/>
  <c r="AD156" i="4"/>
  <c r="AE156" i="4"/>
  <c r="AC157" i="4"/>
  <c r="AD157" i="4"/>
  <c r="AE157" i="4"/>
  <c r="AC158" i="4"/>
  <c r="AD158" i="4"/>
  <c r="AE158" i="4"/>
  <c r="AC159" i="4"/>
  <c r="AD159" i="4"/>
  <c r="AE159" i="4"/>
  <c r="AC160" i="4"/>
  <c r="AD160" i="4"/>
  <c r="AE160" i="4"/>
  <c r="AC161" i="4"/>
  <c r="AD161" i="4"/>
  <c r="AE161" i="4"/>
  <c r="AC162" i="4"/>
  <c r="AD162" i="4"/>
  <c r="AE162" i="4"/>
  <c r="AC163" i="4"/>
  <c r="AD163" i="4"/>
  <c r="AE163" i="4"/>
  <c r="AC164" i="4"/>
  <c r="AD164" i="4"/>
  <c r="AE164" i="4"/>
  <c r="AC165" i="4"/>
  <c r="AD165" i="4"/>
  <c r="AE165" i="4"/>
  <c r="AC166" i="4"/>
  <c r="AD166" i="4"/>
  <c r="AE166" i="4"/>
  <c r="AC167" i="4"/>
  <c r="AD167" i="4"/>
  <c r="AE167" i="4"/>
  <c r="AC168" i="4"/>
  <c r="AD168" i="4"/>
  <c r="AE168" i="4"/>
  <c r="AC169" i="4"/>
  <c r="AD169" i="4"/>
  <c r="AE169" i="4"/>
  <c r="AC170" i="4"/>
  <c r="AD170" i="4"/>
  <c r="AE170" i="4"/>
  <c r="AC171" i="4"/>
  <c r="AD171" i="4"/>
  <c r="AE171" i="4"/>
  <c r="AC172" i="4"/>
  <c r="AD172" i="4"/>
  <c r="AE172" i="4"/>
  <c r="AC173" i="4"/>
  <c r="AD173" i="4"/>
  <c r="AE173" i="4"/>
  <c r="AC174" i="4"/>
  <c r="AD174" i="4"/>
  <c r="AE174" i="4"/>
  <c r="AC175" i="4"/>
  <c r="AD175" i="4"/>
  <c r="AE175" i="4"/>
  <c r="AC176" i="4"/>
  <c r="AD176" i="4"/>
  <c r="AE176" i="4"/>
  <c r="AC177" i="4"/>
  <c r="AD177" i="4"/>
  <c r="AE177" i="4"/>
  <c r="AC178" i="4"/>
  <c r="AD178" i="4"/>
  <c r="AE178" i="4"/>
  <c r="AC179" i="4"/>
  <c r="AD179" i="4"/>
  <c r="AE179" i="4"/>
  <c r="AC180" i="4"/>
  <c r="AD180" i="4"/>
  <c r="AE180" i="4"/>
  <c r="AC181" i="4"/>
  <c r="AD181" i="4"/>
  <c r="AE181" i="4"/>
  <c r="AC182" i="4"/>
  <c r="AD182" i="4"/>
  <c r="AE182" i="4"/>
  <c r="AC183" i="4"/>
  <c r="AD183" i="4"/>
  <c r="AE183" i="4"/>
  <c r="AC184" i="4"/>
  <c r="AD184" i="4"/>
  <c r="AE184" i="4"/>
  <c r="AC185" i="4"/>
  <c r="AD185" i="4"/>
  <c r="AE185" i="4"/>
  <c r="AC186" i="4"/>
  <c r="AD186" i="4"/>
  <c r="AE186" i="4"/>
  <c r="AC187" i="4"/>
  <c r="AD187" i="4"/>
  <c r="AE187" i="4"/>
  <c r="AC188" i="4"/>
  <c r="AD188" i="4"/>
  <c r="AE188" i="4"/>
  <c r="AC189" i="4"/>
  <c r="AD189" i="4"/>
  <c r="AE189" i="4"/>
  <c r="AC190" i="4"/>
  <c r="AD190" i="4"/>
  <c r="AE190" i="4"/>
  <c r="AC191" i="4"/>
  <c r="AD191" i="4"/>
  <c r="AE191" i="4"/>
  <c r="AC192" i="4"/>
  <c r="AD192" i="4"/>
  <c r="AE192" i="4"/>
  <c r="AC193" i="4"/>
  <c r="AD193" i="4"/>
  <c r="AE193" i="4"/>
  <c r="AC194" i="4"/>
  <c r="AD194" i="4"/>
  <c r="AE194" i="4"/>
  <c r="AC195" i="4"/>
  <c r="AD195" i="4"/>
  <c r="AE195" i="4"/>
  <c r="AC196" i="4"/>
  <c r="AD196" i="4"/>
  <c r="AE196" i="4"/>
  <c r="AC197" i="4"/>
  <c r="AD197" i="4"/>
  <c r="AE197" i="4"/>
  <c r="AC198" i="4"/>
  <c r="AD198" i="4"/>
  <c r="AE198" i="4"/>
  <c r="AC199" i="4"/>
  <c r="AD199" i="4"/>
  <c r="AE199" i="4"/>
  <c r="AC200" i="4"/>
  <c r="AD200" i="4"/>
  <c r="AE200" i="4"/>
  <c r="AC201" i="4"/>
  <c r="AD201" i="4"/>
  <c r="AE201" i="4"/>
  <c r="AC202" i="4"/>
  <c r="AD202" i="4"/>
  <c r="AE202" i="4"/>
  <c r="AC203" i="4"/>
  <c r="AD203" i="4"/>
  <c r="AE203" i="4"/>
  <c r="AC204" i="4"/>
  <c r="AD204" i="4"/>
  <c r="AE204" i="4"/>
  <c r="AC205" i="4"/>
  <c r="AD205" i="4"/>
  <c r="AE205" i="4"/>
  <c r="AC206" i="4"/>
  <c r="AD206" i="4"/>
  <c r="AE206" i="4"/>
  <c r="AC207" i="4"/>
  <c r="AD207" i="4"/>
  <c r="AE207" i="4"/>
  <c r="AC208" i="4"/>
  <c r="AD208" i="4"/>
  <c r="AE208" i="4"/>
  <c r="AC209" i="4"/>
  <c r="AD209" i="4"/>
  <c r="AE209" i="4"/>
  <c r="AC210" i="4"/>
  <c r="AD210" i="4"/>
  <c r="AE210" i="4"/>
  <c r="AC211" i="4"/>
  <c r="AD211" i="4"/>
  <c r="AE211" i="4"/>
  <c r="AC212" i="4"/>
  <c r="AD212" i="4"/>
  <c r="AE212" i="4"/>
  <c r="AC213" i="4"/>
  <c r="AD213" i="4"/>
  <c r="AE213" i="4"/>
  <c r="AC214" i="4"/>
  <c r="AD214" i="4"/>
  <c r="AE214" i="4"/>
  <c r="AC215" i="4"/>
  <c r="AD215" i="4"/>
  <c r="AE215" i="4"/>
  <c r="AC216" i="4"/>
  <c r="AD216" i="4"/>
  <c r="AE216" i="4"/>
  <c r="AC217" i="4"/>
  <c r="AD217" i="4"/>
  <c r="AE217" i="4"/>
  <c r="AC218" i="4"/>
  <c r="AD218" i="4"/>
  <c r="AE218" i="4"/>
  <c r="AC219" i="4"/>
  <c r="AD219" i="4"/>
  <c r="AE219" i="4"/>
  <c r="AC220" i="4"/>
  <c r="AD220" i="4"/>
  <c r="AE220" i="4"/>
  <c r="AC221" i="4"/>
  <c r="AD221" i="4"/>
  <c r="AE221" i="4"/>
  <c r="AC222" i="4"/>
  <c r="AD222" i="4"/>
  <c r="AE222" i="4"/>
  <c r="AC223" i="4"/>
  <c r="AD223" i="4"/>
  <c r="AE223" i="4"/>
  <c r="AC224" i="4"/>
  <c r="AD224" i="4"/>
  <c r="AE224" i="4"/>
  <c r="AC225" i="4"/>
  <c r="AD225" i="4"/>
  <c r="AE225" i="4"/>
  <c r="AC226" i="4"/>
  <c r="AD226" i="4"/>
  <c r="AE226" i="4"/>
  <c r="AC227" i="4"/>
  <c r="AD227" i="4"/>
  <c r="AE227" i="4"/>
  <c r="AC228" i="4"/>
  <c r="AD228" i="4"/>
  <c r="AE228" i="4"/>
  <c r="AC229" i="4"/>
  <c r="AD229" i="4"/>
  <c r="AE229" i="4"/>
  <c r="AC230" i="4"/>
  <c r="AD230" i="4"/>
  <c r="AE230" i="4"/>
  <c r="AC231" i="4"/>
  <c r="AD231" i="4"/>
  <c r="AE231" i="4"/>
  <c r="AC232" i="4"/>
  <c r="AD232" i="4"/>
  <c r="AE232" i="4"/>
  <c r="AC233" i="4"/>
  <c r="AD233" i="4"/>
  <c r="AE233" i="4"/>
  <c r="AC234" i="4"/>
  <c r="AD234" i="4"/>
  <c r="AE234" i="4"/>
  <c r="AC235" i="4"/>
  <c r="AD235" i="4"/>
  <c r="AE235" i="4"/>
  <c r="AC236" i="4"/>
  <c r="AD236" i="4"/>
  <c r="AE236" i="4"/>
  <c r="AC237" i="4"/>
  <c r="AD237" i="4"/>
  <c r="AE237" i="4"/>
  <c r="AC238" i="4"/>
  <c r="AD238" i="4"/>
  <c r="AE238" i="4"/>
  <c r="AC239" i="4"/>
  <c r="AD239" i="4"/>
  <c r="AE239" i="4"/>
  <c r="AC240" i="4"/>
  <c r="AD240" i="4"/>
  <c r="AE240" i="4"/>
  <c r="AC241" i="4"/>
  <c r="AD241" i="4"/>
  <c r="AE241" i="4"/>
  <c r="AC242" i="4"/>
  <c r="AD242" i="4"/>
  <c r="AE242" i="4"/>
  <c r="AC243" i="4"/>
  <c r="AD243" i="4"/>
  <c r="AE243" i="4"/>
  <c r="AC244" i="4"/>
  <c r="AD244" i="4"/>
  <c r="AE244" i="4"/>
  <c r="AC245" i="4"/>
  <c r="AD245" i="4"/>
  <c r="AE245" i="4"/>
  <c r="AC246" i="4"/>
  <c r="AD246" i="4"/>
  <c r="AE246" i="4"/>
  <c r="AC247" i="4"/>
  <c r="AD247" i="4"/>
  <c r="AE247" i="4"/>
  <c r="AC248" i="4"/>
  <c r="AD248" i="4"/>
  <c r="AE248" i="4"/>
  <c r="AC249" i="4"/>
  <c r="AD249" i="4"/>
  <c r="AE249" i="4"/>
  <c r="AC250" i="4"/>
  <c r="AD250" i="4"/>
  <c r="AE250" i="4"/>
  <c r="AC251" i="4"/>
  <c r="AD251" i="4"/>
  <c r="AE251" i="4"/>
  <c r="AC252" i="4"/>
  <c r="AD252" i="4"/>
  <c r="AE252" i="4"/>
  <c r="AC253" i="4"/>
  <c r="AD253" i="4"/>
  <c r="AE253" i="4"/>
  <c r="AC254" i="4"/>
  <c r="AD254" i="4"/>
  <c r="AE254" i="4"/>
  <c r="AC255" i="4"/>
  <c r="AD255" i="4"/>
  <c r="AE255" i="4"/>
  <c r="AC256" i="4"/>
  <c r="AD256" i="4"/>
  <c r="AE256" i="4"/>
  <c r="AC257" i="4"/>
  <c r="AD257" i="4"/>
  <c r="AE257" i="4"/>
  <c r="AC258" i="4"/>
  <c r="AD258" i="4"/>
  <c r="AE258" i="4"/>
  <c r="AC259" i="4"/>
  <c r="AD259" i="4"/>
  <c r="AE259" i="4"/>
  <c r="AC260" i="4"/>
  <c r="AD260" i="4"/>
  <c r="AE260" i="4"/>
  <c r="AC261" i="4"/>
  <c r="AD261" i="4"/>
  <c r="AE261" i="4"/>
  <c r="AC262" i="4"/>
  <c r="AD262" i="4"/>
  <c r="AE262" i="4"/>
  <c r="AC263" i="4"/>
  <c r="AD263" i="4"/>
  <c r="AE263" i="4"/>
  <c r="AC264" i="4"/>
  <c r="AD264" i="4"/>
  <c r="AE264" i="4"/>
  <c r="AC265" i="4"/>
  <c r="AD265" i="4"/>
  <c r="AE265" i="4"/>
  <c r="AC266" i="4"/>
  <c r="AD266" i="4"/>
  <c r="AE266" i="4"/>
  <c r="AC267" i="4"/>
  <c r="AD267" i="4"/>
  <c r="AE267" i="4"/>
  <c r="AC268" i="4"/>
  <c r="AD268" i="4"/>
  <c r="AE268" i="4"/>
  <c r="AC269" i="4"/>
  <c r="AD269" i="4"/>
  <c r="AE269" i="4"/>
  <c r="AC270" i="4"/>
  <c r="AD270" i="4"/>
  <c r="AE270" i="4"/>
  <c r="AC271" i="4"/>
  <c r="AD271" i="4"/>
  <c r="AE271" i="4"/>
  <c r="AC272" i="4"/>
  <c r="AD272" i="4"/>
  <c r="AE272" i="4"/>
  <c r="AC273" i="4"/>
  <c r="AD273" i="4"/>
  <c r="AE273" i="4"/>
  <c r="AC274" i="4"/>
  <c r="AD274" i="4"/>
  <c r="AE274" i="4"/>
  <c r="AC275" i="4"/>
  <c r="AD275" i="4"/>
  <c r="AE275" i="4"/>
  <c r="AC276" i="4"/>
  <c r="AD276" i="4"/>
  <c r="AE276" i="4"/>
  <c r="AC277" i="4"/>
  <c r="AD277" i="4"/>
  <c r="AE277" i="4"/>
  <c r="AC278" i="4"/>
  <c r="AD278" i="4"/>
  <c r="AE278" i="4"/>
  <c r="AC279" i="4"/>
  <c r="AD279" i="4"/>
  <c r="AE279" i="4"/>
  <c r="AC280" i="4"/>
  <c r="AD280" i="4"/>
  <c r="AE280" i="4"/>
  <c r="AC281" i="4"/>
  <c r="AD281" i="4"/>
  <c r="AE281" i="4"/>
  <c r="AC282" i="4"/>
  <c r="AD282" i="4"/>
  <c r="AE282" i="4"/>
  <c r="AC283" i="4"/>
  <c r="AD283" i="4"/>
  <c r="AE283" i="4"/>
  <c r="AC284" i="4"/>
  <c r="AD284" i="4"/>
  <c r="AE284" i="4"/>
  <c r="AC285" i="4"/>
  <c r="AD285" i="4"/>
  <c r="AE285" i="4"/>
  <c r="AC286" i="4"/>
  <c r="AD286" i="4"/>
  <c r="AE286" i="4"/>
  <c r="AC287" i="4"/>
  <c r="AD287" i="4"/>
  <c r="AE287" i="4"/>
  <c r="AC288" i="4"/>
  <c r="AD288" i="4"/>
  <c r="AE288" i="4"/>
  <c r="AC289" i="4"/>
  <c r="AD289" i="4"/>
  <c r="AE289" i="4"/>
  <c r="AC290" i="4"/>
</calcChain>
</file>

<file path=xl/sharedStrings.xml><?xml version="1.0" encoding="utf-8"?>
<sst xmlns="http://schemas.openxmlformats.org/spreadsheetml/2006/main" count="218" uniqueCount="53">
  <si>
    <t>Coupon</t>
  </si>
  <si>
    <t>DF</t>
  </si>
  <si>
    <t>2-yr</t>
  </si>
  <si>
    <t>5-yr</t>
  </si>
  <si>
    <t>10-yr</t>
  </si>
  <si>
    <t>20-yr</t>
  </si>
  <si>
    <t>Sum</t>
  </si>
  <si>
    <t>Floating/Spot</t>
  </si>
  <si>
    <t>Zero Curve</t>
  </si>
  <si>
    <t>Coupon x DF</t>
  </si>
  <si>
    <t>3-yr</t>
  </si>
  <si>
    <t>4-yr</t>
  </si>
  <si>
    <t>RPI Curve</t>
  </si>
  <si>
    <t>6-yr</t>
  </si>
  <si>
    <t>7-yr</t>
  </si>
  <si>
    <t>8-yr</t>
  </si>
  <si>
    <t>9-yr</t>
  </si>
  <si>
    <t>11-yr</t>
  </si>
  <si>
    <t>12-yr</t>
  </si>
  <si>
    <t>13-yr</t>
  </si>
  <si>
    <t>14-yr</t>
  </si>
  <si>
    <t>15-yr</t>
  </si>
  <si>
    <t>16-yr</t>
  </si>
  <si>
    <t>17-yr</t>
  </si>
  <si>
    <t>18-yr</t>
  </si>
  <si>
    <t>19-yr</t>
  </si>
  <si>
    <t>SWAP Fixed Rate</t>
  </si>
  <si>
    <t>A</t>
  </si>
  <si>
    <t>B</t>
  </si>
  <si>
    <t>C</t>
  </si>
  <si>
    <t>Parameters</t>
  </si>
  <si>
    <t>Error^2</t>
  </si>
  <si>
    <t>LT Level</t>
  </si>
  <si>
    <t>LIBOR Curve</t>
  </si>
  <si>
    <t>SWAP Rate - Bid</t>
  </si>
  <si>
    <t>SWAP Rate - Ask</t>
  </si>
  <si>
    <t>Mid</t>
  </si>
  <si>
    <t>RPI Curve frm Q'd rates</t>
  </si>
  <si>
    <t>RPI Index Levels</t>
  </si>
  <si>
    <t>Today</t>
  </si>
  <si>
    <t>First Payment</t>
  </si>
  <si>
    <t>RPI Date</t>
  </si>
  <si>
    <t>D</t>
  </si>
  <si>
    <t>Bid</t>
  </si>
  <si>
    <t>Previous</t>
  </si>
  <si>
    <t>RPI Smoothed</t>
  </si>
  <si>
    <t>Dates for Smoothing</t>
  </si>
  <si>
    <t>New YoY</t>
  </si>
  <si>
    <t>New Index</t>
  </si>
  <si>
    <t>Historical</t>
  </si>
  <si>
    <t>RPI Mid Anjam Smoothed</t>
  </si>
  <si>
    <t>LIBOR Curve Ref date: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</si>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</sst>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2" formatCode="0.0"/>
    <numFmt numFmtId="173" formatCode="0.000"/>
    <numFmt numFmtId="175" formatCode="0.0000"/>
    <numFmt numFmtId="184" formatCode="0.0%"/>
    <numFmt numFmtId="185" formatCode="0.000%"/>
    <numFmt numFmtId="188" formatCode="0.00000%"/>
    <numFmt numFmtId="190" formatCode="0.000000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173" fontId="0" fillId="0" borderId="0" xfId="1" applyNumberFormat="1" applyFont="1"/>
    <xf numFmtId="0" fontId="3" fillId="0" borderId="0" xfId="0" applyFont="1"/>
    <xf numFmtId="10" fontId="0" fillId="0" borderId="0" xfId="1" applyNumberFormat="1" applyFont="1"/>
    <xf numFmtId="0" fontId="3" fillId="0" borderId="0" xfId="0" applyFont="1" applyAlignment="1">
      <alignment horizontal="center"/>
    </xf>
    <xf numFmtId="10" fontId="3" fillId="0" borderId="0" xfId="1" applyNumberFormat="1" applyFont="1"/>
    <xf numFmtId="0" fontId="2" fillId="0" borderId="0" xfId="0" applyFont="1"/>
    <xf numFmtId="185" fontId="2" fillId="0" borderId="0" xfId="0" applyNumberFormat="1" applyFont="1"/>
    <xf numFmtId="175" fontId="0" fillId="0" borderId="0" xfId="0" applyNumberFormat="1"/>
    <xf numFmtId="10" fontId="4" fillId="0" borderId="0" xfId="1" applyNumberFormat="1" applyFont="1"/>
    <xf numFmtId="172" fontId="4" fillId="0" borderId="0" xfId="0" applyNumberFormat="1" applyFont="1"/>
    <xf numFmtId="172" fontId="2" fillId="0" borderId="0" xfId="0" applyNumberFormat="1" applyFont="1"/>
    <xf numFmtId="10" fontId="4" fillId="0" borderId="0" xfId="0" applyNumberFormat="1" applyFont="1"/>
    <xf numFmtId="0" fontId="3" fillId="0" borderId="0" xfId="0" applyFont="1" applyAlignment="1">
      <alignment wrapText="1"/>
    </xf>
    <xf numFmtId="185" fontId="2" fillId="0" borderId="0" xfId="1" applyNumberFormat="1" applyFont="1"/>
    <xf numFmtId="0" fontId="3" fillId="0" borderId="1" xfId="0" applyFont="1" applyBorder="1" applyAlignment="1">
      <alignment wrapText="1"/>
    </xf>
    <xf numFmtId="173" fontId="0" fillId="0" borderId="0" xfId="0" applyNumberFormat="1"/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10" fontId="0" fillId="0" borderId="3" xfId="0" applyNumberForma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72" fontId="0" fillId="0" borderId="0" xfId="1" applyNumberFormat="1" applyFont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90" fontId="0" fillId="0" borderId="0" xfId="0" applyNumberFormat="1"/>
    <xf numFmtId="0" fontId="6" fillId="0" borderId="0" xfId="0" applyFont="1" applyAlignment="1">
      <alignment horizontal="left" wrapText="1"/>
    </xf>
    <xf numFmtId="15" fontId="0" fillId="0" borderId="0" xfId="0" applyNumberFormat="1"/>
    <xf numFmtId="184" fontId="0" fillId="0" borderId="0" xfId="1" applyNumberFormat="1" applyFont="1"/>
    <xf numFmtId="2" fontId="0" fillId="0" borderId="5" xfId="0" applyNumberFormat="1" applyBorder="1"/>
    <xf numFmtId="2" fontId="0" fillId="0" borderId="7" xfId="0" applyNumberFormat="1" applyBorder="1"/>
    <xf numFmtId="15" fontId="4" fillId="0" borderId="0" xfId="0" applyNumberFormat="1" applyFont="1"/>
    <xf numFmtId="15" fontId="2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5" fontId="0" fillId="0" borderId="0" xfId="0" applyNumberFormat="1" applyBorder="1"/>
    <xf numFmtId="10" fontId="0" fillId="0" borderId="0" xfId="1" applyNumberFormat="1" applyFont="1" applyBorder="1"/>
    <xf numFmtId="15" fontId="4" fillId="0" borderId="9" xfId="0" applyNumberFormat="1" applyFont="1" applyBorder="1"/>
    <xf numFmtId="10" fontId="0" fillId="0" borderId="9" xfId="1" applyNumberFormat="1" applyFont="1" applyBorder="1"/>
    <xf numFmtId="184" fontId="4" fillId="0" borderId="9" xfId="1" applyNumberFormat="1" applyFont="1" applyBorder="1"/>
    <xf numFmtId="10" fontId="0" fillId="0" borderId="0" xfId="0" applyNumberFormat="1" applyAlignment="1">
      <alignment horizontal="center"/>
    </xf>
    <xf numFmtId="188" fontId="0" fillId="0" borderId="0" xfId="0" applyNumberFormat="1"/>
    <xf numFmtId="0" fontId="0" fillId="3" borderId="10" xfId="0" applyFill="1" applyBorder="1" applyAlignment="1">
      <alignment horizontal="center"/>
    </xf>
    <xf numFmtId="185" fontId="2" fillId="0" borderId="1" xfId="1" applyNumberFormat="1" applyFont="1" applyBorder="1"/>
    <xf numFmtId="185" fontId="2" fillId="0" borderId="3" xfId="1" applyNumberFormat="1" applyFont="1" applyBorder="1"/>
    <xf numFmtId="185" fontId="2" fillId="0" borderId="11" xfId="1" applyNumberFormat="1" applyFont="1" applyBorder="1"/>
    <xf numFmtId="15" fontId="0" fillId="4" borderId="1" xfId="0" applyNumberFormat="1" applyFill="1" applyBorder="1"/>
    <xf numFmtId="15" fontId="0" fillId="0" borderId="3" xfId="0" applyNumberFormat="1" applyBorder="1"/>
    <xf numFmtId="0" fontId="3" fillId="5" borderId="2" xfId="0" applyFont="1" applyFill="1" applyBorder="1" applyAlignment="1">
      <alignment horizontal="center" wrapText="1"/>
    </xf>
    <xf numFmtId="10" fontId="3" fillId="5" borderId="3" xfId="1" applyNumberFormat="1" applyFont="1" applyFill="1" applyBorder="1" applyAlignment="1">
      <alignment horizontal="center"/>
    </xf>
    <xf numFmtId="10" fontId="4" fillId="3" borderId="10" xfId="1" applyNumberFormat="1" applyFont="1" applyFill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184" fontId="0" fillId="0" borderId="0" xfId="1" applyNumberFormat="1" applyFont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73" fontId="3" fillId="6" borderId="0" xfId="0" applyNumberFormat="1" applyFont="1" applyFill="1"/>
    <xf numFmtId="10" fontId="4" fillId="3" borderId="12" xfId="1" applyNumberFormat="1" applyFont="1" applyFill="1" applyBorder="1" applyAlignment="1">
      <alignment horizontal="center"/>
    </xf>
    <xf numFmtId="172" fontId="3" fillId="6" borderId="13" xfId="0" applyNumberFormat="1" applyFont="1" applyFill="1" applyBorder="1"/>
    <xf numFmtId="172" fontId="3" fillId="6" borderId="14" xfId="0" applyNumberFormat="1" applyFont="1" applyFill="1" applyBorder="1"/>
    <xf numFmtId="172" fontId="3" fillId="6" borderId="15" xfId="0" applyNumberFormat="1" applyFont="1" applyFill="1" applyBorder="1"/>
    <xf numFmtId="172" fontId="3" fillId="5" borderId="14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6" fillId="0" borderId="9" xfId="0" applyFont="1" applyFill="1" applyBorder="1"/>
    <xf numFmtId="172" fontId="3" fillId="0" borderId="0" xfId="0" applyNumberFormat="1" applyFont="1" applyFill="1"/>
    <xf numFmtId="10" fontId="0" fillId="3" borderId="6" xfId="1" applyNumberFormat="1" applyFont="1" applyFill="1" applyBorder="1" applyAlignment="1">
      <alignment horizontal="center"/>
    </xf>
    <xf numFmtId="10" fontId="4" fillId="0" borderId="12" xfId="1" applyNumberFormat="1" applyFont="1" applyFill="1" applyBorder="1" applyAlignment="1">
      <alignment horizontal="center"/>
    </xf>
    <xf numFmtId="172" fontId="0" fillId="0" borderId="0" xfId="0" applyNumberFormat="1"/>
    <xf numFmtId="172" fontId="3" fillId="5" borderId="0" xfId="0" applyNumberFormat="1" applyFont="1" applyFill="1"/>
    <xf numFmtId="2" fontId="0" fillId="0" borderId="0" xfId="0" applyNumberFormat="1" applyBorder="1"/>
    <xf numFmtId="0" fontId="0" fillId="0" borderId="0" xfId="0" applyBorder="1"/>
    <xf numFmtId="10" fontId="2" fillId="0" borderId="0" xfId="1" applyNumberFormat="1" applyFont="1" applyBorder="1"/>
    <xf numFmtId="185" fontId="2" fillId="0" borderId="0" xfId="1" applyNumberFormat="1" applyFont="1" applyBorder="1"/>
    <xf numFmtId="10" fontId="2" fillId="0" borderId="0" xfId="1" applyNumberFormat="1" applyFont="1" applyAlignment="1">
      <alignment horizontal="center"/>
    </xf>
    <xf numFmtId="10" fontId="2" fillId="7" borderId="0" xfId="1" applyNumberFormat="1" applyFont="1" applyFill="1" applyAlignment="1">
      <alignment horizontal="center"/>
    </xf>
    <xf numFmtId="14" fontId="3" fillId="4" borderId="0" xfId="0" applyNumberFormat="1" applyFont="1" applyFill="1"/>
    <xf numFmtId="10" fontId="8" fillId="7" borderId="1" xfId="1" applyNumberFormat="1" applyFont="1" applyFill="1" applyBorder="1"/>
    <xf numFmtId="10" fontId="8" fillId="4" borderId="3" xfId="1" applyNumberFormat="1" applyFont="1" applyFill="1" applyBorder="1"/>
    <xf numFmtId="10" fontId="3" fillId="4" borderId="3" xfId="1" applyNumberFormat="1" applyFont="1" applyFill="1" applyBorder="1"/>
    <xf numFmtId="0" fontId="3" fillId="0" borderId="0" xfId="0" applyFont="1" applyBorder="1"/>
    <xf numFmtId="10" fontId="8" fillId="7" borderId="6" xfId="1" applyNumberFormat="1" applyFont="1" applyFill="1" applyBorder="1"/>
    <xf numFmtId="10" fontId="8" fillId="4" borderId="6" xfId="1" applyNumberFormat="1" applyFont="1" applyFill="1" applyBorder="1"/>
    <xf numFmtId="10" fontId="3" fillId="4" borderId="6" xfId="1" applyNumberFormat="1" applyFont="1" applyFill="1" applyBorder="1"/>
    <xf numFmtId="10" fontId="3" fillId="0" borderId="1" xfId="0" applyNumberFormat="1" applyFont="1" applyBorder="1"/>
    <xf numFmtId="10" fontId="3" fillId="0" borderId="3" xfId="0" applyNumberFormat="1" applyFont="1" applyBorder="1"/>
    <xf numFmtId="10" fontId="3" fillId="0" borderId="11" xfId="0" applyNumberFormat="1" applyFont="1" applyBorder="1"/>
    <xf numFmtId="10" fontId="2" fillId="7" borderId="1" xfId="1" applyNumberFormat="1" applyFont="1" applyFill="1" applyBorder="1"/>
    <xf numFmtId="10" fontId="2" fillId="0" borderId="3" xfId="1" applyNumberFormat="1" applyFont="1" applyBorder="1"/>
    <xf numFmtId="10" fontId="2" fillId="0" borderId="11" xfId="1" applyNumberFormat="1" applyFont="1" applyBorder="1"/>
    <xf numFmtId="172" fontId="6" fillId="0" borderId="2" xfId="0" applyNumberFormat="1" applyFont="1" applyBorder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91872860122304E-2"/>
          <c:y val="9.815950920245399E-2"/>
          <c:w val="0.892492211240977"/>
          <c:h val="0.74846625766871167"/>
        </c:manualLayout>
      </c:layout>
      <c:lineChart>
        <c:grouping val="standard"/>
        <c:varyColors val="0"/>
        <c:ser>
          <c:idx val="0"/>
          <c:order val="0"/>
          <c:tx>
            <c:v>RPI Mid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Curve'!$A$4:$A$43</c:f>
              <c:numCache>
                <c:formatCode>d\-mmm\-yy</c:formatCode>
                <c:ptCount val="4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  <c:pt idx="20">
                  <c:v>40210</c:v>
                </c:pt>
                <c:pt idx="21">
                  <c:v>40391</c:v>
                </c:pt>
                <c:pt idx="22">
                  <c:v>40575</c:v>
                </c:pt>
                <c:pt idx="23">
                  <c:v>40756</c:v>
                </c:pt>
                <c:pt idx="24">
                  <c:v>40940</c:v>
                </c:pt>
                <c:pt idx="25">
                  <c:v>41122</c:v>
                </c:pt>
                <c:pt idx="26">
                  <c:v>41306</c:v>
                </c:pt>
                <c:pt idx="27">
                  <c:v>41487</c:v>
                </c:pt>
                <c:pt idx="28">
                  <c:v>41671</c:v>
                </c:pt>
                <c:pt idx="29">
                  <c:v>41852</c:v>
                </c:pt>
                <c:pt idx="30">
                  <c:v>42036</c:v>
                </c:pt>
                <c:pt idx="31">
                  <c:v>42217</c:v>
                </c:pt>
                <c:pt idx="32">
                  <c:v>42401</c:v>
                </c:pt>
                <c:pt idx="33">
                  <c:v>42583</c:v>
                </c:pt>
                <c:pt idx="34">
                  <c:v>42767</c:v>
                </c:pt>
                <c:pt idx="35">
                  <c:v>42948</c:v>
                </c:pt>
                <c:pt idx="36">
                  <c:v>43132</c:v>
                </c:pt>
                <c:pt idx="37">
                  <c:v>43313</c:v>
                </c:pt>
                <c:pt idx="38">
                  <c:v>43497</c:v>
                </c:pt>
                <c:pt idx="39">
                  <c:v>43678</c:v>
                </c:pt>
              </c:numCache>
            </c:numRef>
          </c:cat>
          <c:val>
            <c:numRef>
              <c:f>'Inputs &amp; Curve'!$G$4:$G$43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1.7365184753086405E-2</c:v>
                </c:pt>
                <c:pt idx="2">
                  <c:v>1.7365184753086405E-2</c:v>
                </c:pt>
                <c:pt idx="3">
                  <c:v>1.7365184753086405E-2</c:v>
                </c:pt>
                <c:pt idx="4">
                  <c:v>3.5802907473020278E-2</c:v>
                </c:pt>
                <c:pt idx="5">
                  <c:v>3.5802907473020278E-2</c:v>
                </c:pt>
                <c:pt idx="6">
                  <c:v>3.5802907473020278E-2</c:v>
                </c:pt>
                <c:pt idx="7">
                  <c:v>3.5802907473020278E-2</c:v>
                </c:pt>
                <c:pt idx="8">
                  <c:v>3.5802907473020278E-2</c:v>
                </c:pt>
                <c:pt idx="9">
                  <c:v>3.5802907473020278E-2</c:v>
                </c:pt>
                <c:pt idx="10">
                  <c:v>3.6933840224393881E-2</c:v>
                </c:pt>
                <c:pt idx="11">
                  <c:v>3.6933840224393881E-2</c:v>
                </c:pt>
                <c:pt idx="12">
                  <c:v>3.6933840224393881E-2</c:v>
                </c:pt>
                <c:pt idx="13">
                  <c:v>3.6933840224393881E-2</c:v>
                </c:pt>
                <c:pt idx="14">
                  <c:v>2.6032094465222574E-2</c:v>
                </c:pt>
                <c:pt idx="15">
                  <c:v>2.6032094465222574E-2</c:v>
                </c:pt>
                <c:pt idx="16">
                  <c:v>2.6032094465222574E-2</c:v>
                </c:pt>
                <c:pt idx="17">
                  <c:v>2.6032094465222574E-2</c:v>
                </c:pt>
                <c:pt idx="18">
                  <c:v>2.6032094465222574E-2</c:v>
                </c:pt>
                <c:pt idx="19">
                  <c:v>2.6032094465222574E-2</c:v>
                </c:pt>
                <c:pt idx="20">
                  <c:v>1.7776265198869153E-2</c:v>
                </c:pt>
                <c:pt idx="21">
                  <c:v>1.7776265198869153E-2</c:v>
                </c:pt>
                <c:pt idx="22">
                  <c:v>1.7776265198869153E-2</c:v>
                </c:pt>
                <c:pt idx="23">
                  <c:v>1.7776265198869153E-2</c:v>
                </c:pt>
                <c:pt idx="24">
                  <c:v>1.7776265198869153E-2</c:v>
                </c:pt>
                <c:pt idx="25">
                  <c:v>1.7776265198869153E-2</c:v>
                </c:pt>
                <c:pt idx="26">
                  <c:v>1.7776265198869153E-2</c:v>
                </c:pt>
                <c:pt idx="27">
                  <c:v>1.7776265198869153E-2</c:v>
                </c:pt>
                <c:pt idx="28">
                  <c:v>1.7776265198869153E-2</c:v>
                </c:pt>
                <c:pt idx="29">
                  <c:v>1.7776265198869153E-2</c:v>
                </c:pt>
                <c:pt idx="30">
                  <c:v>1.7776265198869153E-2</c:v>
                </c:pt>
                <c:pt idx="31">
                  <c:v>1.7776265198869153E-2</c:v>
                </c:pt>
                <c:pt idx="32">
                  <c:v>1.7776265198869153E-2</c:v>
                </c:pt>
                <c:pt idx="33">
                  <c:v>1.7776265198869153E-2</c:v>
                </c:pt>
                <c:pt idx="34">
                  <c:v>1.7776265198869153E-2</c:v>
                </c:pt>
                <c:pt idx="35">
                  <c:v>1.7776265198869153E-2</c:v>
                </c:pt>
                <c:pt idx="36">
                  <c:v>1.7776265198869153E-2</c:v>
                </c:pt>
                <c:pt idx="37">
                  <c:v>1.7776265198869153E-2</c:v>
                </c:pt>
                <c:pt idx="38">
                  <c:v>1.7776265198869153E-2</c:v>
                </c:pt>
                <c:pt idx="39">
                  <c:v>1.7776265198869153E-2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1-4705-AE55-3C23FFACD2E3}"/>
            </c:ext>
          </c:extLst>
        </c:ser>
        <c:ser>
          <c:idx val="2"/>
          <c:order val="1"/>
          <c:tx>
            <c:v>RPI Smoothed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Curve'!$A$4:$A$23</c:f>
              <c:numCache>
                <c:formatCode>d\-mmm\-yy</c:formatCode>
                <c:ptCount val="2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</c:numCache>
            </c:numRef>
          </c:cat>
          <c:val>
            <c:numRef>
              <c:f>'Inputs &amp; Curve'!$H$4:$H$43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1.7881563955156811E-2</c:v>
                </c:pt>
                <c:pt idx="2">
                  <c:v>1.9288974060935847E-2</c:v>
                </c:pt>
                <c:pt idx="3">
                  <c:v>2.3055136096660593E-2</c:v>
                </c:pt>
                <c:pt idx="4">
                  <c:v>2.8209683431069096E-2</c:v>
                </c:pt>
                <c:pt idx="5">
                  <c:v>3.312445896046002E-2</c:v>
                </c:pt>
                <c:pt idx="6">
                  <c:v>3.6726440080895151E-2</c:v>
                </c:pt>
                <c:pt idx="7">
                  <c:v>3.8678612865108375E-2</c:v>
                </c:pt>
                <c:pt idx="8">
                  <c:v>3.9128877084353086E-2</c:v>
                </c:pt>
                <c:pt idx="9">
                  <c:v>3.8435295532220255E-2</c:v>
                </c:pt>
                <c:pt idx="10">
                  <c:v>3.6987734373594379E-2</c:v>
                </c:pt>
                <c:pt idx="11">
                  <c:v>3.5121442631699654E-2</c:v>
                </c:pt>
                <c:pt idx="12">
                  <c:v>3.3089374938156807E-2</c:v>
                </c:pt>
                <c:pt idx="13">
                  <c:v>3.1064569327995964E-2</c:v>
                </c:pt>
                <c:pt idx="14">
                  <c:v>2.9154512560958835E-2</c:v>
                </c:pt>
                <c:pt idx="15">
                  <c:v>2.7417958684930681E-2</c:v>
                </c:pt>
                <c:pt idx="16">
                  <c:v>2.58799732990906E-2</c:v>
                </c:pt>
                <c:pt idx="17">
                  <c:v>2.4543830357204175E-2</c:v>
                </c:pt>
                <c:pt idx="18">
                  <c:v>2.3399734311145604E-2</c:v>
                </c:pt>
                <c:pt idx="19">
                  <c:v>2.2430864891756348E-2</c:v>
                </c:pt>
                <c:pt idx="20">
                  <c:v>2.1617363350766645E-2</c:v>
                </c:pt>
                <c:pt idx="21">
                  <c:v>2.0938827338125694E-2</c:v>
                </c:pt>
                <c:pt idx="22">
                  <c:v>2.0375772578907398E-2</c:v>
                </c:pt>
                <c:pt idx="23">
                  <c:v>1.9910406022545138E-2</c:v>
                </c:pt>
                <c:pt idx="24">
                  <c:v>1.952695770711398E-2</c:v>
                </c:pt>
                <c:pt idx="25">
                  <c:v>1.9211742377298412E-2</c:v>
                </c:pt>
                <c:pt idx="26">
                  <c:v>1.8953065541143586E-2</c:v>
                </c:pt>
                <c:pt idx="27">
                  <c:v>1.874104855836756E-2</c:v>
                </c:pt>
                <c:pt idx="28">
                  <c:v>1.856741966826006E-2</c:v>
                </c:pt>
                <c:pt idx="29">
                  <c:v>1.8425299231317343E-2</c:v>
                </c:pt>
                <c:pt idx="30">
                  <c:v>1.8308995220033944E-2</c:v>
                </c:pt>
                <c:pt idx="31">
                  <c:v>1.8213817163224635E-2</c:v>
                </c:pt>
                <c:pt idx="32">
                  <c:v>1.8135911891055893E-2</c:v>
                </c:pt>
                <c:pt idx="33">
                  <c:v>1.8072121537329171E-2</c:v>
                </c:pt>
                <c:pt idx="34">
                  <c:v>1.8019862638491296E-2</c:v>
                </c:pt>
                <c:pt idx="35">
                  <c:v>1.7977024357067533E-2</c:v>
                </c:pt>
                <c:pt idx="36">
                  <c:v>1.7941883539532067E-2</c:v>
                </c:pt>
                <c:pt idx="37">
                  <c:v>1.7913034291751746E-2</c:v>
                </c:pt>
                <c:pt idx="38">
                  <c:v>1.7889329888744327E-2</c:v>
                </c:pt>
                <c:pt idx="39">
                  <c:v>1.7869835047938907E-2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1-4705-AE55-3C23FFAC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67264"/>
        <c:axId val="1"/>
      </c:lineChart>
      <c:dateAx>
        <c:axId val="111076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0767264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01766063091654"/>
          <c:y val="5.2147239263803678E-2"/>
          <c:w val="0.2576793955972993"/>
          <c:h val="0.171779141104294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9333184555521"/>
          <c:y val="7.1197636015991661E-2"/>
          <c:w val="0.84879867509442641"/>
          <c:h val="0.69579507924719119"/>
        </c:manualLayout>
      </c:layout>
      <c:lineChart>
        <c:grouping val="standard"/>
        <c:varyColors val="0"/>
        <c:ser>
          <c:idx val="1"/>
          <c:order val="0"/>
          <c:tx>
            <c:v>Current Mid RPI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Curve'!$Y$38:$Y$266</c:f>
              <c:numCache>
                <c:formatCode>d\-mmm\-yy</c:formatCode>
                <c:ptCount val="22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</c:numCache>
            </c:numRef>
          </c:cat>
          <c:val>
            <c:numRef>
              <c:f>('Inputs &amp; Curve'!$AB$39:$AB$267,'Inputs &amp; Curve'!$AD$42:$AD$290)</c:f>
              <c:numCache>
                <c:formatCode>0.00%</c:formatCode>
                <c:ptCount val="478"/>
                <c:pt idx="229">
                  <c:v>2.2235729989465967E-2</c:v>
                </c:pt>
                <c:pt idx="230">
                  <c:v>2.1909908363067207E-2</c:v>
                </c:pt>
                <c:pt idx="231">
                  <c:v>2.1584086736668447E-2</c:v>
                </c:pt>
                <c:pt idx="232">
                  <c:v>2.1258265110269688E-2</c:v>
                </c:pt>
                <c:pt idx="233">
                  <c:v>2.0932443483870928E-2</c:v>
                </c:pt>
                <c:pt idx="234">
                  <c:v>2.0606621857472168E-2</c:v>
                </c:pt>
                <c:pt idx="235">
                  <c:v>2.0280800231073409E-2</c:v>
                </c:pt>
                <c:pt idx="236">
                  <c:v>1.9954978604674649E-2</c:v>
                </c:pt>
                <c:pt idx="237">
                  <c:v>1.9629156978275889E-2</c:v>
                </c:pt>
                <c:pt idx="238">
                  <c:v>1.9303335351877123E-2</c:v>
                </c:pt>
                <c:pt idx="239">
                  <c:v>1.9783704328628197E-2</c:v>
                </c:pt>
                <c:pt idx="240">
                  <c:v>2.0279925854975216E-2</c:v>
                </c:pt>
                <c:pt idx="241">
                  <c:v>2.0894912441362275E-2</c:v>
                </c:pt>
                <c:pt idx="242">
                  <c:v>2.1550797671145046E-2</c:v>
                </c:pt>
                <c:pt idx="243">
                  <c:v>2.2284785523854149E-2</c:v>
                </c:pt>
                <c:pt idx="244">
                  <c:v>2.30423376525811E-2</c:v>
                </c:pt>
                <c:pt idx="245">
                  <c:v>2.3865786112263247E-2</c:v>
                </c:pt>
                <c:pt idx="246">
                  <c:v>2.4721853514078476E-2</c:v>
                </c:pt>
                <c:pt idx="247">
                  <c:v>2.5572968009612451E-2</c:v>
                </c:pt>
                <c:pt idx="248">
                  <c:v>2.6467288249956974E-2</c:v>
                </c:pt>
                <c:pt idx="249">
                  <c:v>2.7339159214129403E-2</c:v>
                </c:pt>
                <c:pt idx="250">
                  <c:v>2.823880387942565E-2</c:v>
                </c:pt>
                <c:pt idx="251">
                  <c:v>2.9129638242342472E-2</c:v>
                </c:pt>
                <c:pt idx="252">
                  <c:v>2.9920883092522228E-2</c:v>
                </c:pt>
                <c:pt idx="253">
                  <c:v>3.0776266720099633E-2</c:v>
                </c:pt>
                <c:pt idx="254">
                  <c:v>3.1578265893995608E-2</c:v>
                </c:pt>
                <c:pt idx="255">
                  <c:v>3.2375525835436361E-2</c:v>
                </c:pt>
                <c:pt idx="256">
                  <c:v>3.3112644079715398E-2</c:v>
                </c:pt>
                <c:pt idx="257">
                  <c:v>3.3835278457016837E-2</c:v>
                </c:pt>
                <c:pt idx="258">
                  <c:v>3.4515326231808627E-2</c:v>
                </c:pt>
                <c:pt idx="259">
                  <c:v>3.5130714633591104E-2</c:v>
                </c:pt>
                <c:pt idx="260">
                  <c:v>3.5720786480592473E-2</c:v>
                </c:pt>
                <c:pt idx="261">
                  <c:v>3.6246355722662951E-2</c:v>
                </c:pt>
                <c:pt idx="262">
                  <c:v>3.674176515052506E-2</c:v>
                </c:pt>
                <c:pt idx="263">
                  <c:v>3.7188444582663238E-2</c:v>
                </c:pt>
                <c:pt idx="264">
                  <c:v>3.755010703511058E-2</c:v>
                </c:pt>
                <c:pt idx="265">
                  <c:v>3.7904674277170175E-2</c:v>
                </c:pt>
                <c:pt idx="266">
                  <c:v>3.8202625964352949E-2</c:v>
                </c:pt>
                <c:pt idx="267">
                  <c:v>3.8464818066165959E-2</c:v>
                </c:pt>
                <c:pt idx="268">
                  <c:v>3.8675496225507561E-2</c:v>
                </c:pt>
                <c:pt idx="269">
                  <c:v>3.8850104211827483E-2</c:v>
                </c:pt>
                <c:pt idx="270">
                  <c:v>3.8982491096948686E-2</c:v>
                </c:pt>
                <c:pt idx="271">
                  <c:v>3.9072028940004874E-2</c:v>
                </c:pt>
                <c:pt idx="272">
                  <c:v>3.9126459246762488E-2</c:v>
                </c:pt>
                <c:pt idx="273">
                  <c:v>3.9144035178462308E-2</c:v>
                </c:pt>
                <c:pt idx="274">
                  <c:v>3.9127821495454754E-2</c:v>
                </c:pt>
                <c:pt idx="275">
                  <c:v>3.9078623428740772E-2</c:v>
                </c:pt>
                <c:pt idx="276">
                  <c:v>3.9004500170586459E-2</c:v>
                </c:pt>
                <c:pt idx="277">
                  <c:v>3.8897108735800753E-2</c:v>
                </c:pt>
                <c:pt idx="278">
                  <c:v>3.8767295165199819E-2</c:v>
                </c:pt>
                <c:pt idx="279">
                  <c:v>3.8608296655317738E-2</c:v>
                </c:pt>
                <c:pt idx="280">
                  <c:v>3.8432146996403398E-2</c:v>
                </c:pt>
                <c:pt idx="281">
                  <c:v>3.8228913675533507E-2</c:v>
                </c:pt>
                <c:pt idx="282">
                  <c:v>3.8005908718220398E-2</c:v>
                </c:pt>
                <c:pt idx="283">
                  <c:v>3.7772919998521129E-2</c:v>
                </c:pt>
                <c:pt idx="284">
                  <c:v>3.7516056204176654E-2</c:v>
                </c:pt>
                <c:pt idx="285">
                  <c:v>3.7253398754419284E-2</c:v>
                </c:pt>
                <c:pt idx="286">
                  <c:v>3.6968947495476821E-2</c:v>
                </c:pt>
                <c:pt idx="287">
                  <c:v>3.6672709023342152E-2</c:v>
                </c:pt>
                <c:pt idx="288">
                  <c:v>3.6396181110739272E-2</c:v>
                </c:pt>
                <c:pt idx="289">
                  <c:v>3.6081341880891182E-2</c:v>
                </c:pt>
                <c:pt idx="290">
                  <c:v>3.5769127781996576E-2</c:v>
                </c:pt>
                <c:pt idx="291">
                  <c:v>3.5439892785611528E-2</c:v>
                </c:pt>
                <c:pt idx="292">
                  <c:v>3.5115931140947493E-2</c:v>
                </c:pt>
                <c:pt idx="293">
                  <c:v>3.4776679166348912E-2</c:v>
                </c:pt>
                <c:pt idx="294">
                  <c:v>3.4433846034194568E-2</c:v>
                </c:pt>
                <c:pt idx="295">
                  <c:v>3.4099538090811829E-2</c:v>
                </c:pt>
                <c:pt idx="296">
                  <c:v>3.375231137208605E-2</c:v>
                </c:pt>
                <c:pt idx="297">
                  <c:v>3.3415318148153399E-2</c:v>
                </c:pt>
                <c:pt idx="298">
                  <c:v>3.3066819359814877E-2</c:v>
                </c:pt>
                <c:pt idx="299">
                  <c:v>3.2718726729900581E-2</c:v>
                </c:pt>
                <c:pt idx="300">
                  <c:v>3.2405199949587099E-2</c:v>
                </c:pt>
                <c:pt idx="301">
                  <c:v>3.2059594970220998E-2</c:v>
                </c:pt>
                <c:pt idx="302">
                  <c:v>3.172714397812082E-2</c:v>
                </c:pt>
                <c:pt idx="303">
                  <c:v>3.1386163078508611E-2</c:v>
                </c:pt>
                <c:pt idx="304">
                  <c:v>3.1059068823586104E-2</c:v>
                </c:pt>
                <c:pt idx="305">
                  <c:v>3.0724450634568589E-2</c:v>
                </c:pt>
                <c:pt idx="306">
                  <c:v>3.039362979438294E-2</c:v>
                </c:pt>
                <c:pt idx="307">
                  <c:v>3.0077406431776206E-2</c:v>
                </c:pt>
                <c:pt idx="308">
                  <c:v>2.9754985149385366E-2</c:v>
                </c:pt>
                <c:pt idx="309">
                  <c:v>2.9447410526665968E-2</c:v>
                </c:pt>
                <c:pt idx="310">
                  <c:v>2.9134401579997068E-2</c:v>
                </c:pt>
                <c:pt idx="311">
                  <c:v>2.8826488593981549E-2</c:v>
                </c:pt>
                <c:pt idx="312">
                  <c:v>2.8552898761895176E-2</c:v>
                </c:pt>
                <c:pt idx="313">
                  <c:v>2.8255143205428851E-2</c:v>
                </c:pt>
                <c:pt idx="314">
                  <c:v>2.7972257929477811E-2</c:v>
                </c:pt>
                <c:pt idx="315">
                  <c:v>2.7685485782790606E-2</c:v>
                </c:pt>
                <c:pt idx="316">
                  <c:v>2.7413406770390003E-2</c:v>
                </c:pt>
                <c:pt idx="317">
                  <c:v>2.7137946070790356E-2</c:v>
                </c:pt>
                <c:pt idx="318">
                  <c:v>2.686831371829445E-2</c:v>
                </c:pt>
                <c:pt idx="319">
                  <c:v>2.6612958680417811E-2</c:v>
                </c:pt>
                <c:pt idx="320">
                  <c:v>2.6354873970020773E-2</c:v>
                </c:pt>
                <c:pt idx="321">
                  <c:v>2.61107135873761E-2</c:v>
                </c:pt>
                <c:pt idx="322">
                  <c:v>2.5864191654593898E-2</c:v>
                </c:pt>
                <c:pt idx="323">
                  <c:v>2.5623521632596617E-2</c:v>
                </c:pt>
                <c:pt idx="324">
                  <c:v>2.5403649601382809E-2</c:v>
                </c:pt>
                <c:pt idx="325">
                  <c:v>2.5174210798842835E-2</c:v>
                </c:pt>
                <c:pt idx="326">
                  <c:v>2.4957635492254979E-2</c:v>
                </c:pt>
                <c:pt idx="327">
                  <c:v>2.4739431170448033E-2</c:v>
                </c:pt>
                <c:pt idx="328">
                  <c:v>2.4533617305146218E-2</c:v>
                </c:pt>
                <c:pt idx="329">
                  <c:v>2.4326406183934474E-2</c:v>
                </c:pt>
                <c:pt idx="330">
                  <c:v>2.4124674519815051E-2</c:v>
                </c:pt>
                <c:pt idx="331">
                  <c:v>2.393459317382203E-2</c:v>
                </c:pt>
                <c:pt idx="332">
                  <c:v>2.3743409113840007E-2</c:v>
                </c:pt>
                <c:pt idx="333">
                  <c:v>2.3563375898747543E-2</c:v>
                </c:pt>
                <c:pt idx="334">
                  <c:v>2.3382403728078489E-2</c:v>
                </c:pt>
                <c:pt idx="335">
                  <c:v>2.3206484992395641E-2</c:v>
                </c:pt>
                <c:pt idx="336">
                  <c:v>2.3051855231575252E-2</c:v>
                </c:pt>
                <c:pt idx="337">
                  <c:v>2.2885290384264539E-2</c:v>
                </c:pt>
                <c:pt idx="338">
                  <c:v>2.2728644007825718E-2</c:v>
                </c:pt>
                <c:pt idx="339">
                  <c:v>2.2571376292984086E-2</c:v>
                </c:pt>
                <c:pt idx="340">
                  <c:v>2.2423540173871496E-2</c:v>
                </c:pt>
                <c:pt idx="341">
                  <c:v>2.2275181822403432E-2</c:v>
                </c:pt>
                <c:pt idx="342">
                  <c:v>2.2131201343669554E-2</c:v>
                </c:pt>
                <c:pt idx="343">
                  <c:v>2.1995938460551843E-2</c:v>
                </c:pt>
                <c:pt idx="344">
                  <c:v>2.186027738071946E-2</c:v>
                </c:pt>
                <c:pt idx="345">
                  <c:v>2.1732876708446348E-2</c:v>
                </c:pt>
                <c:pt idx="346">
                  <c:v>2.1605145684395106E-2</c:v>
                </c:pt>
                <c:pt idx="347">
                  <c:v>2.1481296928568344E-2</c:v>
                </c:pt>
                <c:pt idx="348">
                  <c:v>2.1372688496425474E-2</c:v>
                </c:pt>
                <c:pt idx="349">
                  <c:v>2.1255957339839166E-2</c:v>
                </c:pt>
                <c:pt idx="350">
                  <c:v>2.1146419640888831E-2</c:v>
                </c:pt>
                <c:pt idx="351">
                  <c:v>2.1036680169481264E-2</c:v>
                </c:pt>
                <c:pt idx="352">
                  <c:v>2.093373134602982E-2</c:v>
                </c:pt>
                <c:pt idx="353">
                  <c:v>2.083061979629703E-2</c:v>
                </c:pt>
                <c:pt idx="354">
                  <c:v>2.0730740581951634E-2</c:v>
                </c:pt>
                <c:pt idx="355">
                  <c:v>2.0637076472639432E-2</c:v>
                </c:pt>
                <c:pt idx="356">
                  <c:v>2.0543297492320388E-2</c:v>
                </c:pt>
                <c:pt idx="357">
                  <c:v>2.0455373356376517E-2</c:v>
                </c:pt>
                <c:pt idx="358">
                  <c:v>2.0367359912058552E-2</c:v>
                </c:pt>
                <c:pt idx="359">
                  <c:v>2.028215231497725E-2</c:v>
                </c:pt>
                <c:pt idx="360">
                  <c:v>2.0207534542810459E-2</c:v>
                </c:pt>
                <c:pt idx="361">
                  <c:v>2.0127443618632453E-2</c:v>
                </c:pt>
                <c:pt idx="362">
                  <c:v>2.0052388126746083E-2</c:v>
                </c:pt>
                <c:pt idx="363">
                  <c:v>1.997729004113899E-2</c:v>
                </c:pt>
                <c:pt idx="364">
                  <c:v>1.9906924866894597E-2</c:v>
                </c:pt>
                <c:pt idx="365">
                  <c:v>1.9836530637835522E-2</c:v>
                </c:pt>
                <c:pt idx="366">
                  <c:v>1.9768420438961935E-2</c:v>
                </c:pt>
                <c:pt idx="367">
                  <c:v>1.9704616637320552E-2</c:v>
                </c:pt>
                <c:pt idx="368">
                  <c:v>1.9640799734614869E-2</c:v>
                </c:pt>
                <c:pt idx="369">
                  <c:v>1.9581025436349427E-2</c:v>
                </c:pt>
                <c:pt idx="370">
                  <c:v>1.952124615897197E-2</c:v>
                </c:pt>
                <c:pt idx="371">
                  <c:v>1.9463424958592448E-2</c:v>
                </c:pt>
                <c:pt idx="372">
                  <c:v>1.9411052737707137E-2</c:v>
                </c:pt>
                <c:pt idx="373">
                  <c:v>1.9356849461782101E-2</c:v>
                </c:pt>
                <c:pt idx="374">
                  <c:v>1.9306093470543968E-2</c:v>
                </c:pt>
                <c:pt idx="375">
                  <c:v>1.9255346237316909E-2</c:v>
                </c:pt>
                <c:pt idx="376">
                  <c:v>1.9207830764999018E-2</c:v>
                </c:pt>
                <c:pt idx="377">
                  <c:v>1.9160327539590145E-2</c:v>
                </c:pt>
                <c:pt idx="378">
                  <c:v>1.9114395395247858E-2</c:v>
                </c:pt>
                <c:pt idx="379">
                  <c:v>1.9071393456424265E-2</c:v>
                </c:pt>
                <c:pt idx="380">
                  <c:v>1.9028407398455818E-2</c:v>
                </c:pt>
                <c:pt idx="381">
                  <c:v>1.8988166326214757E-2</c:v>
                </c:pt>
                <c:pt idx="382">
                  <c:v>1.8947942673556754E-2</c:v>
                </c:pt>
                <c:pt idx="383">
                  <c:v>1.8909055861096806E-2</c:v>
                </c:pt>
                <c:pt idx="384">
                  <c:v>1.887504522070764E-2</c:v>
                </c:pt>
                <c:pt idx="385">
                  <c:v>1.8838583950808296E-2</c:v>
                </c:pt>
                <c:pt idx="386">
                  <c:v>1.8804455597779306E-2</c:v>
                </c:pt>
                <c:pt idx="387">
                  <c:v>1.8770346296108353E-2</c:v>
                </c:pt>
                <c:pt idx="388">
                  <c:v>1.8738420770249162E-2</c:v>
                </c:pt>
                <c:pt idx="389">
                  <c:v>1.8706514307161939E-2</c:v>
                </c:pt>
                <c:pt idx="390">
                  <c:v>1.8675673041684899E-2</c:v>
                </c:pt>
                <c:pt idx="391">
                  <c:v>1.8646807814758894E-2</c:v>
                </c:pt>
                <c:pt idx="392">
                  <c:v>1.861796118308949E-2</c:v>
                </c:pt>
                <c:pt idx="393">
                  <c:v>1.8590963518417242E-2</c:v>
                </c:pt>
                <c:pt idx="394">
                  <c:v>1.8563983897415162E-2</c:v>
                </c:pt>
                <c:pt idx="395">
                  <c:v>1.8537906693611345E-2</c:v>
                </c:pt>
                <c:pt idx="396">
                  <c:v>1.8515103800915592E-2</c:v>
                </c:pt>
                <c:pt idx="397">
                  <c:v>1.8490662136475405E-2</c:v>
                </c:pt>
                <c:pt idx="398">
                  <c:v>1.8467788101731906E-2</c:v>
                </c:pt>
                <c:pt idx="399">
                  <c:v>1.8444930217851652E-2</c:v>
                </c:pt>
                <c:pt idx="400">
                  <c:v>1.8423538584503588E-2</c:v>
                </c:pt>
                <c:pt idx="401">
                  <c:v>1.8402162207861519E-2</c:v>
                </c:pt>
                <c:pt idx="402">
                  <c:v>1.8381501601979738E-2</c:v>
                </c:pt>
                <c:pt idx="403">
                  <c:v>1.8362166413544365E-2</c:v>
                </c:pt>
                <c:pt idx="404">
                  <c:v>1.8342845068720453E-2</c:v>
                </c:pt>
                <c:pt idx="405">
                  <c:v>1.832476320403148E-2</c:v>
                </c:pt>
                <c:pt idx="406">
                  <c:v>1.8306694229600046E-2</c:v>
                </c:pt>
                <c:pt idx="407">
                  <c:v>1.828923018713902E-2</c:v>
                </c:pt>
                <c:pt idx="408">
                  <c:v>1.8273959249960215E-2</c:v>
                </c:pt>
                <c:pt idx="409">
                  <c:v>1.8257590949533262E-2</c:v>
                </c:pt>
                <c:pt idx="410">
                  <c:v>1.8242272402352121E-2</c:v>
                </c:pt>
                <c:pt idx="411">
                  <c:v>1.8226964423144885E-2</c:v>
                </c:pt>
                <c:pt idx="412">
                  <c:v>1.8212638003185032E-2</c:v>
                </c:pt>
                <c:pt idx="413">
                  <c:v>1.8198321252377213E-2</c:v>
                </c:pt>
                <c:pt idx="414">
                  <c:v>1.8184483197946157E-2</c:v>
                </c:pt>
                <c:pt idx="415">
                  <c:v>1.8171532113475965E-2</c:v>
                </c:pt>
                <c:pt idx="416">
                  <c:v>1.81585894051936E-2</c:v>
                </c:pt>
                <c:pt idx="417">
                  <c:v>1.8146476026392567E-2</c:v>
                </c:pt>
                <c:pt idx="418">
                  <c:v>1.8134370213854372E-2</c:v>
                </c:pt>
                <c:pt idx="419">
                  <c:v>1.8122668532790227E-2</c:v>
                </c:pt>
                <c:pt idx="420">
                  <c:v>1.8112075572967512E-2</c:v>
                </c:pt>
                <c:pt idx="421">
                  <c:v>1.8101117741083667E-2</c:v>
                </c:pt>
                <c:pt idx="422">
                  <c:v>1.8090861406981549E-2</c:v>
                </c:pt>
                <c:pt idx="423">
                  <c:v>1.8080610801690822E-2</c:v>
                </c:pt>
                <c:pt idx="424">
                  <c:v>1.8071016136526098E-2</c:v>
                </c:pt>
                <c:pt idx="425">
                  <c:v>1.806142653778435E-2</c:v>
                </c:pt>
                <c:pt idx="426">
                  <c:v>1.8052156122491742E-2</c:v>
                </c:pt>
                <c:pt idx="427">
                  <c:v>1.8043478504101821E-2</c:v>
                </c:pt>
                <c:pt idx="428">
                  <c:v>1.803480503433098E-2</c:v>
                </c:pt>
                <c:pt idx="429">
                  <c:v>1.802668590851645E-2</c:v>
                </c:pt>
                <c:pt idx="430">
                  <c:v>1.8018570375554276E-2</c:v>
                </c:pt>
                <c:pt idx="431">
                  <c:v>1.8010724260880309E-2</c:v>
                </c:pt>
                <c:pt idx="432">
                  <c:v>1.8003861449099628E-2</c:v>
                </c:pt>
                <c:pt idx="433">
                  <c:v>1.7996503234898514E-2</c:v>
                </c:pt>
                <c:pt idx="434">
                  <c:v>1.798961465873283E-2</c:v>
                </c:pt>
                <c:pt idx="435">
                  <c:v>1.7982728472132465E-2</c:v>
                </c:pt>
                <c:pt idx="436">
                  <c:v>1.7976281534072453E-2</c:v>
                </c:pt>
                <c:pt idx="437">
                  <c:v>1.796983656521519E-2</c:v>
                </c:pt>
                <c:pt idx="438">
                  <c:v>1.796360466899001E-2</c:v>
                </c:pt>
                <c:pt idx="439">
                  <c:v>1.7957769911426391E-2</c:v>
                </c:pt>
                <c:pt idx="440">
                  <c:v>1.7951936555237257E-2</c:v>
                </c:pt>
                <c:pt idx="441">
                  <c:v>1.7946474697821159E-2</c:v>
                </c:pt>
                <c:pt idx="442">
                  <c:v>1.7941013906481954E-2</c:v>
                </c:pt>
                <c:pt idx="443">
                  <c:v>1.7935733049371287E-2</c:v>
                </c:pt>
                <c:pt idx="444">
                  <c:v>1.7931112862231636E-2</c:v>
                </c:pt>
                <c:pt idx="445">
                  <c:v>1.792615791246574E-2</c:v>
                </c:pt>
                <c:pt idx="446">
                  <c:v>1.7921517985161988E-2</c:v>
                </c:pt>
                <c:pt idx="447">
                  <c:v>1.7916878422039702E-2</c:v>
                </c:pt>
                <c:pt idx="448">
                  <c:v>1.7912533618845185E-2</c:v>
                </c:pt>
                <c:pt idx="449">
                  <c:v>1.7908188943299555E-2</c:v>
                </c:pt>
                <c:pt idx="450">
                  <c:v>1.7903986708974893E-2</c:v>
                </c:pt>
                <c:pt idx="451">
                  <c:v>1.7900051154068401E-2</c:v>
                </c:pt>
                <c:pt idx="452">
                  <c:v>1.7896115415687426E-2</c:v>
                </c:pt>
                <c:pt idx="453">
                  <c:v>1.7892429256052444E-2</c:v>
                </c:pt>
                <c:pt idx="454">
                  <c:v>1.7888742734423878E-2</c:v>
                </c:pt>
                <c:pt idx="455">
                  <c:v>1.7885176609519032E-2</c:v>
                </c:pt>
                <c:pt idx="456">
                  <c:v>1.7882055725548379E-2</c:v>
                </c:pt>
                <c:pt idx="457">
                  <c:v>1.7878707734264133E-2</c:v>
                </c:pt>
                <c:pt idx="458">
                  <c:v>1.7875571641814997E-2</c:v>
                </c:pt>
                <c:pt idx="459">
                  <c:v>1.7872434829368837E-2</c:v>
                </c:pt>
                <c:pt idx="460">
                  <c:v>1.786949639111008E-2</c:v>
                </c:pt>
                <c:pt idx="461">
                  <c:v>1.7866557118292818E-2</c:v>
                </c:pt>
                <c:pt idx="462">
                  <c:v>1.7863713297137377E-2</c:v>
                </c:pt>
                <c:pt idx="463">
                  <c:v>1.7861049100341125E-2</c:v>
                </c:pt>
                <c:pt idx="464">
                  <c:v>1.7858383924637795E-2</c:v>
                </c:pt>
                <c:pt idx="465">
                  <c:v>1.7855886950168362E-2</c:v>
                </c:pt>
                <c:pt idx="466">
                  <c:v>1.785338891810016E-2</c:v>
                </c:pt>
                <c:pt idx="467">
                  <c:v>1.7850971663864391E-2</c:v>
                </c:pt>
                <c:pt idx="468">
                  <c:v>1.7848781114214535E-2</c:v>
                </c:pt>
                <c:pt idx="469">
                  <c:v>1.7846512669135589E-2</c:v>
                </c:pt>
                <c:pt idx="470">
                  <c:v>1.784438708626061E-2</c:v>
                </c:pt>
                <c:pt idx="471">
                  <c:v>1.7842260300480597E-2</c:v>
                </c:pt>
                <c:pt idx="472">
                  <c:v>1.784026734032218E-2</c:v>
                </c:pt>
                <c:pt idx="473">
                  <c:v>1.7838273136629657E-2</c:v>
                </c:pt>
                <c:pt idx="474">
                  <c:v>1.7836343023910715E-2</c:v>
                </c:pt>
                <c:pt idx="475">
                  <c:v>1.7834534202116212E-2</c:v>
                </c:pt>
                <c:pt idx="476">
                  <c:v>1.7832724091746091E-2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8-4E59-A7AD-47CE92414005}"/>
            </c:ext>
          </c:extLst>
        </c:ser>
        <c:ser>
          <c:idx val="2"/>
          <c:order val="1"/>
          <c:tx>
            <c:v>Monthly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'Inputs &amp; Curve'!$AD$39:$AD$267</c:f>
              <c:numCache>
                <c:formatCode>0.00%</c:formatCode>
                <c:ptCount val="229"/>
                <c:pt idx="0">
                  <c:v>2.3213194868662246E-2</c:v>
                </c:pt>
                <c:pt idx="1">
                  <c:v>2.2887373242263486E-2</c:v>
                </c:pt>
                <c:pt idx="2">
                  <c:v>2.2561551615864726E-2</c:v>
                </c:pt>
                <c:pt idx="3">
                  <c:v>2.2235729989465967E-2</c:v>
                </c:pt>
                <c:pt idx="4">
                  <c:v>2.1909908363067207E-2</c:v>
                </c:pt>
                <c:pt idx="5">
                  <c:v>2.1584086736668447E-2</c:v>
                </c:pt>
                <c:pt idx="6">
                  <c:v>2.1258265110269688E-2</c:v>
                </c:pt>
                <c:pt idx="7">
                  <c:v>2.0932443483870928E-2</c:v>
                </c:pt>
                <c:pt idx="8">
                  <c:v>2.0606621857472168E-2</c:v>
                </c:pt>
                <c:pt idx="9">
                  <c:v>2.0280800231073409E-2</c:v>
                </c:pt>
                <c:pt idx="10">
                  <c:v>1.9954978604674649E-2</c:v>
                </c:pt>
                <c:pt idx="11">
                  <c:v>1.9629156978275889E-2</c:v>
                </c:pt>
                <c:pt idx="12">
                  <c:v>1.9303335351877123E-2</c:v>
                </c:pt>
                <c:pt idx="13">
                  <c:v>1.9783704328628197E-2</c:v>
                </c:pt>
                <c:pt idx="14">
                  <c:v>2.0279925854975216E-2</c:v>
                </c:pt>
                <c:pt idx="15">
                  <c:v>2.0894912441362275E-2</c:v>
                </c:pt>
                <c:pt idx="16">
                  <c:v>2.1550797671145046E-2</c:v>
                </c:pt>
                <c:pt idx="17">
                  <c:v>2.2284785523854149E-2</c:v>
                </c:pt>
                <c:pt idx="18">
                  <c:v>2.30423376525811E-2</c:v>
                </c:pt>
                <c:pt idx="19">
                  <c:v>2.3865786112263247E-2</c:v>
                </c:pt>
                <c:pt idx="20">
                  <c:v>2.4721853514078476E-2</c:v>
                </c:pt>
                <c:pt idx="21">
                  <c:v>2.5572968009612451E-2</c:v>
                </c:pt>
                <c:pt idx="22">
                  <c:v>2.6467288249956974E-2</c:v>
                </c:pt>
                <c:pt idx="23">
                  <c:v>2.7339159214129403E-2</c:v>
                </c:pt>
                <c:pt idx="24">
                  <c:v>2.823880387942565E-2</c:v>
                </c:pt>
                <c:pt idx="25">
                  <c:v>2.9129638242342472E-2</c:v>
                </c:pt>
                <c:pt idx="26">
                  <c:v>2.9920883092522228E-2</c:v>
                </c:pt>
                <c:pt idx="27">
                  <c:v>3.0776266720099633E-2</c:v>
                </c:pt>
                <c:pt idx="28">
                  <c:v>3.1578265893995608E-2</c:v>
                </c:pt>
                <c:pt idx="29">
                  <c:v>3.2375525835436361E-2</c:v>
                </c:pt>
                <c:pt idx="30">
                  <c:v>3.3112644079715398E-2</c:v>
                </c:pt>
                <c:pt idx="31">
                  <c:v>3.3835278457016837E-2</c:v>
                </c:pt>
                <c:pt idx="32">
                  <c:v>3.4515326231808627E-2</c:v>
                </c:pt>
                <c:pt idx="33">
                  <c:v>3.5130714633591104E-2</c:v>
                </c:pt>
                <c:pt idx="34">
                  <c:v>3.5720786480592473E-2</c:v>
                </c:pt>
                <c:pt idx="35">
                  <c:v>3.6246355722662951E-2</c:v>
                </c:pt>
                <c:pt idx="36">
                  <c:v>3.674176515052506E-2</c:v>
                </c:pt>
                <c:pt idx="37">
                  <c:v>3.7188444582663238E-2</c:v>
                </c:pt>
                <c:pt idx="38">
                  <c:v>3.755010703511058E-2</c:v>
                </c:pt>
                <c:pt idx="39">
                  <c:v>3.7904674277170175E-2</c:v>
                </c:pt>
                <c:pt idx="40">
                  <c:v>3.8202625964352949E-2</c:v>
                </c:pt>
                <c:pt idx="41">
                  <c:v>3.8464818066165959E-2</c:v>
                </c:pt>
                <c:pt idx="42">
                  <c:v>3.8675496225507561E-2</c:v>
                </c:pt>
                <c:pt idx="43">
                  <c:v>3.8850104211827483E-2</c:v>
                </c:pt>
                <c:pt idx="44">
                  <c:v>3.8982491096948686E-2</c:v>
                </c:pt>
                <c:pt idx="45">
                  <c:v>3.9072028940004874E-2</c:v>
                </c:pt>
                <c:pt idx="46">
                  <c:v>3.9126459246762488E-2</c:v>
                </c:pt>
                <c:pt idx="47">
                  <c:v>3.9144035178462308E-2</c:v>
                </c:pt>
                <c:pt idx="48">
                  <c:v>3.9127821495454754E-2</c:v>
                </c:pt>
                <c:pt idx="49">
                  <c:v>3.9078623428740772E-2</c:v>
                </c:pt>
                <c:pt idx="50">
                  <c:v>3.9004500170586459E-2</c:v>
                </c:pt>
                <c:pt idx="51">
                  <c:v>3.8897108735800753E-2</c:v>
                </c:pt>
                <c:pt idx="52">
                  <c:v>3.8767295165199819E-2</c:v>
                </c:pt>
                <c:pt idx="53">
                  <c:v>3.8608296655317738E-2</c:v>
                </c:pt>
                <c:pt idx="54">
                  <c:v>3.8432146996403398E-2</c:v>
                </c:pt>
                <c:pt idx="55">
                  <c:v>3.8228913675533507E-2</c:v>
                </c:pt>
                <c:pt idx="56">
                  <c:v>3.8005908718220398E-2</c:v>
                </c:pt>
                <c:pt idx="57">
                  <c:v>3.7772919998521129E-2</c:v>
                </c:pt>
                <c:pt idx="58">
                  <c:v>3.7516056204176654E-2</c:v>
                </c:pt>
                <c:pt idx="59">
                  <c:v>3.7253398754419284E-2</c:v>
                </c:pt>
                <c:pt idx="60">
                  <c:v>3.6968947495476821E-2</c:v>
                </c:pt>
                <c:pt idx="61">
                  <c:v>3.6672709023342152E-2</c:v>
                </c:pt>
                <c:pt idx="62">
                  <c:v>3.6396181110739272E-2</c:v>
                </c:pt>
                <c:pt idx="63">
                  <c:v>3.6081341880891182E-2</c:v>
                </c:pt>
                <c:pt idx="64">
                  <c:v>3.5769127781996576E-2</c:v>
                </c:pt>
                <c:pt idx="65">
                  <c:v>3.5439892785611528E-2</c:v>
                </c:pt>
                <c:pt idx="66">
                  <c:v>3.5115931140947493E-2</c:v>
                </c:pt>
                <c:pt idx="67">
                  <c:v>3.4776679166348912E-2</c:v>
                </c:pt>
                <c:pt idx="68">
                  <c:v>3.4433846034194568E-2</c:v>
                </c:pt>
                <c:pt idx="69">
                  <c:v>3.4099538090811829E-2</c:v>
                </c:pt>
                <c:pt idx="70">
                  <c:v>3.375231137208605E-2</c:v>
                </c:pt>
                <c:pt idx="71">
                  <c:v>3.3415318148153399E-2</c:v>
                </c:pt>
                <c:pt idx="72">
                  <c:v>3.3066819359814877E-2</c:v>
                </c:pt>
                <c:pt idx="73">
                  <c:v>3.2718726729900581E-2</c:v>
                </c:pt>
                <c:pt idx="74">
                  <c:v>3.2405199949587099E-2</c:v>
                </c:pt>
                <c:pt idx="75">
                  <c:v>3.2059594970220998E-2</c:v>
                </c:pt>
                <c:pt idx="76">
                  <c:v>3.172714397812082E-2</c:v>
                </c:pt>
                <c:pt idx="77">
                  <c:v>3.1386163078508611E-2</c:v>
                </c:pt>
                <c:pt idx="78">
                  <c:v>3.1059068823586104E-2</c:v>
                </c:pt>
                <c:pt idx="79">
                  <c:v>3.0724450634568589E-2</c:v>
                </c:pt>
                <c:pt idx="80">
                  <c:v>3.039362979438294E-2</c:v>
                </c:pt>
                <c:pt idx="81">
                  <c:v>3.0077406431776206E-2</c:v>
                </c:pt>
                <c:pt idx="82">
                  <c:v>2.9754985149385366E-2</c:v>
                </c:pt>
                <c:pt idx="83">
                  <c:v>2.9447410526665968E-2</c:v>
                </c:pt>
                <c:pt idx="84">
                  <c:v>2.9134401579997068E-2</c:v>
                </c:pt>
                <c:pt idx="85">
                  <c:v>2.8826488593981549E-2</c:v>
                </c:pt>
                <c:pt idx="86">
                  <c:v>2.8552898761895176E-2</c:v>
                </c:pt>
                <c:pt idx="87">
                  <c:v>2.8255143205428851E-2</c:v>
                </c:pt>
                <c:pt idx="88">
                  <c:v>2.7972257929477811E-2</c:v>
                </c:pt>
                <c:pt idx="89">
                  <c:v>2.7685485782790606E-2</c:v>
                </c:pt>
                <c:pt idx="90">
                  <c:v>2.7413406770390003E-2</c:v>
                </c:pt>
                <c:pt idx="91">
                  <c:v>2.7137946070790356E-2</c:v>
                </c:pt>
                <c:pt idx="92">
                  <c:v>2.686831371829445E-2</c:v>
                </c:pt>
                <c:pt idx="93">
                  <c:v>2.6612958680417811E-2</c:v>
                </c:pt>
                <c:pt idx="94">
                  <c:v>2.6354873970020773E-2</c:v>
                </c:pt>
                <c:pt idx="95">
                  <c:v>2.61107135873761E-2</c:v>
                </c:pt>
                <c:pt idx="96">
                  <c:v>2.5864191654593898E-2</c:v>
                </c:pt>
                <c:pt idx="97">
                  <c:v>2.5623521632596617E-2</c:v>
                </c:pt>
                <c:pt idx="98">
                  <c:v>2.5403649601382809E-2</c:v>
                </c:pt>
                <c:pt idx="99">
                  <c:v>2.5174210798842835E-2</c:v>
                </c:pt>
                <c:pt idx="100">
                  <c:v>2.4957635492254979E-2</c:v>
                </c:pt>
                <c:pt idx="101">
                  <c:v>2.4739431170448033E-2</c:v>
                </c:pt>
                <c:pt idx="102">
                  <c:v>2.4533617305146218E-2</c:v>
                </c:pt>
                <c:pt idx="103">
                  <c:v>2.4326406183934474E-2</c:v>
                </c:pt>
                <c:pt idx="104">
                  <c:v>2.4124674519815051E-2</c:v>
                </c:pt>
                <c:pt idx="105">
                  <c:v>2.393459317382203E-2</c:v>
                </c:pt>
                <c:pt idx="106">
                  <c:v>2.3743409113840007E-2</c:v>
                </c:pt>
                <c:pt idx="107">
                  <c:v>2.3563375898747543E-2</c:v>
                </c:pt>
                <c:pt idx="108">
                  <c:v>2.3382403728078489E-2</c:v>
                </c:pt>
                <c:pt idx="109">
                  <c:v>2.3206484992395641E-2</c:v>
                </c:pt>
                <c:pt idx="110">
                  <c:v>2.3051855231575252E-2</c:v>
                </c:pt>
                <c:pt idx="111">
                  <c:v>2.2885290384264539E-2</c:v>
                </c:pt>
                <c:pt idx="112">
                  <c:v>2.2728644007825718E-2</c:v>
                </c:pt>
                <c:pt idx="113">
                  <c:v>2.2571376292984086E-2</c:v>
                </c:pt>
                <c:pt idx="114">
                  <c:v>2.2423540173871496E-2</c:v>
                </c:pt>
                <c:pt idx="115">
                  <c:v>2.2275181822403432E-2</c:v>
                </c:pt>
                <c:pt idx="116">
                  <c:v>2.2131201343669554E-2</c:v>
                </c:pt>
                <c:pt idx="117">
                  <c:v>2.1995938460551843E-2</c:v>
                </c:pt>
                <c:pt idx="118">
                  <c:v>2.186027738071946E-2</c:v>
                </c:pt>
                <c:pt idx="119">
                  <c:v>2.1732876708446348E-2</c:v>
                </c:pt>
                <c:pt idx="120">
                  <c:v>2.1605145684395106E-2</c:v>
                </c:pt>
                <c:pt idx="121">
                  <c:v>2.1481296928568344E-2</c:v>
                </c:pt>
                <c:pt idx="122">
                  <c:v>2.1372688496425474E-2</c:v>
                </c:pt>
                <c:pt idx="123">
                  <c:v>2.1255957339839166E-2</c:v>
                </c:pt>
                <c:pt idx="124">
                  <c:v>2.1146419640888831E-2</c:v>
                </c:pt>
                <c:pt idx="125">
                  <c:v>2.1036680169481264E-2</c:v>
                </c:pt>
                <c:pt idx="126">
                  <c:v>2.093373134602982E-2</c:v>
                </c:pt>
                <c:pt idx="127">
                  <c:v>2.083061979629703E-2</c:v>
                </c:pt>
                <c:pt idx="128">
                  <c:v>2.0730740581951634E-2</c:v>
                </c:pt>
                <c:pt idx="129">
                  <c:v>2.0637076472639432E-2</c:v>
                </c:pt>
                <c:pt idx="130">
                  <c:v>2.0543297492320388E-2</c:v>
                </c:pt>
                <c:pt idx="131">
                  <c:v>2.0455373356376517E-2</c:v>
                </c:pt>
                <c:pt idx="132">
                  <c:v>2.0367359912058552E-2</c:v>
                </c:pt>
                <c:pt idx="133">
                  <c:v>2.028215231497725E-2</c:v>
                </c:pt>
                <c:pt idx="134">
                  <c:v>2.0207534542810459E-2</c:v>
                </c:pt>
                <c:pt idx="135">
                  <c:v>2.0127443618632453E-2</c:v>
                </c:pt>
                <c:pt idx="136">
                  <c:v>2.0052388126746083E-2</c:v>
                </c:pt>
                <c:pt idx="137">
                  <c:v>1.997729004113899E-2</c:v>
                </c:pt>
                <c:pt idx="138">
                  <c:v>1.9906924866894597E-2</c:v>
                </c:pt>
                <c:pt idx="139">
                  <c:v>1.9836530637835522E-2</c:v>
                </c:pt>
                <c:pt idx="140">
                  <c:v>1.9768420438961935E-2</c:v>
                </c:pt>
                <c:pt idx="141">
                  <c:v>1.9704616637320552E-2</c:v>
                </c:pt>
                <c:pt idx="142">
                  <c:v>1.9640799734614869E-2</c:v>
                </c:pt>
                <c:pt idx="143">
                  <c:v>1.9581025436349427E-2</c:v>
                </c:pt>
                <c:pt idx="144">
                  <c:v>1.952124615897197E-2</c:v>
                </c:pt>
                <c:pt idx="145">
                  <c:v>1.9463424958592448E-2</c:v>
                </c:pt>
                <c:pt idx="146">
                  <c:v>1.9411052737707137E-2</c:v>
                </c:pt>
                <c:pt idx="147">
                  <c:v>1.9356849461782101E-2</c:v>
                </c:pt>
                <c:pt idx="148">
                  <c:v>1.9306093470543968E-2</c:v>
                </c:pt>
                <c:pt idx="149">
                  <c:v>1.9255346237316909E-2</c:v>
                </c:pt>
                <c:pt idx="150">
                  <c:v>1.9207830764999018E-2</c:v>
                </c:pt>
                <c:pt idx="151">
                  <c:v>1.9160327539590145E-2</c:v>
                </c:pt>
                <c:pt idx="152">
                  <c:v>1.9114395395247858E-2</c:v>
                </c:pt>
                <c:pt idx="153">
                  <c:v>1.9071393456424265E-2</c:v>
                </c:pt>
                <c:pt idx="154">
                  <c:v>1.9028407398455818E-2</c:v>
                </c:pt>
                <c:pt idx="155">
                  <c:v>1.8988166326214757E-2</c:v>
                </c:pt>
                <c:pt idx="156">
                  <c:v>1.8947942673556754E-2</c:v>
                </c:pt>
                <c:pt idx="157">
                  <c:v>1.8909055861096806E-2</c:v>
                </c:pt>
                <c:pt idx="158">
                  <c:v>1.887504522070764E-2</c:v>
                </c:pt>
                <c:pt idx="159">
                  <c:v>1.8838583950808296E-2</c:v>
                </c:pt>
                <c:pt idx="160">
                  <c:v>1.8804455597779306E-2</c:v>
                </c:pt>
                <c:pt idx="161">
                  <c:v>1.8770346296108353E-2</c:v>
                </c:pt>
                <c:pt idx="162">
                  <c:v>1.8738420770249162E-2</c:v>
                </c:pt>
                <c:pt idx="163">
                  <c:v>1.8706514307161939E-2</c:v>
                </c:pt>
                <c:pt idx="164">
                  <c:v>1.8675673041684899E-2</c:v>
                </c:pt>
                <c:pt idx="165">
                  <c:v>1.8646807814758894E-2</c:v>
                </c:pt>
                <c:pt idx="166">
                  <c:v>1.861796118308949E-2</c:v>
                </c:pt>
                <c:pt idx="167">
                  <c:v>1.8590963518417242E-2</c:v>
                </c:pt>
                <c:pt idx="168">
                  <c:v>1.8563983897415162E-2</c:v>
                </c:pt>
                <c:pt idx="169">
                  <c:v>1.8537906693611345E-2</c:v>
                </c:pt>
                <c:pt idx="170">
                  <c:v>1.8515103800915592E-2</c:v>
                </c:pt>
                <c:pt idx="171">
                  <c:v>1.8490662136475405E-2</c:v>
                </c:pt>
                <c:pt idx="172">
                  <c:v>1.8467788101731906E-2</c:v>
                </c:pt>
                <c:pt idx="173">
                  <c:v>1.8444930217851652E-2</c:v>
                </c:pt>
                <c:pt idx="174">
                  <c:v>1.8423538584503588E-2</c:v>
                </c:pt>
                <c:pt idx="175">
                  <c:v>1.8402162207861519E-2</c:v>
                </c:pt>
                <c:pt idx="176">
                  <c:v>1.8381501601979738E-2</c:v>
                </c:pt>
                <c:pt idx="177">
                  <c:v>1.8362166413544365E-2</c:v>
                </c:pt>
                <c:pt idx="178">
                  <c:v>1.8342845068720453E-2</c:v>
                </c:pt>
                <c:pt idx="179">
                  <c:v>1.832476320403148E-2</c:v>
                </c:pt>
                <c:pt idx="180">
                  <c:v>1.8306694229600046E-2</c:v>
                </c:pt>
                <c:pt idx="181">
                  <c:v>1.828923018713902E-2</c:v>
                </c:pt>
                <c:pt idx="182">
                  <c:v>1.8273959249960215E-2</c:v>
                </c:pt>
                <c:pt idx="183">
                  <c:v>1.8257590949533262E-2</c:v>
                </c:pt>
                <c:pt idx="184">
                  <c:v>1.8242272402352121E-2</c:v>
                </c:pt>
                <c:pt idx="185">
                  <c:v>1.8226964423144885E-2</c:v>
                </c:pt>
                <c:pt idx="186">
                  <c:v>1.8212638003185032E-2</c:v>
                </c:pt>
                <c:pt idx="187">
                  <c:v>1.8198321252377213E-2</c:v>
                </c:pt>
                <c:pt idx="188">
                  <c:v>1.8184483197946157E-2</c:v>
                </c:pt>
                <c:pt idx="189">
                  <c:v>1.8171532113475965E-2</c:v>
                </c:pt>
                <c:pt idx="190">
                  <c:v>1.81585894051936E-2</c:v>
                </c:pt>
                <c:pt idx="191">
                  <c:v>1.8146476026392567E-2</c:v>
                </c:pt>
                <c:pt idx="192">
                  <c:v>1.8134370213854372E-2</c:v>
                </c:pt>
                <c:pt idx="193">
                  <c:v>1.8122668532790227E-2</c:v>
                </c:pt>
                <c:pt idx="194">
                  <c:v>1.8112075572967512E-2</c:v>
                </c:pt>
                <c:pt idx="195">
                  <c:v>1.8101117741083667E-2</c:v>
                </c:pt>
                <c:pt idx="196">
                  <c:v>1.8090861406981549E-2</c:v>
                </c:pt>
                <c:pt idx="197">
                  <c:v>1.8080610801690822E-2</c:v>
                </c:pt>
                <c:pt idx="198">
                  <c:v>1.8071016136526098E-2</c:v>
                </c:pt>
                <c:pt idx="199">
                  <c:v>1.806142653778435E-2</c:v>
                </c:pt>
                <c:pt idx="200">
                  <c:v>1.8052156122491742E-2</c:v>
                </c:pt>
                <c:pt idx="201">
                  <c:v>1.8043478504101821E-2</c:v>
                </c:pt>
                <c:pt idx="202">
                  <c:v>1.803480503433098E-2</c:v>
                </c:pt>
                <c:pt idx="203">
                  <c:v>1.802668590851645E-2</c:v>
                </c:pt>
                <c:pt idx="204">
                  <c:v>1.8018570375554276E-2</c:v>
                </c:pt>
                <c:pt idx="205">
                  <c:v>1.8010724260880309E-2</c:v>
                </c:pt>
                <c:pt idx="206">
                  <c:v>1.8003861449099628E-2</c:v>
                </c:pt>
                <c:pt idx="207">
                  <c:v>1.7996503234898514E-2</c:v>
                </c:pt>
                <c:pt idx="208">
                  <c:v>1.798961465873283E-2</c:v>
                </c:pt>
                <c:pt idx="209">
                  <c:v>1.7982728472132465E-2</c:v>
                </c:pt>
                <c:pt idx="210">
                  <c:v>1.7976281534072453E-2</c:v>
                </c:pt>
                <c:pt idx="211">
                  <c:v>1.796983656521519E-2</c:v>
                </c:pt>
                <c:pt idx="212">
                  <c:v>1.796360466899001E-2</c:v>
                </c:pt>
                <c:pt idx="213">
                  <c:v>1.7957769911426391E-2</c:v>
                </c:pt>
                <c:pt idx="214">
                  <c:v>1.7951936555237257E-2</c:v>
                </c:pt>
                <c:pt idx="215">
                  <c:v>1.7946474697821159E-2</c:v>
                </c:pt>
                <c:pt idx="216">
                  <c:v>1.7941013906481954E-2</c:v>
                </c:pt>
                <c:pt idx="217">
                  <c:v>1.7935733049371287E-2</c:v>
                </c:pt>
                <c:pt idx="218">
                  <c:v>1.7931112862231636E-2</c:v>
                </c:pt>
                <c:pt idx="219">
                  <c:v>1.792615791246574E-2</c:v>
                </c:pt>
                <c:pt idx="220">
                  <c:v>1.7921517985161988E-2</c:v>
                </c:pt>
                <c:pt idx="221">
                  <c:v>1.7916878422039702E-2</c:v>
                </c:pt>
                <c:pt idx="222">
                  <c:v>1.7912533618845185E-2</c:v>
                </c:pt>
                <c:pt idx="223">
                  <c:v>1.7908188943299555E-2</c:v>
                </c:pt>
                <c:pt idx="224">
                  <c:v>1.7903986708974893E-2</c:v>
                </c:pt>
                <c:pt idx="225">
                  <c:v>1.7900051154068401E-2</c:v>
                </c:pt>
                <c:pt idx="226">
                  <c:v>1.7896115415687426E-2</c:v>
                </c:pt>
                <c:pt idx="227">
                  <c:v>1.7892429256052444E-2</c:v>
                </c:pt>
                <c:pt idx="228">
                  <c:v>1.7888742734423878E-2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8-4E59-A7AD-47CE9241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58384"/>
        <c:axId val="1"/>
      </c:lineChart>
      <c:dateAx>
        <c:axId val="1116458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1.4999999999999999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4583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66677852968369"/>
          <c:y val="0.1326865034843481"/>
          <c:w val="0.2457048796325971"/>
          <c:h val="0.1521040405796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6871119605556"/>
          <c:y val="0.10967759210810249"/>
          <c:w val="0.80446036501357221"/>
          <c:h val="0.6774204218441624"/>
        </c:manualLayout>
      </c:layout>
      <c:lineChart>
        <c:grouping val="standard"/>
        <c:varyColors val="0"/>
        <c:ser>
          <c:idx val="1"/>
          <c:order val="0"/>
          <c:tx>
            <c:v>RPI from swaps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Curve'!$Y$39:$Y$289</c:f>
              <c:numCache>
                <c:formatCode>d\-mmm\-yy</c:formatCode>
                <c:ptCount val="251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</c:numCache>
            </c:numRef>
          </c:cat>
          <c:val>
            <c:numRef>
              <c:f>'Inputs &amp; Curve'!$AD$39:$AD$289</c:f>
              <c:numCache>
                <c:formatCode>0.00%</c:formatCode>
                <c:ptCount val="251"/>
                <c:pt idx="0">
                  <c:v>2.3213194868662246E-2</c:v>
                </c:pt>
                <c:pt idx="1">
                  <c:v>2.2887373242263486E-2</c:v>
                </c:pt>
                <c:pt idx="2">
                  <c:v>2.2561551615864726E-2</c:v>
                </c:pt>
                <c:pt idx="3">
                  <c:v>2.2235729989465967E-2</c:v>
                </c:pt>
                <c:pt idx="4">
                  <c:v>2.1909908363067207E-2</c:v>
                </c:pt>
                <c:pt idx="5">
                  <c:v>2.1584086736668447E-2</c:v>
                </c:pt>
                <c:pt idx="6">
                  <c:v>2.1258265110269688E-2</c:v>
                </c:pt>
                <c:pt idx="7">
                  <c:v>2.0932443483870928E-2</c:v>
                </c:pt>
                <c:pt idx="8">
                  <c:v>2.0606621857472168E-2</c:v>
                </c:pt>
                <c:pt idx="9">
                  <c:v>2.0280800231073409E-2</c:v>
                </c:pt>
                <c:pt idx="10">
                  <c:v>1.9954978604674649E-2</c:v>
                </c:pt>
                <c:pt idx="11">
                  <c:v>1.9629156978275889E-2</c:v>
                </c:pt>
                <c:pt idx="12">
                  <c:v>1.9303335351877123E-2</c:v>
                </c:pt>
                <c:pt idx="13">
                  <c:v>1.9783704328628197E-2</c:v>
                </c:pt>
                <c:pt idx="14">
                  <c:v>2.0279925854975216E-2</c:v>
                </c:pt>
                <c:pt idx="15">
                  <c:v>2.0894912441362275E-2</c:v>
                </c:pt>
                <c:pt idx="16">
                  <c:v>2.1550797671145046E-2</c:v>
                </c:pt>
                <c:pt idx="17">
                  <c:v>2.2284785523854149E-2</c:v>
                </c:pt>
                <c:pt idx="18">
                  <c:v>2.30423376525811E-2</c:v>
                </c:pt>
                <c:pt idx="19">
                  <c:v>2.3865786112263247E-2</c:v>
                </c:pt>
                <c:pt idx="20">
                  <c:v>2.4721853514078476E-2</c:v>
                </c:pt>
                <c:pt idx="21">
                  <c:v>2.5572968009612451E-2</c:v>
                </c:pt>
                <c:pt idx="22">
                  <c:v>2.6467288249956974E-2</c:v>
                </c:pt>
                <c:pt idx="23">
                  <c:v>2.7339159214129403E-2</c:v>
                </c:pt>
                <c:pt idx="24">
                  <c:v>2.823880387942565E-2</c:v>
                </c:pt>
                <c:pt idx="25">
                  <c:v>2.9129638242342472E-2</c:v>
                </c:pt>
                <c:pt idx="26">
                  <c:v>2.9920883092522228E-2</c:v>
                </c:pt>
                <c:pt idx="27">
                  <c:v>3.0776266720099633E-2</c:v>
                </c:pt>
                <c:pt idx="28">
                  <c:v>3.1578265893995608E-2</c:v>
                </c:pt>
                <c:pt idx="29">
                  <c:v>3.2375525835436361E-2</c:v>
                </c:pt>
                <c:pt idx="30">
                  <c:v>3.3112644079715398E-2</c:v>
                </c:pt>
                <c:pt idx="31">
                  <c:v>3.3835278457016837E-2</c:v>
                </c:pt>
                <c:pt idx="32">
                  <c:v>3.4515326231808627E-2</c:v>
                </c:pt>
                <c:pt idx="33">
                  <c:v>3.5130714633591104E-2</c:v>
                </c:pt>
                <c:pt idx="34">
                  <c:v>3.5720786480592473E-2</c:v>
                </c:pt>
                <c:pt idx="35">
                  <c:v>3.6246355722662951E-2</c:v>
                </c:pt>
                <c:pt idx="36">
                  <c:v>3.674176515052506E-2</c:v>
                </c:pt>
                <c:pt idx="37">
                  <c:v>3.7188444582663238E-2</c:v>
                </c:pt>
                <c:pt idx="38">
                  <c:v>3.755010703511058E-2</c:v>
                </c:pt>
                <c:pt idx="39">
                  <c:v>3.7904674277170175E-2</c:v>
                </c:pt>
                <c:pt idx="40">
                  <c:v>3.8202625964352949E-2</c:v>
                </c:pt>
                <c:pt idx="41">
                  <c:v>3.8464818066165959E-2</c:v>
                </c:pt>
                <c:pt idx="42">
                  <c:v>3.8675496225507561E-2</c:v>
                </c:pt>
                <c:pt idx="43">
                  <c:v>3.8850104211827483E-2</c:v>
                </c:pt>
                <c:pt idx="44">
                  <c:v>3.8982491096948686E-2</c:v>
                </c:pt>
                <c:pt idx="45">
                  <c:v>3.9072028940004874E-2</c:v>
                </c:pt>
                <c:pt idx="46">
                  <c:v>3.9126459246762488E-2</c:v>
                </c:pt>
                <c:pt idx="47">
                  <c:v>3.9144035178462308E-2</c:v>
                </c:pt>
                <c:pt idx="48">
                  <c:v>3.9127821495454754E-2</c:v>
                </c:pt>
                <c:pt idx="49">
                  <c:v>3.9078623428740772E-2</c:v>
                </c:pt>
                <c:pt idx="50">
                  <c:v>3.9004500170586459E-2</c:v>
                </c:pt>
                <c:pt idx="51">
                  <c:v>3.8897108735800753E-2</c:v>
                </c:pt>
                <c:pt idx="52">
                  <c:v>3.8767295165199819E-2</c:v>
                </c:pt>
                <c:pt idx="53">
                  <c:v>3.8608296655317738E-2</c:v>
                </c:pt>
                <c:pt idx="54">
                  <c:v>3.8432146996403398E-2</c:v>
                </c:pt>
                <c:pt idx="55">
                  <c:v>3.8228913675533507E-2</c:v>
                </c:pt>
                <c:pt idx="56">
                  <c:v>3.8005908718220398E-2</c:v>
                </c:pt>
                <c:pt idx="57">
                  <c:v>3.7772919998521129E-2</c:v>
                </c:pt>
                <c:pt idx="58">
                  <c:v>3.7516056204176654E-2</c:v>
                </c:pt>
                <c:pt idx="59">
                  <c:v>3.7253398754419284E-2</c:v>
                </c:pt>
                <c:pt idx="60">
                  <c:v>3.6968947495476821E-2</c:v>
                </c:pt>
                <c:pt idx="61">
                  <c:v>3.6672709023342152E-2</c:v>
                </c:pt>
                <c:pt idx="62">
                  <c:v>3.6396181110739272E-2</c:v>
                </c:pt>
                <c:pt idx="63">
                  <c:v>3.6081341880891182E-2</c:v>
                </c:pt>
                <c:pt idx="64">
                  <c:v>3.5769127781996576E-2</c:v>
                </c:pt>
                <c:pt idx="65">
                  <c:v>3.5439892785611528E-2</c:v>
                </c:pt>
                <c:pt idx="66">
                  <c:v>3.5115931140947493E-2</c:v>
                </c:pt>
                <c:pt idx="67">
                  <c:v>3.4776679166348912E-2</c:v>
                </c:pt>
                <c:pt idx="68">
                  <c:v>3.4433846034194568E-2</c:v>
                </c:pt>
                <c:pt idx="69">
                  <c:v>3.4099538090811829E-2</c:v>
                </c:pt>
                <c:pt idx="70">
                  <c:v>3.375231137208605E-2</c:v>
                </c:pt>
                <c:pt idx="71">
                  <c:v>3.3415318148153399E-2</c:v>
                </c:pt>
                <c:pt idx="72">
                  <c:v>3.3066819359814877E-2</c:v>
                </c:pt>
                <c:pt idx="73">
                  <c:v>3.2718726729900581E-2</c:v>
                </c:pt>
                <c:pt idx="74">
                  <c:v>3.2405199949587099E-2</c:v>
                </c:pt>
                <c:pt idx="75">
                  <c:v>3.2059594970220998E-2</c:v>
                </c:pt>
                <c:pt idx="76">
                  <c:v>3.172714397812082E-2</c:v>
                </c:pt>
                <c:pt idx="77">
                  <c:v>3.1386163078508611E-2</c:v>
                </c:pt>
                <c:pt idx="78">
                  <c:v>3.1059068823586104E-2</c:v>
                </c:pt>
                <c:pt idx="79">
                  <c:v>3.0724450634568589E-2</c:v>
                </c:pt>
                <c:pt idx="80">
                  <c:v>3.039362979438294E-2</c:v>
                </c:pt>
                <c:pt idx="81">
                  <c:v>3.0077406431776206E-2</c:v>
                </c:pt>
                <c:pt idx="82">
                  <c:v>2.9754985149385366E-2</c:v>
                </c:pt>
                <c:pt idx="83">
                  <c:v>2.9447410526665968E-2</c:v>
                </c:pt>
                <c:pt idx="84">
                  <c:v>2.9134401579997068E-2</c:v>
                </c:pt>
                <c:pt idx="85">
                  <c:v>2.8826488593981549E-2</c:v>
                </c:pt>
                <c:pt idx="86">
                  <c:v>2.8552898761895176E-2</c:v>
                </c:pt>
                <c:pt idx="87">
                  <c:v>2.8255143205428851E-2</c:v>
                </c:pt>
                <c:pt idx="88">
                  <c:v>2.7972257929477811E-2</c:v>
                </c:pt>
                <c:pt idx="89">
                  <c:v>2.7685485782790606E-2</c:v>
                </c:pt>
                <c:pt idx="90">
                  <c:v>2.7413406770390003E-2</c:v>
                </c:pt>
                <c:pt idx="91">
                  <c:v>2.7137946070790356E-2</c:v>
                </c:pt>
                <c:pt idx="92">
                  <c:v>2.686831371829445E-2</c:v>
                </c:pt>
                <c:pt idx="93">
                  <c:v>2.6612958680417811E-2</c:v>
                </c:pt>
                <c:pt idx="94">
                  <c:v>2.6354873970020773E-2</c:v>
                </c:pt>
                <c:pt idx="95">
                  <c:v>2.61107135873761E-2</c:v>
                </c:pt>
                <c:pt idx="96">
                  <c:v>2.5864191654593898E-2</c:v>
                </c:pt>
                <c:pt idx="97">
                  <c:v>2.5623521632596617E-2</c:v>
                </c:pt>
                <c:pt idx="98">
                  <c:v>2.5403649601382809E-2</c:v>
                </c:pt>
                <c:pt idx="99">
                  <c:v>2.5174210798842835E-2</c:v>
                </c:pt>
                <c:pt idx="100">
                  <c:v>2.4957635492254979E-2</c:v>
                </c:pt>
                <c:pt idx="101">
                  <c:v>2.4739431170448033E-2</c:v>
                </c:pt>
                <c:pt idx="102">
                  <c:v>2.4533617305146218E-2</c:v>
                </c:pt>
                <c:pt idx="103">
                  <c:v>2.4326406183934474E-2</c:v>
                </c:pt>
                <c:pt idx="104">
                  <c:v>2.4124674519815051E-2</c:v>
                </c:pt>
                <c:pt idx="105">
                  <c:v>2.393459317382203E-2</c:v>
                </c:pt>
                <c:pt idx="106">
                  <c:v>2.3743409113840007E-2</c:v>
                </c:pt>
                <c:pt idx="107">
                  <c:v>2.3563375898747543E-2</c:v>
                </c:pt>
                <c:pt idx="108">
                  <c:v>2.3382403728078489E-2</c:v>
                </c:pt>
                <c:pt idx="109">
                  <c:v>2.3206484992395641E-2</c:v>
                </c:pt>
                <c:pt idx="110">
                  <c:v>2.3051855231575252E-2</c:v>
                </c:pt>
                <c:pt idx="111">
                  <c:v>2.2885290384264539E-2</c:v>
                </c:pt>
                <c:pt idx="112">
                  <c:v>2.2728644007825718E-2</c:v>
                </c:pt>
                <c:pt idx="113">
                  <c:v>2.2571376292984086E-2</c:v>
                </c:pt>
                <c:pt idx="114">
                  <c:v>2.2423540173871496E-2</c:v>
                </c:pt>
                <c:pt idx="115">
                  <c:v>2.2275181822403432E-2</c:v>
                </c:pt>
                <c:pt idx="116">
                  <c:v>2.2131201343669554E-2</c:v>
                </c:pt>
                <c:pt idx="117">
                  <c:v>2.1995938460551843E-2</c:v>
                </c:pt>
                <c:pt idx="118">
                  <c:v>2.186027738071946E-2</c:v>
                </c:pt>
                <c:pt idx="119">
                  <c:v>2.1732876708446348E-2</c:v>
                </c:pt>
                <c:pt idx="120">
                  <c:v>2.1605145684395106E-2</c:v>
                </c:pt>
                <c:pt idx="121">
                  <c:v>2.1481296928568344E-2</c:v>
                </c:pt>
                <c:pt idx="122">
                  <c:v>2.1372688496425474E-2</c:v>
                </c:pt>
                <c:pt idx="123">
                  <c:v>2.1255957339839166E-2</c:v>
                </c:pt>
                <c:pt idx="124">
                  <c:v>2.1146419640888831E-2</c:v>
                </c:pt>
                <c:pt idx="125">
                  <c:v>2.1036680169481264E-2</c:v>
                </c:pt>
                <c:pt idx="126">
                  <c:v>2.093373134602982E-2</c:v>
                </c:pt>
                <c:pt idx="127">
                  <c:v>2.083061979629703E-2</c:v>
                </c:pt>
                <c:pt idx="128">
                  <c:v>2.0730740581951634E-2</c:v>
                </c:pt>
                <c:pt idx="129">
                  <c:v>2.0637076472639432E-2</c:v>
                </c:pt>
                <c:pt idx="130">
                  <c:v>2.0543297492320388E-2</c:v>
                </c:pt>
                <c:pt idx="131">
                  <c:v>2.0455373356376517E-2</c:v>
                </c:pt>
                <c:pt idx="132">
                  <c:v>2.0367359912058552E-2</c:v>
                </c:pt>
                <c:pt idx="133">
                  <c:v>2.028215231497725E-2</c:v>
                </c:pt>
                <c:pt idx="134">
                  <c:v>2.0207534542810459E-2</c:v>
                </c:pt>
                <c:pt idx="135">
                  <c:v>2.0127443618632453E-2</c:v>
                </c:pt>
                <c:pt idx="136">
                  <c:v>2.0052388126746083E-2</c:v>
                </c:pt>
                <c:pt idx="137">
                  <c:v>1.997729004113899E-2</c:v>
                </c:pt>
                <c:pt idx="138">
                  <c:v>1.9906924866894597E-2</c:v>
                </c:pt>
                <c:pt idx="139">
                  <c:v>1.9836530637835522E-2</c:v>
                </c:pt>
                <c:pt idx="140">
                  <c:v>1.9768420438961935E-2</c:v>
                </c:pt>
                <c:pt idx="141">
                  <c:v>1.9704616637320552E-2</c:v>
                </c:pt>
                <c:pt idx="142">
                  <c:v>1.9640799734614869E-2</c:v>
                </c:pt>
                <c:pt idx="143">
                  <c:v>1.9581025436349427E-2</c:v>
                </c:pt>
                <c:pt idx="144">
                  <c:v>1.952124615897197E-2</c:v>
                </c:pt>
                <c:pt idx="145">
                  <c:v>1.9463424958592448E-2</c:v>
                </c:pt>
                <c:pt idx="146">
                  <c:v>1.9411052737707137E-2</c:v>
                </c:pt>
                <c:pt idx="147">
                  <c:v>1.9356849461782101E-2</c:v>
                </c:pt>
                <c:pt idx="148">
                  <c:v>1.9306093470543968E-2</c:v>
                </c:pt>
                <c:pt idx="149">
                  <c:v>1.9255346237316909E-2</c:v>
                </c:pt>
                <c:pt idx="150">
                  <c:v>1.9207830764999018E-2</c:v>
                </c:pt>
                <c:pt idx="151">
                  <c:v>1.9160327539590145E-2</c:v>
                </c:pt>
                <c:pt idx="152">
                  <c:v>1.9114395395247858E-2</c:v>
                </c:pt>
                <c:pt idx="153">
                  <c:v>1.9071393456424265E-2</c:v>
                </c:pt>
                <c:pt idx="154">
                  <c:v>1.9028407398455818E-2</c:v>
                </c:pt>
                <c:pt idx="155">
                  <c:v>1.8988166326214757E-2</c:v>
                </c:pt>
                <c:pt idx="156">
                  <c:v>1.8947942673556754E-2</c:v>
                </c:pt>
                <c:pt idx="157">
                  <c:v>1.8909055861096806E-2</c:v>
                </c:pt>
                <c:pt idx="158">
                  <c:v>1.887504522070764E-2</c:v>
                </c:pt>
                <c:pt idx="159">
                  <c:v>1.8838583950808296E-2</c:v>
                </c:pt>
                <c:pt idx="160">
                  <c:v>1.8804455597779306E-2</c:v>
                </c:pt>
                <c:pt idx="161">
                  <c:v>1.8770346296108353E-2</c:v>
                </c:pt>
                <c:pt idx="162">
                  <c:v>1.8738420770249162E-2</c:v>
                </c:pt>
                <c:pt idx="163">
                  <c:v>1.8706514307161939E-2</c:v>
                </c:pt>
                <c:pt idx="164">
                  <c:v>1.8675673041684899E-2</c:v>
                </c:pt>
                <c:pt idx="165">
                  <c:v>1.8646807814758894E-2</c:v>
                </c:pt>
                <c:pt idx="166">
                  <c:v>1.861796118308949E-2</c:v>
                </c:pt>
                <c:pt idx="167">
                  <c:v>1.8590963518417242E-2</c:v>
                </c:pt>
                <c:pt idx="168">
                  <c:v>1.8563983897415162E-2</c:v>
                </c:pt>
                <c:pt idx="169">
                  <c:v>1.8537906693611345E-2</c:v>
                </c:pt>
                <c:pt idx="170">
                  <c:v>1.8515103800915592E-2</c:v>
                </c:pt>
                <c:pt idx="171">
                  <c:v>1.8490662136475405E-2</c:v>
                </c:pt>
                <c:pt idx="172">
                  <c:v>1.8467788101731906E-2</c:v>
                </c:pt>
                <c:pt idx="173">
                  <c:v>1.8444930217851652E-2</c:v>
                </c:pt>
                <c:pt idx="174">
                  <c:v>1.8423538584503588E-2</c:v>
                </c:pt>
                <c:pt idx="175">
                  <c:v>1.8402162207861519E-2</c:v>
                </c:pt>
                <c:pt idx="176">
                  <c:v>1.8381501601979738E-2</c:v>
                </c:pt>
                <c:pt idx="177">
                  <c:v>1.8362166413544365E-2</c:v>
                </c:pt>
                <c:pt idx="178">
                  <c:v>1.8342845068720453E-2</c:v>
                </c:pt>
                <c:pt idx="179">
                  <c:v>1.832476320403148E-2</c:v>
                </c:pt>
                <c:pt idx="180">
                  <c:v>1.8306694229600046E-2</c:v>
                </c:pt>
                <c:pt idx="181">
                  <c:v>1.828923018713902E-2</c:v>
                </c:pt>
                <c:pt idx="182">
                  <c:v>1.8273959249960215E-2</c:v>
                </c:pt>
                <c:pt idx="183">
                  <c:v>1.8257590949533262E-2</c:v>
                </c:pt>
                <c:pt idx="184">
                  <c:v>1.8242272402352121E-2</c:v>
                </c:pt>
                <c:pt idx="185">
                  <c:v>1.8226964423144885E-2</c:v>
                </c:pt>
                <c:pt idx="186">
                  <c:v>1.8212638003185032E-2</c:v>
                </c:pt>
                <c:pt idx="187">
                  <c:v>1.8198321252377213E-2</c:v>
                </c:pt>
                <c:pt idx="188">
                  <c:v>1.8184483197946157E-2</c:v>
                </c:pt>
                <c:pt idx="189">
                  <c:v>1.8171532113475965E-2</c:v>
                </c:pt>
                <c:pt idx="190">
                  <c:v>1.81585894051936E-2</c:v>
                </c:pt>
                <c:pt idx="191">
                  <c:v>1.8146476026392567E-2</c:v>
                </c:pt>
                <c:pt idx="192">
                  <c:v>1.8134370213854372E-2</c:v>
                </c:pt>
                <c:pt idx="193">
                  <c:v>1.8122668532790227E-2</c:v>
                </c:pt>
                <c:pt idx="194">
                  <c:v>1.8112075572967512E-2</c:v>
                </c:pt>
                <c:pt idx="195">
                  <c:v>1.8101117741083667E-2</c:v>
                </c:pt>
                <c:pt idx="196">
                  <c:v>1.8090861406981549E-2</c:v>
                </c:pt>
                <c:pt idx="197">
                  <c:v>1.8080610801690822E-2</c:v>
                </c:pt>
                <c:pt idx="198">
                  <c:v>1.8071016136526098E-2</c:v>
                </c:pt>
                <c:pt idx="199">
                  <c:v>1.806142653778435E-2</c:v>
                </c:pt>
                <c:pt idx="200">
                  <c:v>1.8052156122491742E-2</c:v>
                </c:pt>
                <c:pt idx="201">
                  <c:v>1.8043478504101821E-2</c:v>
                </c:pt>
                <c:pt idx="202">
                  <c:v>1.803480503433098E-2</c:v>
                </c:pt>
                <c:pt idx="203">
                  <c:v>1.802668590851645E-2</c:v>
                </c:pt>
                <c:pt idx="204">
                  <c:v>1.8018570375554276E-2</c:v>
                </c:pt>
                <c:pt idx="205">
                  <c:v>1.8010724260880309E-2</c:v>
                </c:pt>
                <c:pt idx="206">
                  <c:v>1.8003861449099628E-2</c:v>
                </c:pt>
                <c:pt idx="207">
                  <c:v>1.7996503234898514E-2</c:v>
                </c:pt>
                <c:pt idx="208">
                  <c:v>1.798961465873283E-2</c:v>
                </c:pt>
                <c:pt idx="209">
                  <c:v>1.7982728472132465E-2</c:v>
                </c:pt>
                <c:pt idx="210">
                  <c:v>1.7976281534072453E-2</c:v>
                </c:pt>
                <c:pt idx="211">
                  <c:v>1.796983656521519E-2</c:v>
                </c:pt>
                <c:pt idx="212">
                  <c:v>1.796360466899001E-2</c:v>
                </c:pt>
                <c:pt idx="213">
                  <c:v>1.7957769911426391E-2</c:v>
                </c:pt>
                <c:pt idx="214">
                  <c:v>1.7951936555237257E-2</c:v>
                </c:pt>
                <c:pt idx="215">
                  <c:v>1.7946474697821159E-2</c:v>
                </c:pt>
                <c:pt idx="216">
                  <c:v>1.7941013906481954E-2</c:v>
                </c:pt>
                <c:pt idx="217">
                  <c:v>1.7935733049371287E-2</c:v>
                </c:pt>
                <c:pt idx="218">
                  <c:v>1.7931112862231636E-2</c:v>
                </c:pt>
                <c:pt idx="219">
                  <c:v>1.792615791246574E-2</c:v>
                </c:pt>
                <c:pt idx="220">
                  <c:v>1.7921517985161988E-2</c:v>
                </c:pt>
                <c:pt idx="221">
                  <c:v>1.7916878422039702E-2</c:v>
                </c:pt>
                <c:pt idx="222">
                  <c:v>1.7912533618845185E-2</c:v>
                </c:pt>
                <c:pt idx="223">
                  <c:v>1.7908188943299555E-2</c:v>
                </c:pt>
                <c:pt idx="224">
                  <c:v>1.7903986708974893E-2</c:v>
                </c:pt>
                <c:pt idx="225">
                  <c:v>1.7900051154068401E-2</c:v>
                </c:pt>
                <c:pt idx="226">
                  <c:v>1.7896115415687426E-2</c:v>
                </c:pt>
                <c:pt idx="227">
                  <c:v>1.7892429256052444E-2</c:v>
                </c:pt>
                <c:pt idx="228">
                  <c:v>1.7888742734423878E-2</c:v>
                </c:pt>
                <c:pt idx="229">
                  <c:v>1.7885176609519032E-2</c:v>
                </c:pt>
                <c:pt idx="230">
                  <c:v>1.7882055725548379E-2</c:v>
                </c:pt>
                <c:pt idx="231">
                  <c:v>1.7878707734264133E-2</c:v>
                </c:pt>
                <c:pt idx="232">
                  <c:v>1.7875571641814997E-2</c:v>
                </c:pt>
                <c:pt idx="233">
                  <c:v>1.7872434829368837E-2</c:v>
                </c:pt>
                <c:pt idx="234">
                  <c:v>1.786949639111008E-2</c:v>
                </c:pt>
                <c:pt idx="235">
                  <c:v>1.7866557118292818E-2</c:v>
                </c:pt>
                <c:pt idx="236">
                  <c:v>1.7863713297137377E-2</c:v>
                </c:pt>
                <c:pt idx="237">
                  <c:v>1.7861049100341125E-2</c:v>
                </c:pt>
                <c:pt idx="238">
                  <c:v>1.7858383924637795E-2</c:v>
                </c:pt>
                <c:pt idx="239">
                  <c:v>1.7855886950168362E-2</c:v>
                </c:pt>
                <c:pt idx="240">
                  <c:v>1.785338891810016E-2</c:v>
                </c:pt>
                <c:pt idx="241">
                  <c:v>1.7850971663864391E-2</c:v>
                </c:pt>
                <c:pt idx="242">
                  <c:v>1.7848781114214535E-2</c:v>
                </c:pt>
                <c:pt idx="243">
                  <c:v>1.7846512669135589E-2</c:v>
                </c:pt>
                <c:pt idx="244">
                  <c:v>1.784438708626061E-2</c:v>
                </c:pt>
                <c:pt idx="245">
                  <c:v>1.7842260300480597E-2</c:v>
                </c:pt>
                <c:pt idx="246">
                  <c:v>1.784026734032218E-2</c:v>
                </c:pt>
                <c:pt idx="247">
                  <c:v>1.7838273136629657E-2</c:v>
                </c:pt>
                <c:pt idx="248">
                  <c:v>1.7836343023910715E-2</c:v>
                </c:pt>
                <c:pt idx="249">
                  <c:v>1.7834534202116212E-2</c:v>
                </c:pt>
                <c:pt idx="250">
                  <c:v>1.7832724091746091E-2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A-48C8-B0B0-96D99538C565}"/>
            </c:ext>
          </c:extLst>
        </c:ser>
        <c:ser>
          <c:idx val="2"/>
          <c:order val="1"/>
          <c:tx>
            <c:v>GILT RPI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Curve'!$Y$39:$Y$289</c:f>
              <c:numCache>
                <c:formatCode>d\-mmm\-yy</c:formatCode>
                <c:ptCount val="251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</c:numCache>
            </c:numRef>
          </c:cat>
          <c:val>
            <c:numRef>
              <c:f>'Inputs &amp; Curve'!$AI$39:$AI$289</c:f>
              <c:numCache>
                <c:formatCode>0.00%</c:formatCode>
                <c:ptCount val="251"/>
                <c:pt idx="0">
                  <c:v>0.02</c:v>
                </c:pt>
                <c:pt idx="1">
                  <c:v>2.200000000000002E-2</c:v>
                </c:pt>
                <c:pt idx="2">
                  <c:v>2.4000000000000021E-2</c:v>
                </c:pt>
                <c:pt idx="3">
                  <c:v>2.5000000000000133E-2</c:v>
                </c:pt>
                <c:pt idx="4">
                  <c:v>2.6000000000000023E-2</c:v>
                </c:pt>
                <c:pt idx="5">
                  <c:v>2.6999999999999913E-2</c:v>
                </c:pt>
                <c:pt idx="6">
                  <c:v>2.8000000000000025E-2</c:v>
                </c:pt>
                <c:pt idx="7">
                  <c:v>2.849999999999997E-2</c:v>
                </c:pt>
                <c:pt idx="8">
                  <c:v>2.8999999999999915E-2</c:v>
                </c:pt>
                <c:pt idx="9">
                  <c:v>0.03</c:v>
                </c:pt>
                <c:pt idx="10">
                  <c:v>3.0999999999999917E-2</c:v>
                </c:pt>
                <c:pt idx="11">
                  <c:v>3.2000000000000028E-2</c:v>
                </c:pt>
                <c:pt idx="12">
                  <c:v>3.0999999999999917E-2</c:v>
                </c:pt>
                <c:pt idx="13">
                  <c:v>0.03</c:v>
                </c:pt>
                <c:pt idx="14">
                  <c:v>2.8999999999999915E-2</c:v>
                </c:pt>
                <c:pt idx="15">
                  <c:v>2.7999999999999803E-2</c:v>
                </c:pt>
                <c:pt idx="16">
                  <c:v>2.6000000000000023E-2</c:v>
                </c:pt>
                <c:pt idx="17">
                  <c:v>2.6999999999999913E-2</c:v>
                </c:pt>
                <c:pt idx="18">
                  <c:v>2.4999999999999911E-2</c:v>
                </c:pt>
                <c:pt idx="19">
                  <c:v>2.4999999999999911E-2</c:v>
                </c:pt>
                <c:pt idx="20">
                  <c:v>2.4999999999999911E-2</c:v>
                </c:pt>
                <c:pt idx="21">
                  <c:v>2.4999999999999911E-2</c:v>
                </c:pt>
                <c:pt idx="22">
                  <c:v>2.2503120134700128E-2</c:v>
                </c:pt>
                <c:pt idx="23">
                  <c:v>2.805415284589774E-2</c:v>
                </c:pt>
                <c:pt idx="24">
                  <c:v>2.9066556446517122E-2</c:v>
                </c:pt>
                <c:pt idx="25">
                  <c:v>2.7929684077953931E-2</c:v>
                </c:pt>
                <c:pt idx="26">
                  <c:v>2.2522030784486669E-2</c:v>
                </c:pt>
                <c:pt idx="27">
                  <c:v>2.2557013559755479E-2</c:v>
                </c:pt>
                <c:pt idx="28">
                  <c:v>2.6115609143959606E-2</c:v>
                </c:pt>
                <c:pt idx="29">
                  <c:v>2.9836972267570205E-2</c:v>
                </c:pt>
                <c:pt idx="30">
                  <c:v>3.1012713915940182E-2</c:v>
                </c:pt>
                <c:pt idx="31">
                  <c:v>2.8865798109132479E-2</c:v>
                </c:pt>
                <c:pt idx="32">
                  <c:v>2.9244602419988164E-2</c:v>
                </c:pt>
                <c:pt idx="33">
                  <c:v>2.9778264322205095E-2</c:v>
                </c:pt>
                <c:pt idx="34">
                  <c:v>3.0392307219080594E-2</c:v>
                </c:pt>
                <c:pt idx="35">
                  <c:v>3.0966828528979029E-2</c:v>
                </c:pt>
                <c:pt idx="36">
                  <c:v>3.1499432971075381E-2</c:v>
                </c:pt>
                <c:pt idx="37">
                  <c:v>3.1987800791655863E-2</c:v>
                </c:pt>
                <c:pt idx="38">
                  <c:v>3.2429693068863674E-2</c:v>
                </c:pt>
                <c:pt idx="39">
                  <c:v>3.282279158811785E-2</c:v>
                </c:pt>
                <c:pt idx="40">
                  <c:v>3.3186741799299257E-2</c:v>
                </c:pt>
                <c:pt idx="41">
                  <c:v>3.3522198385923074E-2</c:v>
                </c:pt>
                <c:pt idx="42">
                  <c:v>3.3829908166163936E-2</c:v>
                </c:pt>
                <c:pt idx="43">
                  <c:v>3.4110691735689258E-2</c:v>
                </c:pt>
                <c:pt idx="44">
                  <c:v>3.4365427364065448E-2</c:v>
                </c:pt>
                <c:pt idx="45">
                  <c:v>3.459503691128063E-2</c:v>
                </c:pt>
                <c:pt idx="46">
                  <c:v>3.4800473553192823E-2</c:v>
                </c:pt>
                <c:pt idx="47">
                  <c:v>3.4982711124712074E-2</c:v>
                </c:pt>
                <c:pt idx="48">
                  <c:v>3.5142734907886108E-2</c:v>
                </c:pt>
                <c:pt idx="49">
                  <c:v>3.5281533708727109E-2</c:v>
                </c:pt>
                <c:pt idx="50">
                  <c:v>3.5400093081548345E-2</c:v>
                </c:pt>
                <c:pt idx="51">
                  <c:v>3.5499389573467655E-2</c:v>
                </c:pt>
                <c:pt idx="52">
                  <c:v>3.5580385874173226E-2</c:v>
                </c:pt>
                <c:pt idx="53">
                  <c:v>3.5644026767332582E-2</c:v>
                </c:pt>
                <c:pt idx="54">
                  <c:v>3.5691235790417331E-2</c:v>
                </c:pt>
                <c:pt idx="55">
                  <c:v>3.5722912519061456E-2</c:v>
                </c:pt>
                <c:pt idx="56">
                  <c:v>3.57399304005519E-2</c:v>
                </c:pt>
                <c:pt idx="57">
                  <c:v>3.5743135068802889E-2</c:v>
                </c:pt>
                <c:pt idx="58">
                  <c:v>3.5733343080165403E-2</c:v>
                </c:pt>
                <c:pt idx="59">
                  <c:v>3.5711341015742137E-2</c:v>
                </c:pt>
                <c:pt idx="60">
                  <c:v>3.5677884901712753E-2</c:v>
                </c:pt>
                <c:pt idx="61">
                  <c:v>3.5633699904230598E-2</c:v>
                </c:pt>
                <c:pt idx="62">
                  <c:v>3.5579480260314877E-2</c:v>
                </c:pt>
                <c:pt idx="63">
                  <c:v>3.5515889410338897E-2</c:v>
                </c:pt>
                <c:pt idx="64">
                  <c:v>3.5443560301519961E-2</c:v>
                </c:pt>
                <c:pt idx="65">
                  <c:v>3.5363095835345471E-2</c:v>
                </c:pt>
                <c:pt idx="66">
                  <c:v>3.5275069434977047E-2</c:v>
                </c:pt>
                <c:pt idx="67">
                  <c:v>3.5180025711410101E-2</c:v>
                </c:pt>
                <c:pt idx="68">
                  <c:v>3.5078481209787737E-2</c:v>
                </c:pt>
                <c:pt idx="69">
                  <c:v>3.4970925219479865E-2</c:v>
                </c:pt>
                <c:pt idx="70">
                  <c:v>3.4857820633531489E-2</c:v>
                </c:pt>
                <c:pt idx="71">
                  <c:v>3.4739604844996608E-2</c:v>
                </c:pt>
                <c:pt idx="72">
                  <c:v>3.4616690669246886E-2</c:v>
                </c:pt>
                <c:pt idx="73">
                  <c:v>3.448946728273028E-2</c:v>
                </c:pt>
                <c:pt idx="74">
                  <c:v>3.4358301170151151E-2</c:v>
                </c:pt>
                <c:pt idx="75">
                  <c:v>3.4223537072950672E-2</c:v>
                </c:pt>
                <c:pt idx="76">
                  <c:v>3.4085498933141833E-2</c:v>
                </c:pt>
                <c:pt idx="77">
                  <c:v>3.3944490827486407E-2</c:v>
                </c:pt>
                <c:pt idx="78">
                  <c:v>3.3800797887713951E-2</c:v>
                </c:pt>
                <c:pt idx="79">
                  <c:v>3.3654687203201306E-2</c:v>
                </c:pt>
                <c:pt idx="80">
                  <c:v>3.3506408703279922E-2</c:v>
                </c:pt>
                <c:pt idx="81">
                  <c:v>3.3356196016764317E-2</c:v>
                </c:pt>
                <c:pt idx="82">
                  <c:v>3.3204267306778501E-2</c:v>
                </c:pt>
                <c:pt idx="83">
                  <c:v>3.3050826079584761E-2</c:v>
                </c:pt>
                <c:pt idx="84">
                  <c:v>3.2896061966113832E-2</c:v>
                </c:pt>
                <c:pt idx="85">
                  <c:v>3.2740151475681101E-2</c:v>
                </c:pt>
                <c:pt idx="86">
                  <c:v>3.2583258721192054E-2</c:v>
                </c:pt>
                <c:pt idx="87">
                  <c:v>3.2425536115795683E-2</c:v>
                </c:pt>
                <c:pt idx="88">
                  <c:v>3.2267125040813305E-2</c:v>
                </c:pt>
                <c:pt idx="89">
                  <c:v>3.210815648518639E-2</c:v>
                </c:pt>
                <c:pt idx="90">
                  <c:v>3.1948751656654117E-2</c:v>
                </c:pt>
                <c:pt idx="91">
                  <c:v>3.1789022565235969E-2</c:v>
                </c:pt>
                <c:pt idx="92">
                  <c:v>3.1629072579347106E-2</c:v>
                </c:pt>
                <c:pt idx="93">
                  <c:v>3.1468996955279049E-2</c:v>
                </c:pt>
                <c:pt idx="94">
                  <c:v>3.1308883340834814E-2</c:v>
                </c:pt>
                <c:pt idx="95">
                  <c:v>3.1148812253539271E-2</c:v>
                </c:pt>
                <c:pt idx="96">
                  <c:v>3.0988857534596237E-2</c:v>
                </c:pt>
                <c:pt idx="97">
                  <c:v>3.082908677906171E-2</c:v>
                </c:pt>
                <c:pt idx="98">
                  <c:v>3.0669561743360108E-2</c:v>
                </c:pt>
                <c:pt idx="99">
                  <c:v>3.0510338730707076E-2</c:v>
                </c:pt>
                <c:pt idx="100">
                  <c:v>3.0351468955584382E-2</c:v>
                </c:pt>
                <c:pt idx="101">
                  <c:v>3.0192998887868194E-2</c:v>
                </c:pt>
                <c:pt idx="102">
                  <c:v>3.0034970577667019E-2</c:v>
                </c:pt>
                <c:pt idx="103">
                  <c:v>2.9877421961507E-2</c:v>
                </c:pt>
                <c:pt idx="104">
                  <c:v>2.9720387150941496E-2</c:v>
                </c:pt>
                <c:pt idx="105">
                  <c:v>2.9563896704172921E-2</c:v>
                </c:pt>
                <c:pt idx="106">
                  <c:v>2.940797788158056E-2</c:v>
                </c:pt>
                <c:pt idx="107">
                  <c:v>2.9252654885977947E-2</c:v>
                </c:pt>
                <c:pt idx="108">
                  <c:v>2.9097949088249919E-2</c:v>
                </c:pt>
                <c:pt idx="109">
                  <c:v>2.8943879239199166E-2</c:v>
                </c:pt>
                <c:pt idx="110">
                  <c:v>2.8790461668189327E-2</c:v>
                </c:pt>
                <c:pt idx="111">
                  <c:v>2.8637710469426425E-2</c:v>
                </c:pt>
                <c:pt idx="112">
                  <c:v>2.8485637676376685E-2</c:v>
                </c:pt>
                <c:pt idx="113">
                  <c:v>2.8334253425076117E-2</c:v>
                </c:pt>
                <c:pt idx="114">
                  <c:v>2.8183566106840807E-2</c:v>
                </c:pt>
                <c:pt idx="115">
                  <c:v>2.8033582511035604E-2</c:v>
                </c:pt>
                <c:pt idx="116">
                  <c:v>2.7884307958413013E-2</c:v>
                </c:pt>
                <c:pt idx="117">
                  <c:v>2.7735746425561425E-2</c:v>
                </c:pt>
                <c:pt idx="118">
                  <c:v>2.7587900661000031E-2</c:v>
                </c:pt>
                <c:pt idx="119">
                  <c:v>2.7440772293345628E-2</c:v>
                </c:pt>
                <c:pt idx="120">
                  <c:v>2.7294361932061584E-2</c:v>
                </c:pt>
                <c:pt idx="121">
                  <c:v>2.7148669261207514E-2</c:v>
                </c:pt>
                <c:pt idx="122">
                  <c:v>2.7003693126627315E-2</c:v>
                </c:pt>
                <c:pt idx="123">
                  <c:v>2.6859431616934382E-2</c:v>
                </c:pt>
                <c:pt idx="124">
                  <c:v>2.6715882138697467E-2</c:v>
                </c:pt>
                <c:pt idx="125">
                  <c:v>2.6573041486168236E-2</c:v>
                </c:pt>
                <c:pt idx="126">
                  <c:v>2.6430905905914459E-2</c:v>
                </c:pt>
                <c:pt idx="127">
                  <c:v>2.6289471156652588E-2</c:v>
                </c:pt>
                <c:pt idx="128">
                  <c:v>2.6148732564541977E-2</c:v>
                </c:pt>
                <c:pt idx="129">
                  <c:v>2.6008685074387472E-2</c:v>
                </c:pt>
                <c:pt idx="130">
                  <c:v>2.5869323296757285E-2</c:v>
                </c:pt>
                <c:pt idx="131">
                  <c:v>2.5730641551556799E-2</c:v>
                </c:pt>
                <c:pt idx="132">
                  <c:v>2.5592633908066986E-2</c:v>
                </c:pt>
                <c:pt idx="133">
                  <c:v>2.5455294221784497E-2</c:v>
                </c:pt>
                <c:pt idx="134">
                  <c:v>2.5318616168328312E-2</c:v>
                </c:pt>
                <c:pt idx="135">
                  <c:v>2.5182593274471365E-2</c:v>
                </c:pt>
                <c:pt idx="136">
                  <c:v>2.5047218946534944E-2</c:v>
                </c:pt>
                <c:pt idx="137">
                  <c:v>2.4912486496491804E-2</c:v>
                </c:pt>
                <c:pt idx="138">
                  <c:v>2.4778389165635684E-2</c:v>
                </c:pt>
                <c:pt idx="139">
                  <c:v>2.4644920146261518E-2</c:v>
                </c:pt>
                <c:pt idx="140">
                  <c:v>2.4512072601320156E-2</c:v>
                </c:pt>
                <c:pt idx="141">
                  <c:v>2.4379839682304727E-2</c:v>
                </c:pt>
                <c:pt idx="142">
                  <c:v>2.4248214545364632E-2</c:v>
                </c:pt>
                <c:pt idx="143">
                  <c:v>2.411719036593829E-2</c:v>
                </c:pt>
                <c:pt idx="144">
                  <c:v>2.3986760351866865E-2</c:v>
                </c:pt>
                <c:pt idx="145">
                  <c:v>2.385691775523302E-2</c:v>
                </c:pt>
                <c:pt idx="146">
                  <c:v>2.372765588284409E-2</c:v>
                </c:pt>
                <c:pt idx="147">
                  <c:v>2.3598968105599472E-2</c:v>
                </c:pt>
                <c:pt idx="148">
                  <c:v>2.3470847866953637E-2</c:v>
                </c:pt>
                <c:pt idx="149">
                  <c:v>2.3343288690051089E-2</c:v>
                </c:pt>
                <c:pt idx="150">
                  <c:v>2.3216284184320646E-2</c:v>
                </c:pt>
                <c:pt idx="151">
                  <c:v>2.3089828050971262E-2</c:v>
                </c:pt>
                <c:pt idx="152">
                  <c:v>2.2963914087878123E-2</c:v>
                </c:pt>
                <c:pt idx="153">
                  <c:v>2.2838536193612535E-2</c:v>
                </c:pt>
                <c:pt idx="154">
                  <c:v>2.2713688371015284E-2</c:v>
                </c:pt>
                <c:pt idx="155">
                  <c:v>2.2589364729994843E-2</c:v>
                </c:pt>
                <c:pt idx="156">
                  <c:v>2.2465559489859954E-2</c:v>
                </c:pt>
                <c:pt idx="157">
                  <c:v>2.2342266981181025E-2</c:v>
                </c:pt>
                <c:pt idx="158">
                  <c:v>2.2219481647138162E-2</c:v>
                </c:pt>
                <c:pt idx="159">
                  <c:v>2.2097198044506605E-2</c:v>
                </c:pt>
                <c:pt idx="160">
                  <c:v>2.1975410844190524E-2</c:v>
                </c:pt>
                <c:pt idx="161">
                  <c:v>2.1854114831567184E-2</c:v>
                </c:pt>
                <c:pt idx="162">
                  <c:v>2.1733304906280893E-2</c:v>
                </c:pt>
                <c:pt idx="163">
                  <c:v>2.1612976082045821E-2</c:v>
                </c:pt>
                <c:pt idx="164">
                  <c:v>2.1493123485967436E-2</c:v>
                </c:pt>
                <c:pt idx="165">
                  <c:v>2.1373742357758685E-2</c:v>
                </c:pt>
                <c:pt idx="166">
                  <c:v>2.1254828048724361E-2</c:v>
                </c:pt>
                <c:pt idx="167">
                  <c:v>2.1136376020520764E-2</c:v>
                </c:pt>
                <c:pt idx="168">
                  <c:v>2.101838184387228E-2</c:v>
                </c:pt>
                <c:pt idx="169">
                  <c:v>2.0900841197028841E-2</c:v>
                </c:pt>
                <c:pt idx="170">
                  <c:v>2.0783749864179413E-2</c:v>
                </c:pt>
                <c:pt idx="171">
                  <c:v>2.0667103733704506E-2</c:v>
                </c:pt>
                <c:pt idx="172">
                  <c:v>2.0550898796374284E-2</c:v>
                </c:pt>
                <c:pt idx="173">
                  <c:v>2.0435131143457186E-2</c:v>
                </c:pt>
                <c:pt idx="174">
                  <c:v>2.0319796964786585E-2</c:v>
                </c:pt>
                <c:pt idx="175">
                  <c:v>2.0204892546714648E-2</c:v>
                </c:pt>
                <c:pt idx="176">
                  <c:v>2.0090414270079959E-2</c:v>
                </c:pt>
                <c:pt idx="177">
                  <c:v>1.9976358608061018E-2</c:v>
                </c:pt>
                <c:pt idx="178">
                  <c:v>1.9862722124167176E-2</c:v>
                </c:pt>
                <c:pt idx="179">
                  <c:v>1.9749501470005093E-2</c:v>
                </c:pt>
                <c:pt idx="180">
                  <c:v>1.9636693383192405E-2</c:v>
                </c:pt>
                <c:pt idx="181">
                  <c:v>1.9524294685194343E-2</c:v>
                </c:pt>
                <c:pt idx="182">
                  <c:v>1.9412302279121718E-2</c:v>
                </c:pt>
                <c:pt idx="183">
                  <c:v>1.9300713147658355E-2</c:v>
                </c:pt>
                <c:pt idx="184">
                  <c:v>1.9189524350925691E-2</c:v>
                </c:pt>
                <c:pt idx="185">
                  <c:v>1.9078733024310734E-2</c:v>
                </c:pt>
                <c:pt idx="186">
                  <c:v>1.8968336376443018E-2</c:v>
                </c:pt>
                <c:pt idx="187">
                  <c:v>1.8858331687020113E-2</c:v>
                </c:pt>
                <c:pt idx="188">
                  <c:v>1.8748716304859414E-2</c:v>
                </c:pt>
                <c:pt idx="189">
                  <c:v>1.8639487645868646E-2</c:v>
                </c:pt>
                <c:pt idx="190">
                  <c:v>1.8530643190929785E-2</c:v>
                </c:pt>
                <c:pt idx="191">
                  <c:v>1.8422180484143125E-2</c:v>
                </c:pt>
                <c:pt idx="192">
                  <c:v>1.8314097130729179E-2</c:v>
                </c:pt>
                <c:pt idx="193">
                  <c:v>1.8206390795210137E-2</c:v>
                </c:pt>
                <c:pt idx="194">
                  <c:v>1.8099059199589318E-2</c:v>
                </c:pt>
                <c:pt idx="195">
                  <c:v>1.7992100121501764E-2</c:v>
                </c:pt>
                <c:pt idx="196">
                  <c:v>1.7885511392411013E-2</c:v>
                </c:pt>
                <c:pt idx="197">
                  <c:v>1.7779290895959754E-2</c:v>
                </c:pt>
                <c:pt idx="198">
                  <c:v>1.7673436566172818E-2</c:v>
                </c:pt>
                <c:pt idx="199">
                  <c:v>1.756794638590109E-2</c:v>
                </c:pt>
                <c:pt idx="200">
                  <c:v>1.7462818385133083E-2</c:v>
                </c:pt>
                <c:pt idx="201">
                  <c:v>1.7358050639456835E-2</c:v>
                </c:pt>
                <c:pt idx="202">
                  <c:v>1.7253641268527797E-2</c:v>
                </c:pt>
                <c:pt idx="203">
                  <c:v>1.7149588434573593E-2</c:v>
                </c:pt>
                <c:pt idx="204">
                  <c:v>1.7045890340909864E-2</c:v>
                </c:pt>
                <c:pt idx="205">
                  <c:v>1.6942545230605122E-2</c:v>
                </c:pt>
                <c:pt idx="206">
                  <c:v>1.683955138501414E-2</c:v>
                </c:pt>
                <c:pt idx="207">
                  <c:v>1.6736907122532951E-2</c:v>
                </c:pt>
                <c:pt idx="208">
                  <c:v>1.6634610797245264E-2</c:v>
                </c:pt>
                <c:pt idx="209">
                  <c:v>1.6532660797653476E-2</c:v>
                </c:pt>
                <c:pt idx="210">
                  <c:v>1.643105554554869E-2</c:v>
                </c:pt>
                <c:pt idx="211">
                  <c:v>1.6329793494752609E-2</c:v>
                </c:pt>
                <c:pt idx="212">
                  <c:v>1.6228873129959798E-2</c:v>
                </c:pt>
                <c:pt idx="213">
                  <c:v>1.6128292965700064E-2</c:v>
                </c:pt>
                <c:pt idx="214">
                  <c:v>1.6028051545200706E-2</c:v>
                </c:pt>
                <c:pt idx="215">
                  <c:v>1.5928147439373763E-2</c:v>
                </c:pt>
                <c:pt idx="216">
                  <c:v>1.5828579245829477E-2</c:v>
                </c:pt>
                <c:pt idx="217">
                  <c:v>1.5729345587812915E-2</c:v>
                </c:pt>
                <c:pt idx="218">
                  <c:v>1.5630445113408165E-2</c:v>
                </c:pt>
                <c:pt idx="219">
                  <c:v>1.5531876494484731E-2</c:v>
                </c:pt>
                <c:pt idx="220">
                  <c:v>1.5433638425899066E-2</c:v>
                </c:pt>
                <c:pt idx="221">
                  <c:v>1.5335729624647465E-2</c:v>
                </c:pt>
                <c:pt idx="222">
                  <c:v>1.5238148828965015E-2</c:v>
                </c:pt>
                <c:pt idx="223">
                  <c:v>1.5140894797626148E-2</c:v>
                </c:pt>
                <c:pt idx="224">
                  <c:v>1.5043966309146617E-2</c:v>
                </c:pt>
                <c:pt idx="225">
                  <c:v>1.4947362161010336E-2</c:v>
                </c:pt>
                <c:pt idx="226">
                  <c:v>1.4851081169007685E-2</c:v>
                </c:pt>
                <c:pt idx="227">
                  <c:v>1.4755122166505208E-2</c:v>
                </c:pt>
                <c:pt idx="228">
                  <c:v>1.465948400382211E-2</c:v>
                </c:pt>
                <c:pt idx="229">
                  <c:v>1.4564165547557684E-2</c:v>
                </c:pt>
                <c:pt idx="230">
                  <c:v>1.4469165679974028E-2</c:v>
                </c:pt>
                <c:pt idx="231">
                  <c:v>1.4374483298436269E-2</c:v>
                </c:pt>
                <c:pt idx="232">
                  <c:v>1.4280117314813046E-2</c:v>
                </c:pt>
                <c:pt idx="233">
                  <c:v>1.4186066654902296E-2</c:v>
                </c:pt>
                <c:pt idx="234">
                  <c:v>1.4092330257984509E-2</c:v>
                </c:pt>
                <c:pt idx="235">
                  <c:v>1.3998907076231637E-2</c:v>
                </c:pt>
                <c:pt idx="236">
                  <c:v>1.3905796074183074E-2</c:v>
                </c:pt>
                <c:pt idx="237">
                  <c:v>1.3812996228425023E-2</c:v>
                </c:pt>
                <c:pt idx="238">
                  <c:v>1.3720506526978316E-2</c:v>
                </c:pt>
                <c:pt idx="239">
                  <c:v>1.3628325968921384E-2</c:v>
                </c:pt>
                <c:pt idx="240">
                  <c:v>1.3536453563975037E-2</c:v>
                </c:pt>
                <c:pt idx="241">
                  <c:v>1.3444888332096117E-2</c:v>
                </c:pt>
                <c:pt idx="242">
                  <c:v>1.3353629303077152E-2</c:v>
                </c:pt>
                <c:pt idx="243">
                  <c:v>1.3262675516143796E-2</c:v>
                </c:pt>
                <c:pt idx="244">
                  <c:v>1.3172026019667715E-2</c:v>
                </c:pt>
                <c:pt idx="245">
                  <c:v>1.3081679870790452E-2</c:v>
                </c:pt>
                <c:pt idx="246">
                  <c:v>1.2991636135021079E-2</c:v>
                </c:pt>
                <c:pt idx="247">
                  <c:v>1.2901893885971738E-2</c:v>
                </c:pt>
                <c:pt idx="248">
                  <c:v>1.2812452205149816E-2</c:v>
                </c:pt>
                <c:pt idx="249">
                  <c:v>1.2723310181448788E-2</c:v>
                </c:pt>
                <c:pt idx="250">
                  <c:v>1.2634466911045861E-2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A-48C8-B0B0-96D99538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59824"/>
        <c:axId val="1"/>
      </c:lineChart>
      <c:dateAx>
        <c:axId val="111645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4598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552371348670791"/>
          <c:y val="0.1354840843688325"/>
          <c:w val="0.24871375890611508"/>
          <c:h val="0.15161314203178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5</xdr:row>
      <xdr:rowOff>76200</xdr:rowOff>
    </xdr:from>
    <xdr:to>
      <xdr:col>23</xdr:col>
      <xdr:colOff>285750</xdr:colOff>
      <xdr:row>24</xdr:row>
      <xdr:rowOff>104775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AFD4A5F1-DFB3-0869-B299-7F2674F8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9</xdr:row>
          <xdr:rowOff>85725</xdr:rowOff>
        </xdr:from>
        <xdr:to>
          <xdr:col>11</xdr:col>
          <xdr:colOff>409575</xdr:colOff>
          <xdr:row>13</xdr:row>
          <xdr:rowOff>142875</xdr:rowOff>
        </xdr:to>
        <xdr:sp macro="" textlink="">
          <xdr:nvSpPr>
            <xdr:cNvPr id="2127" name="Button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67165BED-291E-F670-0A7B-207B674EA8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Fit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238125</xdr:colOff>
      <xdr:row>25</xdr:row>
      <xdr:rowOff>66675</xdr:rowOff>
    </xdr:from>
    <xdr:to>
      <xdr:col>23</xdr:col>
      <xdr:colOff>295275</xdr:colOff>
      <xdr:row>43</xdr:row>
      <xdr:rowOff>85725</xdr:rowOff>
    </xdr:to>
    <xdr:graphicFrame macro="">
      <xdr:nvGraphicFramePr>
        <xdr:cNvPr id="2274" name="Chart 226">
          <a:extLst>
            <a:ext uri="{FF2B5EF4-FFF2-40B4-BE49-F238E27FC236}">
              <a16:creationId xmlns:a16="http://schemas.microsoft.com/office/drawing/2014/main" id="{657AF2CE-7A71-9401-3C1B-69B98F93F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33</xdr:row>
      <xdr:rowOff>0</xdr:rowOff>
    </xdr:from>
    <xdr:to>
      <xdr:col>47</xdr:col>
      <xdr:colOff>66675</xdr:colOff>
      <xdr:row>51</xdr:row>
      <xdr:rowOff>28575</xdr:rowOff>
    </xdr:to>
    <xdr:graphicFrame macro="">
      <xdr:nvGraphicFramePr>
        <xdr:cNvPr id="5141" name="Chart 1045">
          <a:extLst>
            <a:ext uri="{FF2B5EF4-FFF2-40B4-BE49-F238E27FC236}">
              <a16:creationId xmlns:a16="http://schemas.microsoft.com/office/drawing/2014/main" id="{B52DB885-852C-7E2B-098B-A57033278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mangel2/Desktop/LIB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P LIBOR Curve"/>
      <sheetName val="Data"/>
    </sheetNames>
    <sheetDataSet>
      <sheetData sheetId="0" refreshError="1"/>
      <sheetData sheetId="1">
        <row r="4">
          <cell r="E4">
            <v>6.1775987095002101E-2</v>
          </cell>
        </row>
        <row r="5">
          <cell r="E5">
            <v>6.6054059737495202E-2</v>
          </cell>
        </row>
        <row r="6">
          <cell r="E6">
            <v>6.7723813319599202E-2</v>
          </cell>
        </row>
        <row r="7">
          <cell r="E7">
            <v>6.8382191009598497E-2</v>
          </cell>
        </row>
        <row r="8">
          <cell r="E8">
            <v>6.8036217068723703E-2</v>
          </cell>
        </row>
        <row r="9">
          <cell r="E9">
            <v>6.7113805610466801E-2</v>
          </cell>
        </row>
        <row r="10">
          <cell r="E10">
            <v>6.6288138166418903E-2</v>
          </cell>
        </row>
        <row r="11">
          <cell r="E11">
            <v>6.5339272385476696E-2</v>
          </cell>
        </row>
        <row r="12">
          <cell r="E12">
            <v>6.4401136327226105E-2</v>
          </cell>
        </row>
        <row r="13">
          <cell r="E13">
            <v>6.34655695849458E-2</v>
          </cell>
        </row>
        <row r="14">
          <cell r="E14">
            <v>6.2547867237104704E-2</v>
          </cell>
        </row>
        <row r="15">
          <cell r="E15">
            <v>6.1883906017721702E-2</v>
          </cell>
        </row>
        <row r="16">
          <cell r="E16">
            <v>6.1218128812328597E-2</v>
          </cell>
        </row>
        <row r="17">
          <cell r="E17">
            <v>6.0554173748694803E-2</v>
          </cell>
        </row>
        <row r="18">
          <cell r="E18">
            <v>5.9890221760169601E-2</v>
          </cell>
        </row>
        <row r="19">
          <cell r="E19">
            <v>5.9225537182993698E-2</v>
          </cell>
        </row>
        <row r="20">
          <cell r="E20">
            <v>5.8548065715760898E-2</v>
          </cell>
        </row>
        <row r="21">
          <cell r="E21">
            <v>5.7872448455047E-2</v>
          </cell>
        </row>
        <row r="22">
          <cell r="E22">
            <v>5.71968343825668E-2</v>
          </cell>
        </row>
        <row r="23">
          <cell r="E23">
            <v>5.6521223499336401E-2</v>
          </cell>
        </row>
        <row r="24">
          <cell r="E24">
            <v>6.2456603393401498E-2</v>
          </cell>
        </row>
        <row r="25">
          <cell r="E25">
            <v>6.2138268415628403E-2</v>
          </cell>
        </row>
        <row r="26">
          <cell r="E26">
            <v>6.18216736738217E-2</v>
          </cell>
        </row>
        <row r="27">
          <cell r="E27">
            <v>6.1503340104990499E-2</v>
          </cell>
        </row>
        <row r="28">
          <cell r="E28">
            <v>6.1185007242719802E-2</v>
          </cell>
        </row>
        <row r="29">
          <cell r="E29">
            <v>6.0866675087114103E-2</v>
          </cell>
        </row>
        <row r="30">
          <cell r="E30">
            <v>6.0550083152473899E-2</v>
          </cell>
        </row>
        <row r="31">
          <cell r="E31">
            <v>6.0231752406654702E-2</v>
          </cell>
        </row>
        <row r="32">
          <cell r="E32">
            <v>5.9915161874307503E-2</v>
          </cell>
        </row>
        <row r="33">
          <cell r="E33">
            <v>5.9596832538697499E-2</v>
          </cell>
        </row>
        <row r="34">
          <cell r="E34">
            <v>5.9280704738024603E-2</v>
          </cell>
        </row>
        <row r="35">
          <cell r="E35">
            <v>5.8971757147052703E-2</v>
          </cell>
        </row>
        <row r="36">
          <cell r="E36">
            <v>5.8662810222408698E-2</v>
          </cell>
        </row>
        <row r="37">
          <cell r="E37">
            <v>5.8353863964188499E-2</v>
          </cell>
        </row>
        <row r="38">
          <cell r="E38">
            <v>5.8046606597955498E-2</v>
          </cell>
        </row>
        <row r="39">
          <cell r="E39">
            <v>5.77376616692322E-2</v>
          </cell>
        </row>
        <row r="40">
          <cell r="E40">
            <v>5.7430405625422197E-2</v>
          </cell>
        </row>
        <row r="41">
          <cell r="E41">
            <v>5.7121462026582297E-2</v>
          </cell>
        </row>
        <row r="42">
          <cell r="E42">
            <v>5.6814207305581697E-2</v>
          </cell>
        </row>
        <row r="43">
          <cell r="E43">
            <v>5.6505265037011899E-2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316"/>
  <sheetViews>
    <sheetView showGridLines="0" tabSelected="1" workbookViewId="0">
      <pane ySplit="2" topLeftCell="A3" activePane="bottomLeft" state="frozen"/>
      <selection activeCell="S1" sqref="S1"/>
      <selection pane="bottomLeft" activeCell="B5" sqref="B5"/>
    </sheetView>
  </sheetViews>
  <sheetFormatPr defaultRowHeight="12.75" x14ac:dyDescent="0.2"/>
  <cols>
    <col min="2" max="2" width="10.140625" bestFit="1" customWidth="1"/>
    <col min="3" max="3" width="9.85546875" style="2" customWidth="1"/>
    <col min="4" max="4" width="9.140625" style="2"/>
    <col min="6" max="6" width="10.5703125" customWidth="1"/>
    <col min="7" max="7" width="10" customWidth="1"/>
    <col min="8" max="10" width="10.140625" style="20" customWidth="1"/>
    <col min="25" max="25" width="10.28515625" customWidth="1"/>
    <col min="26" max="26" width="0.7109375" style="75" customWidth="1"/>
    <col min="27" max="27" width="0.28515625" customWidth="1"/>
    <col min="28" max="28" width="0.42578125" style="48" customWidth="1"/>
    <col min="29" max="29" width="9.85546875" style="20" customWidth="1"/>
    <col min="30" max="30" width="11.28515625" style="20" bestFit="1" customWidth="1"/>
    <col min="31" max="31" width="9.5703125" style="68" bestFit="1" customWidth="1"/>
    <col min="32" max="32" width="0.5703125" customWidth="1"/>
    <col min="33" max="33" width="0.28515625" customWidth="1"/>
    <col min="34" max="34" width="9.28515625" bestFit="1" customWidth="1"/>
  </cols>
  <sheetData>
    <row r="1" spans="1:35" x14ac:dyDescent="0.2">
      <c r="A1" t="s">
        <v>39</v>
      </c>
      <c r="C1" s="89">
        <v>36607</v>
      </c>
      <c r="F1" t="s">
        <v>51</v>
      </c>
      <c r="AC1" s="104" t="s">
        <v>46</v>
      </c>
    </row>
    <row r="2" spans="1:35" x14ac:dyDescent="0.2">
      <c r="A2" t="s">
        <v>40</v>
      </c>
      <c r="B2" s="41"/>
      <c r="C2" s="89">
        <v>36617</v>
      </c>
      <c r="F2" s="42">
        <v>36607</v>
      </c>
      <c r="Y2" s="2" t="s">
        <v>38</v>
      </c>
      <c r="AA2" s="2"/>
      <c r="AC2" s="104"/>
      <c r="AD2" s="4" t="s">
        <v>47</v>
      </c>
      <c r="AE2" s="67" t="s">
        <v>48</v>
      </c>
      <c r="AI2" s="2" t="s">
        <v>44</v>
      </c>
    </row>
    <row r="3" spans="1:35" ht="47.25" customHeight="1" x14ac:dyDescent="0.2">
      <c r="A3" s="15" t="s">
        <v>41</v>
      </c>
      <c r="B3" s="62" t="s">
        <v>52</v>
      </c>
      <c r="C3" s="15" t="s">
        <v>35</v>
      </c>
      <c r="D3" s="15" t="s">
        <v>34</v>
      </c>
      <c r="E3" s="15" t="s">
        <v>36</v>
      </c>
      <c r="F3" s="15" t="s">
        <v>33</v>
      </c>
      <c r="G3" s="15" t="s">
        <v>12</v>
      </c>
      <c r="H3" s="21" t="s">
        <v>45</v>
      </c>
      <c r="I3" s="21" t="s">
        <v>31</v>
      </c>
      <c r="J3" s="56" t="s">
        <v>50</v>
      </c>
      <c r="K3" s="25" t="s">
        <v>30</v>
      </c>
      <c r="L3" s="27" t="s">
        <v>43</v>
      </c>
      <c r="M3" s="27"/>
      <c r="Y3" s="35">
        <v>35462</v>
      </c>
      <c r="AE3" s="74">
        <v>155</v>
      </c>
    </row>
    <row r="4" spans="1:35" x14ac:dyDescent="0.2">
      <c r="A4" s="54">
        <v>36557</v>
      </c>
      <c r="B4" s="37">
        <f>(C2-C1)/365.25</f>
        <v>2.7378507871321012E-2</v>
      </c>
      <c r="C4" s="90">
        <f>AD39</f>
        <v>2.3213194868662246E-2</v>
      </c>
      <c r="D4" s="94" t="s">
        <v>49</v>
      </c>
      <c r="E4" s="100">
        <f>IF(D4&lt;&gt;0,AVERAGE(C4:D4),C4)</f>
        <v>2.3213194868662246E-2</v>
      </c>
      <c r="F4" s="51">
        <f>[1]Data!$E4</f>
        <v>6.1775987095002101E-2</v>
      </c>
      <c r="G4" s="97">
        <f>C4</f>
        <v>2.3213194868662246E-2</v>
      </c>
      <c r="H4" s="59">
        <f>G4</f>
        <v>2.3213194868662246E-2</v>
      </c>
      <c r="I4" s="22"/>
      <c r="J4" s="57">
        <f>H4</f>
        <v>2.3213194868662246E-2</v>
      </c>
      <c r="K4" s="26" t="s">
        <v>27</v>
      </c>
      <c r="L4" s="27">
        <v>1.3744281028122834E-3</v>
      </c>
      <c r="M4" s="27"/>
      <c r="Y4" s="35">
        <v>35490</v>
      </c>
      <c r="AE4" s="74">
        <v>155.4</v>
      </c>
    </row>
    <row r="5" spans="1:35" x14ac:dyDescent="0.2">
      <c r="A5" s="55">
        <f>DATE(YEAR(A4),MONTH(A4)+6,1)</f>
        <v>36739</v>
      </c>
      <c r="B5" s="38">
        <f>B4+0.5</f>
        <v>0.52737850787132101</v>
      </c>
      <c r="C5" s="91"/>
      <c r="D5" s="95"/>
      <c r="E5" s="101">
        <f t="shared" ref="E5:E43" si="0">IF(D5&lt;&gt;0,AVERAGE(C5:D5),C5)</f>
        <v>0</v>
      </c>
      <c r="F5" s="52">
        <f>[1]Data!$E5</f>
        <v>6.6054059737495202E-2</v>
      </c>
      <c r="G5" s="98">
        <f>'Curve frm Quoted SWAP rates'!C8</f>
        <v>1.7365184753086405E-2</v>
      </c>
      <c r="H5" s="31">
        <f t="shared" ref="H5:H43" si="1">$L$4*EXP(-$L$5*LN($B5)+$L$6*(LN($B5))^2-$L$7*(LN($B5))^3)+$L$8</f>
        <v>1.7881563955156811E-2</v>
      </c>
      <c r="I5" s="22">
        <f t="shared" ref="I5:I43" si="2">(H5-G5)^2</f>
        <v>2.6664748033086958E-7</v>
      </c>
      <c r="J5" s="57">
        <f t="shared" ref="J5:J43" si="3">$L$4*EXP(-$L$5*LN($B5)+$L$6*(LN($B5))^2-$L$7*(LN($B5))^3)+$L$8</f>
        <v>1.7881563955156811E-2</v>
      </c>
      <c r="K5" s="28" t="s">
        <v>28</v>
      </c>
      <c r="L5" s="29">
        <v>-3.5719237547819995</v>
      </c>
      <c r="M5" s="29"/>
      <c r="Y5" s="35">
        <v>35521</v>
      </c>
      <c r="AE5" s="74">
        <v>156.30000000000001</v>
      </c>
    </row>
    <row r="6" spans="1:35" x14ac:dyDescent="0.2">
      <c r="A6" s="55">
        <f t="shared" ref="A6:A43" si="4">DATE(YEAR(A5),MONTH(A5)+6,1)</f>
        <v>36923</v>
      </c>
      <c r="B6" s="38">
        <f t="shared" ref="B6:B43" si="5">B5+0.5</f>
        <v>1.0273785078713211</v>
      </c>
      <c r="C6" s="92"/>
      <c r="D6" s="95"/>
      <c r="E6" s="101">
        <f t="shared" si="0"/>
        <v>0</v>
      </c>
      <c r="F6" s="52">
        <f>[1]Data!$E6</f>
        <v>6.7723813319599202E-2</v>
      </c>
      <c r="G6" s="98">
        <f>'Curve frm Quoted SWAP rates'!C9</f>
        <v>1.7365184753086405E-2</v>
      </c>
      <c r="H6" s="31">
        <f t="shared" si="1"/>
        <v>1.9288974060935847E-2</v>
      </c>
      <c r="I6" s="22">
        <f t="shared" si="2"/>
        <v>3.7009653009958373E-6</v>
      </c>
      <c r="J6" s="57">
        <f t="shared" si="3"/>
        <v>1.9288974060935847E-2</v>
      </c>
      <c r="K6" s="28" t="s">
        <v>29</v>
      </c>
      <c r="L6" s="29">
        <v>-0.83673221530824882</v>
      </c>
      <c r="M6" s="29"/>
      <c r="Y6" s="35">
        <v>35551</v>
      </c>
      <c r="AE6" s="74">
        <v>156.9</v>
      </c>
    </row>
    <row r="7" spans="1:35" x14ac:dyDescent="0.2">
      <c r="A7" s="55">
        <f t="shared" si="4"/>
        <v>37104</v>
      </c>
      <c r="B7" s="38">
        <f t="shared" si="5"/>
        <v>1.5273785078713211</v>
      </c>
      <c r="C7" s="91">
        <v>1.9900000000000001E-2</v>
      </c>
      <c r="D7" s="95">
        <f>C7-0.002</f>
        <v>1.7899999999999999E-2</v>
      </c>
      <c r="E7" s="101">
        <f t="shared" si="0"/>
        <v>1.89E-2</v>
      </c>
      <c r="F7" s="52">
        <f>[1]Data!$E7</f>
        <v>6.8382191009598497E-2</v>
      </c>
      <c r="G7" s="98">
        <f>'Curve frm Quoted SWAP rates'!C10</f>
        <v>1.7365184753086405E-2</v>
      </c>
      <c r="H7" s="31">
        <f t="shared" si="1"/>
        <v>2.3055136096660593E-2</v>
      </c>
      <c r="I7" s="22">
        <f t="shared" si="2"/>
        <v>3.2375546292241716E-5</v>
      </c>
      <c r="J7" s="57">
        <f t="shared" si="3"/>
        <v>2.3055136096660593E-2</v>
      </c>
      <c r="K7" s="30" t="s">
        <v>42</v>
      </c>
      <c r="L7" s="50">
        <v>0.22526778522845359</v>
      </c>
      <c r="M7" s="50"/>
      <c r="Y7" s="35">
        <v>35582</v>
      </c>
      <c r="AE7" s="74">
        <v>157.5</v>
      </c>
    </row>
    <row r="8" spans="1:35" x14ac:dyDescent="0.2">
      <c r="A8" s="55">
        <f t="shared" si="4"/>
        <v>37288</v>
      </c>
      <c r="B8" s="38">
        <f t="shared" si="5"/>
        <v>2.0273785078713211</v>
      </c>
      <c r="C8" s="91"/>
      <c r="D8" s="95"/>
      <c r="E8" s="101">
        <f t="shared" si="0"/>
        <v>0</v>
      </c>
      <c r="F8" s="52">
        <f>[1]Data!$E8</f>
        <v>6.8036217068723703E-2</v>
      </c>
      <c r="G8" s="98">
        <f>'Curve frm Quoted SWAP rates'!C11</f>
        <v>3.5802907473020278E-2</v>
      </c>
      <c r="H8" s="31">
        <f t="shared" si="1"/>
        <v>2.8209683431069096E-2</v>
      </c>
      <c r="I8" s="22">
        <f t="shared" si="2"/>
        <v>5.7657051351265437E-5</v>
      </c>
      <c r="J8" s="57">
        <f t="shared" si="3"/>
        <v>2.8209683431069096E-2</v>
      </c>
      <c r="K8" s="30" t="s">
        <v>32</v>
      </c>
      <c r="L8" s="58">
        <f>G43</f>
        <v>1.7776265198869153E-2</v>
      </c>
      <c r="M8" s="58"/>
      <c r="Y8" s="35">
        <v>35612</v>
      </c>
      <c r="AE8" s="74">
        <v>157.5</v>
      </c>
    </row>
    <row r="9" spans="1:35" x14ac:dyDescent="0.2">
      <c r="A9" s="55">
        <f t="shared" si="4"/>
        <v>37469</v>
      </c>
      <c r="B9" s="38">
        <f t="shared" si="5"/>
        <v>2.5273785078713211</v>
      </c>
      <c r="C9" s="92"/>
      <c r="D9" s="95"/>
      <c r="E9" s="101">
        <f t="shared" si="0"/>
        <v>0</v>
      </c>
      <c r="F9" s="52">
        <f>[1]Data!$E9</f>
        <v>6.7113805610466801E-2</v>
      </c>
      <c r="G9" s="98">
        <f>'Curve frm Quoted SWAP rates'!C12</f>
        <v>3.5802907473020278E-2</v>
      </c>
      <c r="H9" s="31">
        <f t="shared" si="1"/>
        <v>3.312445896046002E-2</v>
      </c>
      <c r="I9" s="22">
        <f t="shared" si="2"/>
        <v>7.1740864344362586E-6</v>
      </c>
      <c r="J9" s="57">
        <f t="shared" si="3"/>
        <v>3.312445896046002E-2</v>
      </c>
      <c r="Y9" s="35">
        <v>35643</v>
      </c>
      <c r="AE9" s="74">
        <v>158.5</v>
      </c>
    </row>
    <row r="10" spans="1:35" x14ac:dyDescent="0.2">
      <c r="A10" s="55">
        <f t="shared" si="4"/>
        <v>37653</v>
      </c>
      <c r="B10" s="38">
        <f t="shared" si="5"/>
        <v>3.0273785078713211</v>
      </c>
      <c r="C10" s="91"/>
      <c r="D10" s="95"/>
      <c r="E10" s="101">
        <f t="shared" si="0"/>
        <v>0</v>
      </c>
      <c r="F10" s="52">
        <f>[1]Data!$E10</f>
        <v>6.6288138166418903E-2</v>
      </c>
      <c r="G10" s="98">
        <f>'Curve frm Quoted SWAP rates'!C13</f>
        <v>3.5802907473020278E-2</v>
      </c>
      <c r="H10" s="31">
        <f t="shared" si="1"/>
        <v>3.6726440080895151E-2</v>
      </c>
      <c r="I10" s="22">
        <f t="shared" si="2"/>
        <v>8.5291247780816426E-7</v>
      </c>
      <c r="J10" s="57">
        <f t="shared" si="3"/>
        <v>3.6726440080895151E-2</v>
      </c>
      <c r="Y10" s="35">
        <v>35674</v>
      </c>
      <c r="AE10" s="74">
        <v>159.30000000000001</v>
      </c>
    </row>
    <row r="11" spans="1:35" x14ac:dyDescent="0.2">
      <c r="A11" s="55">
        <f t="shared" si="4"/>
        <v>37834</v>
      </c>
      <c r="B11" s="38">
        <f t="shared" si="5"/>
        <v>3.5273785078713211</v>
      </c>
      <c r="C11" s="92"/>
      <c r="D11" s="95"/>
      <c r="E11" s="101">
        <f t="shared" si="0"/>
        <v>0</v>
      </c>
      <c r="F11" s="52">
        <f>[1]Data!$E11</f>
        <v>6.5339272385476696E-2</v>
      </c>
      <c r="G11" s="98">
        <f>'Curve frm Quoted SWAP rates'!C14</f>
        <v>3.5802907473020278E-2</v>
      </c>
      <c r="H11" s="31">
        <f t="shared" si="1"/>
        <v>3.8678612865108375E-2</v>
      </c>
      <c r="I11" s="22">
        <f t="shared" si="2"/>
        <v>8.2696815020845574E-6</v>
      </c>
      <c r="J11" s="57">
        <f t="shared" si="3"/>
        <v>3.8678612865108375E-2</v>
      </c>
      <c r="K11" s="24"/>
      <c r="Y11" s="35">
        <v>35704</v>
      </c>
      <c r="AE11" s="74">
        <v>159.5</v>
      </c>
    </row>
    <row r="12" spans="1:35" x14ac:dyDescent="0.2">
      <c r="A12" s="55">
        <f t="shared" si="4"/>
        <v>38018</v>
      </c>
      <c r="B12" s="38">
        <f t="shared" si="5"/>
        <v>4.0273785078713207</v>
      </c>
      <c r="C12" s="92"/>
      <c r="D12" s="95"/>
      <c r="E12" s="101">
        <f t="shared" si="0"/>
        <v>0</v>
      </c>
      <c r="F12" s="52">
        <f>[1]Data!$E12</f>
        <v>6.4401136327226105E-2</v>
      </c>
      <c r="G12" s="98">
        <f>'Curve frm Quoted SWAP rates'!C15</f>
        <v>3.5802907473020278E-2</v>
      </c>
      <c r="H12" s="31">
        <f t="shared" si="1"/>
        <v>3.9128877084353086E-2</v>
      </c>
      <c r="I12" s="22">
        <f t="shared" si="2"/>
        <v>1.1062073855509316E-5</v>
      </c>
      <c r="J12" s="57">
        <f t="shared" si="3"/>
        <v>3.9128877084353086E-2</v>
      </c>
      <c r="Y12" s="35">
        <v>35735</v>
      </c>
      <c r="AE12" s="74">
        <v>159.6</v>
      </c>
    </row>
    <row r="13" spans="1:35" x14ac:dyDescent="0.2">
      <c r="A13" s="55">
        <f t="shared" si="4"/>
        <v>38200</v>
      </c>
      <c r="B13" s="38">
        <f t="shared" si="5"/>
        <v>4.5273785078713207</v>
      </c>
      <c r="C13" s="91">
        <v>2.9399999999999999E-2</v>
      </c>
      <c r="D13" s="95">
        <f>C13-0.002</f>
        <v>2.7400000000000001E-2</v>
      </c>
      <c r="E13" s="101">
        <f t="shared" si="0"/>
        <v>2.8400000000000002E-2</v>
      </c>
      <c r="F13" s="52">
        <f>[1]Data!$E13</f>
        <v>6.34655695849458E-2</v>
      </c>
      <c r="G13" s="98">
        <f>'Curve frm Quoted SWAP rates'!C16</f>
        <v>3.5802907473020278E-2</v>
      </c>
      <c r="H13" s="31">
        <f t="shared" si="1"/>
        <v>3.8435295532220255E-2</v>
      </c>
      <c r="I13" s="22">
        <f t="shared" si="2"/>
        <v>6.929466894218625E-6</v>
      </c>
      <c r="J13" s="57">
        <f t="shared" si="3"/>
        <v>3.8435295532220255E-2</v>
      </c>
      <c r="Y13" s="35">
        <v>35765</v>
      </c>
      <c r="AE13" s="74">
        <v>160</v>
      </c>
    </row>
    <row r="14" spans="1:35" x14ac:dyDescent="0.2">
      <c r="A14" s="55">
        <f t="shared" si="4"/>
        <v>38384</v>
      </c>
      <c r="B14" s="38">
        <f t="shared" si="5"/>
        <v>5.0273785078713207</v>
      </c>
      <c r="C14" s="92"/>
      <c r="D14" s="95"/>
      <c r="E14" s="101">
        <f t="shared" si="0"/>
        <v>0</v>
      </c>
      <c r="F14" s="52">
        <f>[1]Data!$E14</f>
        <v>6.2547867237104704E-2</v>
      </c>
      <c r="G14" s="98">
        <f>'Curve frm Quoted SWAP rates'!C17</f>
        <v>3.6933840224393881E-2</v>
      </c>
      <c r="H14" s="31">
        <f t="shared" si="1"/>
        <v>3.6987734373594379E-2</v>
      </c>
      <c r="I14" s="22">
        <f t="shared" si="2"/>
        <v>2.9045793180455341E-9</v>
      </c>
      <c r="J14" s="57">
        <f t="shared" si="3"/>
        <v>3.6987734373594379E-2</v>
      </c>
      <c r="Y14" s="35">
        <v>35796</v>
      </c>
      <c r="AE14" s="74">
        <v>159.5</v>
      </c>
    </row>
    <row r="15" spans="1:35" x14ac:dyDescent="0.2">
      <c r="A15" s="55">
        <f t="shared" si="4"/>
        <v>38565</v>
      </c>
      <c r="B15" s="38">
        <f t="shared" si="5"/>
        <v>5.5273785078713207</v>
      </c>
      <c r="C15" s="92"/>
      <c r="D15" s="95"/>
      <c r="E15" s="101">
        <f t="shared" si="0"/>
        <v>0</v>
      </c>
      <c r="F15" s="52">
        <f>[1]Data!$E15</f>
        <v>6.1883906017721702E-2</v>
      </c>
      <c r="G15" s="98">
        <f>'Curve frm Quoted SWAP rates'!C18</f>
        <v>3.6933840224393881E-2</v>
      </c>
      <c r="H15" s="31">
        <f t="shared" si="1"/>
        <v>3.5121442631699654E-2</v>
      </c>
      <c r="I15" s="22">
        <f t="shared" si="2"/>
        <v>3.2847850340038303E-6</v>
      </c>
      <c r="J15" s="57">
        <f t="shared" si="3"/>
        <v>3.5121442631699654E-2</v>
      </c>
      <c r="Y15" s="35">
        <v>35827</v>
      </c>
      <c r="AA15" s="3"/>
      <c r="AB15" s="64"/>
      <c r="AC15" s="60"/>
      <c r="AE15" s="74">
        <v>160.30000000000001</v>
      </c>
      <c r="AF15" s="3"/>
      <c r="AG15" s="48"/>
    </row>
    <row r="16" spans="1:35" x14ac:dyDescent="0.2">
      <c r="A16" s="55">
        <f t="shared" si="4"/>
        <v>38749</v>
      </c>
      <c r="B16" s="38">
        <f t="shared" si="5"/>
        <v>6.0273785078713207</v>
      </c>
      <c r="C16" s="92"/>
      <c r="D16" s="95"/>
      <c r="E16" s="101">
        <f t="shared" si="0"/>
        <v>0</v>
      </c>
      <c r="F16" s="52">
        <f>[1]Data!$E16</f>
        <v>6.1218128812328597E-2</v>
      </c>
      <c r="G16" s="98">
        <f>'Curve frm Quoted SWAP rates'!C19</f>
        <v>3.6933840224393881E-2</v>
      </c>
      <c r="H16" s="31">
        <f t="shared" si="1"/>
        <v>3.3089374938156807E-2</v>
      </c>
      <c r="I16" s="22">
        <f t="shared" si="2"/>
        <v>1.4779913337081907E-5</v>
      </c>
      <c r="J16" s="57">
        <f t="shared" si="3"/>
        <v>3.3089374938156807E-2</v>
      </c>
      <c r="Y16" s="35">
        <v>35855</v>
      </c>
      <c r="AA16" s="3"/>
      <c r="AB16" s="64"/>
      <c r="AC16" s="60"/>
      <c r="AD16" s="60"/>
      <c r="AE16" s="74">
        <v>160.80000000000001</v>
      </c>
      <c r="AF16" s="3"/>
      <c r="AG16" s="48"/>
    </row>
    <row r="17" spans="1:35" x14ac:dyDescent="0.2">
      <c r="A17" s="55">
        <f t="shared" si="4"/>
        <v>38930</v>
      </c>
      <c r="B17" s="38">
        <f t="shared" si="5"/>
        <v>6.5273785078713207</v>
      </c>
      <c r="C17" s="91">
        <v>3.15E-2</v>
      </c>
      <c r="D17" s="95">
        <f>C17-0.002</f>
        <v>2.9499999999999998E-2</v>
      </c>
      <c r="E17" s="101">
        <f t="shared" si="0"/>
        <v>3.0499999999999999E-2</v>
      </c>
      <c r="F17" s="52">
        <f>[1]Data!$E17</f>
        <v>6.0554173748694803E-2</v>
      </c>
      <c r="G17" s="98">
        <f>'Curve frm Quoted SWAP rates'!C20</f>
        <v>3.6933840224393881E-2</v>
      </c>
      <c r="H17" s="31">
        <f t="shared" si="1"/>
        <v>3.1064569327995964E-2</v>
      </c>
      <c r="I17" s="22">
        <f t="shared" si="2"/>
        <v>3.444834085530361E-5</v>
      </c>
      <c r="J17" s="57">
        <f t="shared" si="3"/>
        <v>3.1064569327995964E-2</v>
      </c>
      <c r="Y17" s="35">
        <v>35886</v>
      </c>
      <c r="AA17" s="3"/>
      <c r="AB17" s="64"/>
      <c r="AC17" s="60"/>
      <c r="AD17" s="60"/>
      <c r="AE17" s="74">
        <v>162.6</v>
      </c>
      <c r="AF17" s="3"/>
      <c r="AG17" s="48"/>
    </row>
    <row r="18" spans="1:35" x14ac:dyDescent="0.2">
      <c r="A18" s="55">
        <f t="shared" si="4"/>
        <v>39114</v>
      </c>
      <c r="B18" s="38">
        <f t="shared" si="5"/>
        <v>7.0273785078713207</v>
      </c>
      <c r="C18" s="92"/>
      <c r="D18" s="95"/>
      <c r="E18" s="101">
        <f t="shared" si="0"/>
        <v>0</v>
      </c>
      <c r="F18" s="52">
        <f>[1]Data!$E18</f>
        <v>5.9890221760169601E-2</v>
      </c>
      <c r="G18" s="98">
        <f>'Curve frm Quoted SWAP rates'!C21</f>
        <v>2.6032094465222574E-2</v>
      </c>
      <c r="H18" s="31">
        <f t="shared" si="1"/>
        <v>2.9154512560958835E-2</v>
      </c>
      <c r="I18" s="22">
        <f t="shared" si="2"/>
        <v>9.7494947645812582E-6</v>
      </c>
      <c r="J18" s="57">
        <f t="shared" si="3"/>
        <v>2.9154512560958835E-2</v>
      </c>
      <c r="Y18" s="35">
        <v>35916</v>
      </c>
      <c r="AA18" s="3"/>
      <c r="AB18" s="64"/>
      <c r="AC18" s="60"/>
      <c r="AD18" s="60"/>
      <c r="AE18" s="74">
        <v>163.5</v>
      </c>
      <c r="AF18" s="3"/>
      <c r="AG18" s="48"/>
    </row>
    <row r="19" spans="1:35" x14ac:dyDescent="0.2">
      <c r="A19" s="55">
        <f t="shared" si="4"/>
        <v>39295</v>
      </c>
      <c r="B19" s="38">
        <f t="shared" si="5"/>
        <v>7.5273785078713207</v>
      </c>
      <c r="C19" s="92"/>
      <c r="D19" s="95"/>
      <c r="E19" s="101">
        <f t="shared" si="0"/>
        <v>0</v>
      </c>
      <c r="F19" s="52">
        <f>[1]Data!$E19</f>
        <v>5.9225537182993698E-2</v>
      </c>
      <c r="G19" s="98">
        <f>'Curve frm Quoted SWAP rates'!C22</f>
        <v>2.6032094465222574E-2</v>
      </c>
      <c r="H19" s="31">
        <f t="shared" si="1"/>
        <v>2.7417958684930681E-2</v>
      </c>
      <c r="I19" s="22">
        <f t="shared" si="2"/>
        <v>1.9206196354671586E-6</v>
      </c>
      <c r="J19" s="57">
        <f t="shared" si="3"/>
        <v>2.7417958684930681E-2</v>
      </c>
      <c r="Y19" s="35">
        <v>35947</v>
      </c>
      <c r="AA19" s="3"/>
      <c r="AB19" s="64"/>
      <c r="AC19" s="60"/>
      <c r="AD19" s="60"/>
      <c r="AE19" s="74">
        <v>163.4</v>
      </c>
      <c r="AF19" s="3"/>
      <c r="AG19" s="48"/>
    </row>
    <row r="20" spans="1:35" x14ac:dyDescent="0.2">
      <c r="A20" s="55">
        <f t="shared" si="4"/>
        <v>39479</v>
      </c>
      <c r="B20" s="38">
        <f t="shared" si="5"/>
        <v>8.0273785078713207</v>
      </c>
      <c r="C20" s="92"/>
      <c r="D20" s="95"/>
      <c r="E20" s="101">
        <f t="shared" si="0"/>
        <v>0</v>
      </c>
      <c r="F20" s="52">
        <f>[1]Data!$E20</f>
        <v>5.8548065715760898E-2</v>
      </c>
      <c r="G20" s="98">
        <f>'Curve frm Quoted SWAP rates'!C23</f>
        <v>2.6032094465222574E-2</v>
      </c>
      <c r="H20" s="31">
        <f t="shared" si="1"/>
        <v>2.58799732990906E-2</v>
      </c>
      <c r="I20" s="22">
        <f t="shared" si="2"/>
        <v>2.314084918535174E-8</v>
      </c>
      <c r="J20" s="57">
        <f t="shared" si="3"/>
        <v>2.58799732990906E-2</v>
      </c>
      <c r="Y20" s="35">
        <v>35977</v>
      </c>
      <c r="AA20" s="3"/>
      <c r="AB20" s="64"/>
      <c r="AC20" s="60"/>
      <c r="AD20" s="60"/>
      <c r="AE20" s="74">
        <v>163</v>
      </c>
      <c r="AF20" s="3"/>
      <c r="AG20" s="48"/>
    </row>
    <row r="21" spans="1:35" x14ac:dyDescent="0.2">
      <c r="A21" s="55">
        <f t="shared" si="4"/>
        <v>39661</v>
      </c>
      <c r="B21" s="38">
        <f t="shared" si="5"/>
        <v>8.5273785078713207</v>
      </c>
      <c r="C21" s="92"/>
      <c r="D21" s="95"/>
      <c r="E21" s="101">
        <f t="shared" si="0"/>
        <v>0</v>
      </c>
      <c r="F21" s="52">
        <f>[1]Data!$E21</f>
        <v>5.7872448455047E-2</v>
      </c>
      <c r="G21" s="98">
        <f>'Curve frm Quoted SWAP rates'!C24</f>
        <v>2.6032094465222574E-2</v>
      </c>
      <c r="H21" s="31">
        <f t="shared" si="1"/>
        <v>2.4543830357204175E-2</v>
      </c>
      <c r="I21" s="22">
        <f t="shared" si="2"/>
        <v>2.214930055215802E-6</v>
      </c>
      <c r="J21" s="57">
        <f t="shared" si="3"/>
        <v>2.4543830357204175E-2</v>
      </c>
      <c r="Y21" s="35">
        <v>36008</v>
      </c>
      <c r="AA21" s="3"/>
      <c r="AB21" s="64"/>
      <c r="AC21" s="60"/>
      <c r="AD21" s="60"/>
      <c r="AE21" s="74">
        <v>163.69999999999999</v>
      </c>
      <c r="AF21" s="3"/>
      <c r="AG21" s="48"/>
    </row>
    <row r="22" spans="1:35" x14ac:dyDescent="0.2">
      <c r="A22" s="55">
        <f t="shared" si="4"/>
        <v>39845</v>
      </c>
      <c r="B22" s="38">
        <f t="shared" si="5"/>
        <v>9.0273785078713207</v>
      </c>
      <c r="C22" s="92"/>
      <c r="D22" s="95"/>
      <c r="E22" s="101">
        <f t="shared" si="0"/>
        <v>0</v>
      </c>
      <c r="F22" s="52">
        <f>[1]Data!$E22</f>
        <v>5.71968343825668E-2</v>
      </c>
      <c r="G22" s="98">
        <f>'Curve frm Quoted SWAP rates'!C25</f>
        <v>2.6032094465222574E-2</v>
      </c>
      <c r="H22" s="31">
        <f t="shared" si="1"/>
        <v>2.3399734311145604E-2</v>
      </c>
      <c r="I22" s="22">
        <f t="shared" si="2"/>
        <v>6.9293199807721306E-6</v>
      </c>
      <c r="J22" s="57">
        <f t="shared" si="3"/>
        <v>2.3399734311145604E-2</v>
      </c>
      <c r="Y22" s="35">
        <v>36039</v>
      </c>
      <c r="AA22" s="3"/>
      <c r="AB22" s="64"/>
      <c r="AC22" s="60"/>
      <c r="AD22" s="60"/>
      <c r="AE22" s="74">
        <v>164.4</v>
      </c>
      <c r="AF22" s="3"/>
      <c r="AG22" s="48"/>
    </row>
    <row r="23" spans="1:35" x14ac:dyDescent="0.2">
      <c r="A23" s="55">
        <f t="shared" si="4"/>
        <v>40026</v>
      </c>
      <c r="B23" s="38">
        <f t="shared" si="5"/>
        <v>9.5273785078713207</v>
      </c>
      <c r="C23" s="91">
        <v>3.04E-2</v>
      </c>
      <c r="D23" s="95">
        <f>C23-0.002</f>
        <v>2.8400000000000002E-2</v>
      </c>
      <c r="E23" s="101">
        <f t="shared" si="0"/>
        <v>2.9400000000000003E-2</v>
      </c>
      <c r="F23" s="52">
        <f>[1]Data!$E23</f>
        <v>5.6521223499336401E-2</v>
      </c>
      <c r="G23" s="98">
        <f>'Curve frm Quoted SWAP rates'!C26</f>
        <v>2.6032094465222574E-2</v>
      </c>
      <c r="H23" s="31">
        <f t="shared" si="1"/>
        <v>2.2430864891756348E-2</v>
      </c>
      <c r="I23" s="22">
        <f t="shared" si="2"/>
        <v>1.2968854440807741E-5</v>
      </c>
      <c r="J23" s="57">
        <f t="shared" si="3"/>
        <v>2.2430864891756348E-2</v>
      </c>
      <c r="Y23" s="35">
        <v>36069</v>
      </c>
      <c r="AA23" s="3"/>
      <c r="AB23" s="64"/>
      <c r="AC23" s="60"/>
      <c r="AD23" s="60"/>
      <c r="AE23" s="74">
        <v>164.5</v>
      </c>
      <c r="AF23" s="3"/>
      <c r="AG23" s="48"/>
    </row>
    <row r="24" spans="1:35" s="2" customFormat="1" x14ac:dyDescent="0.2">
      <c r="A24" s="55">
        <f t="shared" si="4"/>
        <v>40210</v>
      </c>
      <c r="B24" s="38">
        <f t="shared" si="5"/>
        <v>10.027378507871321</v>
      </c>
      <c r="C24" s="92"/>
      <c r="D24" s="96"/>
      <c r="E24" s="101">
        <f>IF(D24&lt;&gt;0,AVERAGE(C24:D24),C24)</f>
        <v>0</v>
      </c>
      <c r="F24" s="52">
        <f>[1]Data!$E24</f>
        <v>6.2456603393401498E-2</v>
      </c>
      <c r="G24" s="98">
        <f>'Curve frm Quoted SWAP rates'!C27</f>
        <v>1.7776265198869153E-2</v>
      </c>
      <c r="H24" s="31">
        <f t="shared" si="1"/>
        <v>2.1617363350766645E-2</v>
      </c>
      <c r="I24" s="22">
        <f t="shared" si="2"/>
        <v>1.475403501251033E-5</v>
      </c>
      <c r="J24" s="57">
        <f t="shared" si="3"/>
        <v>2.1617363350766645E-2</v>
      </c>
      <c r="Y24" s="35">
        <v>36100</v>
      </c>
      <c r="Z24" s="75"/>
      <c r="AA24" s="3"/>
      <c r="AB24" s="64"/>
      <c r="AC24" s="60"/>
      <c r="AD24" s="60"/>
      <c r="AE24" s="74">
        <v>164.4</v>
      </c>
      <c r="AF24" s="3"/>
      <c r="AG24" s="48"/>
    </row>
    <row r="25" spans="1:35" x14ac:dyDescent="0.2">
      <c r="A25" s="55">
        <f t="shared" si="4"/>
        <v>40391</v>
      </c>
      <c r="B25" s="38">
        <f t="shared" si="5"/>
        <v>10.527378507871321</v>
      </c>
      <c r="C25" s="92"/>
      <c r="D25" s="96"/>
      <c r="E25" s="101">
        <f t="shared" si="0"/>
        <v>0</v>
      </c>
      <c r="F25" s="52">
        <f>[1]Data!$E25</f>
        <v>6.2138268415628403E-2</v>
      </c>
      <c r="G25" s="98">
        <f>'Curve frm Quoted SWAP rates'!C28</f>
        <v>1.7776265198869153E-2</v>
      </c>
      <c r="H25" s="31">
        <f t="shared" si="1"/>
        <v>2.0938827338125694E-2</v>
      </c>
      <c r="I25" s="22">
        <f t="shared" si="2"/>
        <v>1.0001799284658909E-5</v>
      </c>
      <c r="J25" s="57">
        <f t="shared" si="3"/>
        <v>2.0938827338125694E-2</v>
      </c>
      <c r="Y25" s="35">
        <v>36130</v>
      </c>
      <c r="AA25" s="3"/>
      <c r="AB25" s="64"/>
      <c r="AC25" s="60"/>
      <c r="AD25" s="60"/>
      <c r="AE25" s="74">
        <v>164.4</v>
      </c>
      <c r="AF25" s="3"/>
      <c r="AG25" s="48"/>
    </row>
    <row r="26" spans="1:35" x14ac:dyDescent="0.2">
      <c r="A26" s="55">
        <f t="shared" si="4"/>
        <v>40575</v>
      </c>
      <c r="B26" s="38">
        <f t="shared" si="5"/>
        <v>11.027378507871321</v>
      </c>
      <c r="C26" s="92"/>
      <c r="D26" s="96"/>
      <c r="E26" s="101">
        <f t="shared" si="0"/>
        <v>0</v>
      </c>
      <c r="F26" s="52">
        <f>[1]Data!$E26</f>
        <v>6.18216736738217E-2</v>
      </c>
      <c r="G26" s="98">
        <f>'Curve frm Quoted SWAP rates'!C29</f>
        <v>1.7776265198869153E-2</v>
      </c>
      <c r="H26" s="31">
        <f t="shared" si="1"/>
        <v>2.0375772578907398E-2</v>
      </c>
      <c r="I26" s="22">
        <f t="shared" si="2"/>
        <v>6.7574386188732994E-6</v>
      </c>
      <c r="J26" s="57">
        <f t="shared" si="3"/>
        <v>2.0375772578907398E-2</v>
      </c>
      <c r="Y26" s="35">
        <v>36161</v>
      </c>
      <c r="AA26" s="3"/>
      <c r="AB26" s="64"/>
      <c r="AC26" s="60"/>
      <c r="AD26" s="60"/>
      <c r="AE26" s="74">
        <v>163.4</v>
      </c>
      <c r="AF26" s="3"/>
      <c r="AG26" s="48"/>
    </row>
    <row r="27" spans="1:35" x14ac:dyDescent="0.2">
      <c r="A27" s="55">
        <f t="shared" si="4"/>
        <v>40756</v>
      </c>
      <c r="B27" s="38">
        <f t="shared" si="5"/>
        <v>11.527378507871321</v>
      </c>
      <c r="C27" s="92"/>
      <c r="D27" s="96"/>
      <c r="E27" s="101">
        <f t="shared" si="0"/>
        <v>0</v>
      </c>
      <c r="F27" s="52">
        <f>[1]Data!$E27</f>
        <v>6.1503340104990499E-2</v>
      </c>
      <c r="G27" s="98">
        <f>'Curve frm Quoted SWAP rates'!C30</f>
        <v>1.7776265198869153E-2</v>
      </c>
      <c r="H27" s="31">
        <f t="shared" si="1"/>
        <v>1.9910406022545138E-2</v>
      </c>
      <c r="I27" s="22">
        <f t="shared" si="2"/>
        <v>4.5545570552804104E-6</v>
      </c>
      <c r="J27" s="57">
        <f t="shared" si="3"/>
        <v>1.9910406022545138E-2</v>
      </c>
      <c r="Y27" s="35">
        <v>36192</v>
      </c>
      <c r="AA27" s="3"/>
      <c r="AB27" s="64"/>
      <c r="AC27" s="60"/>
      <c r="AD27" s="60"/>
      <c r="AE27" s="74">
        <v>163.69999999999999</v>
      </c>
      <c r="AF27" s="3"/>
      <c r="AG27" s="48"/>
      <c r="AI27" s="82">
        <f>AE27</f>
        <v>163.69999999999999</v>
      </c>
    </row>
    <row r="28" spans="1:35" x14ac:dyDescent="0.2">
      <c r="A28" s="55">
        <f t="shared" si="4"/>
        <v>40940</v>
      </c>
      <c r="B28" s="38">
        <f t="shared" si="5"/>
        <v>12.027378507871321</v>
      </c>
      <c r="C28" s="92"/>
      <c r="D28" s="96"/>
      <c r="E28" s="101">
        <f t="shared" si="0"/>
        <v>0</v>
      </c>
      <c r="F28" s="52">
        <f>[1]Data!$E28</f>
        <v>6.1185007242719802E-2</v>
      </c>
      <c r="G28" s="98">
        <f>'Curve frm Quoted SWAP rates'!C31</f>
        <v>1.7776265198869153E-2</v>
      </c>
      <c r="H28" s="31">
        <f t="shared" si="1"/>
        <v>1.952695770711398E-2</v>
      </c>
      <c r="I28" s="22">
        <f t="shared" si="2"/>
        <v>3.0649242584245611E-6</v>
      </c>
      <c r="J28" s="57">
        <f t="shared" si="3"/>
        <v>1.952695770711398E-2</v>
      </c>
      <c r="Y28" s="35">
        <v>36220</v>
      </c>
      <c r="AA28" s="3"/>
      <c r="AB28" s="64"/>
      <c r="AC28" s="60"/>
      <c r="AD28" s="60"/>
      <c r="AE28" s="74">
        <v>164.1</v>
      </c>
      <c r="AF28" s="3"/>
      <c r="AG28" s="48"/>
    </row>
    <row r="29" spans="1:35" x14ac:dyDescent="0.2">
      <c r="A29" s="55">
        <f>DATE(YEAR(A28),MONTH(A28)+6,1)</f>
        <v>41122</v>
      </c>
      <c r="B29" s="38">
        <f t="shared" si="5"/>
        <v>12.527378507871321</v>
      </c>
      <c r="C29" s="92"/>
      <c r="D29" s="96"/>
      <c r="E29" s="101">
        <f t="shared" si="0"/>
        <v>0</v>
      </c>
      <c r="F29" s="52">
        <f>[1]Data!$E29</f>
        <v>6.0866675087114103E-2</v>
      </c>
      <c r="G29" s="98">
        <f>'Curve frm Quoted SWAP rates'!C32</f>
        <v>1.7776265198869153E-2</v>
      </c>
      <c r="H29" s="31">
        <f t="shared" si="1"/>
        <v>1.9211742377298412E-2</v>
      </c>
      <c r="I29" s="22">
        <f t="shared" si="2"/>
        <v>2.060594729791225E-6</v>
      </c>
      <c r="J29" s="57">
        <f t="shared" si="3"/>
        <v>1.9211742377298412E-2</v>
      </c>
      <c r="Y29" s="35">
        <v>36251</v>
      </c>
      <c r="AA29" s="3"/>
      <c r="AB29" s="64"/>
      <c r="AC29" s="60"/>
      <c r="AD29" s="60"/>
      <c r="AE29" s="74">
        <v>165.2</v>
      </c>
      <c r="AF29" s="3"/>
      <c r="AG29" s="48"/>
    </row>
    <row r="30" spans="1:35" x14ac:dyDescent="0.2">
      <c r="A30" s="55">
        <f t="shared" si="4"/>
        <v>41306</v>
      </c>
      <c r="B30" s="38">
        <f t="shared" si="5"/>
        <v>13.027378507871321</v>
      </c>
      <c r="C30" s="92"/>
      <c r="D30" s="96"/>
      <c r="E30" s="101">
        <f t="shared" si="0"/>
        <v>0</v>
      </c>
      <c r="F30" s="52">
        <f>[1]Data!$E30</f>
        <v>6.0550083152473899E-2</v>
      </c>
      <c r="G30" s="98">
        <f>'Curve frm Quoted SWAP rates'!C33</f>
        <v>1.7776265198869153E-2</v>
      </c>
      <c r="H30" s="31">
        <f t="shared" si="1"/>
        <v>1.8953065541143586E-2</v>
      </c>
      <c r="I30" s="22">
        <f t="shared" si="2"/>
        <v>1.3848590455772232E-6</v>
      </c>
      <c r="J30" s="57">
        <f t="shared" si="3"/>
        <v>1.8953065541143586E-2</v>
      </c>
      <c r="Y30" s="35">
        <v>36281</v>
      </c>
      <c r="AA30" s="3"/>
      <c r="AB30" s="64"/>
      <c r="AC30" s="60"/>
      <c r="AD30" s="60"/>
      <c r="AE30" s="74">
        <v>165.6</v>
      </c>
      <c r="AF30" s="3"/>
      <c r="AG30" s="48"/>
    </row>
    <row r="31" spans="1:35" x14ac:dyDescent="0.2">
      <c r="A31" s="55">
        <f t="shared" si="4"/>
        <v>41487</v>
      </c>
      <c r="B31" s="38">
        <f t="shared" si="5"/>
        <v>13.527378507871321</v>
      </c>
      <c r="C31" s="92"/>
      <c r="D31" s="96"/>
      <c r="E31" s="101">
        <f t="shared" si="0"/>
        <v>0</v>
      </c>
      <c r="F31" s="52">
        <f>[1]Data!$E31</f>
        <v>6.0231752406654702E-2</v>
      </c>
      <c r="G31" s="98">
        <f>'Curve frm Quoted SWAP rates'!C34</f>
        <v>1.7776265198869153E-2</v>
      </c>
      <c r="H31" s="31">
        <f t="shared" si="1"/>
        <v>1.874104855836756E-2</v>
      </c>
      <c r="I31" s="22">
        <f t="shared" si="2"/>
        <v>9.3080693076503252E-7</v>
      </c>
      <c r="J31" s="57">
        <f t="shared" si="3"/>
        <v>1.874104855836756E-2</v>
      </c>
      <c r="Y31" s="35">
        <v>36312</v>
      </c>
      <c r="AA31" s="3"/>
      <c r="AB31" s="64"/>
      <c r="AC31" s="60"/>
      <c r="AD31" s="60"/>
      <c r="AE31" s="74">
        <v>165.6</v>
      </c>
      <c r="AF31" s="3"/>
      <c r="AG31" s="48"/>
    </row>
    <row r="32" spans="1:35" x14ac:dyDescent="0.2">
      <c r="A32" s="55">
        <f t="shared" si="4"/>
        <v>41671</v>
      </c>
      <c r="B32" s="38">
        <f t="shared" si="5"/>
        <v>14.027378507871321</v>
      </c>
      <c r="C32" s="92"/>
      <c r="D32" s="96"/>
      <c r="E32" s="101">
        <f t="shared" si="0"/>
        <v>0</v>
      </c>
      <c r="F32" s="52">
        <f>[1]Data!$E32</f>
        <v>5.9915161874307503E-2</v>
      </c>
      <c r="G32" s="98">
        <f>'Curve frm Quoted SWAP rates'!C35</f>
        <v>1.7776265198869153E-2</v>
      </c>
      <c r="H32" s="31">
        <f t="shared" si="1"/>
        <v>1.856741966826006E-2</v>
      </c>
      <c r="I32" s="22">
        <f t="shared" si="2"/>
        <v>6.259253944372074E-7</v>
      </c>
      <c r="J32" s="57">
        <f t="shared" si="3"/>
        <v>1.856741966826006E-2</v>
      </c>
      <c r="Y32" s="35">
        <v>36342</v>
      </c>
      <c r="AA32" s="3"/>
      <c r="AB32" s="64"/>
      <c r="AC32" s="60"/>
      <c r="AD32" s="60"/>
      <c r="AE32" s="74">
        <v>165.1</v>
      </c>
      <c r="AF32" s="3"/>
      <c r="AG32" s="48"/>
    </row>
    <row r="33" spans="1:36" x14ac:dyDescent="0.2">
      <c r="A33" s="55">
        <f t="shared" si="4"/>
        <v>41852</v>
      </c>
      <c r="B33" s="38">
        <f t="shared" si="5"/>
        <v>14.527378507871321</v>
      </c>
      <c r="C33" s="92"/>
      <c r="D33" s="96"/>
      <c r="E33" s="101">
        <f t="shared" si="0"/>
        <v>0</v>
      </c>
      <c r="F33" s="52">
        <f>[1]Data!$E33</f>
        <v>5.9596832538697499E-2</v>
      </c>
      <c r="G33" s="98">
        <f>'Curve frm Quoted SWAP rates'!C36</f>
        <v>1.7776265198869153E-2</v>
      </c>
      <c r="H33" s="31">
        <f t="shared" si="1"/>
        <v>1.8425299231317343E-2</v>
      </c>
      <c r="I33" s="22">
        <f t="shared" si="2"/>
        <v>4.2124517527595773E-7</v>
      </c>
      <c r="J33" s="57">
        <f t="shared" si="3"/>
        <v>1.8425299231317343E-2</v>
      </c>
      <c r="Y33" s="35">
        <v>36373</v>
      </c>
      <c r="AA33" s="3"/>
      <c r="AB33" s="64"/>
      <c r="AC33" s="60"/>
      <c r="AD33" s="60"/>
      <c r="AE33" s="74">
        <v>165.5</v>
      </c>
      <c r="AF33" s="3"/>
      <c r="AG33" s="48"/>
    </row>
    <row r="34" spans="1:36" x14ac:dyDescent="0.2">
      <c r="A34" s="55">
        <f t="shared" si="4"/>
        <v>42036</v>
      </c>
      <c r="B34" s="38">
        <f t="shared" si="5"/>
        <v>15.027378507871321</v>
      </c>
      <c r="C34" s="92"/>
      <c r="D34" s="96"/>
      <c r="E34" s="101">
        <f t="shared" si="0"/>
        <v>0</v>
      </c>
      <c r="F34" s="52">
        <f>[1]Data!$E34</f>
        <v>5.9280704738024603E-2</v>
      </c>
      <c r="G34" s="98">
        <f>'Curve frm Quoted SWAP rates'!C37</f>
        <v>1.7776265198869153E-2</v>
      </c>
      <c r="H34" s="31">
        <f t="shared" si="1"/>
        <v>1.8308995220033944E-2</v>
      </c>
      <c r="I34" s="22">
        <f t="shared" si="2"/>
        <v>2.8380127545023841E-7</v>
      </c>
      <c r="J34" s="57">
        <f t="shared" si="3"/>
        <v>1.8308995220033944E-2</v>
      </c>
      <c r="Y34" s="35">
        <v>36404</v>
      </c>
      <c r="AA34" s="3"/>
      <c r="AB34" s="64"/>
      <c r="AC34" s="60"/>
      <c r="AD34" s="60"/>
      <c r="AE34" s="74">
        <v>166.2</v>
      </c>
      <c r="AF34" s="3"/>
      <c r="AG34" s="48"/>
    </row>
    <row r="35" spans="1:36" x14ac:dyDescent="0.2">
      <c r="A35" s="55">
        <f t="shared" si="4"/>
        <v>42217</v>
      </c>
      <c r="B35" s="38">
        <f t="shared" si="5"/>
        <v>15.527378507871321</v>
      </c>
      <c r="C35" s="92"/>
      <c r="D35" s="96"/>
      <c r="E35" s="101">
        <f t="shared" si="0"/>
        <v>0</v>
      </c>
      <c r="F35" s="52">
        <f>[1]Data!$E35</f>
        <v>5.8971757147052703E-2</v>
      </c>
      <c r="G35" s="98">
        <f>'Curve frm Quoted SWAP rates'!C38</f>
        <v>1.7776265198869153E-2</v>
      </c>
      <c r="H35" s="31">
        <f t="shared" si="1"/>
        <v>1.8213817163224635E-2</v>
      </c>
      <c r="I35" s="22">
        <f t="shared" si="2"/>
        <v>1.9145172151134114E-7</v>
      </c>
      <c r="J35" s="57">
        <f t="shared" si="3"/>
        <v>1.8213817163224635E-2</v>
      </c>
      <c r="Y35" s="35">
        <v>36434</v>
      </c>
      <c r="AA35" s="3"/>
      <c r="AB35" s="64"/>
      <c r="AC35" s="60"/>
      <c r="AD35" s="60"/>
      <c r="AE35" s="74">
        <v>166.5</v>
      </c>
      <c r="AF35" s="3"/>
      <c r="AG35" s="48"/>
    </row>
    <row r="36" spans="1:36" x14ac:dyDescent="0.2">
      <c r="A36" s="55">
        <f t="shared" si="4"/>
        <v>42401</v>
      </c>
      <c r="B36" s="38">
        <f t="shared" si="5"/>
        <v>16.027378507871319</v>
      </c>
      <c r="C36" s="92"/>
      <c r="D36" s="96"/>
      <c r="E36" s="101">
        <f t="shared" si="0"/>
        <v>0</v>
      </c>
      <c r="F36" s="52">
        <f>[1]Data!$E36</f>
        <v>5.8662810222408698E-2</v>
      </c>
      <c r="G36" s="98">
        <f>'Curve frm Quoted SWAP rates'!C39</f>
        <v>1.7776265198869153E-2</v>
      </c>
      <c r="H36" s="31">
        <f t="shared" si="1"/>
        <v>1.8135911891055893E-2</v>
      </c>
      <c r="I36" s="22">
        <f t="shared" si="2"/>
        <v>1.2934574320086382E-7</v>
      </c>
      <c r="J36" s="57">
        <f t="shared" si="3"/>
        <v>1.8135911891055893E-2</v>
      </c>
      <c r="Y36" s="35">
        <v>36465</v>
      </c>
      <c r="AA36" s="3"/>
      <c r="AB36" s="64"/>
      <c r="AC36" s="60"/>
      <c r="AD36" s="60"/>
      <c r="AE36" s="74">
        <v>166.7</v>
      </c>
      <c r="AF36" s="3"/>
      <c r="AG36" s="48"/>
    </row>
    <row r="37" spans="1:36" x14ac:dyDescent="0.2">
      <c r="A37" s="55">
        <f t="shared" si="4"/>
        <v>42583</v>
      </c>
      <c r="B37" s="38">
        <f t="shared" si="5"/>
        <v>16.527378507871319</v>
      </c>
      <c r="C37" s="92"/>
      <c r="D37" s="96"/>
      <c r="E37" s="101">
        <f t="shared" si="0"/>
        <v>0</v>
      </c>
      <c r="F37" s="52">
        <f>[1]Data!$E37</f>
        <v>5.8353863964188499E-2</v>
      </c>
      <c r="G37" s="98">
        <f>'Curve frm Quoted SWAP rates'!C40</f>
        <v>1.7776265198869153E-2</v>
      </c>
      <c r="H37" s="31">
        <f t="shared" si="1"/>
        <v>1.8072121537329171E-2</v>
      </c>
      <c r="I37" s="22">
        <f t="shared" si="2"/>
        <v>8.753097300696846E-8</v>
      </c>
      <c r="J37" s="57">
        <f t="shared" si="3"/>
        <v>1.8072121537329171E-2</v>
      </c>
      <c r="Y37" s="43">
        <v>36495</v>
      </c>
      <c r="AA37" s="3"/>
      <c r="AB37" s="64"/>
      <c r="AC37" s="60"/>
      <c r="AD37" s="60"/>
      <c r="AE37" s="74">
        <v>167.3</v>
      </c>
      <c r="AF37" s="3"/>
      <c r="AG37" s="48"/>
    </row>
    <row r="38" spans="1:36" x14ac:dyDescent="0.2">
      <c r="A38" s="55">
        <f>DATE(YEAR(A37),MONTH(A37)+6,1)</f>
        <v>42767</v>
      </c>
      <c r="B38" s="38">
        <f t="shared" si="5"/>
        <v>17.027378507871319</v>
      </c>
      <c r="C38" s="92"/>
      <c r="D38" s="96"/>
      <c r="E38" s="101">
        <f t="shared" si="0"/>
        <v>0</v>
      </c>
      <c r="F38" s="52">
        <f>[1]Data!$E38</f>
        <v>5.8046606597955498E-2</v>
      </c>
      <c r="G38" s="98">
        <f>'Curve frm Quoted SWAP rates'!C41</f>
        <v>1.7776265198869153E-2</v>
      </c>
      <c r="H38" s="31">
        <f t="shared" si="1"/>
        <v>1.8019862638491296E-2</v>
      </c>
      <c r="I38" s="22">
        <f t="shared" si="2"/>
        <v>5.9339712590463321E-8</v>
      </c>
      <c r="J38" s="57">
        <f t="shared" si="3"/>
        <v>1.8019862638491296E-2</v>
      </c>
      <c r="Y38" s="35">
        <v>36526</v>
      </c>
      <c r="Z38" s="76"/>
      <c r="AA38" s="44"/>
      <c r="AB38" s="64"/>
      <c r="AC38" s="60"/>
      <c r="AD38" s="60"/>
      <c r="AE38" s="74">
        <v>166.6</v>
      </c>
      <c r="AF38" s="3"/>
      <c r="AG38" s="48"/>
    </row>
    <row r="39" spans="1:36" ht="13.5" thickBot="1" x14ac:dyDescent="0.25">
      <c r="A39" s="55">
        <f t="shared" si="4"/>
        <v>42948</v>
      </c>
      <c r="B39" s="38">
        <f t="shared" si="5"/>
        <v>17.527378507871319</v>
      </c>
      <c r="C39" s="92"/>
      <c r="D39" s="96"/>
      <c r="E39" s="101">
        <f t="shared" si="0"/>
        <v>0</v>
      </c>
      <c r="F39" s="52">
        <f>[1]Data!$E39</f>
        <v>5.77376616692322E-2</v>
      </c>
      <c r="G39" s="98">
        <f>'Curve frm Quoted SWAP rates'!C42</f>
        <v>1.7776265198869153E-2</v>
      </c>
      <c r="H39" s="31">
        <f t="shared" si="1"/>
        <v>1.7977024357067533E-2</v>
      </c>
      <c r="I39" s="22">
        <f t="shared" si="2"/>
        <v>4.0304239600522068E-8</v>
      </c>
      <c r="J39" s="57">
        <f t="shared" si="3"/>
        <v>1.7977024357067533E-2</v>
      </c>
      <c r="Y39" s="45">
        <v>36557</v>
      </c>
      <c r="Z39" s="77"/>
      <c r="AA39" s="46"/>
      <c r="AB39"/>
      <c r="AD39" s="70">
        <f>AE39/AE27-1</f>
        <v>2.3213194868662246E-2</v>
      </c>
      <c r="AE39" s="68">
        <v>167.5</v>
      </c>
      <c r="AF39" s="16"/>
      <c r="AG39" s="48"/>
      <c r="AI39" s="3">
        <v>0.02</v>
      </c>
      <c r="AJ39" s="47"/>
    </row>
    <row r="40" spans="1:36" x14ac:dyDescent="0.2">
      <c r="A40" s="55">
        <f t="shared" si="4"/>
        <v>43132</v>
      </c>
      <c r="B40" s="38">
        <f t="shared" si="5"/>
        <v>18.027378507871319</v>
      </c>
      <c r="C40" s="92"/>
      <c r="D40" s="96"/>
      <c r="E40" s="101">
        <f t="shared" si="0"/>
        <v>0</v>
      </c>
      <c r="F40" s="52">
        <f>[1]Data!$E40</f>
        <v>5.7430405625422197E-2</v>
      </c>
      <c r="G40" s="98">
        <f>'Curve frm Quoted SWAP rates'!C43</f>
        <v>1.7776265198869153E-2</v>
      </c>
      <c r="H40" s="31">
        <f t="shared" si="1"/>
        <v>1.7941883539532067E-2</v>
      </c>
      <c r="I40" s="22">
        <f t="shared" si="2"/>
        <v>2.742943476393699E-8</v>
      </c>
      <c r="J40" s="57">
        <f t="shared" si="3"/>
        <v>1.7941883539532067E-2</v>
      </c>
      <c r="Y40" s="35">
        <v>36586</v>
      </c>
      <c r="Z40" s="78"/>
      <c r="AA40" s="3"/>
      <c r="AB40" s="64"/>
      <c r="AC40" s="63">
        <f>($C$2-$C$1)/365</f>
        <v>2.7397260273972601E-2</v>
      </c>
      <c r="AD40" s="79">
        <f>($AD$51-$AD$39)/12+AD39</f>
        <v>2.2887373242263486E-2</v>
      </c>
      <c r="AE40" s="71">
        <f>AE39*(1+AD40)^(1/12)</f>
        <v>167.8161665343863</v>
      </c>
      <c r="AG40" s="48"/>
      <c r="AH40" s="49"/>
      <c r="AI40" s="3">
        <v>2.200000000000002E-2</v>
      </c>
      <c r="AJ40" s="36"/>
    </row>
    <row r="41" spans="1:36" x14ac:dyDescent="0.2">
      <c r="A41" s="55">
        <f t="shared" si="4"/>
        <v>43313</v>
      </c>
      <c r="B41" s="38">
        <f t="shared" si="5"/>
        <v>18.527378507871319</v>
      </c>
      <c r="C41" s="92"/>
      <c r="D41" s="96"/>
      <c r="E41" s="101">
        <f t="shared" si="0"/>
        <v>0</v>
      </c>
      <c r="F41" s="52">
        <f>[1]Data!$E41</f>
        <v>5.7121462026582297E-2</v>
      </c>
      <c r="G41" s="98">
        <f>'Curve frm Quoted SWAP rates'!C44</f>
        <v>1.7776265198869153E-2</v>
      </c>
      <c r="H41" s="31">
        <f t="shared" si="1"/>
        <v>1.7913034291751746E-2</v>
      </c>
      <c r="I41" s="22">
        <f t="shared" si="2"/>
        <v>1.870578476792718E-8</v>
      </c>
      <c r="J41" s="57">
        <f t="shared" si="3"/>
        <v>1.7913034291751746E-2</v>
      </c>
      <c r="Y41" s="35">
        <v>36617</v>
      </c>
      <c r="Z41" s="78"/>
      <c r="AA41" s="3"/>
      <c r="AB41" s="64"/>
      <c r="AC41" s="63">
        <f t="shared" ref="AC41:AC104" si="6">($C$2-$C$1)/365+($Y39-$Y$38)/365</f>
        <v>0.11232876712328767</v>
      </c>
      <c r="AD41" s="79">
        <f t="shared" ref="AD41:AD50" si="7">($AD$51-$AD$39)/12+AD40</f>
        <v>2.2561551615864726E-2</v>
      </c>
      <c r="AE41" s="72">
        <f>AE40*(1+AD41)^(1/12)</f>
        <v>168.12846623434677</v>
      </c>
      <c r="AG41" s="48"/>
      <c r="AI41" s="3">
        <v>2.4000000000000021E-2</v>
      </c>
      <c r="AJ41" s="36"/>
    </row>
    <row r="42" spans="1:36" x14ac:dyDescent="0.2">
      <c r="A42" s="55">
        <f t="shared" si="4"/>
        <v>43497</v>
      </c>
      <c r="B42" s="38">
        <f t="shared" si="5"/>
        <v>19.027378507871319</v>
      </c>
      <c r="C42" s="92"/>
      <c r="D42" s="96"/>
      <c r="E42" s="101">
        <f t="shared" si="0"/>
        <v>0</v>
      </c>
      <c r="F42" s="52">
        <f>[1]Data!$E42</f>
        <v>5.6814207305581697E-2</v>
      </c>
      <c r="G42" s="98">
        <f>'Curve frm Quoted SWAP rates'!C45</f>
        <v>1.7776265198869153E-2</v>
      </c>
      <c r="H42" s="31">
        <f t="shared" si="1"/>
        <v>1.7889329888744327E-2</v>
      </c>
      <c r="I42" s="22">
        <f t="shared" si="2"/>
        <v>1.2783624096569245E-8</v>
      </c>
      <c r="J42" s="57">
        <f t="shared" si="3"/>
        <v>1.7889329888744327E-2</v>
      </c>
      <c r="Y42" s="35">
        <v>36647</v>
      </c>
      <c r="Z42" s="78"/>
      <c r="AA42" s="3"/>
      <c r="AB42" s="64"/>
      <c r="AC42" s="63">
        <f t="shared" si="6"/>
        <v>0.19178082191780821</v>
      </c>
      <c r="AD42" s="79">
        <f t="shared" si="7"/>
        <v>2.2235729989465967E-2</v>
      </c>
      <c r="AE42" s="72">
        <f t="shared" ref="AE42:AE105" si="8">AE41*(1+AD42)^(1/12)</f>
        <v>168.43687388138545</v>
      </c>
      <c r="AG42" s="48"/>
      <c r="AI42" s="3">
        <v>2.5000000000000133E-2</v>
      </c>
      <c r="AJ42" s="36"/>
    </row>
    <row r="43" spans="1:36" x14ac:dyDescent="0.2">
      <c r="A43" s="55">
        <f t="shared" si="4"/>
        <v>43678</v>
      </c>
      <c r="B43" s="38">
        <f t="shared" si="5"/>
        <v>19.527378507871319</v>
      </c>
      <c r="C43" s="91">
        <v>2.6200000000000001E-2</v>
      </c>
      <c r="D43" s="95">
        <f>C43-0.002</f>
        <v>2.4199999999999999E-2</v>
      </c>
      <c r="E43" s="102">
        <f t="shared" si="0"/>
        <v>2.52E-2</v>
      </c>
      <c r="F43" s="53">
        <f>[1]Data!$E43</f>
        <v>5.6505265037011899E-2</v>
      </c>
      <c r="G43" s="99">
        <f>'Curve frm Quoted SWAP rates'!C46</f>
        <v>1.7776265198869153E-2</v>
      </c>
      <c r="H43" s="31">
        <f t="shared" si="1"/>
        <v>1.7869835047938907E-2</v>
      </c>
      <c r="I43" s="22">
        <f t="shared" si="2"/>
        <v>8.7553166549364854E-9</v>
      </c>
      <c r="J43" s="57">
        <f t="shared" si="3"/>
        <v>1.7869835047938907E-2</v>
      </c>
      <c r="Y43" s="35">
        <v>36678</v>
      </c>
      <c r="Z43" s="78"/>
      <c r="AA43" s="3"/>
      <c r="AB43" s="64"/>
      <c r="AC43" s="63">
        <f t="shared" si="6"/>
        <v>0.27671232876712326</v>
      </c>
      <c r="AD43" s="79">
        <f t="shared" si="7"/>
        <v>2.1909908363067207E-2</v>
      </c>
      <c r="AE43" s="72">
        <f t="shared" si="8"/>
        <v>168.74136451198186</v>
      </c>
      <c r="AG43" s="48"/>
      <c r="AI43" s="3">
        <v>2.6000000000000023E-2</v>
      </c>
      <c r="AJ43" s="36"/>
    </row>
    <row r="44" spans="1:36" x14ac:dyDescent="0.2">
      <c r="A44" s="43"/>
      <c r="B44" s="83"/>
      <c r="C44" s="93"/>
      <c r="D44" s="93"/>
      <c r="E44" s="85"/>
      <c r="F44" s="86"/>
      <c r="H44" s="23">
        <f>AVERAGE(H5:H43)</f>
        <v>2.4108429625446355E-2</v>
      </c>
      <c r="I44" s="32">
        <f>SUM(I5:I43)</f>
        <v>2.6002636845186565E-4</v>
      </c>
      <c r="J44" s="23">
        <f>AVERAGE(J5:J43)</f>
        <v>2.4108429625446355E-2</v>
      </c>
      <c r="Y44" s="35">
        <v>36708</v>
      </c>
      <c r="Z44" s="78"/>
      <c r="AA44" s="3"/>
      <c r="AB44" s="64"/>
      <c r="AC44" s="63">
        <f t="shared" si="6"/>
        <v>0.35890410958904112</v>
      </c>
      <c r="AD44" s="79">
        <f t="shared" si="7"/>
        <v>2.1584086736668447E-2</v>
      </c>
      <c r="AE44" s="72">
        <f t="shared" si="8"/>
        <v>169.04191342090425</v>
      </c>
      <c r="AG44" s="48"/>
      <c r="AI44" s="3">
        <v>2.6999999999999913E-2</v>
      </c>
      <c r="AJ44" s="36"/>
    </row>
    <row r="45" spans="1:36" x14ac:dyDescent="0.2">
      <c r="A45" s="43"/>
      <c r="B45" s="83"/>
      <c r="C45" s="93"/>
      <c r="D45" s="93"/>
      <c r="E45" s="84"/>
      <c r="F45" s="84"/>
      <c r="Y45" s="35">
        <v>36739</v>
      </c>
      <c r="Z45" s="78"/>
      <c r="AA45" s="3"/>
      <c r="AB45" s="64"/>
      <c r="AC45" s="63">
        <f t="shared" si="6"/>
        <v>0.44383561643835617</v>
      </c>
      <c r="AD45" s="79">
        <f t="shared" si="7"/>
        <v>2.1258265110269688E-2</v>
      </c>
      <c r="AE45" s="72">
        <f t="shared" si="8"/>
        <v>169.33849616449703</v>
      </c>
      <c r="AG45" s="48"/>
      <c r="AI45" s="3">
        <v>2.8000000000000025E-2</v>
      </c>
      <c r="AJ45" s="36"/>
    </row>
    <row r="46" spans="1:36" x14ac:dyDescent="0.2">
      <c r="A46" s="43"/>
      <c r="B46" s="84"/>
      <c r="C46" s="93"/>
      <c r="D46" s="93"/>
      <c r="E46" s="84"/>
      <c r="F46" s="84"/>
      <c r="Y46" s="35">
        <v>36770</v>
      </c>
      <c r="Z46" s="78"/>
      <c r="AA46" s="3"/>
      <c r="AB46" s="64"/>
      <c r="AC46" s="63">
        <f t="shared" si="6"/>
        <v>0.52602739726027403</v>
      </c>
      <c r="AD46" s="79">
        <f t="shared" si="7"/>
        <v>2.0932443483870928E-2</v>
      </c>
      <c r="AE46" s="72">
        <f t="shared" si="8"/>
        <v>169.6310885639414</v>
      </c>
      <c r="AG46" s="48"/>
      <c r="AI46" s="3">
        <v>2.849999999999997E-2</v>
      </c>
      <c r="AJ46" s="36"/>
    </row>
    <row r="47" spans="1:36" x14ac:dyDescent="0.2">
      <c r="A47" s="43"/>
      <c r="B47" s="84"/>
      <c r="C47" s="93"/>
      <c r="D47" s="93"/>
      <c r="E47" s="84"/>
      <c r="F47" s="84"/>
      <c r="Y47" s="35">
        <v>36800</v>
      </c>
      <c r="Z47" s="78"/>
      <c r="AA47" s="3"/>
      <c r="AB47" s="64"/>
      <c r="AC47" s="63">
        <f t="shared" si="6"/>
        <v>0.61095890410958908</v>
      </c>
      <c r="AD47" s="79">
        <f t="shared" si="7"/>
        <v>2.0606621857472168E-2</v>
      </c>
      <c r="AE47" s="72">
        <f t="shared" si="8"/>
        <v>169.91966670848896</v>
      </c>
      <c r="AG47" s="48"/>
      <c r="AI47" s="3">
        <v>2.8999999999999915E-2</v>
      </c>
      <c r="AJ47" s="36"/>
    </row>
    <row r="48" spans="1:36" x14ac:dyDescent="0.2">
      <c r="A48" s="43"/>
      <c r="B48" s="84"/>
      <c r="C48" s="93"/>
      <c r="D48" s="93"/>
      <c r="E48" s="84"/>
      <c r="F48" s="84"/>
      <c r="Y48" s="35">
        <v>36831</v>
      </c>
      <c r="Z48" s="78"/>
      <c r="AA48" s="3"/>
      <c r="AB48" s="64"/>
      <c r="AC48" s="63">
        <f t="shared" si="6"/>
        <v>0.69589041095890414</v>
      </c>
      <c r="AD48" s="79">
        <f t="shared" si="7"/>
        <v>2.0280800231073409E-2</v>
      </c>
      <c r="AE48" s="72">
        <f t="shared" si="8"/>
        <v>170.20420695866721</v>
      </c>
      <c r="AG48" s="48"/>
      <c r="AI48" s="3">
        <v>0.03</v>
      </c>
      <c r="AJ48" s="36"/>
    </row>
    <row r="49" spans="1:36" x14ac:dyDescent="0.2">
      <c r="A49" s="43"/>
      <c r="B49" s="84"/>
      <c r="C49" s="93"/>
      <c r="D49" s="93"/>
      <c r="E49" s="84"/>
      <c r="F49" s="84"/>
      <c r="Y49" s="39">
        <v>36861</v>
      </c>
      <c r="Z49" s="78"/>
      <c r="AA49" s="3"/>
      <c r="AB49" s="64"/>
      <c r="AC49" s="63">
        <f t="shared" si="6"/>
        <v>0.77808219178082194</v>
      </c>
      <c r="AD49" s="79">
        <f t="shared" si="7"/>
        <v>1.9954978604674649E-2</v>
      </c>
      <c r="AE49" s="72">
        <f t="shared" si="8"/>
        <v>170.48468594945717</v>
      </c>
      <c r="AG49" s="48"/>
      <c r="AI49" s="3">
        <v>3.0999999999999917E-2</v>
      </c>
      <c r="AJ49" s="36"/>
    </row>
    <row r="50" spans="1:36" x14ac:dyDescent="0.2">
      <c r="A50" s="43"/>
      <c r="B50" s="84"/>
      <c r="C50" s="93"/>
      <c r="D50" s="93"/>
      <c r="E50" s="84"/>
      <c r="F50" s="84"/>
      <c r="Y50" s="35">
        <v>36892</v>
      </c>
      <c r="Z50" s="78"/>
      <c r="AA50" s="3"/>
      <c r="AB50" s="64"/>
      <c r="AC50" s="63">
        <f t="shared" si="6"/>
        <v>0.86301369863013699</v>
      </c>
      <c r="AD50" s="79">
        <f t="shared" si="7"/>
        <v>1.9629156978275889E-2</v>
      </c>
      <c r="AE50" s="72">
        <f t="shared" si="8"/>
        <v>170.76108059344162</v>
      </c>
      <c r="AG50" s="48"/>
      <c r="AI50" s="3">
        <v>3.2000000000000028E-2</v>
      </c>
      <c r="AJ50" s="36"/>
    </row>
    <row r="51" spans="1:36" x14ac:dyDescent="0.2">
      <c r="A51" s="43"/>
      <c r="B51" s="84"/>
      <c r="C51" s="93"/>
      <c r="D51" s="93"/>
      <c r="E51" s="84"/>
      <c r="F51" s="84"/>
      <c r="Y51" s="35">
        <v>36923</v>
      </c>
      <c r="Z51" s="78"/>
      <c r="AA51" s="3"/>
      <c r="AB51" s="65"/>
      <c r="AC51" s="63">
        <f t="shared" si="6"/>
        <v>0.9452054794520548</v>
      </c>
      <c r="AD51" s="80">
        <f t="shared" ref="AD51:AD114" si="9">$L$4*EXP(-$L$5*LN($AC52)+$L$6*(LN($AC52))^2-$L$7*(LN($AC52))^3)+$L$8</f>
        <v>1.9303335351877123E-2</v>
      </c>
      <c r="AE51" s="72">
        <f t="shared" si="8"/>
        <v>171.03336808392388</v>
      </c>
      <c r="AG51" s="48"/>
      <c r="AI51" s="3">
        <v>3.0999999999999917E-2</v>
      </c>
      <c r="AJ51" s="36"/>
    </row>
    <row r="52" spans="1:36" x14ac:dyDescent="0.2">
      <c r="A52" s="43"/>
      <c r="B52" s="84"/>
      <c r="C52" s="93"/>
      <c r="D52" s="93"/>
      <c r="E52" s="84"/>
      <c r="F52" s="84"/>
      <c r="Y52" s="35">
        <v>36951</v>
      </c>
      <c r="Z52" s="78"/>
      <c r="AA52" s="3"/>
      <c r="AC52" s="63">
        <f t="shared" si="6"/>
        <v>1.0301369863013701</v>
      </c>
      <c r="AD52" s="61">
        <f t="shared" si="9"/>
        <v>1.9783704328628197E-2</v>
      </c>
      <c r="AE52" s="72">
        <f t="shared" si="8"/>
        <v>171.31281594327982</v>
      </c>
      <c r="AG52" s="48"/>
      <c r="AI52" s="3">
        <v>0.03</v>
      </c>
      <c r="AJ52" s="36"/>
    </row>
    <row r="53" spans="1:36" x14ac:dyDescent="0.2">
      <c r="A53" s="43"/>
      <c r="B53" s="84"/>
      <c r="C53" s="93"/>
      <c r="D53" s="93"/>
      <c r="E53" s="84"/>
      <c r="F53" s="84"/>
      <c r="Y53" s="35">
        <v>36982</v>
      </c>
      <c r="Z53" s="78"/>
      <c r="AA53" s="3"/>
      <c r="AC53" s="63">
        <f t="shared" si="6"/>
        <v>1.1150684931506851</v>
      </c>
      <c r="AD53" s="61">
        <f t="shared" si="9"/>
        <v>2.0279925854975216E-2</v>
      </c>
      <c r="AE53" s="72">
        <f t="shared" si="8"/>
        <v>171.59967684692165</v>
      </c>
      <c r="AG53" s="48"/>
      <c r="AI53" s="3">
        <v>2.8999999999999915E-2</v>
      </c>
      <c r="AJ53" s="36"/>
    </row>
    <row r="54" spans="1:36" x14ac:dyDescent="0.2">
      <c r="A54" s="84"/>
      <c r="B54" s="84"/>
      <c r="C54" s="93"/>
      <c r="D54" s="93"/>
      <c r="E54" s="84"/>
      <c r="F54" s="84"/>
      <c r="Y54" s="35">
        <v>37012</v>
      </c>
      <c r="Z54" s="78"/>
      <c r="AA54" s="3"/>
      <c r="AC54" s="63">
        <f t="shared" si="6"/>
        <v>1.1917808219178081</v>
      </c>
      <c r="AD54" s="61">
        <f t="shared" si="9"/>
        <v>2.0894912441362275E-2</v>
      </c>
      <c r="AE54" s="72">
        <f t="shared" si="8"/>
        <v>171.89564963301311</v>
      </c>
      <c r="AG54" s="48"/>
      <c r="AI54" s="3">
        <v>2.7999999999999803E-2</v>
      </c>
      <c r="AJ54" s="36"/>
    </row>
    <row r="55" spans="1:36" x14ac:dyDescent="0.2">
      <c r="Y55" s="35">
        <v>37043</v>
      </c>
      <c r="Z55" s="78"/>
      <c r="AA55" s="3"/>
      <c r="AC55" s="63">
        <f t="shared" si="6"/>
        <v>1.2767123287671232</v>
      </c>
      <c r="AD55" s="61">
        <f t="shared" si="9"/>
        <v>2.1550797671145046E-2</v>
      </c>
      <c r="AE55" s="72">
        <f t="shared" si="8"/>
        <v>172.20134909049182</v>
      </c>
      <c r="AG55" s="48"/>
      <c r="AI55" s="3">
        <v>2.6000000000000023E-2</v>
      </c>
      <c r="AJ55" s="36"/>
    </row>
    <row r="56" spans="1:36" x14ac:dyDescent="0.2">
      <c r="Y56" s="35">
        <v>37073</v>
      </c>
      <c r="Z56" s="78"/>
      <c r="AA56" s="3"/>
      <c r="AC56" s="63">
        <f t="shared" si="6"/>
        <v>1.3589041095890413</v>
      </c>
      <c r="AD56" s="61">
        <f t="shared" si="9"/>
        <v>2.2284785523854149E-2</v>
      </c>
      <c r="AE56" s="72">
        <f t="shared" si="8"/>
        <v>172.51791774720428</v>
      </c>
      <c r="AG56" s="48"/>
      <c r="AI56" s="3">
        <v>2.6999999999999913E-2</v>
      </c>
      <c r="AJ56" s="36"/>
    </row>
    <row r="57" spans="1:36" x14ac:dyDescent="0.2">
      <c r="Y57" s="35">
        <v>37104</v>
      </c>
      <c r="Z57" s="78"/>
      <c r="AA57" s="3"/>
      <c r="AC57" s="63">
        <f t="shared" si="6"/>
        <v>1.4438356164383563</v>
      </c>
      <c r="AD57" s="61">
        <f t="shared" si="9"/>
        <v>2.30423376525811E-2</v>
      </c>
      <c r="AE57" s="72">
        <f t="shared" si="8"/>
        <v>172.84573786520571</v>
      </c>
      <c r="AG57" s="48"/>
      <c r="AI57" s="3">
        <v>2.4999999999999911E-2</v>
      </c>
      <c r="AJ57" s="36"/>
    </row>
    <row r="58" spans="1:36" x14ac:dyDescent="0.2">
      <c r="Y58" s="35">
        <v>37135</v>
      </c>
      <c r="Z58" s="78"/>
      <c r="AA58" s="3"/>
      <c r="AC58" s="63">
        <f t="shared" si="6"/>
        <v>1.526027397260274</v>
      </c>
      <c r="AD58" s="61">
        <f t="shared" si="9"/>
        <v>2.3865786112263247E-2</v>
      </c>
      <c r="AE58" s="72">
        <f t="shared" si="8"/>
        <v>173.18579230891589</v>
      </c>
      <c r="AG58" s="48"/>
      <c r="AI58" s="3">
        <v>2.4999999999999911E-2</v>
      </c>
      <c r="AJ58" s="36"/>
    </row>
    <row r="59" spans="1:36" x14ac:dyDescent="0.2">
      <c r="Y59" s="35">
        <v>37165</v>
      </c>
      <c r="Z59" s="78"/>
      <c r="AA59" s="3"/>
      <c r="AC59" s="63">
        <f t="shared" si="6"/>
        <v>1.6109589041095891</v>
      </c>
      <c r="AD59" s="61">
        <f t="shared" si="9"/>
        <v>2.4721853514078476E-2</v>
      </c>
      <c r="AE59" s="72">
        <f t="shared" si="8"/>
        <v>173.53860178707663</v>
      </c>
      <c r="AG59" s="48"/>
      <c r="AI59" s="3">
        <v>2.4999999999999911E-2</v>
      </c>
      <c r="AJ59" s="36"/>
    </row>
    <row r="60" spans="1:36" x14ac:dyDescent="0.2">
      <c r="Y60" s="35">
        <v>37196</v>
      </c>
      <c r="Z60" s="78"/>
      <c r="AA60" s="3"/>
      <c r="AC60" s="63">
        <f t="shared" si="6"/>
        <v>1.6958904109589041</v>
      </c>
      <c r="AD60" s="61">
        <f t="shared" si="9"/>
        <v>2.5572968009612451E-2</v>
      </c>
      <c r="AE60" s="72">
        <f t="shared" si="8"/>
        <v>173.90416137802464</v>
      </c>
      <c r="AG60" s="48"/>
      <c r="AI60" s="3">
        <v>2.4999999999999911E-2</v>
      </c>
      <c r="AJ60" s="36"/>
    </row>
    <row r="61" spans="1:36" x14ac:dyDescent="0.2">
      <c r="Y61" s="39">
        <v>37226</v>
      </c>
      <c r="Z61" s="78"/>
      <c r="AA61" s="3"/>
      <c r="AC61" s="63">
        <f t="shared" si="6"/>
        <v>1.7780821917808218</v>
      </c>
      <c r="AD61" s="61">
        <f t="shared" si="9"/>
        <v>2.6467288249956974E-2</v>
      </c>
      <c r="AE61" s="72">
        <f t="shared" si="8"/>
        <v>174.2831499102621</v>
      </c>
      <c r="AG61" s="48"/>
      <c r="AI61" s="3">
        <v>2.2503120134700128E-2</v>
      </c>
      <c r="AJ61" s="36"/>
    </row>
    <row r="62" spans="1:36" x14ac:dyDescent="0.2">
      <c r="Y62" s="35">
        <v>37257</v>
      </c>
      <c r="Z62" s="78"/>
      <c r="AA62" s="3"/>
      <c r="AC62" s="63">
        <f t="shared" si="6"/>
        <v>1.8630136986301369</v>
      </c>
      <c r="AD62" s="61">
        <f t="shared" si="9"/>
        <v>2.7339159214129403E-2</v>
      </c>
      <c r="AE62" s="72">
        <f t="shared" si="8"/>
        <v>174.67532264012621</v>
      </c>
      <c r="AG62" s="48"/>
      <c r="AI62" s="3">
        <v>2.805415284589774E-2</v>
      </c>
      <c r="AJ62" s="36"/>
    </row>
    <row r="63" spans="1:36" x14ac:dyDescent="0.2">
      <c r="Y63" s="35">
        <v>37288</v>
      </c>
      <c r="Z63" s="78"/>
      <c r="AA63" s="3"/>
      <c r="AB63" s="65"/>
      <c r="AC63" s="63">
        <f t="shared" si="6"/>
        <v>1.9452054794520546</v>
      </c>
      <c r="AD63" s="61">
        <f t="shared" si="9"/>
        <v>2.823880387942565E-2</v>
      </c>
      <c r="AE63" s="72">
        <f t="shared" si="8"/>
        <v>175.08114838232544</v>
      </c>
      <c r="AG63" s="48"/>
      <c r="AI63" s="3">
        <v>2.9066556446517122E-2</v>
      </c>
      <c r="AJ63" s="36"/>
    </row>
    <row r="64" spans="1:36" x14ac:dyDescent="0.2">
      <c r="Y64" s="35">
        <v>37316</v>
      </c>
      <c r="Z64" s="78"/>
      <c r="AA64" s="3"/>
      <c r="AB64" s="66"/>
      <c r="AC64" s="63">
        <f t="shared" si="6"/>
        <v>2.0301369863013701</v>
      </c>
      <c r="AD64" s="61">
        <f t="shared" si="9"/>
        <v>2.9129638242342472E-2</v>
      </c>
      <c r="AE64" s="72">
        <f t="shared" si="8"/>
        <v>175.50058173345946</v>
      </c>
      <c r="AG64" s="48"/>
      <c r="AI64" s="3">
        <v>2.7929684077953931E-2</v>
      </c>
      <c r="AJ64" s="36"/>
    </row>
    <row r="65" spans="25:36" x14ac:dyDescent="0.2">
      <c r="Y65" s="35">
        <v>37347</v>
      </c>
      <c r="Z65" s="78"/>
      <c r="AA65" s="3"/>
      <c r="AB65" s="66"/>
      <c r="AC65" s="63">
        <f t="shared" si="6"/>
        <v>2.1150684931506851</v>
      </c>
      <c r="AD65" s="61">
        <f t="shared" si="9"/>
        <v>2.9920883092522228E-2</v>
      </c>
      <c r="AE65" s="72">
        <f t="shared" si="8"/>
        <v>175.93228731598845</v>
      </c>
      <c r="AG65" s="48"/>
      <c r="AI65" s="3">
        <v>2.2522030784486669E-2</v>
      </c>
      <c r="AJ65" s="36"/>
    </row>
    <row r="66" spans="25:36" x14ac:dyDescent="0.2">
      <c r="Y66" s="35">
        <v>37377</v>
      </c>
      <c r="Z66" s="78"/>
      <c r="AA66" s="3"/>
      <c r="AB66" s="66"/>
      <c r="AC66" s="63">
        <f t="shared" si="6"/>
        <v>2.1917808219178085</v>
      </c>
      <c r="AD66" s="61">
        <f t="shared" si="9"/>
        <v>3.0776266720099633E-2</v>
      </c>
      <c r="AE66" s="72">
        <f t="shared" si="8"/>
        <v>176.37725660807652</v>
      </c>
      <c r="AG66" s="48"/>
      <c r="AI66" s="3">
        <v>2.2557013559755479E-2</v>
      </c>
      <c r="AJ66" s="36"/>
    </row>
    <row r="67" spans="25:36" x14ac:dyDescent="0.2">
      <c r="Y67" s="35">
        <v>37408</v>
      </c>
      <c r="Z67" s="78"/>
      <c r="AA67" s="3"/>
      <c r="AB67" s="66"/>
      <c r="AC67" s="63">
        <f t="shared" si="6"/>
        <v>2.2767123287671236</v>
      </c>
      <c r="AD67" s="61">
        <f t="shared" si="9"/>
        <v>3.1578265893995608E-2</v>
      </c>
      <c r="AE67" s="72">
        <f t="shared" si="8"/>
        <v>176.83481207042274</v>
      </c>
      <c r="AG67" s="48"/>
      <c r="AI67" s="3">
        <v>2.6115609143959606E-2</v>
      </c>
      <c r="AJ67" s="36"/>
    </row>
    <row r="68" spans="25:36" x14ac:dyDescent="0.2">
      <c r="Y68" s="35">
        <v>37438</v>
      </c>
      <c r="Z68" s="78"/>
      <c r="AA68" s="3"/>
      <c r="AB68" s="66"/>
      <c r="AC68" s="63">
        <f t="shared" si="6"/>
        <v>2.3589041095890413</v>
      </c>
      <c r="AD68" s="61">
        <f t="shared" si="9"/>
        <v>3.2375525835436361E-2</v>
      </c>
      <c r="AE68" s="72">
        <f t="shared" si="8"/>
        <v>177.30496898479655</v>
      </c>
      <c r="AG68" s="48"/>
      <c r="AI68" s="3">
        <v>2.9836972267570205E-2</v>
      </c>
      <c r="AJ68" s="36"/>
    </row>
    <row r="69" spans="25:36" x14ac:dyDescent="0.2">
      <c r="Y69" s="35">
        <v>37469</v>
      </c>
      <c r="Z69" s="78"/>
      <c r="AA69" s="3"/>
      <c r="AB69" s="66"/>
      <c r="AC69" s="63">
        <f t="shared" si="6"/>
        <v>2.4438356164383563</v>
      </c>
      <c r="AD69" s="61">
        <f t="shared" si="9"/>
        <v>3.3112644079715398E-2</v>
      </c>
      <c r="AE69" s="72">
        <f t="shared" si="8"/>
        <v>177.78695018662214</v>
      </c>
      <c r="AG69" s="48"/>
      <c r="AI69" s="3">
        <v>3.1012713915940182E-2</v>
      </c>
      <c r="AJ69" s="36"/>
    </row>
    <row r="70" spans="25:36" x14ac:dyDescent="0.2">
      <c r="Y70" s="35">
        <v>37500</v>
      </c>
      <c r="Z70" s="78"/>
      <c r="AA70" s="3"/>
      <c r="AB70" s="66"/>
      <c r="AC70" s="63">
        <f t="shared" si="6"/>
        <v>2.526027397260274</v>
      </c>
      <c r="AD70" s="61">
        <f t="shared" si="9"/>
        <v>3.3835278457016837E-2</v>
      </c>
      <c r="AE70" s="72">
        <f t="shared" si="8"/>
        <v>178.28062953176283</v>
      </c>
      <c r="AG70" s="48"/>
      <c r="AI70" s="3">
        <v>2.8865798109132479E-2</v>
      </c>
      <c r="AJ70" s="36"/>
    </row>
    <row r="71" spans="25:36" x14ac:dyDescent="0.2">
      <c r="Y71" s="35">
        <v>37530</v>
      </c>
      <c r="Z71" s="78"/>
      <c r="AA71" s="3"/>
      <c r="AB71" s="66"/>
      <c r="AC71" s="63">
        <f t="shared" si="6"/>
        <v>2.6109589041095891</v>
      </c>
      <c r="AD71" s="61">
        <f t="shared" si="9"/>
        <v>3.4515326231808627E-2</v>
      </c>
      <c r="AE71" s="72">
        <f t="shared" si="8"/>
        <v>178.78547653007098</v>
      </c>
      <c r="AG71" s="48"/>
      <c r="AI71" s="3">
        <v>2.9244602419988164E-2</v>
      </c>
      <c r="AJ71" s="36"/>
    </row>
    <row r="72" spans="25:36" x14ac:dyDescent="0.2">
      <c r="Y72" s="35">
        <v>37561</v>
      </c>
      <c r="Z72" s="78"/>
      <c r="AA72" s="3"/>
      <c r="AB72" s="66"/>
      <c r="AC72" s="63">
        <f t="shared" si="6"/>
        <v>2.6958904109589041</v>
      </c>
      <c r="AD72" s="61">
        <f t="shared" si="9"/>
        <v>3.5130714633591104E-2</v>
      </c>
      <c r="AE72" s="72">
        <f t="shared" si="8"/>
        <v>179.30063845107929</v>
      </c>
      <c r="AG72" s="48"/>
      <c r="AI72" s="3">
        <v>2.9778264322205095E-2</v>
      </c>
      <c r="AJ72" s="36"/>
    </row>
    <row r="73" spans="25:36" x14ac:dyDescent="0.2">
      <c r="Y73" s="39">
        <v>37591</v>
      </c>
      <c r="Z73" s="78"/>
      <c r="AA73" s="3"/>
      <c r="AB73" s="66"/>
      <c r="AC73" s="63">
        <f t="shared" si="6"/>
        <v>2.7780821917808218</v>
      </c>
      <c r="AD73" s="61">
        <f t="shared" si="9"/>
        <v>3.5720786480592473E-2</v>
      </c>
      <c r="AE73" s="72">
        <f t="shared" si="8"/>
        <v>179.82582456223415</v>
      </c>
      <c r="AG73" s="48"/>
      <c r="AI73" s="3">
        <v>3.0392307219080594E-2</v>
      </c>
      <c r="AJ73" s="36"/>
    </row>
    <row r="74" spans="25:36" x14ac:dyDescent="0.2">
      <c r="Y74" s="35">
        <v>37622</v>
      </c>
      <c r="Z74" s="78"/>
      <c r="AA74" s="3"/>
      <c r="AB74" s="66"/>
      <c r="AC74" s="63">
        <f t="shared" si="6"/>
        <v>2.8630136986301369</v>
      </c>
      <c r="AD74" s="61">
        <f t="shared" si="9"/>
        <v>3.6246355722662951E-2</v>
      </c>
      <c r="AE74" s="72">
        <f t="shared" si="8"/>
        <v>180.36017376581199</v>
      </c>
      <c r="AG74" s="48"/>
      <c r="AI74" s="3">
        <v>3.0966828528979029E-2</v>
      </c>
      <c r="AJ74" s="36"/>
    </row>
    <row r="75" spans="25:36" x14ac:dyDescent="0.2">
      <c r="Y75" s="35">
        <v>37653</v>
      </c>
      <c r="Z75" s="78"/>
      <c r="AA75" s="3"/>
      <c r="AB75" s="65"/>
      <c r="AC75" s="63">
        <f t="shared" si="6"/>
        <v>2.945205479452055</v>
      </c>
      <c r="AD75" s="61">
        <f t="shared" si="9"/>
        <v>3.674176515052506E-2</v>
      </c>
      <c r="AE75" s="72">
        <f t="shared" si="8"/>
        <v>180.90331611199591</v>
      </c>
      <c r="AG75" s="48"/>
      <c r="AI75" s="3">
        <v>3.1499432971075381E-2</v>
      </c>
      <c r="AJ75" s="36"/>
    </row>
    <row r="76" spans="25:36" x14ac:dyDescent="0.2">
      <c r="Y76" s="35">
        <v>37681</v>
      </c>
      <c r="Z76" s="78"/>
      <c r="AA76" s="3"/>
      <c r="AB76" s="66"/>
      <c r="AC76" s="63">
        <f t="shared" si="6"/>
        <v>3.0301369863013701</v>
      </c>
      <c r="AD76" s="61">
        <f t="shared" si="9"/>
        <v>3.7188444582663238E-2</v>
      </c>
      <c r="AE76" s="72">
        <f t="shared" si="8"/>
        <v>181.45460753970187</v>
      </c>
      <c r="AG76" s="48"/>
      <c r="AI76" s="3">
        <v>3.1987800791655863E-2</v>
      </c>
      <c r="AJ76" s="36"/>
    </row>
    <row r="77" spans="25:36" x14ac:dyDescent="0.2">
      <c r="Y77" s="35">
        <v>37712</v>
      </c>
      <c r="Z77" s="78"/>
      <c r="AA77" s="3"/>
      <c r="AB77" s="66"/>
      <c r="AC77" s="63">
        <f t="shared" si="6"/>
        <v>3.1150684931506851</v>
      </c>
      <c r="AD77" s="61">
        <f t="shared" si="9"/>
        <v>3.755010703511058E-2</v>
      </c>
      <c r="AE77" s="72">
        <f t="shared" si="8"/>
        <v>182.01286690962235</v>
      </c>
      <c r="AG77" s="48"/>
      <c r="AI77" s="3">
        <v>3.2429693068863674E-2</v>
      </c>
      <c r="AJ77" s="36"/>
    </row>
    <row r="78" spans="25:36" x14ac:dyDescent="0.2">
      <c r="Y78" s="35">
        <v>37742</v>
      </c>
      <c r="Z78" s="78"/>
      <c r="AA78" s="3"/>
      <c r="AB78" s="66"/>
      <c r="AC78" s="63">
        <f t="shared" si="6"/>
        <v>3.1917808219178085</v>
      </c>
      <c r="AD78" s="61">
        <f t="shared" si="9"/>
        <v>3.7904674277170175E-2</v>
      </c>
      <c r="AE78" s="72">
        <f t="shared" si="8"/>
        <v>182.57804228927239</v>
      </c>
      <c r="AG78" s="48"/>
      <c r="AI78" s="3">
        <v>3.282279158811785E-2</v>
      </c>
      <c r="AJ78" s="36"/>
    </row>
    <row r="79" spans="25:36" x14ac:dyDescent="0.2">
      <c r="Y79" s="35">
        <v>37773</v>
      </c>
      <c r="Z79" s="78"/>
      <c r="AA79" s="3"/>
      <c r="AB79" s="66"/>
      <c r="AC79" s="63">
        <f t="shared" si="6"/>
        <v>3.2767123287671236</v>
      </c>
      <c r="AD79" s="61">
        <f t="shared" si="9"/>
        <v>3.8202625964352949E-2</v>
      </c>
      <c r="AE79" s="72">
        <f t="shared" si="8"/>
        <v>183.14935333245211</v>
      </c>
      <c r="AG79" s="48"/>
      <c r="AI79" s="3">
        <v>3.3186741799299257E-2</v>
      </c>
      <c r="AJ79" s="36"/>
    </row>
    <row r="80" spans="25:36" x14ac:dyDescent="0.2">
      <c r="Y80" s="35">
        <v>37803</v>
      </c>
      <c r="Z80" s="78"/>
      <c r="AA80" s="3"/>
      <c r="AB80" s="66"/>
      <c r="AC80" s="63">
        <f t="shared" si="6"/>
        <v>3.3589041095890413</v>
      </c>
      <c r="AD80" s="61">
        <f t="shared" si="9"/>
        <v>3.8464818066165959E-2</v>
      </c>
      <c r="AE80" s="72">
        <f t="shared" si="8"/>
        <v>183.72631814065048</v>
      </c>
      <c r="AG80" s="48"/>
      <c r="AI80" s="3">
        <v>3.3522198385923074E-2</v>
      </c>
      <c r="AJ80" s="36"/>
    </row>
    <row r="81" spans="25:36" x14ac:dyDescent="0.2">
      <c r="Y81" s="35">
        <v>37834</v>
      </c>
      <c r="Z81" s="78"/>
      <c r="AA81" s="3"/>
      <c r="AB81" s="66"/>
      <c r="AC81" s="63">
        <f t="shared" si="6"/>
        <v>3.4438356164383563</v>
      </c>
      <c r="AD81" s="61">
        <f t="shared" si="9"/>
        <v>3.8675496225507561E-2</v>
      </c>
      <c r="AE81" s="72">
        <f t="shared" si="8"/>
        <v>184.30821614032919</v>
      </c>
      <c r="AG81" s="48"/>
      <c r="AI81" s="3">
        <v>3.3829908166163936E-2</v>
      </c>
      <c r="AJ81" s="36"/>
    </row>
    <row r="82" spans="25:36" x14ac:dyDescent="0.2">
      <c r="Y82" s="35">
        <v>37865</v>
      </c>
      <c r="Z82" s="78"/>
      <c r="AA82" s="3"/>
      <c r="AB82" s="66"/>
      <c r="AC82" s="63">
        <f t="shared" si="6"/>
        <v>3.526027397260274</v>
      </c>
      <c r="AD82" s="61">
        <f t="shared" si="9"/>
        <v>3.8850104211827483E-2</v>
      </c>
      <c r="AE82" s="72">
        <f t="shared" si="8"/>
        <v>184.89454705441864</v>
      </c>
      <c r="AG82" s="48"/>
      <c r="AI82" s="3">
        <v>3.4110691735689258E-2</v>
      </c>
      <c r="AJ82" s="36"/>
    </row>
    <row r="83" spans="25:36" x14ac:dyDescent="0.2">
      <c r="Y83" s="35">
        <v>37895</v>
      </c>
      <c r="Z83" s="78"/>
      <c r="AA83" s="3"/>
      <c r="AB83" s="66"/>
      <c r="AC83" s="63">
        <f t="shared" si="6"/>
        <v>3.6109589041095891</v>
      </c>
      <c r="AD83" s="61">
        <f t="shared" si="9"/>
        <v>3.8982491096948686E-2</v>
      </c>
      <c r="AE83" s="72">
        <f t="shared" si="8"/>
        <v>185.48471288462105</v>
      </c>
      <c r="AG83" s="48"/>
      <c r="AI83" s="3">
        <v>3.4365427364065448E-2</v>
      </c>
      <c r="AJ83" s="36"/>
    </row>
    <row r="84" spans="25:36" x14ac:dyDescent="0.2">
      <c r="Y84" s="35">
        <v>37926</v>
      </c>
      <c r="Z84" s="78"/>
      <c r="AA84" s="3"/>
      <c r="AB84" s="66"/>
      <c r="AC84" s="63">
        <f t="shared" si="6"/>
        <v>3.6958904109589041</v>
      </c>
      <c r="AD84" s="61">
        <f t="shared" si="9"/>
        <v>3.9072028940004874E-2</v>
      </c>
      <c r="AE84" s="72">
        <f t="shared" si="8"/>
        <v>186.07809873169919</v>
      </c>
      <c r="AG84" s="48"/>
      <c r="AI84" s="3">
        <v>3.459503691128063E-2</v>
      </c>
      <c r="AJ84" s="36"/>
    </row>
    <row r="85" spans="25:36" x14ac:dyDescent="0.2">
      <c r="Y85" s="39">
        <v>37956</v>
      </c>
      <c r="Z85" s="78"/>
      <c r="AA85" s="3"/>
      <c r="AB85" s="66"/>
      <c r="AC85" s="63">
        <f t="shared" si="6"/>
        <v>3.7780821917808218</v>
      </c>
      <c r="AD85" s="61">
        <f t="shared" si="9"/>
        <v>3.9126459246762488E-2</v>
      </c>
      <c r="AE85" s="72">
        <f t="shared" si="8"/>
        <v>186.67419775023927</v>
      </c>
      <c r="AG85" s="48"/>
      <c r="AI85" s="3">
        <v>3.4800473553192823E-2</v>
      </c>
      <c r="AJ85" s="36"/>
    </row>
    <row r="86" spans="25:36" x14ac:dyDescent="0.2">
      <c r="Y86" s="35">
        <v>37987</v>
      </c>
      <c r="Z86" s="78"/>
      <c r="AA86" s="3"/>
      <c r="AB86" s="66"/>
      <c r="AC86" s="63">
        <f t="shared" si="6"/>
        <v>3.8630136986301369</v>
      </c>
      <c r="AD86" s="61">
        <f t="shared" si="9"/>
        <v>3.9144035178462308E-2</v>
      </c>
      <c r="AE86" s="72">
        <f t="shared" si="8"/>
        <v>187.27247032536411</v>
      </c>
      <c r="AG86" s="48"/>
      <c r="AI86" s="3">
        <v>3.4982711124712074E-2</v>
      </c>
      <c r="AJ86" s="36"/>
    </row>
    <row r="87" spans="25:36" x14ac:dyDescent="0.2">
      <c r="Y87" s="35">
        <v>38018</v>
      </c>
      <c r="Z87" s="78"/>
      <c r="AA87" s="3"/>
      <c r="AB87" s="65"/>
      <c r="AC87" s="63">
        <f t="shared" si="6"/>
        <v>3.945205479452055</v>
      </c>
      <c r="AD87" s="61">
        <f t="shared" si="9"/>
        <v>3.9127821495454754E-2</v>
      </c>
      <c r="AE87" s="72">
        <f t="shared" si="8"/>
        <v>187.87241602372356</v>
      </c>
      <c r="AG87" s="48"/>
      <c r="AI87" s="3">
        <v>3.5142734907886108E-2</v>
      </c>
      <c r="AJ87" s="36"/>
    </row>
    <row r="88" spans="25:36" x14ac:dyDescent="0.2">
      <c r="Y88" s="35">
        <v>38047</v>
      </c>
      <c r="Z88" s="78"/>
      <c r="AA88" s="3"/>
      <c r="AB88" s="66"/>
      <c r="AC88" s="63">
        <f t="shared" si="6"/>
        <v>4.0301369863013701</v>
      </c>
      <c r="AD88" s="61">
        <f t="shared" si="9"/>
        <v>3.9078623428740772E-2</v>
      </c>
      <c r="AE88" s="72">
        <f t="shared" si="8"/>
        <v>188.47354007269911</v>
      </c>
      <c r="AG88" s="48"/>
      <c r="AI88" s="3">
        <v>3.5281533708727109E-2</v>
      </c>
      <c r="AJ88" s="36"/>
    </row>
    <row r="89" spans="25:36" x14ac:dyDescent="0.2">
      <c r="Y89" s="35">
        <v>38078</v>
      </c>
      <c r="Z89" s="78"/>
      <c r="AA89" s="3"/>
      <c r="AB89" s="66"/>
      <c r="AC89" s="63">
        <f t="shared" si="6"/>
        <v>4.1150684931506847</v>
      </c>
      <c r="AD89" s="61">
        <f t="shared" si="9"/>
        <v>3.9004500170586459E-2</v>
      </c>
      <c r="AE89" s="72">
        <f t="shared" si="8"/>
        <v>189.07546347492652</v>
      </c>
      <c r="AG89" s="48"/>
      <c r="AI89" s="3">
        <v>3.5400093081548345E-2</v>
      </c>
      <c r="AJ89" s="36"/>
    </row>
    <row r="90" spans="25:36" x14ac:dyDescent="0.2">
      <c r="Y90" s="35">
        <v>38108</v>
      </c>
      <c r="Z90" s="78"/>
      <c r="AA90" s="3"/>
      <c r="AB90" s="66"/>
      <c r="AC90" s="63">
        <f t="shared" si="6"/>
        <v>4.1945205479452055</v>
      </c>
      <c r="AD90" s="61">
        <f t="shared" si="9"/>
        <v>3.8897108735800753E-2</v>
      </c>
      <c r="AE90" s="72">
        <f t="shared" si="8"/>
        <v>189.67767537796701</v>
      </c>
      <c r="AG90" s="48"/>
      <c r="AI90" s="3">
        <v>3.5499389573467655E-2</v>
      </c>
      <c r="AJ90" s="36"/>
    </row>
    <row r="91" spans="25:36" x14ac:dyDescent="0.2">
      <c r="Y91" s="35">
        <v>38139</v>
      </c>
      <c r="Z91" s="78"/>
      <c r="AA91" s="3"/>
      <c r="AB91" s="66"/>
      <c r="AC91" s="63">
        <f t="shared" si="6"/>
        <v>4.279452054794521</v>
      </c>
      <c r="AD91" s="61">
        <f t="shared" si="9"/>
        <v>3.8767295165199819E-2</v>
      </c>
      <c r="AE91" s="72">
        <f t="shared" si="8"/>
        <v>190.27982387246487</v>
      </c>
      <c r="AG91" s="48"/>
      <c r="AI91" s="3">
        <v>3.5580385874173226E-2</v>
      </c>
      <c r="AJ91" s="36"/>
    </row>
    <row r="92" spans="25:36" x14ac:dyDescent="0.2">
      <c r="Y92" s="35">
        <v>38169</v>
      </c>
      <c r="Z92" s="78"/>
      <c r="AA92" s="3"/>
      <c r="AB92" s="66"/>
      <c r="AC92" s="63">
        <f t="shared" si="6"/>
        <v>4.3616438356164382</v>
      </c>
      <c r="AD92" s="61">
        <f t="shared" si="9"/>
        <v>3.8608296655317738E-2</v>
      </c>
      <c r="AE92" s="72">
        <f t="shared" si="8"/>
        <v>190.8814489723346</v>
      </c>
      <c r="AG92" s="48"/>
      <c r="AI92" s="3">
        <v>3.5644026767332582E-2</v>
      </c>
      <c r="AJ92" s="36"/>
    </row>
    <row r="93" spans="25:36" x14ac:dyDescent="0.2">
      <c r="Y93" s="35">
        <v>38200</v>
      </c>
      <c r="Z93" s="78"/>
      <c r="AA93" s="3"/>
      <c r="AB93" s="66"/>
      <c r="AC93" s="63">
        <f t="shared" si="6"/>
        <v>4.4465753424657537</v>
      </c>
      <c r="AD93" s="61">
        <f t="shared" si="9"/>
        <v>3.8432146996403398E-2</v>
      </c>
      <c r="AE93" s="72">
        <f t="shared" si="8"/>
        <v>191.48226972784775</v>
      </c>
      <c r="AG93" s="48"/>
      <c r="AI93" s="3">
        <v>3.5691235790417331E-2</v>
      </c>
      <c r="AJ93" s="36"/>
    </row>
    <row r="94" spans="25:36" x14ac:dyDescent="0.2">
      <c r="Y94" s="35">
        <v>38231</v>
      </c>
      <c r="Z94" s="78"/>
      <c r="AA94" s="3"/>
      <c r="AB94" s="66"/>
      <c r="AC94" s="63">
        <f t="shared" si="6"/>
        <v>4.5287671232876709</v>
      </c>
      <c r="AD94" s="61">
        <f t="shared" si="9"/>
        <v>3.8228913675533507E-2</v>
      </c>
      <c r="AE94" s="72">
        <f t="shared" si="8"/>
        <v>192.08184857979063</v>
      </c>
      <c r="AG94" s="48"/>
      <c r="AI94" s="3">
        <v>3.5722912519061456E-2</v>
      </c>
      <c r="AJ94" s="36"/>
    </row>
    <row r="95" spans="25:36" x14ac:dyDescent="0.2">
      <c r="Y95" s="35">
        <v>38261</v>
      </c>
      <c r="Z95" s="78"/>
      <c r="AA95" s="3"/>
      <c r="AB95" s="66"/>
      <c r="AC95" s="63">
        <f t="shared" si="6"/>
        <v>4.6136986301369864</v>
      </c>
      <c r="AD95" s="61">
        <f t="shared" si="9"/>
        <v>3.8005908718220398E-2</v>
      </c>
      <c r="AE95" s="72">
        <f t="shared" si="8"/>
        <v>192.67985559453695</v>
      </c>
      <c r="AG95" s="48"/>
      <c r="AI95" s="3">
        <v>3.57399304005519E-2</v>
      </c>
      <c r="AJ95" s="36"/>
    </row>
    <row r="96" spans="25:36" x14ac:dyDescent="0.2">
      <c r="Y96" s="35">
        <v>38292</v>
      </c>
      <c r="Z96" s="78"/>
      <c r="AA96" s="3"/>
      <c r="AB96" s="66"/>
      <c r="AC96" s="63">
        <f t="shared" si="6"/>
        <v>4.6986301369863011</v>
      </c>
      <c r="AD96" s="61">
        <f t="shared" si="9"/>
        <v>3.7772919998521129E-2</v>
      </c>
      <c r="AE96" s="72">
        <f t="shared" si="8"/>
        <v>193.27610874330304</v>
      </c>
      <c r="AG96" s="48"/>
      <c r="AI96" s="3">
        <v>3.5743135068802889E-2</v>
      </c>
      <c r="AJ96" s="36"/>
    </row>
    <row r="97" spans="25:36" x14ac:dyDescent="0.2">
      <c r="Y97" s="39">
        <v>38322</v>
      </c>
      <c r="Z97" s="78"/>
      <c r="AA97" s="3"/>
      <c r="AB97" s="66"/>
      <c r="AC97" s="63">
        <f t="shared" si="6"/>
        <v>4.7808219178082192</v>
      </c>
      <c r="AD97" s="61">
        <f t="shared" si="9"/>
        <v>3.7516056204176654E-2</v>
      </c>
      <c r="AE97" s="72">
        <f t="shared" si="8"/>
        <v>193.87020767123767</v>
      </c>
      <c r="AG97" s="48"/>
      <c r="AI97" s="3">
        <v>3.5733343080165403E-2</v>
      </c>
      <c r="AJ97" s="36"/>
    </row>
    <row r="98" spans="25:36" x14ac:dyDescent="0.2">
      <c r="Y98" s="35">
        <v>38353</v>
      </c>
      <c r="Z98" s="78"/>
      <c r="AA98" s="3"/>
      <c r="AB98" s="66"/>
      <c r="AC98" s="63">
        <f t="shared" si="6"/>
        <v>4.8657534246575347</v>
      </c>
      <c r="AD98" s="61">
        <f t="shared" si="9"/>
        <v>3.7253398754419284E-2</v>
      </c>
      <c r="AE98" s="72">
        <f t="shared" si="8"/>
        <v>194.46202969994482</v>
      </c>
      <c r="AG98" s="48"/>
      <c r="AI98" s="3">
        <v>3.5711341015742137E-2</v>
      </c>
      <c r="AJ98" s="36"/>
    </row>
    <row r="99" spans="25:36" x14ac:dyDescent="0.2">
      <c r="Y99" s="35">
        <v>38384</v>
      </c>
      <c r="Z99" s="78"/>
      <c r="AA99" s="3"/>
      <c r="AB99" s="65"/>
      <c r="AC99" s="63">
        <f t="shared" si="6"/>
        <v>4.9479452054794519</v>
      </c>
      <c r="AD99" s="61">
        <f t="shared" si="9"/>
        <v>3.6968947495476821E-2</v>
      </c>
      <c r="AE99" s="72">
        <f t="shared" si="8"/>
        <v>195.0512002145739</v>
      </c>
      <c r="AG99" s="48"/>
      <c r="AI99" s="3">
        <v>3.5677884901712753E-2</v>
      </c>
      <c r="AJ99" s="36"/>
    </row>
    <row r="100" spans="25:36" x14ac:dyDescent="0.2">
      <c r="Y100" s="35">
        <v>38412</v>
      </c>
      <c r="Z100" s="78"/>
      <c r="AA100" s="3"/>
      <c r="AB100" s="66"/>
      <c r="AC100" s="63">
        <f t="shared" si="6"/>
        <v>5.0328767123287674</v>
      </c>
      <c r="AD100" s="61">
        <f t="shared" si="9"/>
        <v>3.6672709023342152E-2</v>
      </c>
      <c r="AE100" s="72">
        <f t="shared" si="8"/>
        <v>195.63749761283503</v>
      </c>
      <c r="AG100" s="48"/>
      <c r="AI100" s="3">
        <v>3.5633699904230598E-2</v>
      </c>
      <c r="AJ100" s="36"/>
    </row>
    <row r="101" spans="25:36" x14ac:dyDescent="0.2">
      <c r="Y101" s="35">
        <v>38443</v>
      </c>
      <c r="Z101" s="78"/>
      <c r="AA101" s="3"/>
      <c r="AB101" s="66"/>
      <c r="AC101" s="63">
        <f t="shared" si="6"/>
        <v>5.117808219178082</v>
      </c>
      <c r="AD101" s="61">
        <f t="shared" si="9"/>
        <v>3.6396181110739272E-2</v>
      </c>
      <c r="AE101" s="72">
        <f t="shared" si="8"/>
        <v>196.22119494890245</v>
      </c>
      <c r="AG101" s="48"/>
      <c r="AI101" s="3">
        <v>3.5579480260314877E-2</v>
      </c>
      <c r="AJ101" s="36"/>
    </row>
    <row r="102" spans="25:36" x14ac:dyDescent="0.2">
      <c r="Y102" s="35">
        <v>38473</v>
      </c>
      <c r="Z102" s="78"/>
      <c r="AA102" s="3"/>
      <c r="AB102" s="66"/>
      <c r="AC102" s="63">
        <f t="shared" si="6"/>
        <v>5.1945205479452055</v>
      </c>
      <c r="AD102" s="61">
        <f t="shared" si="9"/>
        <v>3.6081341880891182E-2</v>
      </c>
      <c r="AE102" s="72">
        <f t="shared" si="8"/>
        <v>196.8016508863102</v>
      </c>
      <c r="AG102" s="48"/>
      <c r="AI102" s="3">
        <v>3.5515889410338897E-2</v>
      </c>
      <c r="AJ102" s="36"/>
    </row>
    <row r="103" spans="25:36" x14ac:dyDescent="0.2">
      <c r="Y103" s="35">
        <v>38504</v>
      </c>
      <c r="Z103" s="78"/>
      <c r="AA103" s="3"/>
      <c r="AB103" s="66"/>
      <c r="AC103" s="63">
        <f t="shared" si="6"/>
        <v>5.279452054794521</v>
      </c>
      <c r="AD103" s="61">
        <f t="shared" si="9"/>
        <v>3.5769127781996576E-2</v>
      </c>
      <c r="AE103" s="72">
        <f t="shared" si="8"/>
        <v>197.37886656900085</v>
      </c>
      <c r="AG103" s="48"/>
      <c r="AI103" s="3">
        <v>3.5443560301519961E-2</v>
      </c>
      <c r="AJ103" s="36"/>
    </row>
    <row r="104" spans="25:36" x14ac:dyDescent="0.2">
      <c r="Y104" s="35">
        <v>38534</v>
      </c>
      <c r="Z104" s="78"/>
      <c r="AA104" s="3"/>
      <c r="AB104" s="66"/>
      <c r="AC104" s="63">
        <f t="shared" si="6"/>
        <v>5.3616438356164382</v>
      </c>
      <c r="AD104" s="61">
        <f t="shared" si="9"/>
        <v>3.5439892785611528E-2</v>
      </c>
      <c r="AE104" s="72">
        <f t="shared" si="8"/>
        <v>197.95253079287306</v>
      </c>
      <c r="AG104" s="48"/>
      <c r="AI104" s="3">
        <v>3.5363095835345471E-2</v>
      </c>
      <c r="AJ104" s="36"/>
    </row>
    <row r="105" spans="25:36" x14ac:dyDescent="0.2">
      <c r="Y105" s="35">
        <v>38565</v>
      </c>
      <c r="Z105" s="78"/>
      <c r="AA105" s="3"/>
      <c r="AB105" s="66"/>
      <c r="AC105" s="63">
        <f t="shared" ref="AC105:AC168" si="10">($C$2-$C$1)/365+($Y103-$Y$38)/365</f>
        <v>5.4465753424657537</v>
      </c>
      <c r="AD105" s="61">
        <f t="shared" si="9"/>
        <v>3.5115931140947493E-2</v>
      </c>
      <c r="AE105" s="72">
        <f t="shared" si="8"/>
        <v>198.52268540401874</v>
      </c>
      <c r="AG105" s="48"/>
      <c r="AI105" s="3">
        <v>3.5275069434977047E-2</v>
      </c>
      <c r="AJ105" s="36"/>
    </row>
    <row r="106" spans="25:36" x14ac:dyDescent="0.2">
      <c r="Y106" s="35">
        <v>38596</v>
      </c>
      <c r="Z106" s="78"/>
      <c r="AA106" s="3"/>
      <c r="AB106" s="66"/>
      <c r="AC106" s="63">
        <f t="shared" si="10"/>
        <v>5.5287671232876709</v>
      </c>
      <c r="AD106" s="61">
        <f t="shared" si="9"/>
        <v>3.4776679166348912E-2</v>
      </c>
      <c r="AE106" s="72">
        <f t="shared" ref="AE106:AE169" si="11">AE105*(1+AD106)^(1/12)</f>
        <v>199.08904373978595</v>
      </c>
      <c r="AG106" s="48"/>
      <c r="AI106" s="3">
        <v>3.5180025711410101E-2</v>
      </c>
      <c r="AJ106" s="36"/>
    </row>
    <row r="107" spans="25:36" x14ac:dyDescent="0.2">
      <c r="Y107" s="35">
        <v>38626</v>
      </c>
      <c r="Z107" s="78"/>
      <c r="AA107" s="3"/>
      <c r="AB107" s="66"/>
      <c r="AC107" s="63">
        <f t="shared" si="10"/>
        <v>5.6136986301369864</v>
      </c>
      <c r="AD107" s="61">
        <f t="shared" si="9"/>
        <v>3.4433846034194568E-2</v>
      </c>
      <c r="AE107" s="72">
        <f t="shared" si="11"/>
        <v>199.65150459763504</v>
      </c>
      <c r="AG107" s="48"/>
      <c r="AI107" s="3">
        <v>3.5078481209787737E-2</v>
      </c>
      <c r="AJ107" s="36"/>
    </row>
    <row r="108" spans="25:36" x14ac:dyDescent="0.2">
      <c r="Y108" s="35">
        <v>38657</v>
      </c>
      <c r="Z108" s="78"/>
      <c r="AA108" s="3"/>
      <c r="AB108" s="66"/>
      <c r="AC108" s="63">
        <f t="shared" si="10"/>
        <v>5.6986301369863011</v>
      </c>
      <c r="AD108" s="61">
        <f t="shared" si="9"/>
        <v>3.4099538090811829E-2</v>
      </c>
      <c r="AE108" s="72">
        <f t="shared" si="11"/>
        <v>200.21016157313429</v>
      </c>
      <c r="AG108" s="48"/>
      <c r="AI108" s="3">
        <v>3.4970925219479865E-2</v>
      </c>
      <c r="AJ108" s="36"/>
    </row>
    <row r="109" spans="25:36" x14ac:dyDescent="0.2">
      <c r="Y109" s="39">
        <v>38687</v>
      </c>
      <c r="Z109" s="78"/>
      <c r="AA109" s="3"/>
      <c r="AB109" s="66"/>
      <c r="AC109" s="63">
        <f t="shared" si="10"/>
        <v>5.7808219178082192</v>
      </c>
      <c r="AD109" s="61">
        <f t="shared" si="9"/>
        <v>3.375231137208605E-2</v>
      </c>
      <c r="AE109" s="72">
        <f t="shared" si="11"/>
        <v>200.76476305808328</v>
      </c>
      <c r="AG109" s="48"/>
      <c r="AI109" s="3">
        <v>3.4857820633531489E-2</v>
      </c>
      <c r="AJ109" s="36"/>
    </row>
    <row r="110" spans="25:36" x14ac:dyDescent="0.2">
      <c r="Y110" s="35">
        <v>38718</v>
      </c>
      <c r="Z110" s="78"/>
      <c r="AA110" s="3"/>
      <c r="AB110" s="66"/>
      <c r="AC110" s="63">
        <f t="shared" si="10"/>
        <v>5.8657534246575347</v>
      </c>
      <c r="AD110" s="61">
        <f t="shared" si="9"/>
        <v>3.3415318148153399E-2</v>
      </c>
      <c r="AE110" s="72">
        <f t="shared" si="11"/>
        <v>201.3154309703616</v>
      </c>
      <c r="AG110" s="48"/>
      <c r="AI110" s="3">
        <v>3.4739604844996608E-2</v>
      </c>
      <c r="AJ110" s="36"/>
    </row>
    <row r="111" spans="25:36" x14ac:dyDescent="0.2">
      <c r="Y111" s="35">
        <v>38749</v>
      </c>
      <c r="Z111" s="78"/>
      <c r="AA111" s="3"/>
      <c r="AB111" s="65"/>
      <c r="AC111" s="63">
        <f t="shared" si="10"/>
        <v>5.9479452054794519</v>
      </c>
      <c r="AD111" s="61">
        <f t="shared" si="9"/>
        <v>3.3066819359814877E-2</v>
      </c>
      <c r="AE111" s="72">
        <f t="shared" si="11"/>
        <v>201.86193541909037</v>
      </c>
      <c r="AG111" s="48"/>
      <c r="AI111" s="3">
        <v>3.4616690669246886E-2</v>
      </c>
      <c r="AJ111" s="36"/>
    </row>
    <row r="112" spans="25:36" x14ac:dyDescent="0.2">
      <c r="Y112" s="35">
        <v>38777</v>
      </c>
      <c r="Z112" s="78"/>
      <c r="AA112" s="3"/>
      <c r="AB112" s="66"/>
      <c r="AC112" s="63">
        <f t="shared" si="10"/>
        <v>6.0328767123287674</v>
      </c>
      <c r="AD112" s="61">
        <f t="shared" si="9"/>
        <v>3.2718726729900581E-2</v>
      </c>
      <c r="AE112" s="72">
        <f t="shared" si="11"/>
        <v>202.40423905326534</v>
      </c>
      <c r="AG112" s="48"/>
      <c r="AI112" s="3">
        <v>3.448946728273028E-2</v>
      </c>
      <c r="AJ112" s="36"/>
    </row>
    <row r="113" spans="25:36" x14ac:dyDescent="0.2">
      <c r="Y113" s="35">
        <v>38808</v>
      </c>
      <c r="Z113" s="78"/>
      <c r="AA113" s="3"/>
      <c r="AB113" s="66"/>
      <c r="AC113" s="63">
        <f t="shared" si="10"/>
        <v>6.117808219178082</v>
      </c>
      <c r="AD113" s="61">
        <f t="shared" si="9"/>
        <v>3.2405199949587099E-2</v>
      </c>
      <c r="AE113" s="72">
        <f t="shared" si="11"/>
        <v>202.94286439982423</v>
      </c>
      <c r="AG113" s="48"/>
      <c r="AI113" s="3">
        <v>3.4358301170151151E-2</v>
      </c>
      <c r="AJ113" s="36"/>
    </row>
    <row r="114" spans="25:36" x14ac:dyDescent="0.2">
      <c r="Y114" s="35">
        <v>38838</v>
      </c>
      <c r="Z114" s="78"/>
      <c r="AA114" s="3"/>
      <c r="AB114" s="66"/>
      <c r="AC114" s="63">
        <f t="shared" si="10"/>
        <v>6.1945205479452055</v>
      </c>
      <c r="AD114" s="61">
        <f t="shared" si="9"/>
        <v>3.2059594970220998E-2</v>
      </c>
      <c r="AE114" s="72">
        <f t="shared" si="11"/>
        <v>203.47724578468464</v>
      </c>
      <c r="AG114" s="48"/>
      <c r="AI114" s="3">
        <v>3.4223537072950672E-2</v>
      </c>
      <c r="AJ114" s="36"/>
    </row>
    <row r="115" spans="25:36" x14ac:dyDescent="0.2">
      <c r="Y115" s="35">
        <v>38869</v>
      </c>
      <c r="Z115" s="78"/>
      <c r="AA115" s="3"/>
      <c r="AB115" s="66"/>
      <c r="AC115" s="63">
        <f t="shared" si="10"/>
        <v>6.279452054794521</v>
      </c>
      <c r="AD115" s="61">
        <f t="shared" ref="AD115:AD178" si="12">$L$4*EXP(-$L$5*LN($AC116)+$L$6*(LN($AC116))^2-$L$7*(LN($AC116))^3)+$L$8</f>
        <v>3.172714397812082E-2</v>
      </c>
      <c r="AE115" s="72">
        <f t="shared" si="11"/>
        <v>204.00755701840836</v>
      </c>
      <c r="AG115" s="48"/>
      <c r="AI115" s="3">
        <v>3.4085498933141833E-2</v>
      </c>
      <c r="AJ115" s="36"/>
    </row>
    <row r="116" spans="25:36" x14ac:dyDescent="0.2">
      <c r="Y116" s="35">
        <v>38899</v>
      </c>
      <c r="Z116" s="78"/>
      <c r="AA116" s="3"/>
      <c r="AB116" s="66"/>
      <c r="AC116" s="63">
        <f t="shared" si="10"/>
        <v>6.3616438356164382</v>
      </c>
      <c r="AD116" s="61">
        <f t="shared" si="12"/>
        <v>3.1386163078508611E-2</v>
      </c>
      <c r="AE116" s="72">
        <f t="shared" si="11"/>
        <v>204.53361624825911</v>
      </c>
      <c r="AG116" s="48"/>
      <c r="AI116" s="3">
        <v>3.3944490827486407E-2</v>
      </c>
      <c r="AJ116" s="36"/>
    </row>
    <row r="117" spans="25:36" x14ac:dyDescent="0.2">
      <c r="Y117" s="35">
        <v>38930</v>
      </c>
      <c r="Z117" s="78"/>
      <c r="AA117" s="3"/>
      <c r="AB117" s="66"/>
      <c r="AC117" s="63">
        <f t="shared" si="10"/>
        <v>6.4465753424657537</v>
      </c>
      <c r="AD117" s="61">
        <f t="shared" si="12"/>
        <v>3.1059068823586104E-2</v>
      </c>
      <c r="AE117" s="72">
        <f t="shared" si="11"/>
        <v>205.0556117715962</v>
      </c>
      <c r="AG117" s="48"/>
      <c r="AI117" s="3">
        <v>3.3800797887713951E-2</v>
      </c>
      <c r="AJ117" s="36"/>
    </row>
    <row r="118" spans="25:36" x14ac:dyDescent="0.2">
      <c r="Y118" s="35">
        <v>38961</v>
      </c>
      <c r="Z118" s="78"/>
      <c r="AA118" s="3"/>
      <c r="AB118" s="66"/>
      <c r="AC118" s="63">
        <f t="shared" si="10"/>
        <v>6.5287671232876709</v>
      </c>
      <c r="AD118" s="61">
        <f t="shared" si="12"/>
        <v>3.0724450634568589E-2</v>
      </c>
      <c r="AE118" s="72">
        <f t="shared" si="11"/>
        <v>205.57337881218504</v>
      </c>
      <c r="AG118" s="48"/>
      <c r="AI118" s="3">
        <v>3.3654687203201306E-2</v>
      </c>
      <c r="AJ118" s="36"/>
    </row>
    <row r="119" spans="25:36" x14ac:dyDescent="0.2">
      <c r="Y119" s="35">
        <v>38991</v>
      </c>
      <c r="Z119" s="78"/>
      <c r="AA119" s="3"/>
      <c r="AB119" s="66"/>
      <c r="AC119" s="63">
        <f t="shared" si="10"/>
        <v>6.6136986301369864</v>
      </c>
      <c r="AD119" s="61">
        <f t="shared" si="12"/>
        <v>3.039362979438294E-2</v>
      </c>
      <c r="AE119" s="72">
        <f t="shared" si="11"/>
        <v>206.08694012942675</v>
      </c>
      <c r="AG119" s="48"/>
      <c r="AI119" s="3">
        <v>3.3506408703279922E-2</v>
      </c>
      <c r="AJ119" s="36"/>
    </row>
    <row r="120" spans="25:36" x14ac:dyDescent="0.2">
      <c r="Y120" s="35">
        <v>39022</v>
      </c>
      <c r="Z120" s="78"/>
      <c r="AA120" s="3"/>
      <c r="AB120" s="66"/>
      <c r="AC120" s="63">
        <f t="shared" si="10"/>
        <v>6.6986301369863011</v>
      </c>
      <c r="AD120" s="61">
        <f t="shared" si="12"/>
        <v>3.0077406431776206E-2</v>
      </c>
      <c r="AE120" s="72">
        <f t="shared" si="11"/>
        <v>206.5964999105386</v>
      </c>
      <c r="AG120" s="48"/>
      <c r="AI120" s="3">
        <v>3.3356196016764317E-2</v>
      </c>
      <c r="AJ120" s="36"/>
    </row>
    <row r="121" spans="25:36" x14ac:dyDescent="0.2">
      <c r="Y121" s="39">
        <v>39052</v>
      </c>
      <c r="Z121" s="78"/>
      <c r="AA121" s="3"/>
      <c r="AB121" s="66"/>
      <c r="AC121" s="63">
        <f t="shared" si="10"/>
        <v>6.7808219178082192</v>
      </c>
      <c r="AD121" s="61">
        <f t="shared" si="12"/>
        <v>2.9754985149385366E-2</v>
      </c>
      <c r="AE121" s="72">
        <f t="shared" si="11"/>
        <v>207.10191665989015</v>
      </c>
      <c r="AG121" s="48"/>
      <c r="AI121" s="3">
        <v>3.3204267306778501E-2</v>
      </c>
      <c r="AJ121" s="36"/>
    </row>
    <row r="122" spans="25:36" x14ac:dyDescent="0.2">
      <c r="Y122" s="35">
        <v>39083</v>
      </c>
      <c r="Z122" s="78"/>
      <c r="AA122" s="3"/>
      <c r="AB122" s="66"/>
      <c r="AC122" s="63">
        <f t="shared" si="10"/>
        <v>6.8657534246575347</v>
      </c>
      <c r="AD122" s="61">
        <f t="shared" si="12"/>
        <v>2.9447410526665968E-2</v>
      </c>
      <c r="AE122" s="72">
        <f t="shared" si="11"/>
        <v>207.60340164925697</v>
      </c>
      <c r="AG122" s="48"/>
      <c r="AI122" s="3">
        <v>3.3050826079584761E-2</v>
      </c>
      <c r="AJ122" s="36"/>
    </row>
    <row r="123" spans="25:36" x14ac:dyDescent="0.2">
      <c r="Y123" s="35">
        <v>39114</v>
      </c>
      <c r="Z123" s="78"/>
      <c r="AA123" s="3"/>
      <c r="AB123" s="65"/>
      <c r="AC123" s="63">
        <f t="shared" si="10"/>
        <v>6.9479452054794519</v>
      </c>
      <c r="AD123" s="61">
        <f t="shared" si="12"/>
        <v>2.9134401579997068E-2</v>
      </c>
      <c r="AE123" s="72">
        <f t="shared" si="11"/>
        <v>208.10082723942114</v>
      </c>
      <c r="AG123" s="48"/>
      <c r="AI123" s="3">
        <v>3.2896061966113832E-2</v>
      </c>
      <c r="AJ123" s="36"/>
    </row>
    <row r="124" spans="25:36" x14ac:dyDescent="0.2">
      <c r="Y124" s="35">
        <v>39142</v>
      </c>
      <c r="Z124" s="78"/>
      <c r="AA124" s="3"/>
      <c r="AB124" s="66"/>
      <c r="AC124" s="63">
        <f t="shared" si="10"/>
        <v>7.0328767123287674</v>
      </c>
      <c r="AD124" s="61">
        <f t="shared" si="12"/>
        <v>2.8826488593981549E-2</v>
      </c>
      <c r="AE124" s="72">
        <f t="shared" si="11"/>
        <v>208.5942429552571</v>
      </c>
      <c r="AG124" s="48"/>
      <c r="AI124" s="3">
        <v>3.2740151475681101E-2</v>
      </c>
      <c r="AJ124" s="36"/>
    </row>
    <row r="125" spans="25:36" x14ac:dyDescent="0.2">
      <c r="Y125" s="35">
        <v>39173</v>
      </c>
      <c r="Z125" s="78"/>
      <c r="AA125" s="3"/>
      <c r="AB125" s="66"/>
      <c r="AC125" s="63">
        <f t="shared" si="10"/>
        <v>7.117808219178082</v>
      </c>
      <c r="AD125" s="61">
        <f t="shared" si="12"/>
        <v>2.8552898761895176E-2</v>
      </c>
      <c r="AE125" s="72">
        <f t="shared" si="11"/>
        <v>209.0841945343077</v>
      </c>
      <c r="AG125" s="48"/>
      <c r="AI125" s="3">
        <v>3.2583258721192054E-2</v>
      </c>
      <c r="AJ125" s="36"/>
    </row>
    <row r="126" spans="25:36" x14ac:dyDescent="0.2">
      <c r="Y126" s="35">
        <v>39203</v>
      </c>
      <c r="Z126" s="78"/>
      <c r="AA126" s="3"/>
      <c r="AB126" s="66"/>
      <c r="AC126" s="63">
        <f t="shared" si="10"/>
        <v>7.1945205479452055</v>
      </c>
      <c r="AD126" s="61">
        <f t="shared" si="12"/>
        <v>2.8255143205428851E-2</v>
      </c>
      <c r="AE126" s="72">
        <f t="shared" si="11"/>
        <v>209.57024042779597</v>
      </c>
      <c r="AG126" s="48"/>
      <c r="AI126" s="3">
        <v>3.2425536115795683E-2</v>
      </c>
      <c r="AJ126" s="36"/>
    </row>
    <row r="127" spans="25:36" x14ac:dyDescent="0.2">
      <c r="Y127" s="35">
        <v>39234</v>
      </c>
      <c r="Z127" s="78"/>
      <c r="AA127" s="3"/>
      <c r="AB127" s="66"/>
      <c r="AC127" s="63">
        <f t="shared" si="10"/>
        <v>7.279452054794521</v>
      </c>
      <c r="AD127" s="61">
        <f t="shared" si="12"/>
        <v>2.7972257929477811E-2</v>
      </c>
      <c r="AE127" s="72">
        <f t="shared" si="11"/>
        <v>210.05259982120299</v>
      </c>
      <c r="AG127" s="48"/>
      <c r="AI127" s="3">
        <v>3.2267125040813305E-2</v>
      </c>
      <c r="AJ127" s="36"/>
    </row>
    <row r="128" spans="25:36" x14ac:dyDescent="0.2">
      <c r="Y128" s="35">
        <v>39264</v>
      </c>
      <c r="Z128" s="78"/>
      <c r="AA128" s="3"/>
      <c r="AB128" s="66"/>
      <c r="AC128" s="63">
        <f t="shared" si="10"/>
        <v>7.3616438356164382</v>
      </c>
      <c r="AD128" s="61">
        <f t="shared" si="12"/>
        <v>2.7685485782790606E-2</v>
      </c>
      <c r="AE128" s="72">
        <f t="shared" si="11"/>
        <v>210.53117440038145</v>
      </c>
      <c r="AG128" s="48"/>
      <c r="AI128" s="3">
        <v>3.210815648518639E-2</v>
      </c>
      <c r="AJ128" s="36"/>
    </row>
    <row r="129" spans="25:36" x14ac:dyDescent="0.2">
      <c r="Y129" s="35">
        <v>39295</v>
      </c>
      <c r="Z129" s="78"/>
      <c r="AA129" s="3"/>
      <c r="AB129" s="66"/>
      <c r="AC129" s="63">
        <f t="shared" si="10"/>
        <v>7.4465753424657537</v>
      </c>
      <c r="AD129" s="61">
        <f t="shared" si="12"/>
        <v>2.7413406770390003E-2</v>
      </c>
      <c r="AE129" s="72">
        <f t="shared" si="11"/>
        <v>211.00618336345022</v>
      </c>
      <c r="AG129" s="48"/>
      <c r="AI129" s="3">
        <v>3.1948751656654117E-2</v>
      </c>
      <c r="AJ129" s="36"/>
    </row>
    <row r="130" spans="25:36" x14ac:dyDescent="0.2">
      <c r="Y130" s="35">
        <v>39326</v>
      </c>
      <c r="Z130" s="78"/>
      <c r="AA130" s="3"/>
      <c r="AB130" s="66"/>
      <c r="AC130" s="63">
        <f t="shared" si="10"/>
        <v>7.5287671232876709</v>
      </c>
      <c r="AD130" s="61">
        <f t="shared" si="12"/>
        <v>2.7137946070790356E-2</v>
      </c>
      <c r="AE130" s="72">
        <f t="shared" si="11"/>
        <v>211.4775384224769</v>
      </c>
      <c r="AG130" s="48"/>
      <c r="AI130" s="3">
        <v>3.1789022565235969E-2</v>
      </c>
      <c r="AJ130" s="36"/>
    </row>
    <row r="131" spans="25:36" x14ac:dyDescent="0.2">
      <c r="Y131" s="35">
        <v>39356</v>
      </c>
      <c r="Z131" s="78"/>
      <c r="AA131" s="3"/>
      <c r="AB131" s="66"/>
      <c r="AC131" s="63">
        <f t="shared" si="10"/>
        <v>7.6136986301369864</v>
      </c>
      <c r="AD131" s="61">
        <f t="shared" si="12"/>
        <v>2.686831371829445E-2</v>
      </c>
      <c r="AE131" s="72">
        <f t="shared" si="11"/>
        <v>211.94530930391161</v>
      </c>
      <c r="AG131" s="48"/>
      <c r="AI131" s="3">
        <v>3.1629072579347106E-2</v>
      </c>
      <c r="AJ131" s="36"/>
    </row>
    <row r="132" spans="25:36" x14ac:dyDescent="0.2">
      <c r="Y132" s="35">
        <v>39387</v>
      </c>
      <c r="Z132" s="78"/>
      <c r="AA132" s="3"/>
      <c r="AB132" s="66"/>
      <c r="AC132" s="63">
        <f t="shared" si="10"/>
        <v>7.6986301369863011</v>
      </c>
      <c r="AD132" s="61">
        <f t="shared" si="12"/>
        <v>2.6612958680417811E-2</v>
      </c>
      <c r="AE132" s="72">
        <f t="shared" si="11"/>
        <v>212.4097125390185</v>
      </c>
      <c r="AG132" s="48"/>
      <c r="AI132" s="3">
        <v>3.1468996955279049E-2</v>
      </c>
      <c r="AJ132" s="36"/>
    </row>
    <row r="133" spans="25:36" x14ac:dyDescent="0.2">
      <c r="Y133" s="39">
        <v>39417</v>
      </c>
      <c r="Z133" s="78"/>
      <c r="AA133" s="3"/>
      <c r="AB133" s="66"/>
      <c r="AC133" s="63">
        <f t="shared" si="10"/>
        <v>7.7808219178082192</v>
      </c>
      <c r="AD133" s="61">
        <f t="shared" si="12"/>
        <v>2.6354873970020773E-2</v>
      </c>
      <c r="AE133" s="72">
        <f t="shared" si="11"/>
        <v>212.87067320170476</v>
      </c>
      <c r="AG133" s="48"/>
      <c r="AI133" s="3">
        <v>3.1308883340834814E-2</v>
      </c>
      <c r="AJ133" s="36"/>
    </row>
    <row r="134" spans="25:36" x14ac:dyDescent="0.2">
      <c r="Y134" s="35">
        <v>39448</v>
      </c>
      <c r="Z134" s="78"/>
      <c r="AA134" s="3"/>
      <c r="AB134" s="66"/>
      <c r="AC134" s="63">
        <f t="shared" si="10"/>
        <v>7.8657534246575347</v>
      </c>
      <c r="AD134" s="61">
        <f t="shared" si="12"/>
        <v>2.61107135873761E-2</v>
      </c>
      <c r="AE134" s="72">
        <f t="shared" si="11"/>
        <v>213.32840460045898</v>
      </c>
      <c r="AG134" s="48"/>
      <c r="AI134" s="3">
        <v>3.1148812253539271E-2</v>
      </c>
      <c r="AJ134" s="36"/>
    </row>
    <row r="135" spans="25:36" x14ac:dyDescent="0.2">
      <c r="Y135" s="35">
        <v>39479</v>
      </c>
      <c r="Z135" s="78"/>
      <c r="AA135" s="3"/>
      <c r="AB135" s="65"/>
      <c r="AC135" s="63">
        <f t="shared" si="10"/>
        <v>7.9479452054794519</v>
      </c>
      <c r="AD135" s="61">
        <f t="shared" si="12"/>
        <v>2.5864191654593898E-2</v>
      </c>
      <c r="AE135" s="72">
        <f t="shared" si="11"/>
        <v>213.78283960212144</v>
      </c>
      <c r="AG135" s="48"/>
      <c r="AI135" s="3">
        <v>3.0988857534596237E-2</v>
      </c>
      <c r="AJ135" s="36"/>
    </row>
    <row r="136" spans="25:36" x14ac:dyDescent="0.2">
      <c r="Y136" s="35">
        <v>39508</v>
      </c>
      <c r="Z136" s="78"/>
      <c r="AA136" s="3"/>
      <c r="AB136" s="66"/>
      <c r="AC136" s="63">
        <f t="shared" si="10"/>
        <v>8.0328767123287665</v>
      </c>
      <c r="AD136" s="61">
        <f t="shared" si="12"/>
        <v>2.5623521632596617E-2</v>
      </c>
      <c r="AE136" s="72">
        <f t="shared" si="11"/>
        <v>214.23405379946402</v>
      </c>
      <c r="AG136" s="48"/>
      <c r="AI136" s="3">
        <v>3.082908677906171E-2</v>
      </c>
      <c r="AJ136" s="36"/>
    </row>
    <row r="137" spans="25:36" x14ac:dyDescent="0.2">
      <c r="Y137" s="35">
        <v>39539</v>
      </c>
      <c r="Z137" s="78"/>
      <c r="AA137" s="3"/>
      <c r="AB137" s="66"/>
      <c r="AC137" s="63">
        <f t="shared" si="10"/>
        <v>8.117808219178082</v>
      </c>
      <c r="AD137" s="61">
        <f t="shared" si="12"/>
        <v>2.5403649601382809E-2</v>
      </c>
      <c r="AE137" s="72">
        <f t="shared" si="11"/>
        <v>214.68238461186769</v>
      </c>
      <c r="AG137" s="48"/>
      <c r="AI137" s="3">
        <v>3.0669561743360108E-2</v>
      </c>
      <c r="AJ137" s="36"/>
    </row>
    <row r="138" spans="25:36" x14ac:dyDescent="0.2">
      <c r="Y138" s="35">
        <v>39569</v>
      </c>
      <c r="Z138" s="78"/>
      <c r="AA138" s="3"/>
      <c r="AB138" s="66"/>
      <c r="AC138" s="63">
        <f t="shared" si="10"/>
        <v>8.1972602739726028</v>
      </c>
      <c r="AD138" s="61">
        <f t="shared" si="12"/>
        <v>2.5174210798842835E-2</v>
      </c>
      <c r="AE138" s="72">
        <f t="shared" si="11"/>
        <v>215.12764184967253</v>
      </c>
      <c r="AG138" s="48"/>
      <c r="AI138" s="3">
        <v>3.0510338730707076E-2</v>
      </c>
      <c r="AJ138" s="36"/>
    </row>
    <row r="139" spans="25:36" x14ac:dyDescent="0.2">
      <c r="Y139" s="35">
        <v>39600</v>
      </c>
      <c r="Z139" s="78"/>
      <c r="AA139" s="3"/>
      <c r="AB139" s="66"/>
      <c r="AC139" s="63">
        <f t="shared" si="10"/>
        <v>8.2821917808219165</v>
      </c>
      <c r="AD139" s="61">
        <f t="shared" si="12"/>
        <v>2.4957635492254979E-2</v>
      </c>
      <c r="AE139" s="72">
        <f t="shared" si="11"/>
        <v>215.57002707123246</v>
      </c>
      <c r="AG139" s="48"/>
      <c r="AI139" s="3">
        <v>3.0351468955584382E-2</v>
      </c>
      <c r="AJ139" s="36"/>
    </row>
    <row r="140" spans="25:36" x14ac:dyDescent="0.2">
      <c r="Y140" s="35">
        <v>39630</v>
      </c>
      <c r="Z140" s="78"/>
      <c r="AA140" s="3"/>
      <c r="AB140" s="66"/>
      <c r="AC140" s="63">
        <f t="shared" si="10"/>
        <v>8.3643835616438356</v>
      </c>
      <c r="AD140" s="61">
        <f t="shared" si="12"/>
        <v>2.4739431170448033E-2</v>
      </c>
      <c r="AE140" s="72">
        <f t="shared" si="11"/>
        <v>216.00948935756966</v>
      </c>
      <c r="AG140" s="48"/>
      <c r="AI140" s="3">
        <v>3.0192998887868194E-2</v>
      </c>
      <c r="AJ140" s="36"/>
    </row>
    <row r="141" spans="25:36" x14ac:dyDescent="0.2">
      <c r="Y141" s="35">
        <v>39661</v>
      </c>
      <c r="Z141" s="78"/>
      <c r="AA141" s="3"/>
      <c r="AB141" s="66"/>
      <c r="AC141" s="63">
        <f t="shared" si="10"/>
        <v>8.4493150684931493</v>
      </c>
      <c r="AD141" s="61">
        <f t="shared" si="12"/>
        <v>2.4533617305146218E-2</v>
      </c>
      <c r="AE141" s="72">
        <f t="shared" si="11"/>
        <v>216.44622446025642</v>
      </c>
      <c r="AG141" s="48"/>
      <c r="AI141" s="3">
        <v>3.0034970577667019E-2</v>
      </c>
      <c r="AJ141" s="36"/>
    </row>
    <row r="142" spans="25:36" x14ac:dyDescent="0.2">
      <c r="Y142" s="35">
        <v>39692</v>
      </c>
      <c r="Z142" s="78"/>
      <c r="AA142" s="3"/>
      <c r="AB142" s="66"/>
      <c r="AC142" s="63">
        <f t="shared" si="10"/>
        <v>8.5315068493150683</v>
      </c>
      <c r="AD142" s="61">
        <f t="shared" si="12"/>
        <v>2.4326406183934474E-2</v>
      </c>
      <c r="AE142" s="72">
        <f t="shared" si="11"/>
        <v>216.88018684720828</v>
      </c>
      <c r="AG142" s="48"/>
      <c r="AI142" s="3">
        <v>2.9877421961507E-2</v>
      </c>
      <c r="AJ142" s="36"/>
    </row>
    <row r="143" spans="25:36" x14ac:dyDescent="0.2">
      <c r="Y143" s="35">
        <v>39722</v>
      </c>
      <c r="Z143" s="78"/>
      <c r="AA143" s="3"/>
      <c r="AB143" s="66"/>
      <c r="AC143" s="63">
        <f t="shared" si="10"/>
        <v>8.616438356164382</v>
      </c>
      <c r="AD143" s="61">
        <f t="shared" si="12"/>
        <v>2.4124674519815051E-2</v>
      </c>
      <c r="AE143" s="72">
        <f t="shared" si="11"/>
        <v>217.31145246594315</v>
      </c>
      <c r="AG143" s="48"/>
      <c r="AI143" s="3">
        <v>2.9720387150941496E-2</v>
      </c>
      <c r="AJ143" s="36"/>
    </row>
    <row r="144" spans="25:36" x14ac:dyDescent="0.2">
      <c r="Y144" s="35">
        <v>39753</v>
      </c>
      <c r="Z144" s="78"/>
      <c r="AA144" s="3"/>
      <c r="AB144" s="66"/>
      <c r="AC144" s="63">
        <f t="shared" si="10"/>
        <v>8.7013698630136975</v>
      </c>
      <c r="AD144" s="61">
        <f t="shared" si="12"/>
        <v>2.393459317382203E-2</v>
      </c>
      <c r="AE144" s="72">
        <f t="shared" si="11"/>
        <v>217.74020753382754</v>
      </c>
      <c r="AG144" s="48"/>
      <c r="AI144" s="3">
        <v>2.9563896704172921E-2</v>
      </c>
      <c r="AJ144" s="36"/>
    </row>
    <row r="145" spans="25:36" x14ac:dyDescent="0.2">
      <c r="Y145" s="39">
        <v>39783</v>
      </c>
      <c r="Z145" s="78"/>
      <c r="AA145" s="3"/>
      <c r="AB145" s="66"/>
      <c r="AC145" s="63">
        <f t="shared" si="10"/>
        <v>8.7835616438356148</v>
      </c>
      <c r="AD145" s="61">
        <f t="shared" si="12"/>
        <v>2.3743409113840007E-2</v>
      </c>
      <c r="AE145" s="72">
        <f t="shared" si="11"/>
        <v>218.16641361076424</v>
      </c>
      <c r="AG145" s="48"/>
      <c r="AI145" s="3">
        <v>2.940797788158056E-2</v>
      </c>
      <c r="AJ145" s="36"/>
    </row>
    <row r="146" spans="25:36" x14ac:dyDescent="0.2">
      <c r="Y146" s="35">
        <v>39814</v>
      </c>
      <c r="Z146" s="78"/>
      <c r="AA146" s="3"/>
      <c r="AB146" s="66"/>
      <c r="AC146" s="63">
        <f t="shared" si="10"/>
        <v>8.8684931506849303</v>
      </c>
      <c r="AD146" s="61">
        <f t="shared" si="12"/>
        <v>2.3563375898747543E-2</v>
      </c>
      <c r="AE146" s="72">
        <f t="shared" si="11"/>
        <v>218.59025024184706</v>
      </c>
      <c r="AG146" s="48"/>
      <c r="AI146" s="3">
        <v>2.9252654885977947E-2</v>
      </c>
      <c r="AJ146" s="36"/>
    </row>
    <row r="147" spans="25:36" x14ac:dyDescent="0.2">
      <c r="Y147" s="35">
        <v>39845</v>
      </c>
      <c r="Z147" s="78"/>
      <c r="AA147" s="3"/>
      <c r="AB147" s="65"/>
      <c r="AC147" s="63">
        <f t="shared" si="10"/>
        <v>8.9506849315068493</v>
      </c>
      <c r="AD147" s="61">
        <f t="shared" si="12"/>
        <v>2.3382403728078489E-2</v>
      </c>
      <c r="AE147" s="72">
        <f t="shared" si="11"/>
        <v>219.01168307841203</v>
      </c>
      <c r="AG147" s="48"/>
      <c r="AI147" s="3">
        <v>2.9097949088249919E-2</v>
      </c>
      <c r="AJ147" s="36"/>
    </row>
    <row r="148" spans="25:36" x14ac:dyDescent="0.2">
      <c r="Y148" s="35">
        <v>39873</v>
      </c>
      <c r="Z148" s="78"/>
      <c r="AA148" s="3"/>
      <c r="AB148" s="66"/>
      <c r="AC148" s="63">
        <f t="shared" si="10"/>
        <v>9.035616438356163</v>
      </c>
      <c r="AD148" s="61">
        <f t="shared" si="12"/>
        <v>2.3206484992395641E-2</v>
      </c>
      <c r="AE148" s="72">
        <f t="shared" si="11"/>
        <v>219.43078479360386</v>
      </c>
      <c r="AG148" s="48"/>
      <c r="AI148" s="3">
        <v>2.8943879239199166E-2</v>
      </c>
      <c r="AJ148" s="36"/>
    </row>
    <row r="149" spans="25:36" x14ac:dyDescent="0.2">
      <c r="Y149" s="35">
        <v>39904</v>
      </c>
      <c r="Z149" s="78"/>
      <c r="AA149" s="3"/>
      <c r="AB149" s="66"/>
      <c r="AC149" s="63">
        <f t="shared" si="10"/>
        <v>9.1205479452054785</v>
      </c>
      <c r="AD149" s="61">
        <f t="shared" si="12"/>
        <v>2.3051855231575252E-2</v>
      </c>
      <c r="AE149" s="72">
        <f t="shared" si="11"/>
        <v>219.84791960879863</v>
      </c>
      <c r="AG149" s="48"/>
      <c r="AI149" s="3">
        <v>2.8790461668189327E-2</v>
      </c>
      <c r="AJ149" s="36"/>
    </row>
    <row r="150" spans="25:36" x14ac:dyDescent="0.2">
      <c r="Y150" s="35">
        <v>39934</v>
      </c>
      <c r="Z150" s="78"/>
      <c r="AA150" s="3"/>
      <c r="AB150" s="66"/>
      <c r="AC150" s="63">
        <f t="shared" si="10"/>
        <v>9.1972602739726028</v>
      </c>
      <c r="AD150" s="61">
        <f t="shared" si="12"/>
        <v>2.2885290384264539E-2</v>
      </c>
      <c r="AE150" s="72">
        <f t="shared" si="11"/>
        <v>220.26285867961391</v>
      </c>
      <c r="AG150" s="48"/>
      <c r="AI150" s="3">
        <v>2.8637710469426425E-2</v>
      </c>
      <c r="AJ150" s="36"/>
    </row>
    <row r="151" spans="25:36" x14ac:dyDescent="0.2">
      <c r="Y151" s="35">
        <v>39965</v>
      </c>
      <c r="Z151" s="78"/>
      <c r="AA151" s="3"/>
      <c r="AB151" s="66"/>
      <c r="AC151" s="63">
        <f t="shared" si="10"/>
        <v>9.2821917808219165</v>
      </c>
      <c r="AD151" s="61">
        <f t="shared" si="12"/>
        <v>2.2728644007825718E-2</v>
      </c>
      <c r="AE151" s="72">
        <f t="shared" si="11"/>
        <v>220.67576444769892</v>
      </c>
      <c r="AG151" s="48"/>
      <c r="AI151" s="3">
        <v>2.8485637676376685E-2</v>
      </c>
      <c r="AJ151" s="36"/>
    </row>
    <row r="152" spans="25:36" x14ac:dyDescent="0.2">
      <c r="Y152" s="35">
        <v>39995</v>
      </c>
      <c r="Z152" s="78"/>
      <c r="AA152" s="3"/>
      <c r="AB152" s="66"/>
      <c r="AC152" s="63">
        <f t="shared" si="10"/>
        <v>9.3643835616438356</v>
      </c>
      <c r="AD152" s="61">
        <f t="shared" si="12"/>
        <v>2.2571376292984086E-2</v>
      </c>
      <c r="AE152" s="72">
        <f t="shared" si="11"/>
        <v>221.08661092495072</v>
      </c>
      <c r="AG152" s="48"/>
      <c r="AI152" s="3">
        <v>2.8334253425076117E-2</v>
      </c>
      <c r="AJ152" s="36"/>
    </row>
    <row r="153" spans="25:36" x14ac:dyDescent="0.2">
      <c r="Y153" s="35">
        <v>40026</v>
      </c>
      <c r="Z153" s="78"/>
      <c r="AA153" s="3"/>
      <c r="AB153" s="66"/>
      <c r="AC153" s="63">
        <f t="shared" si="10"/>
        <v>9.4493150684931493</v>
      </c>
      <c r="AD153" s="61">
        <f t="shared" si="12"/>
        <v>2.2423540173871496E-2</v>
      </c>
      <c r="AE153" s="72">
        <f t="shared" si="11"/>
        <v>221.49555357153076</v>
      </c>
      <c r="AG153" s="48"/>
      <c r="AI153" s="3">
        <v>2.8183566106840807E-2</v>
      </c>
      <c r="AJ153" s="36"/>
    </row>
    <row r="154" spans="25:36" x14ac:dyDescent="0.2">
      <c r="Y154" s="35">
        <v>40057</v>
      </c>
      <c r="Z154" s="78"/>
      <c r="AA154" s="3"/>
      <c r="AB154" s="66"/>
      <c r="AC154" s="63">
        <f t="shared" si="10"/>
        <v>9.5315068493150683</v>
      </c>
      <c r="AD154" s="61">
        <f t="shared" si="12"/>
        <v>2.2275181822403432E-2</v>
      </c>
      <c r="AE154" s="72">
        <f t="shared" si="11"/>
        <v>221.90256916924878</v>
      </c>
      <c r="AG154" s="48"/>
      <c r="AI154" s="3">
        <v>2.8033582511035604E-2</v>
      </c>
      <c r="AJ154" s="36"/>
    </row>
    <row r="155" spans="25:36" x14ac:dyDescent="0.2">
      <c r="Y155" s="35">
        <v>40087</v>
      </c>
      <c r="Z155" s="78"/>
      <c r="AA155" s="3"/>
      <c r="AB155" s="66"/>
      <c r="AC155" s="63">
        <f t="shared" si="10"/>
        <v>9.616438356164382</v>
      </c>
      <c r="AD155" s="61">
        <f t="shared" si="12"/>
        <v>2.2131201343669554E-2</v>
      </c>
      <c r="AE155" s="72">
        <f t="shared" si="11"/>
        <v>222.30772328084282</v>
      </c>
      <c r="AG155" s="48"/>
      <c r="AI155" s="3">
        <v>2.7884307958413013E-2</v>
      </c>
      <c r="AJ155" s="36"/>
    </row>
    <row r="156" spans="25:36" x14ac:dyDescent="0.2">
      <c r="Y156" s="35">
        <v>40118</v>
      </c>
      <c r="Z156" s="78"/>
      <c r="AA156" s="3"/>
      <c r="AB156" s="66"/>
      <c r="AC156" s="63">
        <f t="shared" si="10"/>
        <v>9.7013698630136975</v>
      </c>
      <c r="AD156" s="61">
        <f t="shared" si="12"/>
        <v>2.1995938460551843E-2</v>
      </c>
      <c r="AE156" s="72">
        <f t="shared" si="11"/>
        <v>222.71116093008203</v>
      </c>
      <c r="AG156" s="48"/>
      <c r="AI156" s="3">
        <v>2.7735746425561425E-2</v>
      </c>
      <c r="AJ156" s="36"/>
    </row>
    <row r="157" spans="25:36" x14ac:dyDescent="0.2">
      <c r="Y157" s="39">
        <v>40148</v>
      </c>
      <c r="Z157" s="78"/>
      <c r="AA157" s="3"/>
      <c r="AB157" s="66"/>
      <c r="AC157" s="63">
        <f t="shared" si="10"/>
        <v>9.7835616438356148</v>
      </c>
      <c r="AD157" s="61">
        <f t="shared" si="12"/>
        <v>2.186027738071946E-2</v>
      </c>
      <c r="AE157" s="72">
        <f t="shared" si="11"/>
        <v>223.1128625243953</v>
      </c>
      <c r="AG157" s="48"/>
      <c r="AI157" s="3">
        <v>2.7587900661000031E-2</v>
      </c>
      <c r="AJ157" s="36"/>
    </row>
    <row r="158" spans="25:36" x14ac:dyDescent="0.2">
      <c r="Y158" s="35">
        <v>40179</v>
      </c>
      <c r="Z158" s="78"/>
      <c r="AA158" s="3"/>
      <c r="AB158" s="66"/>
      <c r="AC158" s="63">
        <f t="shared" si="10"/>
        <v>9.8684931506849303</v>
      </c>
      <c r="AD158" s="61">
        <f t="shared" si="12"/>
        <v>2.1732876708446348E-2</v>
      </c>
      <c r="AE158" s="72">
        <f t="shared" si="11"/>
        <v>223.51296629547488</v>
      </c>
      <c r="AG158" s="48"/>
      <c r="AI158" s="3">
        <v>2.7440772293345628E-2</v>
      </c>
      <c r="AJ158" s="36"/>
    </row>
    <row r="159" spans="25:36" x14ac:dyDescent="0.2">
      <c r="Y159" s="35">
        <v>40210</v>
      </c>
      <c r="Z159" s="78"/>
      <c r="AA159" s="3"/>
      <c r="AB159" s="65"/>
      <c r="AC159" s="63">
        <f t="shared" si="10"/>
        <v>9.9506849315068493</v>
      </c>
      <c r="AD159" s="61">
        <f t="shared" si="12"/>
        <v>2.1605145684395106E-2</v>
      </c>
      <c r="AE159" s="72">
        <f t="shared" si="11"/>
        <v>223.91145473232962</v>
      </c>
      <c r="AG159" s="48"/>
      <c r="AI159" s="3">
        <v>2.7294361932061584E-2</v>
      </c>
      <c r="AJ159" s="36"/>
    </row>
    <row r="160" spans="25:36" x14ac:dyDescent="0.2">
      <c r="Y160" s="35">
        <v>40238</v>
      </c>
      <c r="Z160" s="78"/>
      <c r="AA160" s="3"/>
      <c r="AB160" s="66"/>
      <c r="AC160" s="63">
        <f t="shared" si="10"/>
        <v>10.035616438356163</v>
      </c>
      <c r="AD160" s="61">
        <f t="shared" si="12"/>
        <v>2.1481296928568344E-2</v>
      </c>
      <c r="AE160" s="72">
        <f t="shared" si="11"/>
        <v>224.30838739502065</v>
      </c>
      <c r="AG160" s="48"/>
      <c r="AI160" s="3">
        <v>2.7148669261207514E-2</v>
      </c>
      <c r="AJ160" s="36"/>
    </row>
    <row r="161" spans="25:36" x14ac:dyDescent="0.2">
      <c r="Y161" s="35">
        <v>40269</v>
      </c>
      <c r="Z161" s="78"/>
      <c r="AA161" s="3"/>
      <c r="AB161" s="66"/>
      <c r="AC161" s="63">
        <f t="shared" si="10"/>
        <v>10.120547945205479</v>
      </c>
      <c r="AD161" s="61">
        <f t="shared" si="12"/>
        <v>2.1372688496425474E-2</v>
      </c>
      <c r="AE161" s="72">
        <f t="shared" si="11"/>
        <v>224.70403263316049</v>
      </c>
      <c r="AG161" s="48"/>
      <c r="AI161" s="3">
        <v>2.7003693126627315E-2</v>
      </c>
      <c r="AJ161" s="36"/>
    </row>
    <row r="162" spans="25:36" x14ac:dyDescent="0.2">
      <c r="Y162" s="35">
        <v>40299</v>
      </c>
      <c r="Z162" s="78"/>
      <c r="AA162" s="3"/>
      <c r="AB162" s="66"/>
      <c r="AC162" s="63">
        <f t="shared" si="10"/>
        <v>10.197260273972603</v>
      </c>
      <c r="AD162" s="61">
        <f t="shared" si="12"/>
        <v>2.1255957339839166E-2</v>
      </c>
      <c r="AE162" s="72">
        <f t="shared" si="11"/>
        <v>225.0982317504529</v>
      </c>
      <c r="AG162" s="48"/>
      <c r="AI162" s="3">
        <v>2.6859431616934382E-2</v>
      </c>
      <c r="AJ162" s="36"/>
    </row>
    <row r="163" spans="25:36" x14ac:dyDescent="0.2">
      <c r="Y163" s="35">
        <v>40330</v>
      </c>
      <c r="Z163" s="78"/>
      <c r="AA163" s="3"/>
      <c r="AB163" s="66"/>
      <c r="AC163" s="63">
        <f t="shared" si="10"/>
        <v>10.282191780821917</v>
      </c>
      <c r="AD163" s="61">
        <f t="shared" si="12"/>
        <v>2.1146419640888831E-2</v>
      </c>
      <c r="AE163" s="72">
        <f t="shared" si="11"/>
        <v>225.49110682169388</v>
      </c>
      <c r="AG163" s="48"/>
      <c r="AI163" s="3">
        <v>2.6715882138697467E-2</v>
      </c>
      <c r="AJ163" s="36"/>
    </row>
    <row r="164" spans="25:36" x14ac:dyDescent="0.2">
      <c r="Y164" s="35">
        <v>40360</v>
      </c>
      <c r="Z164" s="78"/>
      <c r="AA164" s="3"/>
      <c r="AB164" s="66"/>
      <c r="AC164" s="63">
        <f t="shared" si="10"/>
        <v>10.364383561643836</v>
      </c>
      <c r="AD164" s="61">
        <f t="shared" si="12"/>
        <v>2.1036680169481264E-2</v>
      </c>
      <c r="AE164" s="72">
        <f t="shared" si="11"/>
        <v>225.88264456991237</v>
      </c>
      <c r="AG164" s="48"/>
      <c r="AI164" s="3">
        <v>2.6573041486168236E-2</v>
      </c>
      <c r="AJ164" s="36"/>
    </row>
    <row r="165" spans="25:36" x14ac:dyDescent="0.2">
      <c r="Y165" s="35">
        <v>40391</v>
      </c>
      <c r="Z165" s="78"/>
      <c r="AA165" s="3"/>
      <c r="AB165" s="66"/>
      <c r="AC165" s="63">
        <f t="shared" si="10"/>
        <v>10.449315068493149</v>
      </c>
      <c r="AD165" s="61">
        <f t="shared" si="12"/>
        <v>2.093373134602982E-2</v>
      </c>
      <c r="AE165" s="72">
        <f t="shared" si="11"/>
        <v>226.27296085575034</v>
      </c>
      <c r="AG165" s="48"/>
      <c r="AI165" s="3">
        <v>2.6430905905914459E-2</v>
      </c>
      <c r="AJ165" s="36"/>
    </row>
    <row r="166" spans="25:36" x14ac:dyDescent="0.2">
      <c r="Y166" s="35">
        <v>40422</v>
      </c>
      <c r="Z166" s="78"/>
      <c r="AA166" s="3"/>
      <c r="AB166" s="66"/>
      <c r="AC166" s="63">
        <f t="shared" si="10"/>
        <v>10.531506849315068</v>
      </c>
      <c r="AD166" s="61">
        <f t="shared" si="12"/>
        <v>2.083061979629703E-2</v>
      </c>
      <c r="AE166" s="72">
        <f t="shared" si="11"/>
        <v>226.66204380048063</v>
      </c>
      <c r="AG166" s="48"/>
      <c r="AI166" s="3">
        <v>2.6289471156652588E-2</v>
      </c>
      <c r="AJ166" s="36"/>
    </row>
    <row r="167" spans="25:36" x14ac:dyDescent="0.2">
      <c r="Y167" s="35">
        <v>40452</v>
      </c>
      <c r="Z167" s="78"/>
      <c r="AA167" s="3"/>
      <c r="AB167" s="66"/>
      <c r="AC167" s="63">
        <f t="shared" si="10"/>
        <v>10.616438356164382</v>
      </c>
      <c r="AD167" s="61">
        <f t="shared" si="12"/>
        <v>2.0730740581951634E-2</v>
      </c>
      <c r="AE167" s="72">
        <f t="shared" si="11"/>
        <v>227.04994445141594</v>
      </c>
      <c r="AG167" s="48"/>
      <c r="AI167" s="3">
        <v>2.6148732564541977E-2</v>
      </c>
      <c r="AJ167" s="36"/>
    </row>
    <row r="168" spans="25:36" x14ac:dyDescent="0.2">
      <c r="Y168" s="35">
        <v>40483</v>
      </c>
      <c r="Z168" s="78"/>
      <c r="AA168" s="3"/>
      <c r="AB168" s="66"/>
      <c r="AC168" s="63">
        <f t="shared" si="10"/>
        <v>10.701369863013698</v>
      </c>
      <c r="AD168" s="61">
        <f t="shared" si="12"/>
        <v>2.0637076472639432E-2</v>
      </c>
      <c r="AE168" s="72">
        <f t="shared" si="11"/>
        <v>227.43676968642723</v>
      </c>
      <c r="AG168" s="48"/>
      <c r="AI168" s="3">
        <v>2.6008685074387472E-2</v>
      </c>
      <c r="AJ168" s="36"/>
    </row>
    <row r="169" spans="25:36" x14ac:dyDescent="0.2">
      <c r="Y169" s="39">
        <v>40513</v>
      </c>
      <c r="Z169" s="78"/>
      <c r="AA169" s="3"/>
      <c r="AB169" s="66"/>
      <c r="AC169" s="63">
        <f t="shared" ref="AC169:AC232" si="13">($C$2-$C$1)/365+($Y167-$Y$38)/365</f>
        <v>10.783561643835615</v>
      </c>
      <c r="AD169" s="61">
        <f t="shared" si="12"/>
        <v>2.0543297492320388E-2</v>
      </c>
      <c r="AE169" s="72">
        <f t="shared" si="11"/>
        <v>227.82250945523495</v>
      </c>
      <c r="AG169" s="48"/>
      <c r="AI169" s="3">
        <v>2.5869323296757285E-2</v>
      </c>
      <c r="AJ169" s="36"/>
    </row>
    <row r="170" spans="25:36" x14ac:dyDescent="0.2">
      <c r="Y170" s="35">
        <v>40544</v>
      </c>
      <c r="Z170" s="78"/>
      <c r="AA170" s="3"/>
      <c r="AB170" s="66"/>
      <c r="AC170" s="63">
        <f t="shared" si="13"/>
        <v>10.86849315068493</v>
      </c>
      <c r="AD170" s="61">
        <f t="shared" si="12"/>
        <v>2.0455373356376517E-2</v>
      </c>
      <c r="AE170" s="72">
        <f t="shared" ref="AE170:AE233" si="14">AE169*(1+AD170)^(1/12)</f>
        <v>228.20726495541791</v>
      </c>
      <c r="AG170" s="48"/>
      <c r="AI170" s="3">
        <v>2.5730641551556799E-2</v>
      </c>
      <c r="AJ170" s="36"/>
    </row>
    <row r="171" spans="25:36" x14ac:dyDescent="0.2">
      <c r="Y171" s="35">
        <v>40575</v>
      </c>
      <c r="Z171" s="78"/>
      <c r="AA171" s="3"/>
      <c r="AB171" s="65"/>
      <c r="AC171" s="63">
        <f t="shared" si="13"/>
        <v>10.950684931506849</v>
      </c>
      <c r="AD171" s="61">
        <f t="shared" si="12"/>
        <v>2.0367359912058552E-2</v>
      </c>
      <c r="AE171" s="72">
        <f t="shared" si="14"/>
        <v>228.59102718638403</v>
      </c>
      <c r="AG171" s="48"/>
      <c r="AI171" s="3">
        <v>2.5592633908066986E-2</v>
      </c>
      <c r="AJ171" s="36"/>
    </row>
    <row r="172" spans="25:36" x14ac:dyDescent="0.2">
      <c r="Y172" s="35">
        <v>40603</v>
      </c>
      <c r="Z172" s="78"/>
      <c r="AA172" s="3"/>
      <c r="AB172" s="66"/>
      <c r="AC172" s="63">
        <f t="shared" si="13"/>
        <v>11.035616438356163</v>
      </c>
      <c r="AD172" s="61">
        <f t="shared" si="12"/>
        <v>2.028215231497725E-2</v>
      </c>
      <c r="AE172" s="72">
        <f t="shared" si="14"/>
        <v>228.97384128903064</v>
      </c>
      <c r="AG172" s="48"/>
      <c r="AI172" s="3">
        <v>2.5455294221784497E-2</v>
      </c>
      <c r="AJ172" s="36"/>
    </row>
    <row r="173" spans="25:36" x14ac:dyDescent="0.2">
      <c r="Y173" s="35">
        <v>40634</v>
      </c>
      <c r="Z173" s="78"/>
      <c r="AA173" s="3"/>
      <c r="AB173" s="66"/>
      <c r="AC173" s="63">
        <f t="shared" si="13"/>
        <v>11.120547945205479</v>
      </c>
      <c r="AD173" s="61">
        <f t="shared" si="12"/>
        <v>2.0207534542810459E-2</v>
      </c>
      <c r="AE173" s="72">
        <f t="shared" si="14"/>
        <v>229.35589860477944</v>
      </c>
      <c r="AG173" s="48"/>
      <c r="AI173" s="3">
        <v>2.5318616168328312E-2</v>
      </c>
      <c r="AJ173" s="36"/>
    </row>
    <row r="174" spans="25:36" x14ac:dyDescent="0.2">
      <c r="Y174" s="35">
        <v>40664</v>
      </c>
      <c r="Z174" s="78"/>
      <c r="AA174" s="3"/>
      <c r="AB174" s="66"/>
      <c r="AC174" s="63">
        <f t="shared" si="13"/>
        <v>11.197260273972603</v>
      </c>
      <c r="AD174" s="61">
        <f t="shared" si="12"/>
        <v>2.0127443618632453E-2</v>
      </c>
      <c r="AE174" s="72">
        <f t="shared" si="14"/>
        <v>229.73709039297393</v>
      </c>
      <c r="AG174" s="48"/>
      <c r="AI174" s="3">
        <v>2.5182593274471365E-2</v>
      </c>
      <c r="AJ174" s="36"/>
    </row>
    <row r="175" spans="25:36" x14ac:dyDescent="0.2">
      <c r="Y175" s="35">
        <v>40695</v>
      </c>
      <c r="Z175" s="78"/>
      <c r="AA175" s="3"/>
      <c r="AB175" s="66"/>
      <c r="AC175" s="63">
        <f t="shared" si="13"/>
        <v>11.282191780821917</v>
      </c>
      <c r="AD175" s="61">
        <f t="shared" si="12"/>
        <v>2.0052388126746083E-2</v>
      </c>
      <c r="AE175" s="72">
        <f t="shared" si="14"/>
        <v>230.11750476876816</v>
      </c>
      <c r="AG175" s="48"/>
      <c r="AI175" s="3">
        <v>2.5047218946534944E-2</v>
      </c>
      <c r="AJ175" s="36"/>
    </row>
    <row r="176" spans="25:36" x14ac:dyDescent="0.2">
      <c r="Y176" s="35">
        <v>40725</v>
      </c>
      <c r="Z176" s="78"/>
      <c r="AA176" s="3"/>
      <c r="AB176" s="66"/>
      <c r="AC176" s="63">
        <f t="shared" si="13"/>
        <v>11.364383561643836</v>
      </c>
      <c r="AD176" s="61">
        <f t="shared" si="12"/>
        <v>1.997729004113899E-2</v>
      </c>
      <c r="AE176" s="72">
        <f t="shared" si="14"/>
        <v>230.49713486992957</v>
      </c>
      <c r="AG176" s="48"/>
      <c r="AI176" s="3">
        <v>2.4912486496491804E-2</v>
      </c>
      <c r="AJ176" s="36"/>
    </row>
    <row r="177" spans="25:36" x14ac:dyDescent="0.2">
      <c r="Y177" s="35">
        <v>40756</v>
      </c>
      <c r="Z177" s="78"/>
      <c r="AA177" s="3"/>
      <c r="AB177" s="66"/>
      <c r="AC177" s="63">
        <f t="shared" si="13"/>
        <v>11.449315068493149</v>
      </c>
      <c r="AD177" s="61">
        <f t="shared" si="12"/>
        <v>1.9906924866894597E-2</v>
      </c>
      <c r="AE177" s="72">
        <f t="shared" si="14"/>
        <v>230.87606391866589</v>
      </c>
      <c r="AG177" s="48"/>
      <c r="AI177" s="3">
        <v>2.4778389165635684E-2</v>
      </c>
      <c r="AJ177" s="36"/>
    </row>
    <row r="178" spans="25:36" x14ac:dyDescent="0.2">
      <c r="Y178" s="35">
        <v>40787</v>
      </c>
      <c r="Z178" s="78"/>
      <c r="AA178" s="3"/>
      <c r="AB178" s="66"/>
      <c r="AC178" s="63">
        <f t="shared" si="13"/>
        <v>11.531506849315068</v>
      </c>
      <c r="AD178" s="61">
        <f t="shared" si="12"/>
        <v>1.9836530637835522E-2</v>
      </c>
      <c r="AE178" s="72">
        <f t="shared" si="14"/>
        <v>231.25428576113157</v>
      </c>
      <c r="AG178" s="48"/>
      <c r="AI178" s="3">
        <v>2.4644920146261518E-2</v>
      </c>
      <c r="AJ178" s="36"/>
    </row>
    <row r="179" spans="25:36" x14ac:dyDescent="0.2">
      <c r="Y179" s="35">
        <v>40817</v>
      </c>
      <c r="Z179" s="78"/>
      <c r="AA179" s="3"/>
      <c r="AB179" s="66"/>
      <c r="AC179" s="63">
        <f t="shared" si="13"/>
        <v>11.616438356164382</v>
      </c>
      <c r="AD179" s="61">
        <f t="shared" ref="AD179:AD242" si="15">$L$4*EXP(-$L$5*LN($AC180)+$L$6*(LN($AC180))^2-$L$7*(LN($AC180))^3)+$L$8</f>
        <v>1.9768420438961935E-2</v>
      </c>
      <c r="AE179" s="72">
        <f t="shared" si="14"/>
        <v>231.63183802551853</v>
      </c>
      <c r="AG179" s="48"/>
      <c r="AI179" s="3">
        <v>2.4512072601320156E-2</v>
      </c>
      <c r="AJ179" s="36"/>
    </row>
    <row r="180" spans="25:36" x14ac:dyDescent="0.2">
      <c r="Y180" s="35">
        <v>40848</v>
      </c>
      <c r="Z180" s="78"/>
      <c r="AA180" s="3"/>
      <c r="AB180" s="66"/>
      <c r="AC180" s="63">
        <f t="shared" si="13"/>
        <v>11.701369863013698</v>
      </c>
      <c r="AD180" s="61">
        <f t="shared" si="15"/>
        <v>1.9704616637320552E-2</v>
      </c>
      <c r="AE180" s="72">
        <f t="shared" si="14"/>
        <v>232.00879697777265</v>
      </c>
      <c r="AG180" s="48"/>
      <c r="AI180" s="3">
        <v>2.4379839682304727E-2</v>
      </c>
      <c r="AJ180" s="36"/>
    </row>
    <row r="181" spans="25:36" x14ac:dyDescent="0.2">
      <c r="Y181" s="39">
        <v>40878</v>
      </c>
      <c r="Z181" s="78"/>
      <c r="AA181" s="3"/>
      <c r="AB181" s="66"/>
      <c r="AC181" s="63">
        <f t="shared" si="13"/>
        <v>11.783561643835615</v>
      </c>
      <c r="AD181" s="61">
        <f t="shared" si="15"/>
        <v>1.9640799734614869E-2</v>
      </c>
      <c r="AE181" s="72">
        <f t="shared" si="14"/>
        <v>232.38515739352241</v>
      </c>
      <c r="AG181" s="48"/>
      <c r="AI181" s="3">
        <v>2.4248214545364632E-2</v>
      </c>
      <c r="AJ181" s="36"/>
    </row>
    <row r="182" spans="25:36" x14ac:dyDescent="0.2">
      <c r="Y182" s="35">
        <v>40909</v>
      </c>
      <c r="Z182" s="78"/>
      <c r="AA182" s="3"/>
      <c r="AB182" s="66"/>
      <c r="AC182" s="63">
        <f t="shared" si="13"/>
        <v>11.86849315068493</v>
      </c>
      <c r="AD182" s="61">
        <f t="shared" si="15"/>
        <v>1.9581025436349427E-2</v>
      </c>
      <c r="AE182" s="72">
        <f t="shared" si="14"/>
        <v>232.76099120448043</v>
      </c>
      <c r="AG182" s="48"/>
      <c r="AI182" s="3">
        <v>2.411719036593829E-2</v>
      </c>
      <c r="AJ182" s="36"/>
    </row>
    <row r="183" spans="25:36" x14ac:dyDescent="0.2">
      <c r="Y183" s="35">
        <v>40940</v>
      </c>
      <c r="Z183" s="78"/>
      <c r="AA183" s="3"/>
      <c r="AB183" s="65"/>
      <c r="AC183" s="63">
        <f t="shared" si="13"/>
        <v>11.950684931506849</v>
      </c>
      <c r="AD183" s="61">
        <f t="shared" si="15"/>
        <v>1.952124615897197E-2</v>
      </c>
      <c r="AE183" s="72">
        <f t="shared" si="14"/>
        <v>233.13629372217179</v>
      </c>
      <c r="AG183" s="48"/>
      <c r="AI183" s="3">
        <v>2.3986760351866865E-2</v>
      </c>
      <c r="AJ183" s="36"/>
    </row>
    <row r="184" spans="25:36" x14ac:dyDescent="0.2">
      <c r="Y184" s="35">
        <v>40969</v>
      </c>
      <c r="Z184" s="78"/>
      <c r="AA184" s="3"/>
      <c r="AB184" s="66"/>
      <c r="AC184" s="63">
        <f t="shared" si="13"/>
        <v>12.035616438356163</v>
      </c>
      <c r="AD184" s="61">
        <f t="shared" si="15"/>
        <v>1.9463424958592448E-2</v>
      </c>
      <c r="AE184" s="72">
        <f t="shared" si="14"/>
        <v>233.51109772788604</v>
      </c>
      <c r="AG184" s="48"/>
      <c r="AI184" s="3">
        <v>2.385691775523302E-2</v>
      </c>
      <c r="AJ184" s="36"/>
    </row>
    <row r="185" spans="25:36" x14ac:dyDescent="0.2">
      <c r="Y185" s="35">
        <v>41000</v>
      </c>
      <c r="Z185" s="78"/>
      <c r="AA185" s="3"/>
      <c r="AB185" s="66"/>
      <c r="AC185" s="63">
        <f t="shared" si="13"/>
        <v>12.120547945205479</v>
      </c>
      <c r="AD185" s="61">
        <f t="shared" si="15"/>
        <v>1.9411052737707137E-2</v>
      </c>
      <c r="AE185" s="72">
        <f t="shared" si="14"/>
        <v>233.88550299287496</v>
      </c>
      <c r="AG185" s="48"/>
      <c r="AI185" s="3">
        <v>2.372765588284409E-2</v>
      </c>
      <c r="AJ185" s="36"/>
    </row>
    <row r="186" spans="25:36" x14ac:dyDescent="0.2">
      <c r="Y186" s="35">
        <v>41030</v>
      </c>
      <c r="Z186" s="78"/>
      <c r="AA186" s="3"/>
      <c r="AB186" s="66"/>
      <c r="AC186" s="63">
        <f t="shared" si="13"/>
        <v>12.2</v>
      </c>
      <c r="AD186" s="61">
        <f t="shared" si="15"/>
        <v>1.9356849461782101E-2</v>
      </c>
      <c r="AE186" s="72">
        <f t="shared" si="14"/>
        <v>234.25947055159733</v>
      </c>
      <c r="AG186" s="48"/>
      <c r="AI186" s="3">
        <v>2.3598968105599472E-2</v>
      </c>
      <c r="AJ186" s="36"/>
    </row>
    <row r="187" spans="25:36" x14ac:dyDescent="0.2">
      <c r="Y187" s="35">
        <v>41061</v>
      </c>
      <c r="Z187" s="78"/>
      <c r="AA187" s="3"/>
      <c r="AB187" s="66"/>
      <c r="AC187" s="63">
        <f t="shared" si="13"/>
        <v>12.284931506849315</v>
      </c>
      <c r="AD187" s="61">
        <f t="shared" si="15"/>
        <v>1.9306093470543968E-2</v>
      </c>
      <c r="AE187" s="72">
        <f t="shared" si="14"/>
        <v>234.63306245948289</v>
      </c>
      <c r="AG187" s="48"/>
      <c r="AI187" s="3">
        <v>2.3470847866953637E-2</v>
      </c>
      <c r="AJ187" s="36"/>
    </row>
    <row r="188" spans="25:36" x14ac:dyDescent="0.2">
      <c r="Y188" s="35">
        <v>41091</v>
      </c>
      <c r="Z188" s="78"/>
      <c r="AA188" s="3"/>
      <c r="AB188" s="66"/>
      <c r="AC188" s="63">
        <f t="shared" si="13"/>
        <v>12.367123287671232</v>
      </c>
      <c r="AD188" s="61">
        <f t="shared" si="15"/>
        <v>1.9255346237316909E-2</v>
      </c>
      <c r="AE188" s="72">
        <f t="shared" si="14"/>
        <v>235.00627513430058</v>
      </c>
      <c r="AG188" s="48"/>
      <c r="AI188" s="3">
        <v>2.3343288690051089E-2</v>
      </c>
      <c r="AJ188" s="36"/>
    </row>
    <row r="189" spans="25:36" x14ac:dyDescent="0.2">
      <c r="Y189" s="35">
        <v>41122</v>
      </c>
      <c r="Z189" s="78"/>
      <c r="AA189" s="3"/>
      <c r="AB189" s="66"/>
      <c r="AC189" s="63">
        <f t="shared" si="13"/>
        <v>12.452054794520548</v>
      </c>
      <c r="AD189" s="61">
        <f t="shared" si="15"/>
        <v>1.9207830764999018E-2</v>
      </c>
      <c r="AE189" s="72">
        <f t="shared" si="14"/>
        <v>235.37916702108248</v>
      </c>
      <c r="AG189" s="48"/>
      <c r="AI189" s="3">
        <v>2.3216284184320646E-2</v>
      </c>
      <c r="AJ189" s="36"/>
    </row>
    <row r="190" spans="25:36" x14ac:dyDescent="0.2">
      <c r="Y190" s="35">
        <v>41153</v>
      </c>
      <c r="Z190" s="78"/>
      <c r="AA190" s="3"/>
      <c r="AB190" s="66"/>
      <c r="AC190" s="63">
        <f t="shared" si="13"/>
        <v>12.534246575342465</v>
      </c>
      <c r="AD190" s="61">
        <f t="shared" si="15"/>
        <v>1.9160327539590145E-2</v>
      </c>
      <c r="AE190" s="72">
        <f t="shared" si="14"/>
        <v>235.75173490460855</v>
      </c>
      <c r="AG190" s="48"/>
      <c r="AI190" s="3">
        <v>2.3089828050971262E-2</v>
      </c>
      <c r="AJ190" s="36"/>
    </row>
    <row r="191" spans="25:36" x14ac:dyDescent="0.2">
      <c r="Y191" s="35">
        <v>41183</v>
      </c>
      <c r="Z191" s="78"/>
      <c r="AA191" s="3"/>
      <c r="AB191" s="66"/>
      <c r="AC191" s="63">
        <f t="shared" si="13"/>
        <v>12.61917808219178</v>
      </c>
      <c r="AD191" s="61">
        <f t="shared" si="15"/>
        <v>1.9114395395247858E-2</v>
      </c>
      <c r="AE191" s="72">
        <f t="shared" si="14"/>
        <v>236.12400566718756</v>
      </c>
      <c r="AG191" s="48"/>
      <c r="AI191" s="3">
        <v>2.2963914087878123E-2</v>
      </c>
      <c r="AJ191" s="36"/>
    </row>
    <row r="192" spans="25:36" x14ac:dyDescent="0.2">
      <c r="Y192" s="35">
        <v>41214</v>
      </c>
      <c r="Z192" s="78"/>
      <c r="AA192" s="3"/>
      <c r="AB192" s="66"/>
      <c r="AC192" s="63">
        <f t="shared" si="13"/>
        <v>12.704109589041096</v>
      </c>
      <c r="AD192" s="61">
        <f t="shared" si="15"/>
        <v>1.9071393456424265E-2</v>
      </c>
      <c r="AE192" s="72">
        <f t="shared" si="14"/>
        <v>236.49603266889397</v>
      </c>
      <c r="AG192" s="48"/>
      <c r="AI192" s="3">
        <v>2.2838536193612535E-2</v>
      </c>
      <c r="AJ192" s="36"/>
    </row>
    <row r="193" spans="25:36" x14ac:dyDescent="0.2">
      <c r="Y193" s="39">
        <v>41244</v>
      </c>
      <c r="Z193" s="78"/>
      <c r="AA193" s="3"/>
      <c r="AB193" s="66"/>
      <c r="AC193" s="63">
        <f t="shared" si="13"/>
        <v>12.786301369863013</v>
      </c>
      <c r="AD193" s="61">
        <f t="shared" si="15"/>
        <v>1.9028407398455818E-2</v>
      </c>
      <c r="AE193" s="72">
        <f t="shared" si="14"/>
        <v>236.86781317972327</v>
      </c>
      <c r="AG193" s="48"/>
      <c r="AI193" s="3">
        <v>2.2713688371015284E-2</v>
      </c>
      <c r="AJ193" s="36"/>
    </row>
    <row r="194" spans="25:36" x14ac:dyDescent="0.2">
      <c r="Y194" s="35">
        <v>41275</v>
      </c>
      <c r="Z194" s="78"/>
      <c r="AA194" s="3"/>
      <c r="AB194" s="66"/>
      <c r="AC194" s="63">
        <f t="shared" si="13"/>
        <v>12.871232876712329</v>
      </c>
      <c r="AD194" s="61">
        <f t="shared" si="15"/>
        <v>1.8988166326214757E-2</v>
      </c>
      <c r="AE194" s="72">
        <f t="shared" si="14"/>
        <v>237.23939741822588</v>
      </c>
      <c r="AG194" s="48"/>
      <c r="AI194" s="3">
        <v>2.2589364729994843E-2</v>
      </c>
      <c r="AJ194" s="36"/>
    </row>
    <row r="195" spans="25:36" x14ac:dyDescent="0.2">
      <c r="Y195" s="35">
        <v>41306</v>
      </c>
      <c r="Z195" s="78"/>
      <c r="AA195" s="3"/>
      <c r="AB195" s="65"/>
      <c r="AC195" s="63">
        <f t="shared" si="13"/>
        <v>12.953424657534246</v>
      </c>
      <c r="AD195" s="61">
        <f t="shared" si="15"/>
        <v>1.8947942673556754E-2</v>
      </c>
      <c r="AE195" s="72">
        <f t="shared" si="14"/>
        <v>237.61078293654575</v>
      </c>
      <c r="AG195" s="48"/>
      <c r="AI195" s="3">
        <v>2.2465559489859954E-2</v>
      </c>
      <c r="AJ195" s="36"/>
    </row>
    <row r="196" spans="25:36" x14ac:dyDescent="0.2">
      <c r="Y196" s="35">
        <v>41334</v>
      </c>
      <c r="Z196" s="78"/>
      <c r="AA196" s="3"/>
      <c r="AB196" s="66"/>
      <c r="AC196" s="63">
        <f t="shared" si="13"/>
        <v>13.038356164383561</v>
      </c>
      <c r="AD196" s="61">
        <f t="shared" si="15"/>
        <v>1.8909055861096806E-2</v>
      </c>
      <c r="AE196" s="72">
        <f t="shared" si="14"/>
        <v>237.98199296737729</v>
      </c>
      <c r="AG196" s="48"/>
      <c r="AI196" s="3">
        <v>2.2342266981181025E-2</v>
      </c>
      <c r="AJ196" s="36"/>
    </row>
    <row r="197" spans="25:36" x14ac:dyDescent="0.2">
      <c r="Y197" s="35">
        <v>41365</v>
      </c>
      <c r="Z197" s="78"/>
      <c r="AA197" s="3"/>
      <c r="AB197" s="66"/>
      <c r="AC197" s="63">
        <f t="shared" si="13"/>
        <v>13.123287671232877</v>
      </c>
      <c r="AD197" s="61">
        <f t="shared" si="15"/>
        <v>1.887504522070764E-2</v>
      </c>
      <c r="AE197" s="72">
        <f t="shared" si="14"/>
        <v>238.35311990480466</v>
      </c>
      <c r="AG197" s="48"/>
      <c r="AI197" s="3">
        <v>2.2219481647138162E-2</v>
      </c>
      <c r="AJ197" s="36"/>
    </row>
    <row r="198" spans="25:36" x14ac:dyDescent="0.2">
      <c r="Y198" s="35">
        <v>41395</v>
      </c>
      <c r="Z198" s="78"/>
      <c r="AA198" s="3"/>
      <c r="AB198" s="66"/>
      <c r="AC198" s="63">
        <f t="shared" si="13"/>
        <v>13.2</v>
      </c>
      <c r="AD198" s="61">
        <f t="shared" si="15"/>
        <v>1.8838583950808296E-2</v>
      </c>
      <c r="AE198" s="72">
        <f t="shared" si="14"/>
        <v>238.72411368022796</v>
      </c>
      <c r="AG198" s="48"/>
      <c r="AI198" s="3">
        <v>2.2097198044506605E-2</v>
      </c>
      <c r="AJ198" s="36"/>
    </row>
    <row r="199" spans="25:36" x14ac:dyDescent="0.2">
      <c r="Y199" s="35">
        <v>41426</v>
      </c>
      <c r="Z199" s="78"/>
      <c r="AA199" s="3"/>
      <c r="AB199" s="66"/>
      <c r="AC199" s="63">
        <f t="shared" si="13"/>
        <v>13.284931506849315</v>
      </c>
      <c r="AD199" s="61">
        <f t="shared" si="15"/>
        <v>1.8804455597779306E-2</v>
      </c>
      <c r="AE199" s="72">
        <f t="shared" si="14"/>
        <v>239.095017470892</v>
      </c>
      <c r="AG199" s="48"/>
      <c r="AI199" s="3">
        <v>2.1975410844190524E-2</v>
      </c>
      <c r="AJ199" s="36"/>
    </row>
    <row r="200" spans="25:36" x14ac:dyDescent="0.2">
      <c r="Y200" s="35">
        <v>41456</v>
      </c>
      <c r="Z200" s="78"/>
      <c r="AA200" s="3"/>
      <c r="AB200" s="66"/>
      <c r="AC200" s="63">
        <f t="shared" si="13"/>
        <v>13.367123287671232</v>
      </c>
      <c r="AD200" s="61">
        <f t="shared" si="15"/>
        <v>1.8770346296108353E-2</v>
      </c>
      <c r="AE200" s="72">
        <f t="shared" si="14"/>
        <v>239.46582941541593</v>
      </c>
      <c r="AG200" s="48"/>
      <c r="AI200" s="3">
        <v>2.1854114831567184E-2</v>
      </c>
      <c r="AJ200" s="36"/>
    </row>
    <row r="201" spans="25:36" x14ac:dyDescent="0.2">
      <c r="Y201" s="35">
        <v>41487</v>
      </c>
      <c r="Z201" s="78"/>
      <c r="AA201" s="3"/>
      <c r="AB201" s="66"/>
      <c r="AC201" s="63">
        <f t="shared" si="13"/>
        <v>13.452054794520548</v>
      </c>
      <c r="AD201" s="61">
        <f t="shared" si="15"/>
        <v>1.8738420770249162E-2</v>
      </c>
      <c r="AE201" s="72">
        <f t="shared" si="14"/>
        <v>239.83659012121251</v>
      </c>
      <c r="AG201" s="48"/>
      <c r="AI201" s="3">
        <v>2.1733304906280893E-2</v>
      </c>
      <c r="AJ201" s="36"/>
    </row>
    <row r="202" spans="25:36" x14ac:dyDescent="0.2">
      <c r="Y202" s="35">
        <v>41518</v>
      </c>
      <c r="Z202" s="78"/>
      <c r="AA202" s="3"/>
      <c r="AB202" s="66"/>
      <c r="AC202" s="63">
        <f t="shared" si="13"/>
        <v>13.534246575342465</v>
      </c>
      <c r="AD202" s="61">
        <f t="shared" si="15"/>
        <v>1.8706514307161939E-2</v>
      </c>
      <c r="AE202" s="72">
        <f t="shared" si="14"/>
        <v>240.207297925901</v>
      </c>
      <c r="AG202" s="48"/>
      <c r="AI202" s="3">
        <v>2.1612976082045821E-2</v>
      </c>
      <c r="AJ202" s="36"/>
    </row>
    <row r="203" spans="25:36" x14ac:dyDescent="0.2">
      <c r="Y203" s="35">
        <v>41548</v>
      </c>
      <c r="Z203" s="78"/>
      <c r="AA203" s="3"/>
      <c r="AB203" s="66"/>
      <c r="AC203" s="63">
        <f t="shared" si="13"/>
        <v>13.61917808219178</v>
      </c>
      <c r="AD203" s="61">
        <f t="shared" si="15"/>
        <v>1.8675673041684899E-2</v>
      </c>
      <c r="AE203" s="72">
        <f t="shared" si="14"/>
        <v>240.5779717552094</v>
      </c>
      <c r="AG203" s="48"/>
      <c r="AI203" s="3">
        <v>2.1493123485967436E-2</v>
      </c>
      <c r="AJ203" s="36"/>
    </row>
    <row r="204" spans="25:36" x14ac:dyDescent="0.2">
      <c r="Y204" s="35">
        <v>41579</v>
      </c>
      <c r="Z204" s="78"/>
      <c r="AA204" s="3"/>
      <c r="AB204" s="66"/>
      <c r="AC204" s="63">
        <f t="shared" si="13"/>
        <v>13.704109589041096</v>
      </c>
      <c r="AD204" s="61">
        <f t="shared" si="15"/>
        <v>1.8646807814758894E-2</v>
      </c>
      <c r="AE204" s="72">
        <f t="shared" si="14"/>
        <v>240.94864861719472</v>
      </c>
      <c r="AG204" s="48"/>
      <c r="AI204" s="3">
        <v>2.1373742357758685E-2</v>
      </c>
      <c r="AJ204" s="36"/>
    </row>
    <row r="205" spans="25:36" x14ac:dyDescent="0.2">
      <c r="Y205" s="39">
        <v>41609</v>
      </c>
      <c r="Z205" s="78"/>
      <c r="AA205" s="3"/>
      <c r="AB205" s="66"/>
      <c r="AC205" s="63">
        <f t="shared" si="13"/>
        <v>13.786301369863013</v>
      </c>
      <c r="AD205" s="61">
        <f t="shared" si="15"/>
        <v>1.861796118308949E-2</v>
      </c>
      <c r="AE205" s="72">
        <f t="shared" si="14"/>
        <v>241.31932711553975</v>
      </c>
      <c r="AG205" s="48"/>
      <c r="AI205" s="3">
        <v>2.1254828048724361E-2</v>
      </c>
      <c r="AJ205" s="36"/>
    </row>
    <row r="206" spans="25:36" x14ac:dyDescent="0.2">
      <c r="Y206" s="35">
        <v>41640</v>
      </c>
      <c r="Z206" s="78"/>
      <c r="AA206" s="3"/>
      <c r="AB206" s="66"/>
      <c r="AC206" s="63">
        <f t="shared" si="13"/>
        <v>13.871232876712329</v>
      </c>
      <c r="AD206" s="61">
        <f t="shared" si="15"/>
        <v>1.8590963518417242E-2</v>
      </c>
      <c r="AE206" s="72">
        <f t="shared" si="14"/>
        <v>241.69004204581231</v>
      </c>
      <c r="AG206" s="48"/>
      <c r="AI206" s="3">
        <v>2.1136376020520764E-2</v>
      </c>
      <c r="AJ206" s="36"/>
    </row>
    <row r="207" spans="25:36" x14ac:dyDescent="0.2">
      <c r="Y207" s="35">
        <v>41671</v>
      </c>
      <c r="Z207" s="78"/>
      <c r="AA207" s="3"/>
      <c r="AB207" s="65"/>
      <c r="AC207" s="63">
        <f t="shared" si="13"/>
        <v>13.953424657534246</v>
      </c>
      <c r="AD207" s="61">
        <f t="shared" si="15"/>
        <v>1.8563983897415162E-2</v>
      </c>
      <c r="AE207" s="72">
        <f t="shared" si="14"/>
        <v>242.06079216828459</v>
      </c>
      <c r="AG207" s="48"/>
      <c r="AI207" s="3">
        <v>2.101838184387228E-2</v>
      </c>
      <c r="AJ207" s="36"/>
    </row>
    <row r="208" spans="25:36" x14ac:dyDescent="0.2">
      <c r="Y208" s="35">
        <v>41699</v>
      </c>
      <c r="Z208" s="78"/>
      <c r="AA208" s="3"/>
      <c r="AB208" s="66"/>
      <c r="AC208" s="63">
        <f t="shared" si="13"/>
        <v>14.038356164383561</v>
      </c>
      <c r="AD208" s="61">
        <f t="shared" si="15"/>
        <v>1.8537906693611345E-2</v>
      </c>
      <c r="AE208" s="72">
        <f t="shared" si="14"/>
        <v>242.43159378419628</v>
      </c>
      <c r="AG208" s="48"/>
      <c r="AI208" s="3">
        <v>2.0900841197028841E-2</v>
      </c>
    </row>
    <row r="209" spans="25:35" x14ac:dyDescent="0.2">
      <c r="Y209" s="35">
        <v>41730</v>
      </c>
      <c r="Z209" s="78"/>
      <c r="AA209" s="3"/>
      <c r="AB209" s="66"/>
      <c r="AC209" s="63">
        <f t="shared" si="13"/>
        <v>14.123287671232877</v>
      </c>
      <c r="AD209" s="61">
        <f t="shared" si="15"/>
        <v>1.8515103800915592E-2</v>
      </c>
      <c r="AE209" s="72">
        <f t="shared" si="14"/>
        <v>242.80251042239323</v>
      </c>
      <c r="AG209" s="48"/>
      <c r="AI209" s="3">
        <v>2.0783749864179413E-2</v>
      </c>
    </row>
    <row r="210" spans="25:35" x14ac:dyDescent="0.2">
      <c r="Y210" s="35">
        <v>41760</v>
      </c>
      <c r="Z210" s="78"/>
      <c r="AA210" s="3"/>
      <c r="AB210" s="66"/>
      <c r="AC210" s="63">
        <f t="shared" si="13"/>
        <v>14.2</v>
      </c>
      <c r="AD210" s="61">
        <f t="shared" si="15"/>
        <v>1.8490662136475405E-2</v>
      </c>
      <c r="AE210" s="72">
        <f t="shared" si="14"/>
        <v>243.17350825772812</v>
      </c>
      <c r="AG210" s="48"/>
      <c r="AI210" s="3">
        <v>2.0667103733704506E-2</v>
      </c>
    </row>
    <row r="211" spans="25:35" x14ac:dyDescent="0.2">
      <c r="Y211" s="35">
        <v>41791</v>
      </c>
      <c r="Z211" s="78"/>
      <c r="AA211" s="3"/>
      <c r="AB211" s="66"/>
      <c r="AC211" s="63">
        <f t="shared" si="13"/>
        <v>14.284931506849315</v>
      </c>
      <c r="AD211" s="61">
        <f t="shared" si="15"/>
        <v>1.8467788101731906E-2</v>
      </c>
      <c r="AE211" s="72">
        <f t="shared" si="14"/>
        <v>243.54461715636256</v>
      </c>
      <c r="AG211" s="48"/>
      <c r="AI211" s="3">
        <v>2.0550898796374284E-2</v>
      </c>
    </row>
    <row r="212" spans="25:35" x14ac:dyDescent="0.2">
      <c r="Y212" s="35">
        <v>41821</v>
      </c>
      <c r="Z212" s="78"/>
      <c r="AA212" s="3"/>
      <c r="AB212" s="66"/>
      <c r="AC212" s="63">
        <f t="shared" si="13"/>
        <v>14.367123287671232</v>
      </c>
      <c r="AD212" s="61">
        <f t="shared" si="15"/>
        <v>1.8444930217851652E-2</v>
      </c>
      <c r="AE212" s="72">
        <f t="shared" si="14"/>
        <v>243.91583620969851</v>
      </c>
      <c r="AG212" s="48"/>
      <c r="AI212" s="3">
        <v>2.0435131143457186E-2</v>
      </c>
    </row>
    <row r="213" spans="25:35" x14ac:dyDescent="0.2">
      <c r="Y213" s="35">
        <v>41852</v>
      </c>
      <c r="Z213" s="78"/>
      <c r="AA213" s="3"/>
      <c r="AB213" s="66"/>
      <c r="AC213" s="63">
        <f t="shared" si="13"/>
        <v>14.452054794520548</v>
      </c>
      <c r="AD213" s="61">
        <f t="shared" si="15"/>
        <v>1.8423538584503588E-2</v>
      </c>
      <c r="AE213" s="72">
        <f t="shared" si="14"/>
        <v>244.2871934946389</v>
      </c>
      <c r="AG213" s="48"/>
      <c r="AI213" s="3">
        <v>2.0319796964786585E-2</v>
      </c>
    </row>
    <row r="214" spans="25:35" x14ac:dyDescent="0.2">
      <c r="Y214" s="35">
        <v>41883</v>
      </c>
      <c r="Z214" s="78"/>
      <c r="AA214" s="3"/>
      <c r="AB214" s="66"/>
      <c r="AC214" s="63">
        <f t="shared" si="13"/>
        <v>14.534246575342465</v>
      </c>
      <c r="AD214" s="61">
        <f t="shared" si="15"/>
        <v>1.8402162207861519E-2</v>
      </c>
      <c r="AE214" s="72">
        <f t="shared" si="14"/>
        <v>244.6586882170667</v>
      </c>
      <c r="AG214" s="48"/>
      <c r="AI214" s="3">
        <v>2.0204892546714648E-2</v>
      </c>
    </row>
    <row r="215" spans="25:35" x14ac:dyDescent="0.2">
      <c r="Y215" s="35">
        <v>41913</v>
      </c>
      <c r="Z215" s="78"/>
      <c r="AA215" s="3"/>
      <c r="AB215" s="66"/>
      <c r="AC215" s="63">
        <f t="shared" si="13"/>
        <v>14.61917808219178</v>
      </c>
      <c r="AD215" s="61">
        <f t="shared" si="15"/>
        <v>1.8381501601979738E-2</v>
      </c>
      <c r="AE215" s="72">
        <f t="shared" si="14"/>
        <v>245.03033362805985</v>
      </c>
      <c r="AG215" s="48"/>
      <c r="AI215" s="3">
        <v>2.0090414270079959E-2</v>
      </c>
    </row>
    <row r="216" spans="25:35" x14ac:dyDescent="0.2">
      <c r="Y216" s="35">
        <v>41944</v>
      </c>
      <c r="Z216" s="78"/>
      <c r="AA216" s="3"/>
      <c r="AB216" s="66"/>
      <c r="AC216" s="63">
        <f t="shared" si="13"/>
        <v>14.704109589041096</v>
      </c>
      <c r="AD216" s="61">
        <f t="shared" si="15"/>
        <v>1.8362166413544365E-2</v>
      </c>
      <c r="AE216" s="72">
        <f t="shared" si="14"/>
        <v>245.40215530683238</v>
      </c>
      <c r="AG216" s="48"/>
      <c r="AI216" s="3">
        <v>1.9976358608061018E-2</v>
      </c>
    </row>
    <row r="217" spans="25:35" x14ac:dyDescent="0.2">
      <c r="Y217" s="39">
        <v>41974</v>
      </c>
      <c r="Z217" s="78"/>
      <c r="AA217" s="3"/>
      <c r="AB217" s="66"/>
      <c r="AC217" s="63">
        <f t="shared" si="13"/>
        <v>14.786301369863013</v>
      </c>
      <c r="AD217" s="61">
        <f t="shared" si="15"/>
        <v>1.8342845068720453E-2</v>
      </c>
      <c r="AE217" s="72">
        <f t="shared" si="14"/>
        <v>245.77415261442249</v>
      </c>
      <c r="AG217" s="48"/>
      <c r="AI217" s="3">
        <v>1.9862722124167176E-2</v>
      </c>
    </row>
    <row r="218" spans="25:35" x14ac:dyDescent="0.2">
      <c r="Y218" s="35">
        <v>42005</v>
      </c>
      <c r="Z218" s="78"/>
      <c r="AA218" s="3"/>
      <c r="AB218" s="66"/>
      <c r="AC218" s="63">
        <f t="shared" si="13"/>
        <v>14.871232876712329</v>
      </c>
      <c r="AD218" s="61">
        <f t="shared" si="15"/>
        <v>1.832476320403148E-2</v>
      </c>
      <c r="AE218" s="72">
        <f t="shared" si="14"/>
        <v>246.14634959941918</v>
      </c>
      <c r="AG218" s="48"/>
      <c r="AI218" s="3">
        <v>1.9749501470005093E-2</v>
      </c>
    </row>
    <row r="219" spans="25:35" x14ac:dyDescent="0.2">
      <c r="Y219" s="35">
        <v>42036</v>
      </c>
      <c r="Z219" s="78"/>
      <c r="AA219" s="3"/>
      <c r="AB219" s="65"/>
      <c r="AC219" s="63">
        <f t="shared" si="13"/>
        <v>14.953424657534246</v>
      </c>
      <c r="AD219" s="61">
        <f t="shared" si="15"/>
        <v>1.8306694229600046E-2</v>
      </c>
      <c r="AE219" s="72">
        <f t="shared" si="14"/>
        <v>246.5187457154727</v>
      </c>
      <c r="AG219" s="48"/>
      <c r="AI219" s="3">
        <v>1.9636693383192405E-2</v>
      </c>
    </row>
    <row r="220" spans="25:35" x14ac:dyDescent="0.2">
      <c r="Y220" s="35">
        <v>42064</v>
      </c>
      <c r="Z220" s="78"/>
      <c r="AA220" s="3"/>
      <c r="AB220" s="66"/>
      <c r="AC220" s="63">
        <f t="shared" si="13"/>
        <v>15.038356164383561</v>
      </c>
      <c r="AD220" s="61">
        <f t="shared" si="15"/>
        <v>1.828923018713902E-2</v>
      </c>
      <c r="AE220" s="72">
        <f t="shared" si="14"/>
        <v>246.89135237774366</v>
      </c>
      <c r="AG220" s="48"/>
      <c r="AI220" s="3">
        <v>1.9524294685194343E-2</v>
      </c>
    </row>
    <row r="221" spans="25:35" x14ac:dyDescent="0.2">
      <c r="Y221" s="35">
        <v>42095</v>
      </c>
      <c r="Z221" s="78"/>
      <c r="AA221" s="3"/>
      <c r="AB221" s="66"/>
      <c r="AC221" s="63">
        <f t="shared" si="13"/>
        <v>15.123287671232877</v>
      </c>
      <c r="AD221" s="61">
        <f t="shared" si="15"/>
        <v>1.8273959249960215E-2</v>
      </c>
      <c r="AE221" s="72">
        <f t="shared" si="14"/>
        <v>247.2642132113271</v>
      </c>
      <c r="AG221" s="48"/>
      <c r="AI221" s="3">
        <v>1.9412302279121718E-2</v>
      </c>
    </row>
    <row r="222" spans="25:35" x14ac:dyDescent="0.2">
      <c r="Y222" s="35">
        <v>42125</v>
      </c>
      <c r="Z222" s="78"/>
      <c r="AA222" s="3"/>
      <c r="AB222" s="66"/>
      <c r="AC222" s="63">
        <f t="shared" si="13"/>
        <v>15.2</v>
      </c>
      <c r="AD222" s="61">
        <f t="shared" si="15"/>
        <v>1.8257590949533262E-2</v>
      </c>
      <c r="AE222" s="72">
        <f t="shared" si="14"/>
        <v>247.63730542316225</v>
      </c>
      <c r="AG222" s="48"/>
      <c r="AI222" s="3">
        <v>1.9300713147658355E-2</v>
      </c>
    </row>
    <row r="223" spans="25:35" x14ac:dyDescent="0.2">
      <c r="Y223" s="35">
        <v>42156</v>
      </c>
      <c r="Z223" s="78"/>
      <c r="AA223" s="3"/>
      <c r="AB223" s="66"/>
      <c r="AC223" s="63">
        <f t="shared" si="13"/>
        <v>15.284931506849315</v>
      </c>
      <c r="AD223" s="61">
        <f t="shared" si="15"/>
        <v>1.8242272402352121E-2</v>
      </c>
      <c r="AE223" s="72">
        <f t="shared" si="14"/>
        <v>248.01064966387221</v>
      </c>
      <c r="AG223" s="48"/>
      <c r="AI223" s="3">
        <v>1.9189524350925691E-2</v>
      </c>
    </row>
    <row r="224" spans="25:35" x14ac:dyDescent="0.2">
      <c r="Y224" s="35">
        <v>42186</v>
      </c>
      <c r="Z224" s="78"/>
      <c r="AA224" s="3"/>
      <c r="AB224" s="66"/>
      <c r="AC224" s="63">
        <f t="shared" si="13"/>
        <v>15.367123287671232</v>
      </c>
      <c r="AD224" s="61">
        <f t="shared" si="15"/>
        <v>1.8226964423144885E-2</v>
      </c>
      <c r="AE224" s="72">
        <f t="shared" si="14"/>
        <v>248.38424558676178</v>
      </c>
      <c r="AG224" s="48"/>
      <c r="AI224" s="3">
        <v>1.9078733024310734E-2</v>
      </c>
    </row>
    <row r="225" spans="25:35" x14ac:dyDescent="0.2">
      <c r="Y225" s="35">
        <v>42217</v>
      </c>
      <c r="Z225" s="78"/>
      <c r="AA225" s="3"/>
      <c r="AB225" s="66"/>
      <c r="AC225" s="63">
        <f t="shared" si="13"/>
        <v>15.452054794520548</v>
      </c>
      <c r="AD225" s="61">
        <f t="shared" si="15"/>
        <v>1.8212638003185032E-2</v>
      </c>
      <c r="AE225" s="72">
        <f t="shared" si="14"/>
        <v>248.75811261309394</v>
      </c>
      <c r="AG225" s="48"/>
      <c r="AI225" s="3">
        <v>1.8968336376443018E-2</v>
      </c>
    </row>
    <row r="226" spans="25:35" x14ac:dyDescent="0.2">
      <c r="Y226" s="35">
        <v>42248</v>
      </c>
      <c r="Z226" s="78"/>
      <c r="AA226" s="3"/>
      <c r="AB226" s="66"/>
      <c r="AC226" s="63">
        <f t="shared" si="13"/>
        <v>15.534246575342465</v>
      </c>
      <c r="AD226" s="61">
        <f t="shared" si="15"/>
        <v>1.8198321252377213E-2</v>
      </c>
      <c r="AE226" s="72">
        <f t="shared" si="14"/>
        <v>249.13225046659457</v>
      </c>
      <c r="AG226" s="48"/>
      <c r="AI226" s="3">
        <v>1.8858331687020113E-2</v>
      </c>
    </row>
    <row r="227" spans="25:35" x14ac:dyDescent="0.2">
      <c r="Y227" s="35">
        <v>42278</v>
      </c>
      <c r="Z227" s="78"/>
      <c r="AA227" s="3"/>
      <c r="AB227" s="66"/>
      <c r="AC227" s="63">
        <f t="shared" si="13"/>
        <v>15.61917808219178</v>
      </c>
      <c r="AD227" s="61">
        <f t="shared" si="15"/>
        <v>1.8184483197946157E-2</v>
      </c>
      <c r="AE227" s="72">
        <f t="shared" si="14"/>
        <v>249.50666844844969</v>
      </c>
      <c r="AG227" s="48"/>
      <c r="AI227" s="3">
        <v>1.8748716304859414E-2</v>
      </c>
    </row>
    <row r="228" spans="25:35" x14ac:dyDescent="0.2">
      <c r="Y228" s="35">
        <v>42309</v>
      </c>
      <c r="Z228" s="78"/>
      <c r="AA228" s="3"/>
      <c r="AB228" s="66"/>
      <c r="AC228" s="63">
        <f t="shared" si="13"/>
        <v>15.704109589041096</v>
      </c>
      <c r="AD228" s="61">
        <f t="shared" si="15"/>
        <v>1.8171532113475965E-2</v>
      </c>
      <c r="AE228" s="72">
        <f t="shared" si="14"/>
        <v>249.8813842672165</v>
      </c>
      <c r="AG228" s="48"/>
      <c r="AI228" s="3">
        <v>1.8639487645868646E-2</v>
      </c>
    </row>
    <row r="229" spans="25:35" x14ac:dyDescent="0.2">
      <c r="Y229" s="39">
        <v>42339</v>
      </c>
      <c r="Z229" s="78"/>
      <c r="AA229" s="3"/>
      <c r="AB229" s="66"/>
      <c r="AC229" s="63">
        <f t="shared" si="13"/>
        <v>15.786301369863013</v>
      </c>
      <c r="AD229" s="61">
        <f t="shared" si="15"/>
        <v>1.81585894051936E-2</v>
      </c>
      <c r="AE229" s="72">
        <f t="shared" si="14"/>
        <v>250.25639774340269</v>
      </c>
      <c r="AG229" s="48"/>
      <c r="AI229" s="3">
        <v>1.8530643190929785E-2</v>
      </c>
    </row>
    <row r="230" spans="25:35" x14ac:dyDescent="0.2">
      <c r="Y230" s="35">
        <v>42370</v>
      </c>
      <c r="Z230" s="78"/>
      <c r="AA230" s="3"/>
      <c r="AB230" s="66"/>
      <c r="AC230" s="63">
        <f t="shared" si="13"/>
        <v>15.871232876712329</v>
      </c>
      <c r="AD230" s="61">
        <f t="shared" si="15"/>
        <v>1.8146476026392567E-2</v>
      </c>
      <c r="AE230" s="72">
        <f t="shared" si="14"/>
        <v>250.63172553787925</v>
      </c>
      <c r="AG230" s="48"/>
      <c r="AI230" s="3">
        <v>1.8422180484143125E-2</v>
      </c>
    </row>
    <row r="231" spans="25:35" x14ac:dyDescent="0.2">
      <c r="Y231" s="35">
        <v>42401</v>
      </c>
      <c r="Z231" s="78"/>
      <c r="AA231" s="3"/>
      <c r="AB231" s="65"/>
      <c r="AC231" s="63">
        <f t="shared" si="13"/>
        <v>15.953424657534246</v>
      </c>
      <c r="AD231" s="61">
        <f t="shared" si="15"/>
        <v>1.8134370213854372E-2</v>
      </c>
      <c r="AE231" s="72">
        <f t="shared" si="14"/>
        <v>251.00736752974225</v>
      </c>
      <c r="AG231" s="48"/>
      <c r="AI231" s="3">
        <v>1.8314097130729179E-2</v>
      </c>
    </row>
    <row r="232" spans="25:35" x14ac:dyDescent="0.2">
      <c r="Y232" s="35">
        <v>42430</v>
      </c>
      <c r="Z232" s="78"/>
      <c r="AA232" s="3"/>
      <c r="AB232" s="66"/>
      <c r="AC232" s="63">
        <f t="shared" si="13"/>
        <v>16.038356164383561</v>
      </c>
      <c r="AD232" s="61">
        <f t="shared" si="15"/>
        <v>1.8122668532790227E-2</v>
      </c>
      <c r="AE232" s="72">
        <f t="shared" si="14"/>
        <v>251.38333175727993</v>
      </c>
      <c r="AG232" s="48"/>
      <c r="AI232" s="3">
        <v>1.8206390795210137E-2</v>
      </c>
    </row>
    <row r="233" spans="25:35" x14ac:dyDescent="0.2">
      <c r="Y233" s="35">
        <v>42461</v>
      </c>
      <c r="Z233" s="78"/>
      <c r="AA233" s="3"/>
      <c r="AB233" s="66"/>
      <c r="AC233" s="63">
        <f t="shared" ref="AC233:AC290" si="16">($C$2-$C$1)/365+($Y231-$Y$38)/365</f>
        <v>16.123287671232877</v>
      </c>
      <c r="AD233" s="61">
        <f t="shared" si="15"/>
        <v>1.8112075572967512E-2</v>
      </c>
      <c r="AE233" s="72">
        <f t="shared" si="14"/>
        <v>251.75964082679454</v>
      </c>
      <c r="AG233" s="48"/>
      <c r="AI233" s="3">
        <v>1.8099059199589318E-2</v>
      </c>
    </row>
    <row r="234" spans="25:35" x14ac:dyDescent="0.2">
      <c r="Y234" s="35">
        <v>42491</v>
      </c>
      <c r="Z234" s="78"/>
      <c r="AA234" s="3"/>
      <c r="AB234" s="66"/>
      <c r="AC234" s="63">
        <f t="shared" si="16"/>
        <v>16.202739726027396</v>
      </c>
      <c r="AD234" s="61">
        <f t="shared" si="15"/>
        <v>1.8101117741083667E-2</v>
      </c>
      <c r="AE234" s="72">
        <f t="shared" ref="AE234:AE289" si="17">AE233*(1+AD234)^(1/12)</f>
        <v>252.13628706903518</v>
      </c>
      <c r="AG234" s="48"/>
      <c r="AI234" s="3">
        <v>1.7992100121501764E-2</v>
      </c>
    </row>
    <row r="235" spans="25:35" x14ac:dyDescent="0.2">
      <c r="Y235" s="35">
        <v>42522</v>
      </c>
      <c r="Z235" s="78"/>
      <c r="AA235" s="3"/>
      <c r="AB235" s="66"/>
      <c r="AC235" s="63">
        <f t="shared" si="16"/>
        <v>16.287671232876711</v>
      </c>
      <c r="AD235" s="61">
        <f t="shared" si="15"/>
        <v>1.8090861406981549E-2</v>
      </c>
      <c r="AE235" s="72">
        <f t="shared" si="17"/>
        <v>252.51328480901191</v>
      </c>
      <c r="AG235" s="48"/>
      <c r="AI235" s="3">
        <v>1.7885511392411013E-2</v>
      </c>
    </row>
    <row r="236" spans="25:35" x14ac:dyDescent="0.2">
      <c r="Y236" s="35">
        <v>42552</v>
      </c>
      <c r="Z236" s="78"/>
      <c r="AA236" s="3"/>
      <c r="AB236" s="66"/>
      <c r="AC236" s="63">
        <f t="shared" si="16"/>
        <v>16.36986301369863</v>
      </c>
      <c r="AD236" s="61">
        <f t="shared" si="15"/>
        <v>1.8080610801690822E-2</v>
      </c>
      <c r="AE236" s="72">
        <f t="shared" si="17"/>
        <v>252.89063405528216</v>
      </c>
      <c r="AG236" s="48"/>
      <c r="AI236" s="3">
        <v>1.7779290895959754E-2</v>
      </c>
    </row>
    <row r="237" spans="25:35" x14ac:dyDescent="0.2">
      <c r="Y237" s="35">
        <v>42583</v>
      </c>
      <c r="Z237" s="78"/>
      <c r="AA237" s="3"/>
      <c r="AB237" s="66"/>
      <c r="AC237" s="63">
        <f t="shared" si="16"/>
        <v>16.454794520547946</v>
      </c>
      <c r="AD237" s="61">
        <f t="shared" si="15"/>
        <v>1.8071016136526098E-2</v>
      </c>
      <c r="AE237" s="72">
        <f t="shared" si="17"/>
        <v>253.26834829563214</v>
      </c>
      <c r="AG237" s="48"/>
      <c r="AI237" s="3">
        <v>1.7673436566172818E-2</v>
      </c>
    </row>
    <row r="238" spans="25:35" x14ac:dyDescent="0.2">
      <c r="Y238" s="35">
        <v>42614</v>
      </c>
      <c r="Z238" s="78"/>
      <c r="AA238" s="3"/>
      <c r="AB238" s="66"/>
      <c r="AC238" s="63">
        <f t="shared" si="16"/>
        <v>16.536986301369861</v>
      </c>
      <c r="AD238" s="61">
        <f t="shared" si="15"/>
        <v>1.806142653778435E-2</v>
      </c>
      <c r="AE238" s="72">
        <f t="shared" si="17"/>
        <v>253.64642758479943</v>
      </c>
      <c r="AG238" s="48"/>
      <c r="AI238" s="3">
        <v>1.756794638590109E-2</v>
      </c>
    </row>
    <row r="239" spans="25:35" x14ac:dyDescent="0.2">
      <c r="Y239" s="40">
        <v>42644</v>
      </c>
      <c r="Z239" s="78"/>
      <c r="AA239" s="3"/>
      <c r="AB239" s="66"/>
      <c r="AC239" s="63">
        <f t="shared" si="16"/>
        <v>16.621917808219177</v>
      </c>
      <c r="AD239" s="61">
        <f t="shared" si="15"/>
        <v>1.8052156122491742E-2</v>
      </c>
      <c r="AE239" s="72">
        <f t="shared" si="17"/>
        <v>254.02487850876207</v>
      </c>
      <c r="AG239" s="48"/>
      <c r="AI239" s="3">
        <v>1.7462818385133083E-2</v>
      </c>
    </row>
    <row r="240" spans="25:35" x14ac:dyDescent="0.2">
      <c r="Y240" s="35">
        <v>42675</v>
      </c>
      <c r="Z240" s="78"/>
      <c r="AA240" s="3"/>
      <c r="AB240" s="66"/>
      <c r="AC240" s="63">
        <f t="shared" si="16"/>
        <v>16.706849315068492</v>
      </c>
      <c r="AD240" s="61">
        <f t="shared" si="15"/>
        <v>1.8043478504101821E-2</v>
      </c>
      <c r="AE240" s="72">
        <f t="shared" si="17"/>
        <v>254.40371339020558</v>
      </c>
      <c r="AG240" s="48"/>
      <c r="AI240" s="3">
        <v>1.7358050639456835E-2</v>
      </c>
    </row>
    <row r="241" spans="25:35" x14ac:dyDescent="0.2">
      <c r="Y241" s="39">
        <v>42705</v>
      </c>
      <c r="Z241" s="78"/>
      <c r="AA241" s="3"/>
      <c r="AB241" s="66"/>
      <c r="AC241" s="63">
        <f t="shared" si="16"/>
        <v>16.789041095890411</v>
      </c>
      <c r="AD241" s="61">
        <f t="shared" si="15"/>
        <v>1.803480503433098E-2</v>
      </c>
      <c r="AE241" s="72">
        <f t="shared" si="17"/>
        <v>254.78293234813188</v>
      </c>
      <c r="AG241" s="48"/>
      <c r="AI241" s="3">
        <v>1.7253641268527797E-2</v>
      </c>
    </row>
    <row r="242" spans="25:35" x14ac:dyDescent="0.2">
      <c r="Y242" s="35">
        <v>42736</v>
      </c>
      <c r="Z242" s="78"/>
      <c r="AA242" s="3"/>
      <c r="AB242" s="66"/>
      <c r="AC242" s="63">
        <f t="shared" si="16"/>
        <v>16.873972602739727</v>
      </c>
      <c r="AD242" s="61">
        <f t="shared" si="15"/>
        <v>1.802668590851645E-2</v>
      </c>
      <c r="AE242" s="72">
        <f t="shared" si="17"/>
        <v>255.16254699322809</v>
      </c>
      <c r="AG242" s="48"/>
      <c r="AI242" s="3">
        <v>1.7149588434573593E-2</v>
      </c>
    </row>
    <row r="243" spans="25:35" x14ac:dyDescent="0.2">
      <c r="Y243" s="35">
        <v>42767</v>
      </c>
      <c r="Z243" s="78"/>
      <c r="AA243" s="3"/>
      <c r="AB243" s="65"/>
      <c r="AC243" s="63">
        <f t="shared" si="16"/>
        <v>16.956164383561642</v>
      </c>
      <c r="AD243" s="61">
        <f t="shared" ref="AD243:AD289" si="18">$L$4*EXP(-$L$5*LN($AC244)+$L$6*(LN($AC244))^2-$L$7*(LN($AC244))^3)+$L$8</f>
        <v>1.8018570375554276E-2</v>
      </c>
      <c r="AE243" s="72">
        <f t="shared" si="17"/>
        <v>255.54255748388402</v>
      </c>
      <c r="AG243" s="48"/>
      <c r="AI243" s="3">
        <v>1.7045890340909864E-2</v>
      </c>
    </row>
    <row r="244" spans="25:35" x14ac:dyDescent="0.2">
      <c r="Y244" s="35">
        <v>42795</v>
      </c>
      <c r="Z244" s="78"/>
      <c r="AA244" s="3"/>
      <c r="AB244" s="66"/>
      <c r="AC244" s="63">
        <f t="shared" si="16"/>
        <v>17.041095890410958</v>
      </c>
      <c r="AD244" s="61">
        <f t="shared" si="18"/>
        <v>1.8010724260880309E-2</v>
      </c>
      <c r="AE244" s="72">
        <f t="shared" si="17"/>
        <v>255.92296954720331</v>
      </c>
      <c r="AG244" s="48"/>
      <c r="AI244" s="3">
        <v>1.6942545230605122E-2</v>
      </c>
    </row>
    <row r="245" spans="25:35" x14ac:dyDescent="0.2">
      <c r="Y245" s="35">
        <v>42826</v>
      </c>
      <c r="Z245" s="78"/>
      <c r="AA245" s="3"/>
      <c r="AB245" s="66"/>
      <c r="AC245" s="63">
        <f t="shared" si="16"/>
        <v>17.126027397260273</v>
      </c>
      <c r="AD245" s="61">
        <f t="shared" si="18"/>
        <v>1.8003861449099628E-2</v>
      </c>
      <c r="AE245" s="72">
        <f t="shared" si="17"/>
        <v>256.30380392129769</v>
      </c>
      <c r="AG245" s="48"/>
      <c r="AI245" s="3">
        <v>1.683955138501414E-2</v>
      </c>
    </row>
    <row r="246" spans="25:35" x14ac:dyDescent="0.2">
      <c r="Y246" s="35">
        <v>42856</v>
      </c>
      <c r="Z246" s="78"/>
      <c r="AA246" s="3"/>
      <c r="AB246" s="66"/>
      <c r="AC246" s="63">
        <f t="shared" si="16"/>
        <v>17.202739726027396</v>
      </c>
      <c r="AD246" s="61">
        <f t="shared" si="18"/>
        <v>1.7996503234898514E-2</v>
      </c>
      <c r="AE246" s="72">
        <f t="shared" si="17"/>
        <v>256.68505039588717</v>
      </c>
      <c r="AG246" s="48"/>
      <c r="AI246" s="3">
        <v>1.6736907122532951E-2</v>
      </c>
    </row>
    <row r="247" spans="25:35" x14ac:dyDescent="0.2">
      <c r="Y247" s="35">
        <v>42887</v>
      </c>
      <c r="Z247" s="78"/>
      <c r="AA247" s="3"/>
      <c r="AB247" s="66"/>
      <c r="AC247" s="63">
        <f t="shared" si="16"/>
        <v>17.287671232876711</v>
      </c>
      <c r="AD247" s="61">
        <f t="shared" si="18"/>
        <v>1.798961465873283E-2</v>
      </c>
      <c r="AE247" s="72">
        <f t="shared" si="17"/>
        <v>257.06671900612497</v>
      </c>
      <c r="AG247" s="48"/>
      <c r="AI247" s="3">
        <v>1.6634610797245264E-2</v>
      </c>
    </row>
    <row r="248" spans="25:35" x14ac:dyDescent="0.2">
      <c r="Y248" s="35">
        <v>42917</v>
      </c>
      <c r="Z248" s="78"/>
      <c r="AA248" s="3"/>
      <c r="AB248" s="66"/>
      <c r="AC248" s="63">
        <f t="shared" si="16"/>
        <v>17.36986301369863</v>
      </c>
      <c r="AD248" s="61">
        <f t="shared" si="18"/>
        <v>1.7982728472132465E-2</v>
      </c>
      <c r="AE248" s="72">
        <f t="shared" si="17"/>
        <v>257.44880999830139</v>
      </c>
      <c r="AG248" s="48"/>
      <c r="AI248" s="3">
        <v>1.6532660797653476E-2</v>
      </c>
    </row>
    <row r="249" spans="25:35" x14ac:dyDescent="0.2">
      <c r="Y249" s="35">
        <v>42948</v>
      </c>
      <c r="Z249" s="78"/>
      <c r="AA249" s="3"/>
      <c r="AB249" s="66"/>
      <c r="AC249" s="63">
        <f t="shared" si="16"/>
        <v>17.454794520547946</v>
      </c>
      <c r="AD249" s="61">
        <f t="shared" si="18"/>
        <v>1.7976281534072453E-2</v>
      </c>
      <c r="AE249" s="72">
        <f t="shared" si="17"/>
        <v>257.83133283915669</v>
      </c>
      <c r="AG249" s="48"/>
      <c r="AI249" s="3">
        <v>1.643105554554869E-2</v>
      </c>
    </row>
    <row r="250" spans="25:35" x14ac:dyDescent="0.2">
      <c r="Y250" s="35">
        <v>42979</v>
      </c>
      <c r="Z250" s="78"/>
      <c r="AA250" s="3"/>
      <c r="AB250" s="66"/>
      <c r="AC250" s="63">
        <f t="shared" si="16"/>
        <v>17.536986301369861</v>
      </c>
      <c r="AD250" s="61">
        <f t="shared" si="18"/>
        <v>1.796983656521519E-2</v>
      </c>
      <c r="AE250" s="72">
        <f t="shared" si="17"/>
        <v>258.21428780704531</v>
      </c>
      <c r="AG250" s="48"/>
      <c r="AI250" s="3">
        <v>1.6329793494752609E-2</v>
      </c>
    </row>
    <row r="251" spans="25:35" x14ac:dyDescent="0.2">
      <c r="Y251" s="35">
        <v>43009</v>
      </c>
      <c r="Z251" s="78"/>
      <c r="AA251" s="3"/>
      <c r="AB251" s="66"/>
      <c r="AC251" s="63">
        <f t="shared" si="16"/>
        <v>17.621917808219177</v>
      </c>
      <c r="AD251" s="61">
        <f t="shared" si="18"/>
        <v>1.796360466899001E-2</v>
      </c>
      <c r="AE251" s="72">
        <f t="shared" si="17"/>
        <v>258.59767964919286</v>
      </c>
      <c r="AG251" s="48"/>
      <c r="AI251" s="3">
        <v>1.6228873129959798E-2</v>
      </c>
    </row>
    <row r="252" spans="25:35" x14ac:dyDescent="0.2">
      <c r="Y252" s="35">
        <v>43040</v>
      </c>
      <c r="Z252" s="78"/>
      <c r="AA252" s="3"/>
      <c r="AB252" s="66"/>
      <c r="AC252" s="63">
        <f t="shared" si="16"/>
        <v>17.706849315068492</v>
      </c>
      <c r="AD252" s="61">
        <f t="shared" si="18"/>
        <v>1.7957769911426391E-2</v>
      </c>
      <c r="AE252" s="72">
        <f t="shared" si="17"/>
        <v>258.9815170417474</v>
      </c>
      <c r="AG252" s="48"/>
      <c r="AI252" s="3">
        <v>1.6128292965700064E-2</v>
      </c>
    </row>
    <row r="253" spans="25:35" x14ac:dyDescent="0.2">
      <c r="Y253" s="39">
        <v>43070</v>
      </c>
      <c r="Z253" s="78"/>
      <c r="AA253" s="3"/>
      <c r="AB253" s="66"/>
      <c r="AC253" s="63">
        <f t="shared" si="16"/>
        <v>17.789041095890411</v>
      </c>
      <c r="AD253" s="61">
        <f t="shared" si="18"/>
        <v>1.7951936555237257E-2</v>
      </c>
      <c r="AE253" s="72">
        <f t="shared" si="17"/>
        <v>259.36580030813309</v>
      </c>
      <c r="AG253" s="48"/>
      <c r="AI253" s="3">
        <v>1.6028051545200706E-2</v>
      </c>
    </row>
    <row r="254" spans="25:35" x14ac:dyDescent="0.2">
      <c r="Y254" s="35">
        <v>43101</v>
      </c>
      <c r="Z254" s="78"/>
      <c r="AA254" s="3"/>
      <c r="AB254" s="66"/>
      <c r="AC254" s="63">
        <f t="shared" si="16"/>
        <v>17.873972602739727</v>
      </c>
      <c r="AD254" s="61">
        <f t="shared" si="18"/>
        <v>1.7946474697821159E-2</v>
      </c>
      <c r="AE254" s="72">
        <f t="shared" si="17"/>
        <v>259.75053764159298</v>
      </c>
      <c r="AG254" s="48"/>
      <c r="AI254" s="3">
        <v>1.5928147439373763E-2</v>
      </c>
    </row>
    <row r="255" spans="25:35" x14ac:dyDescent="0.2">
      <c r="Y255" s="35">
        <v>43132</v>
      </c>
      <c r="Z255" s="78"/>
      <c r="AA255" s="3"/>
      <c r="AB255" s="65"/>
      <c r="AC255" s="63">
        <f t="shared" si="16"/>
        <v>17.956164383561642</v>
      </c>
      <c r="AD255" s="61">
        <f t="shared" si="18"/>
        <v>1.7941013906481954E-2</v>
      </c>
      <c r="AE255" s="72">
        <f t="shared" si="17"/>
        <v>260.13572939344914</v>
      </c>
      <c r="AG255" s="48"/>
      <c r="AI255" s="3">
        <v>1.5828579245829477E-2</v>
      </c>
    </row>
    <row r="256" spans="25:35" x14ac:dyDescent="0.2">
      <c r="Y256" s="35">
        <v>43160</v>
      </c>
      <c r="Z256" s="78"/>
      <c r="AA256" s="3"/>
      <c r="AB256" s="66"/>
      <c r="AC256" s="63">
        <f t="shared" si="16"/>
        <v>18.041095890410958</v>
      </c>
      <c r="AD256" s="61">
        <f t="shared" si="18"/>
        <v>1.7935733049371287E-2</v>
      </c>
      <c r="AE256" s="72">
        <f t="shared" si="17"/>
        <v>260.52137972985997</v>
      </c>
      <c r="AG256" s="48"/>
      <c r="AI256" s="3">
        <v>1.5729345587812915E-2</v>
      </c>
    </row>
    <row r="257" spans="25:35" x14ac:dyDescent="0.2">
      <c r="Y257" s="35">
        <v>43191</v>
      </c>
      <c r="Z257" s="78"/>
      <c r="AA257" s="3"/>
      <c r="AB257" s="66"/>
      <c r="AC257" s="63">
        <f t="shared" si="16"/>
        <v>18.126027397260273</v>
      </c>
      <c r="AD257" s="61">
        <f t="shared" si="18"/>
        <v>1.7931112862231636E-2</v>
      </c>
      <c r="AE257" s="72">
        <f t="shared" si="17"/>
        <v>260.90750310784705</v>
      </c>
      <c r="AG257" s="48"/>
      <c r="AI257" s="3">
        <v>1.5630445113408165E-2</v>
      </c>
    </row>
    <row r="258" spans="25:35" x14ac:dyDescent="0.2">
      <c r="Y258" s="35">
        <v>43221</v>
      </c>
      <c r="Z258" s="78"/>
      <c r="AA258" s="3"/>
      <c r="AB258" s="66"/>
      <c r="AC258" s="63">
        <f t="shared" si="16"/>
        <v>18.202739726027396</v>
      </c>
      <c r="AD258" s="61">
        <f t="shared" si="18"/>
        <v>1.792615791246574E-2</v>
      </c>
      <c r="AE258" s="72">
        <f t="shared" si="17"/>
        <v>261.2940927748374</v>
      </c>
      <c r="AG258" s="48"/>
      <c r="AI258" s="3">
        <v>1.5531876494484731E-2</v>
      </c>
    </row>
    <row r="259" spans="25:35" x14ac:dyDescent="0.2">
      <c r="Y259" s="35">
        <v>43252</v>
      </c>
      <c r="Z259" s="78"/>
      <c r="AA259" s="3"/>
      <c r="AB259" s="66"/>
      <c r="AC259" s="63">
        <f t="shared" si="16"/>
        <v>18.287671232876711</v>
      </c>
      <c r="AD259" s="61">
        <f t="shared" si="18"/>
        <v>1.7921517985161988E-2</v>
      </c>
      <c r="AE259" s="72">
        <f t="shared" si="17"/>
        <v>261.68115585603005</v>
      </c>
      <c r="AG259" s="48"/>
      <c r="AI259" s="3">
        <v>1.5433638425899066E-2</v>
      </c>
    </row>
    <row r="260" spans="25:35" x14ac:dyDescent="0.2">
      <c r="Y260" s="35">
        <v>43282</v>
      </c>
      <c r="Z260" s="78"/>
      <c r="AA260" s="3"/>
      <c r="AB260" s="66"/>
      <c r="AC260" s="63">
        <f t="shared" si="16"/>
        <v>18.36986301369863</v>
      </c>
      <c r="AD260" s="61">
        <f t="shared" si="18"/>
        <v>1.7916878422039702E-2</v>
      </c>
      <c r="AE260" s="72">
        <f t="shared" si="17"/>
        <v>262.06869276579664</v>
      </c>
      <c r="AG260" s="48"/>
      <c r="AI260" s="3">
        <v>1.5335729624647465E-2</v>
      </c>
    </row>
    <row r="261" spans="25:35" x14ac:dyDescent="0.2">
      <c r="Y261" s="35">
        <v>43313</v>
      </c>
      <c r="Z261" s="78"/>
      <c r="AA261" s="3"/>
      <c r="AB261" s="66"/>
      <c r="AC261" s="63">
        <f t="shared" si="16"/>
        <v>18.454794520547946</v>
      </c>
      <c r="AD261" s="61">
        <f t="shared" si="18"/>
        <v>1.7912533618845185E-2</v>
      </c>
      <c r="AE261" s="72">
        <f t="shared" si="17"/>
        <v>262.45671024415429</v>
      </c>
      <c r="AG261" s="48"/>
      <c r="AI261" s="3">
        <v>1.5238148828965015E-2</v>
      </c>
    </row>
    <row r="262" spans="25:35" x14ac:dyDescent="0.2">
      <c r="Y262" s="35">
        <v>43344</v>
      </c>
      <c r="Z262" s="78"/>
      <c r="AA262" s="3"/>
      <c r="AB262" s="66"/>
      <c r="AC262" s="63">
        <f t="shared" si="16"/>
        <v>18.536986301369861</v>
      </c>
      <c r="AD262" s="61">
        <f t="shared" si="18"/>
        <v>1.7908188943299555E-2</v>
      </c>
      <c r="AE262" s="72">
        <f t="shared" si="17"/>
        <v>262.84520872874202</v>
      </c>
      <c r="AG262" s="48"/>
      <c r="AI262" s="3">
        <v>1.5140894797626148E-2</v>
      </c>
    </row>
    <row r="263" spans="25:35" x14ac:dyDescent="0.2">
      <c r="Y263" s="35">
        <v>43374</v>
      </c>
      <c r="Z263" s="78"/>
      <c r="AA263" s="3"/>
      <c r="AB263" s="66"/>
      <c r="AC263" s="63">
        <f t="shared" si="16"/>
        <v>18.621917808219177</v>
      </c>
      <c r="AD263" s="61">
        <f t="shared" si="18"/>
        <v>1.7903986708974893E-2</v>
      </c>
      <c r="AE263" s="72">
        <f t="shared" si="17"/>
        <v>263.23419172425054</v>
      </c>
      <c r="AG263" s="48"/>
      <c r="AI263" s="3">
        <v>1.5043966309146617E-2</v>
      </c>
    </row>
    <row r="264" spans="25:35" x14ac:dyDescent="0.2">
      <c r="Y264" s="35">
        <v>43405</v>
      </c>
      <c r="Z264" s="78"/>
      <c r="AA264" s="3"/>
      <c r="AB264" s="66"/>
      <c r="AC264" s="63">
        <f t="shared" si="16"/>
        <v>18.706849315068492</v>
      </c>
      <c r="AD264" s="61">
        <f t="shared" si="18"/>
        <v>1.7900051154068401E-2</v>
      </c>
      <c r="AE264" s="72">
        <f t="shared" si="17"/>
        <v>263.62366543505124</v>
      </c>
      <c r="AG264" s="48"/>
      <c r="AI264" s="3">
        <v>1.4947362161010336E-2</v>
      </c>
    </row>
    <row r="265" spans="25:35" x14ac:dyDescent="0.2">
      <c r="Y265" s="39">
        <v>43435</v>
      </c>
      <c r="Z265" s="78"/>
      <c r="AA265" s="3"/>
      <c r="AB265" s="66"/>
      <c r="AC265" s="63">
        <f t="shared" si="16"/>
        <v>18.789041095890411</v>
      </c>
      <c r="AD265" s="61">
        <f t="shared" si="18"/>
        <v>1.7896115415687426E-2</v>
      </c>
      <c r="AE265" s="72">
        <f t="shared" si="17"/>
        <v>264.01363033173925</v>
      </c>
      <c r="AG265" s="48"/>
      <c r="AI265" s="3">
        <v>1.4851081169007685E-2</v>
      </c>
    </row>
    <row r="266" spans="25:35" x14ac:dyDescent="0.2">
      <c r="Y266" s="35">
        <v>43466</v>
      </c>
      <c r="Z266" s="78"/>
      <c r="AA266" s="3"/>
      <c r="AB266" s="66"/>
      <c r="AC266" s="63">
        <f t="shared" si="16"/>
        <v>18.873972602739727</v>
      </c>
      <c r="AD266" s="61">
        <f t="shared" si="18"/>
        <v>1.7892429256052444E-2</v>
      </c>
      <c r="AE266" s="72">
        <f t="shared" si="17"/>
        <v>264.40409229155716</v>
      </c>
      <c r="AG266" s="48"/>
      <c r="AI266" s="3">
        <v>1.4755122166505208E-2</v>
      </c>
    </row>
    <row r="267" spans="25:35" x14ac:dyDescent="0.2">
      <c r="Y267" s="35">
        <v>43497</v>
      </c>
      <c r="Z267" s="78"/>
      <c r="AA267" s="3"/>
      <c r="AB267" s="65"/>
      <c r="AC267" s="63">
        <f t="shared" si="16"/>
        <v>18.956164383561642</v>
      </c>
      <c r="AD267" s="61">
        <f t="shared" si="18"/>
        <v>1.7888742734423878E-2</v>
      </c>
      <c r="AE267" s="72">
        <f t="shared" si="17"/>
        <v>264.79505180565644</v>
      </c>
      <c r="AG267" s="48"/>
      <c r="AI267" s="3">
        <v>1.465948400382211E-2</v>
      </c>
    </row>
    <row r="268" spans="25:35" x14ac:dyDescent="0.2">
      <c r="Y268" s="35">
        <v>43525</v>
      </c>
      <c r="Z268" s="78"/>
      <c r="AA268" s="3"/>
      <c r="AB268" s="66"/>
      <c r="AC268" s="63">
        <f t="shared" si="16"/>
        <v>19.041095890410958</v>
      </c>
      <c r="AD268" s="61">
        <f t="shared" si="18"/>
        <v>1.7885176609519032E-2</v>
      </c>
      <c r="AE268" s="72">
        <f t="shared" si="17"/>
        <v>265.18651198716964</v>
      </c>
      <c r="AG268" s="48"/>
      <c r="AI268" s="3">
        <v>1.4564165547557684E-2</v>
      </c>
    </row>
    <row r="269" spans="25:35" x14ac:dyDescent="0.2">
      <c r="Y269" s="35">
        <v>43556</v>
      </c>
      <c r="Z269" s="78"/>
      <c r="AA269" s="3"/>
      <c r="AB269" s="66"/>
      <c r="AC269" s="63">
        <f t="shared" si="16"/>
        <v>19.126027397260273</v>
      </c>
      <c r="AD269" s="61">
        <f t="shared" si="18"/>
        <v>1.7882055725548379E-2</v>
      </c>
      <c r="AE269" s="72">
        <f t="shared" si="17"/>
        <v>265.57848302799897</v>
      </c>
      <c r="AG269" s="48"/>
      <c r="AI269" s="3">
        <v>1.4469165679974028E-2</v>
      </c>
    </row>
    <row r="270" spans="25:35" x14ac:dyDescent="0.2">
      <c r="Y270" s="35">
        <v>43586</v>
      </c>
      <c r="Z270" s="78"/>
      <c r="AA270" s="3"/>
      <c r="AB270" s="66"/>
      <c r="AC270" s="63">
        <f t="shared" si="16"/>
        <v>19.202739726027396</v>
      </c>
      <c r="AD270" s="61">
        <f t="shared" si="18"/>
        <v>1.7878707734264133E-2</v>
      </c>
      <c r="AE270" s="72">
        <f t="shared" si="17"/>
        <v>265.97096053733907</v>
      </c>
      <c r="AG270" s="48"/>
      <c r="AI270" s="3">
        <v>1.4374483298436269E-2</v>
      </c>
    </row>
    <row r="271" spans="25:35" x14ac:dyDescent="0.2">
      <c r="Y271" s="35">
        <v>43617</v>
      </c>
      <c r="Z271" s="78"/>
      <c r="AA271" s="3"/>
      <c r="AB271" s="66"/>
      <c r="AC271" s="63">
        <f t="shared" si="16"/>
        <v>19.287671232876711</v>
      </c>
      <c r="AD271" s="61">
        <f t="shared" si="18"/>
        <v>1.7875571641814997E-2</v>
      </c>
      <c r="AE271" s="72">
        <f t="shared" si="17"/>
        <v>266.36394966902242</v>
      </c>
      <c r="AG271" s="48"/>
      <c r="AI271" s="3">
        <v>1.4280117314813046E-2</v>
      </c>
    </row>
    <row r="272" spans="25:35" x14ac:dyDescent="0.2">
      <c r="Y272" s="35">
        <v>43647</v>
      </c>
      <c r="Z272" s="78"/>
      <c r="AA272" s="3"/>
      <c r="AB272" s="66"/>
      <c r="AC272" s="63">
        <f t="shared" si="16"/>
        <v>19.36986301369863</v>
      </c>
      <c r="AD272" s="61">
        <f t="shared" si="18"/>
        <v>1.7872434829368837E-2</v>
      </c>
      <c r="AE272" s="72">
        <f t="shared" si="17"/>
        <v>266.75745096111859</v>
      </c>
      <c r="AG272" s="48"/>
      <c r="AI272" s="3">
        <v>1.4186066654902296E-2</v>
      </c>
    </row>
    <row r="273" spans="25:35" x14ac:dyDescent="0.2">
      <c r="Y273" s="35">
        <v>43678</v>
      </c>
      <c r="Z273" s="78"/>
      <c r="AA273" s="3"/>
      <c r="AB273" s="66"/>
      <c r="AC273" s="63">
        <f t="shared" si="16"/>
        <v>19.454794520547946</v>
      </c>
      <c r="AD273" s="61">
        <f t="shared" si="18"/>
        <v>1.786949639111008E-2</v>
      </c>
      <c r="AE273" s="72">
        <f t="shared" si="17"/>
        <v>267.15146930657215</v>
      </c>
      <c r="AG273" s="48"/>
      <c r="AI273" s="3">
        <v>1.4092330257984509E-2</v>
      </c>
    </row>
    <row r="274" spans="25:35" x14ac:dyDescent="0.2">
      <c r="Y274" s="35">
        <v>43709</v>
      </c>
      <c r="Z274" s="78"/>
      <c r="AA274" s="3"/>
      <c r="AB274" s="66"/>
      <c r="AC274" s="63">
        <f t="shared" si="16"/>
        <v>19.536986301369861</v>
      </c>
      <c r="AD274" s="61">
        <f t="shared" si="18"/>
        <v>1.7866557118292818E-2</v>
      </c>
      <c r="AE274" s="72">
        <f t="shared" si="17"/>
        <v>267.54600526092037</v>
      </c>
      <c r="AG274" s="48"/>
      <c r="AI274" s="3">
        <v>1.3998907076231637E-2</v>
      </c>
    </row>
    <row r="275" spans="25:35" x14ac:dyDescent="0.2">
      <c r="Y275" s="35">
        <v>43739</v>
      </c>
      <c r="Z275" s="78"/>
      <c r="AA275" s="3"/>
      <c r="AB275" s="66"/>
      <c r="AC275" s="63">
        <f t="shared" si="16"/>
        <v>19.621917808219177</v>
      </c>
      <c r="AD275" s="61">
        <f t="shared" si="18"/>
        <v>1.7863713297137377E-2</v>
      </c>
      <c r="AE275" s="72">
        <f t="shared" si="17"/>
        <v>267.94106149225325</v>
      </c>
      <c r="AG275" s="48"/>
      <c r="AI275" s="3">
        <v>1.3905796074183074E-2</v>
      </c>
    </row>
    <row r="276" spans="25:35" x14ac:dyDescent="0.2">
      <c r="Y276" s="35">
        <v>43770</v>
      </c>
      <c r="Z276" s="78"/>
      <c r="AA276" s="3"/>
      <c r="AB276" s="66"/>
      <c r="AC276" s="63">
        <f t="shared" si="16"/>
        <v>19.706849315068492</v>
      </c>
      <c r="AD276" s="61">
        <f t="shared" si="18"/>
        <v>1.7861049100341125E-2</v>
      </c>
      <c r="AE276" s="72">
        <f t="shared" si="17"/>
        <v>268.33664253070611</v>
      </c>
      <c r="AG276" s="48"/>
      <c r="AI276" s="3">
        <v>1.3812996228425023E-2</v>
      </c>
    </row>
    <row r="277" spans="25:35" x14ac:dyDescent="0.2">
      <c r="Y277" s="39">
        <v>43800</v>
      </c>
      <c r="Z277" s="78"/>
      <c r="AA277" s="3"/>
      <c r="AB277" s="66"/>
      <c r="AC277" s="63">
        <f t="shared" si="16"/>
        <v>19.789041095890411</v>
      </c>
      <c r="AD277" s="61">
        <f t="shared" si="18"/>
        <v>1.7858383924637795E-2</v>
      </c>
      <c r="AE277" s="72">
        <f t="shared" si="17"/>
        <v>268.73274895670357</v>
      </c>
      <c r="AG277" s="48"/>
      <c r="AI277" s="3">
        <v>1.3720506526978316E-2</v>
      </c>
    </row>
    <row r="278" spans="25:35" x14ac:dyDescent="0.2">
      <c r="Y278" s="35">
        <v>43831</v>
      </c>
      <c r="Z278" s="78"/>
      <c r="AA278" s="3"/>
      <c r="AB278" s="66"/>
      <c r="AC278" s="63">
        <f t="shared" si="16"/>
        <v>19.873972602739727</v>
      </c>
      <c r="AD278" s="61">
        <f t="shared" si="18"/>
        <v>1.7855886950168362E-2</v>
      </c>
      <c r="AE278" s="72">
        <f t="shared" si="17"/>
        <v>269.12938507880426</v>
      </c>
      <c r="AG278" s="48"/>
      <c r="AI278" s="3">
        <v>1.3628325968921384E-2</v>
      </c>
    </row>
    <row r="279" spans="25:35" x14ac:dyDescent="0.2">
      <c r="Y279" s="35">
        <v>43862</v>
      </c>
      <c r="Z279" s="78"/>
      <c r="AA279" s="3"/>
      <c r="AB279" s="65"/>
      <c r="AC279" s="63">
        <f t="shared" si="16"/>
        <v>19.956164383561642</v>
      </c>
      <c r="AD279" s="61">
        <f t="shared" si="18"/>
        <v>1.785338891810016E-2</v>
      </c>
      <c r="AE279" s="72">
        <f t="shared" si="17"/>
        <v>269.52655149305161</v>
      </c>
      <c r="AG279" s="48"/>
      <c r="AI279" s="3">
        <v>1.3536453563975037E-2</v>
      </c>
    </row>
    <row r="280" spans="25:35" x14ac:dyDescent="0.2">
      <c r="Y280" s="35">
        <v>43891</v>
      </c>
      <c r="Z280" s="78"/>
      <c r="AA280" s="3"/>
      <c r="AB280" s="65"/>
      <c r="AC280" s="63">
        <f t="shared" si="16"/>
        <v>20.041095890410958</v>
      </c>
      <c r="AD280" s="61">
        <f t="shared" si="18"/>
        <v>1.7850971663864391E-2</v>
      </c>
      <c r="AE280" s="72">
        <f t="shared" si="17"/>
        <v>269.92425060443645</v>
      </c>
      <c r="AG280" s="48"/>
      <c r="AI280" s="3">
        <v>1.3444888332096117E-2</v>
      </c>
    </row>
    <row r="281" spans="25:35" x14ac:dyDescent="0.2">
      <c r="Y281" s="35">
        <v>43922</v>
      </c>
      <c r="Z281" s="78"/>
      <c r="AA281" s="3"/>
      <c r="AB281" s="65"/>
      <c r="AC281" s="63">
        <f t="shared" si="16"/>
        <v>20.126027397260273</v>
      </c>
      <c r="AD281" s="61">
        <f t="shared" si="18"/>
        <v>1.7848781114214535E-2</v>
      </c>
      <c r="AE281" s="72">
        <f t="shared" si="17"/>
        <v>270.32248805871399</v>
      </c>
      <c r="AG281" s="48"/>
      <c r="AI281" s="3">
        <v>1.3353629303077152E-2</v>
      </c>
    </row>
    <row r="282" spans="25:35" x14ac:dyDescent="0.2">
      <c r="Y282" s="35">
        <v>43952</v>
      </c>
      <c r="Z282" s="78"/>
      <c r="AA282" s="3"/>
      <c r="AB282" s="65"/>
      <c r="AC282" s="63">
        <f t="shared" si="16"/>
        <v>20.205479452054792</v>
      </c>
      <c r="AD282" s="61">
        <f t="shared" si="18"/>
        <v>1.7846512669135589E-2</v>
      </c>
      <c r="AE282" s="72">
        <f t="shared" si="17"/>
        <v>270.72126278056777</v>
      </c>
      <c r="AG282" s="48"/>
      <c r="AI282" s="3">
        <v>1.3262675516143796E-2</v>
      </c>
    </row>
    <row r="283" spans="25:35" x14ac:dyDescent="0.2">
      <c r="Y283" s="35">
        <v>43983</v>
      </c>
      <c r="Z283" s="78"/>
      <c r="AA283" s="3"/>
      <c r="AB283" s="65"/>
      <c r="AC283" s="63">
        <f t="shared" si="16"/>
        <v>20.290410958904108</v>
      </c>
      <c r="AD283" s="61">
        <f t="shared" si="18"/>
        <v>1.784438708626061E-2</v>
      </c>
      <c r="AE283" s="72">
        <f t="shared" si="17"/>
        <v>271.12057858537395</v>
      </c>
      <c r="AG283" s="48"/>
      <c r="AI283" s="3">
        <v>1.3172026019667715E-2</v>
      </c>
    </row>
    <row r="284" spans="25:35" x14ac:dyDescent="0.2">
      <c r="Y284" s="35">
        <v>44013</v>
      </c>
      <c r="Z284" s="78"/>
      <c r="AA284" s="3"/>
      <c r="AB284" s="65"/>
      <c r="AC284" s="63">
        <f t="shared" si="16"/>
        <v>20.372602739726027</v>
      </c>
      <c r="AD284" s="61">
        <f t="shared" si="18"/>
        <v>1.7842260300480597E-2</v>
      </c>
      <c r="AE284" s="72">
        <f t="shared" si="17"/>
        <v>271.52043610530905</v>
      </c>
      <c r="AG284" s="48"/>
      <c r="AI284" s="3">
        <v>1.3081679870790452E-2</v>
      </c>
    </row>
    <row r="285" spans="25:35" x14ac:dyDescent="0.2">
      <c r="Y285" s="35">
        <v>44044</v>
      </c>
      <c r="Z285" s="78"/>
      <c r="AA285" s="3"/>
      <c r="AB285" s="65"/>
      <c r="AC285" s="63">
        <f t="shared" si="16"/>
        <v>20.457534246575342</v>
      </c>
      <c r="AD285" s="61">
        <f t="shared" si="18"/>
        <v>1.784026734032218E-2</v>
      </c>
      <c r="AE285" s="72">
        <f t="shared" si="17"/>
        <v>271.92083897920594</v>
      </c>
      <c r="AG285" s="48"/>
      <c r="AI285" s="3">
        <v>1.2991636135021079E-2</v>
      </c>
    </row>
    <row r="286" spans="25:35" x14ac:dyDescent="0.2">
      <c r="Y286" s="35">
        <v>44075</v>
      </c>
      <c r="Z286" s="78"/>
      <c r="AA286" s="3"/>
      <c r="AB286" s="65"/>
      <c r="AC286" s="63">
        <f t="shared" si="16"/>
        <v>20.539726027397258</v>
      </c>
      <c r="AD286" s="61">
        <f t="shared" si="18"/>
        <v>1.7838273136629657E-2</v>
      </c>
      <c r="AE286" s="72">
        <f t="shared" si="17"/>
        <v>272.321787852706</v>
      </c>
      <c r="AG286" s="48"/>
      <c r="AI286" s="3">
        <v>1.2901893885971738E-2</v>
      </c>
    </row>
    <row r="287" spans="25:35" x14ac:dyDescent="0.2">
      <c r="Y287" s="35">
        <v>44105</v>
      </c>
      <c r="Z287" s="78"/>
      <c r="AA287" s="3"/>
      <c r="AB287" s="65"/>
      <c r="AC287" s="63">
        <f t="shared" si="16"/>
        <v>20.624657534246573</v>
      </c>
      <c r="AD287" s="61">
        <f t="shared" si="18"/>
        <v>1.7836343023910715E-2</v>
      </c>
      <c r="AE287" s="72">
        <f t="shared" si="17"/>
        <v>272.72328483084516</v>
      </c>
      <c r="AG287" s="48"/>
      <c r="AI287" s="3">
        <v>1.2812452205149816E-2</v>
      </c>
    </row>
    <row r="288" spans="25:35" x14ac:dyDescent="0.2">
      <c r="Y288" s="35">
        <v>44136</v>
      </c>
      <c r="Z288" s="78"/>
      <c r="AA288" s="3"/>
      <c r="AB288" s="65"/>
      <c r="AC288" s="63">
        <f t="shared" si="16"/>
        <v>20.709589041095889</v>
      </c>
      <c r="AD288" s="61">
        <f t="shared" si="18"/>
        <v>1.7834534202116212E-2</v>
      </c>
      <c r="AE288" s="72">
        <f t="shared" si="17"/>
        <v>273.12533330691605</v>
      </c>
      <c r="AG288" s="48"/>
      <c r="AI288" s="3">
        <v>1.2723310181448788E-2</v>
      </c>
    </row>
    <row r="289" spans="25:35" x14ac:dyDescent="0.2">
      <c r="Y289" s="39">
        <v>44166</v>
      </c>
      <c r="Z289" s="78"/>
      <c r="AA289" s="3"/>
      <c r="AB289" s="65"/>
      <c r="AC289" s="63">
        <f t="shared" si="16"/>
        <v>20.791780821917808</v>
      </c>
      <c r="AD289" s="61">
        <f t="shared" si="18"/>
        <v>1.7832724091746091E-2</v>
      </c>
      <c r="AE289" s="72">
        <f t="shared" si="17"/>
        <v>273.52793394583779</v>
      </c>
      <c r="AG289" s="48"/>
      <c r="AI289" s="3">
        <v>1.2634466911045861E-2</v>
      </c>
    </row>
    <row r="290" spans="25:35" ht="13.5" thickBot="1" x14ac:dyDescent="0.25">
      <c r="Z290" s="78"/>
      <c r="AA290" s="3"/>
      <c r="AB290" s="65"/>
      <c r="AC290" s="63">
        <f t="shared" si="16"/>
        <v>20.876712328767123</v>
      </c>
      <c r="AD290" s="61"/>
      <c r="AE290" s="73"/>
      <c r="AG290" s="48"/>
      <c r="AI290" s="3">
        <v>1.2545921497072676E-2</v>
      </c>
    </row>
    <row r="291" spans="25:35" x14ac:dyDescent="0.2">
      <c r="Z291" s="78"/>
      <c r="AA291" s="3"/>
      <c r="AB291" s="65"/>
      <c r="AC291" s="63"/>
      <c r="AD291" s="61"/>
      <c r="AE291" s="69"/>
      <c r="AF291" s="3"/>
      <c r="AG291" s="48"/>
      <c r="AI291" s="3">
        <v>1.245767304931622E-2</v>
      </c>
    </row>
    <row r="292" spans="25:35" x14ac:dyDescent="0.2">
      <c r="AI292" s="3">
        <v>1.2369720684045182E-2</v>
      </c>
    </row>
    <row r="293" spans="25:35" x14ac:dyDescent="0.2">
      <c r="AI293" s="3">
        <v>1.2282063523644027E-2</v>
      </c>
    </row>
    <row r="294" spans="25:35" x14ac:dyDescent="0.2">
      <c r="AI294" s="3">
        <v>1.219470069661388E-2</v>
      </c>
    </row>
    <row r="295" spans="25:35" x14ac:dyDescent="0.2">
      <c r="AI295" s="3">
        <v>1.2107631337039404E-2</v>
      </c>
    </row>
    <row r="296" spans="25:35" x14ac:dyDescent="0.2">
      <c r="AI296" s="3">
        <v>1.202085458463964E-2</v>
      </c>
    </row>
    <row r="297" spans="25:35" x14ac:dyDescent="0.2">
      <c r="AI297" s="3">
        <v>1.1934369584462923E-2</v>
      </c>
    </row>
    <row r="298" spans="25:35" x14ac:dyDescent="0.2">
      <c r="AI298" s="3">
        <v>1.1848175486684376E-2</v>
      </c>
    </row>
    <row r="299" spans="25:35" x14ac:dyDescent="0.2">
      <c r="AI299" s="3">
        <v>1.1762271446403183E-2</v>
      </c>
    </row>
    <row r="300" spans="25:35" x14ac:dyDescent="0.2">
      <c r="AI300" s="3">
        <v>1.1676656623550663E-2</v>
      </c>
    </row>
    <row r="301" spans="25:35" x14ac:dyDescent="0.2">
      <c r="AI301" s="3">
        <v>1.1591330182613602E-2</v>
      </c>
    </row>
    <row r="302" spans="25:35" x14ac:dyDescent="0.2">
      <c r="AI302" s="3">
        <v>1.1506291292529225E-2</v>
      </c>
    </row>
    <row r="303" spans="25:35" x14ac:dyDescent="0.2">
      <c r="AI303" s="3">
        <v>1.1421539126551306E-2</v>
      </c>
    </row>
    <row r="304" spans="25:35" x14ac:dyDescent="0.2">
      <c r="AI304" s="3">
        <v>1.1337072862020792E-2</v>
      </c>
    </row>
    <row r="305" spans="35:35" x14ac:dyDescent="0.2">
      <c r="AI305" s="3">
        <v>1.1252891680342714E-2</v>
      </c>
    </row>
    <row r="306" spans="35:35" x14ac:dyDescent="0.2">
      <c r="AI306" s="3">
        <v>1.1168994766649121E-2</v>
      </c>
    </row>
    <row r="307" spans="35:35" x14ac:dyDescent="0.2">
      <c r="AI307" s="3">
        <v>1.1085381309929865E-2</v>
      </c>
    </row>
    <row r="308" spans="35:35" x14ac:dyDescent="0.2">
      <c r="AI308" s="3">
        <v>1.1002050502693983E-2</v>
      </c>
    </row>
    <row r="309" spans="35:35" x14ac:dyDescent="0.2">
      <c r="AI309" s="3">
        <v>1.0919001540916851E-2</v>
      </c>
    </row>
    <row r="310" spans="35:35" x14ac:dyDescent="0.2">
      <c r="AI310" s="3">
        <v>1.0836233623963354E-2</v>
      </c>
    </row>
    <row r="311" spans="35:35" x14ac:dyDescent="0.2">
      <c r="AI311" s="3">
        <v>1.0753745954469762E-2</v>
      </c>
    </row>
    <row r="312" spans="35:35" x14ac:dyDescent="0.2">
      <c r="AI312" s="3">
        <v>1.067153773813545E-2</v>
      </c>
    </row>
    <row r="313" spans="35:35" x14ac:dyDescent="0.2">
      <c r="AI313" s="3">
        <v>1.058960818380128E-2</v>
      </c>
    </row>
    <row r="314" spans="35:35" x14ac:dyDescent="0.2">
      <c r="AI314" s="3">
        <v>1.0507956503191362E-2</v>
      </c>
    </row>
    <row r="315" spans="35:35" x14ac:dyDescent="0.2">
      <c r="AI315" s="3">
        <v>1.0426581910917943E-2</v>
      </c>
    </row>
    <row r="316" spans="35:35" x14ac:dyDescent="0.2">
      <c r="AI316" s="3">
        <v>1.0345483624332852E-2</v>
      </c>
    </row>
  </sheetData>
  <mergeCells count="1">
    <mergeCell ref="AC1:AC2"/>
  </mergeCells>
  <printOptions horizontalCentered="1"/>
  <pageMargins left="0.43" right="0.74803149606299213" top="0.98425196850393704" bottom="0.98425196850393704" header="0.51181102362204722" footer="0.51181102362204722"/>
  <pageSetup paperSize="9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27" r:id="rId4" name="Button 79">
              <controlPr defaultSize="0" print="0" autoFill="0" autoPict="0" macro="[0]!FitRPICurve">
                <anchor moveWithCells="1" sizeWithCells="1">
                  <from>
                    <xdr:col>10</xdr:col>
                    <xdr:colOff>66675</xdr:colOff>
                    <xdr:row>9</xdr:row>
                    <xdr:rowOff>85725</xdr:rowOff>
                  </from>
                  <to>
                    <xdr:col>11</xdr:col>
                    <xdr:colOff>409575</xdr:colOff>
                    <xdr:row>13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C46"/>
  <sheetViews>
    <sheetView zoomScale="90" workbookViewId="0">
      <selection activeCell="HA46" sqref="HA46"/>
    </sheetView>
  </sheetViews>
  <sheetFormatPr defaultColWidth="7.7109375" defaultRowHeight="12.75" x14ac:dyDescent="0.2"/>
  <cols>
    <col min="1" max="11" width="7.7109375" customWidth="1"/>
    <col min="12" max="12" width="8.5703125" customWidth="1"/>
    <col min="13" max="13" width="8.7109375" customWidth="1"/>
    <col min="14" max="14" width="7.5703125" customWidth="1"/>
    <col min="15" max="16" width="0.28515625" hidden="1" customWidth="1"/>
    <col min="17" max="19" width="7.7109375" hidden="1" customWidth="1"/>
    <col min="20" max="20" width="10.28515625" hidden="1" customWidth="1"/>
    <col min="21" max="23" width="7.7109375" hidden="1" customWidth="1"/>
    <col min="24" max="24" width="9.5703125" hidden="1" customWidth="1"/>
    <col min="25" max="25" width="8" hidden="1" customWidth="1"/>
    <col min="26" max="26" width="0.5703125" hidden="1" customWidth="1"/>
    <col min="27" max="27" width="0.42578125" hidden="1" customWidth="1"/>
    <col min="28" max="28" width="9.140625" hidden="1" customWidth="1"/>
    <col min="29" max="29" width="7.7109375" hidden="1" customWidth="1"/>
    <col min="30" max="30" width="8.5703125" hidden="1" customWidth="1"/>
    <col min="31" max="31" width="10.28515625" hidden="1" customWidth="1"/>
    <col min="32" max="32" width="9" hidden="1" customWidth="1"/>
    <col min="33" max="33" width="7.42578125" hidden="1" customWidth="1"/>
    <col min="34" max="34" width="8" hidden="1" customWidth="1"/>
    <col min="35" max="35" width="8.85546875" hidden="1" customWidth="1"/>
    <col min="36" max="36" width="0.140625" hidden="1" customWidth="1"/>
    <col min="37" max="46" width="7.7109375" customWidth="1"/>
    <col min="47" max="47" width="7.5703125" customWidth="1"/>
    <col min="48" max="48" width="0.42578125" hidden="1" customWidth="1"/>
    <col min="49" max="49" width="0.28515625" hidden="1" customWidth="1"/>
    <col min="50" max="57" width="7.7109375" hidden="1" customWidth="1"/>
    <col min="58" max="58" width="0.140625" hidden="1" customWidth="1"/>
    <col min="59" max="68" width="7.7109375" customWidth="1"/>
    <col min="69" max="69" width="7.28515625" customWidth="1"/>
    <col min="70" max="70" width="0.5703125" hidden="1" customWidth="1"/>
    <col min="71" max="71" width="0.140625" hidden="1" customWidth="1"/>
    <col min="72" max="80" width="7.7109375" hidden="1" customWidth="1"/>
    <col min="81" max="81" width="0.5703125" hidden="1" customWidth="1"/>
    <col min="82" max="91" width="7.7109375" hidden="1" customWidth="1"/>
    <col min="92" max="102" width="7.7109375" customWidth="1"/>
    <col min="103" max="113" width="7.7109375" hidden="1" customWidth="1"/>
    <col min="114" max="114" width="7.5703125" hidden="1" customWidth="1"/>
    <col min="115" max="147" width="7.7109375" hidden="1" customWidth="1"/>
    <col min="148" max="148" width="0.28515625" hidden="1" customWidth="1"/>
    <col min="149" max="156" width="7.7109375" hidden="1" customWidth="1"/>
    <col min="157" max="157" width="0.140625" hidden="1" customWidth="1"/>
    <col min="158" max="158" width="7.42578125" hidden="1" customWidth="1"/>
    <col min="159" max="163" width="7.7109375" hidden="1" customWidth="1"/>
    <col min="164" max="164" width="8.28515625" hidden="1" customWidth="1"/>
    <col min="165" max="168" width="7.7109375" hidden="1" customWidth="1"/>
    <col min="169" max="169" width="7.28515625" hidden="1" customWidth="1"/>
    <col min="170" max="179" width="7.7109375" hidden="1" customWidth="1"/>
    <col min="180" max="180" width="7.140625" hidden="1" customWidth="1"/>
    <col min="181" max="185" width="7.7109375" hidden="1" customWidth="1"/>
    <col min="186" max="186" width="8.7109375" hidden="1" customWidth="1"/>
    <col min="187" max="190" width="7.7109375" hidden="1" customWidth="1"/>
    <col min="191" max="191" width="7.140625" hidden="1" customWidth="1"/>
    <col min="192" max="201" width="7.7109375" hidden="1" customWidth="1"/>
  </cols>
  <sheetData>
    <row r="1" spans="1:211" x14ac:dyDescent="0.2">
      <c r="C1" s="4"/>
      <c r="D1" s="4"/>
      <c r="E1" s="4"/>
      <c r="F1" s="4"/>
    </row>
    <row r="2" spans="1:211" x14ac:dyDescent="0.2">
      <c r="D2" s="2"/>
      <c r="E2" s="2"/>
      <c r="F2" s="2"/>
    </row>
    <row r="4" spans="1:211" x14ac:dyDescent="0.2">
      <c r="C4" s="3"/>
      <c r="D4" s="3"/>
      <c r="E4" s="3"/>
      <c r="F4" s="3"/>
      <c r="G4" s="3"/>
      <c r="H4" s="3"/>
      <c r="I4" s="3"/>
      <c r="J4" s="3"/>
    </row>
    <row r="5" spans="1:211" s="2" customFormat="1" x14ac:dyDescent="0.2">
      <c r="D5" s="2" t="str">
        <f>IF(I10=M10,"Yes","Pls check")</f>
        <v>Yes</v>
      </c>
      <c r="G5" s="5"/>
      <c r="H5" s="5"/>
      <c r="I5" s="5"/>
      <c r="J5" s="5"/>
      <c r="O5" s="2" t="e">
        <f>IF(T9=X9,"Yes","Pls check")</f>
        <v>#VALUE!</v>
      </c>
      <c r="Z5" s="2" t="e">
        <f>IF(AE10=AI10,"Yes","Pls check")</f>
        <v>#VALUE!</v>
      </c>
      <c r="AK5" s="2" t="str">
        <f>IF(AP16=AT16,"Yes","Pls check")</f>
        <v>Yes</v>
      </c>
      <c r="AV5" s="2" t="e">
        <f>IF(BA12=BE12,"Yes","Pls check")</f>
        <v>#VALUE!</v>
      </c>
      <c r="BG5" s="2" t="str">
        <f>IF(BL20=BP20,"Yes","Pls check")</f>
        <v>Yes</v>
      </c>
      <c r="BR5" s="2" t="e">
        <f>IF(BW14=CA14,"Yes","Pls check")</f>
        <v>#VALUE!</v>
      </c>
      <c r="CC5" s="2" t="e">
        <f>IF(CH15=CL15,"Yes","Pls check")</f>
        <v>#VALUE!</v>
      </c>
      <c r="CN5" s="2" t="str">
        <f>IF(CS26=CW26,"Yes","Pls check")</f>
        <v>Yes</v>
      </c>
      <c r="CY5" s="2" t="e">
        <f>IF(DD17=DH17,"Yes","Pls check")</f>
        <v>#VALUE!</v>
      </c>
      <c r="DJ5" s="2" t="e">
        <f>IF(DO18=DS18,"Yes","Pls check")</f>
        <v>#VALUE!</v>
      </c>
      <c r="DU5" s="2" t="e">
        <f>IF(DZ19=ED19,"Yes","Pls check")</f>
        <v>#VALUE!</v>
      </c>
      <c r="EF5" s="2" t="e">
        <f>IF(EK20=EO20,"Yes","Pls check")</f>
        <v>#VALUE!</v>
      </c>
      <c r="EQ5" s="2" t="e">
        <f>IF(EV21=EZ21,"Yes","Pls check")</f>
        <v>#VALUE!</v>
      </c>
      <c r="FB5" s="2" t="e">
        <f>IF(FG22=FK22,"Yes","Pls check")</f>
        <v>#VALUE!</v>
      </c>
      <c r="FM5" s="2" t="e">
        <f>IF(FR23=FV23,"Yes","Pls check")</f>
        <v>#VALUE!</v>
      </c>
      <c r="FX5" s="2" t="e">
        <f>IF(GC24=GG24,"Yes","Pls check")</f>
        <v>#VALUE!</v>
      </c>
      <c r="GI5" s="2" t="e">
        <f>IF(GN25=GR25,"Yes","Pls check")</f>
        <v>#VALUE!</v>
      </c>
      <c r="GT5" s="2" t="str">
        <f>IF(GY46=HC46,"Yes","Pls check")</f>
        <v>Yes</v>
      </c>
    </row>
    <row r="6" spans="1:211" s="17" customFormat="1" ht="38.25" customHeight="1" x14ac:dyDescent="0.2">
      <c r="A6" s="17" t="str">
        <f>'Inputs &amp; Curve'!B3</f>
        <v>Years</v>
      </c>
      <c r="B6" s="17" t="s">
        <v>26</v>
      </c>
      <c r="C6" s="34" t="s">
        <v>37</v>
      </c>
      <c r="D6" s="18" t="s">
        <v>2</v>
      </c>
      <c r="E6" s="19" t="s">
        <v>0</v>
      </c>
      <c r="F6" s="19" t="s">
        <v>8</v>
      </c>
      <c r="G6" s="17" t="s">
        <v>1</v>
      </c>
      <c r="H6" s="17" t="s">
        <v>9</v>
      </c>
      <c r="I6" s="17" t="s">
        <v>6</v>
      </c>
      <c r="J6" s="17" t="s">
        <v>7</v>
      </c>
      <c r="K6" s="17" t="s">
        <v>0</v>
      </c>
      <c r="L6" s="17" t="s">
        <v>9</v>
      </c>
      <c r="M6" s="17" t="s">
        <v>6</v>
      </c>
      <c r="O6" s="18" t="s">
        <v>10</v>
      </c>
      <c r="P6" s="17" t="s">
        <v>0</v>
      </c>
      <c r="Q6" s="17" t="s">
        <v>8</v>
      </c>
      <c r="R6" s="17" t="s">
        <v>1</v>
      </c>
      <c r="S6" s="17" t="s">
        <v>9</v>
      </c>
      <c r="T6" s="17" t="s">
        <v>6</v>
      </c>
      <c r="U6" s="17" t="s">
        <v>7</v>
      </c>
      <c r="V6" s="17" t="s">
        <v>0</v>
      </c>
      <c r="W6" s="17" t="s">
        <v>9</v>
      </c>
      <c r="X6" s="17" t="s">
        <v>6</v>
      </c>
      <c r="Z6" s="18" t="s">
        <v>11</v>
      </c>
      <c r="AA6" s="17" t="s">
        <v>0</v>
      </c>
      <c r="AB6" s="17" t="s">
        <v>8</v>
      </c>
      <c r="AC6" s="17" t="s">
        <v>1</v>
      </c>
      <c r="AD6" s="17" t="s">
        <v>9</v>
      </c>
      <c r="AE6" s="17" t="s">
        <v>6</v>
      </c>
      <c r="AF6" s="17" t="s">
        <v>7</v>
      </c>
      <c r="AG6" s="17" t="s">
        <v>0</v>
      </c>
      <c r="AH6" s="17" t="s">
        <v>9</v>
      </c>
      <c r="AI6" s="17" t="s">
        <v>6</v>
      </c>
      <c r="AK6" s="18" t="s">
        <v>3</v>
      </c>
      <c r="AL6" s="17" t="s">
        <v>0</v>
      </c>
      <c r="AM6" s="17" t="s">
        <v>8</v>
      </c>
      <c r="AN6" s="17" t="s">
        <v>1</v>
      </c>
      <c r="AO6" s="17" t="s">
        <v>9</v>
      </c>
      <c r="AP6" s="17" t="s">
        <v>6</v>
      </c>
      <c r="AQ6" s="17" t="s">
        <v>7</v>
      </c>
      <c r="AR6" s="17" t="s">
        <v>0</v>
      </c>
      <c r="AS6" s="17" t="s">
        <v>9</v>
      </c>
      <c r="AT6" s="17" t="s">
        <v>6</v>
      </c>
      <c r="AV6" s="18" t="s">
        <v>13</v>
      </c>
      <c r="AW6" s="17" t="s">
        <v>0</v>
      </c>
      <c r="AX6" s="17" t="s">
        <v>8</v>
      </c>
      <c r="AY6" s="17" t="s">
        <v>1</v>
      </c>
      <c r="AZ6" s="17" t="s">
        <v>9</v>
      </c>
      <c r="BA6" s="17" t="s">
        <v>6</v>
      </c>
      <c r="BB6" s="17" t="s">
        <v>7</v>
      </c>
      <c r="BC6" s="17" t="s">
        <v>0</v>
      </c>
      <c r="BD6" s="17" t="s">
        <v>9</v>
      </c>
      <c r="BE6" s="17" t="s">
        <v>6</v>
      </c>
      <c r="BG6" s="18" t="s">
        <v>14</v>
      </c>
      <c r="BH6" s="17" t="s">
        <v>0</v>
      </c>
      <c r="BI6" s="17" t="s">
        <v>8</v>
      </c>
      <c r="BJ6" s="17" t="s">
        <v>1</v>
      </c>
      <c r="BK6" s="17" t="s">
        <v>9</v>
      </c>
      <c r="BL6" s="17" t="s">
        <v>6</v>
      </c>
      <c r="BM6" s="17" t="s">
        <v>7</v>
      </c>
      <c r="BN6" s="17" t="s">
        <v>0</v>
      </c>
      <c r="BO6" s="17" t="s">
        <v>9</v>
      </c>
      <c r="BP6" s="17" t="s">
        <v>6</v>
      </c>
      <c r="BR6" s="18" t="s">
        <v>15</v>
      </c>
      <c r="BS6" s="17" t="s">
        <v>0</v>
      </c>
      <c r="BT6" s="17" t="s">
        <v>8</v>
      </c>
      <c r="BU6" s="17" t="s">
        <v>1</v>
      </c>
      <c r="BV6" s="17" t="s">
        <v>9</v>
      </c>
      <c r="BW6" s="17" t="s">
        <v>6</v>
      </c>
      <c r="BX6" s="17" t="s">
        <v>7</v>
      </c>
      <c r="BY6" s="17" t="s">
        <v>0</v>
      </c>
      <c r="BZ6" s="17" t="s">
        <v>9</v>
      </c>
      <c r="CA6" s="17" t="s">
        <v>6</v>
      </c>
      <c r="CC6" s="18" t="s">
        <v>16</v>
      </c>
      <c r="CD6" s="17" t="s">
        <v>0</v>
      </c>
      <c r="CE6" s="17" t="s">
        <v>8</v>
      </c>
      <c r="CF6" s="17" t="s">
        <v>1</v>
      </c>
      <c r="CG6" s="17" t="s">
        <v>9</v>
      </c>
      <c r="CH6" s="17" t="s">
        <v>6</v>
      </c>
      <c r="CI6" s="17" t="s">
        <v>7</v>
      </c>
      <c r="CJ6" s="17" t="s">
        <v>0</v>
      </c>
      <c r="CK6" s="17" t="s">
        <v>9</v>
      </c>
      <c r="CL6" s="17" t="s">
        <v>6</v>
      </c>
      <c r="CN6" s="18" t="s">
        <v>4</v>
      </c>
      <c r="CO6" s="17" t="s">
        <v>0</v>
      </c>
      <c r="CP6" s="17" t="s">
        <v>8</v>
      </c>
      <c r="CQ6" s="17" t="s">
        <v>1</v>
      </c>
      <c r="CR6" s="17" t="s">
        <v>9</v>
      </c>
      <c r="CS6" s="17" t="s">
        <v>6</v>
      </c>
      <c r="CT6" s="17" t="s">
        <v>7</v>
      </c>
      <c r="CU6" s="17" t="s">
        <v>0</v>
      </c>
      <c r="CV6" s="17" t="s">
        <v>9</v>
      </c>
      <c r="CW6" s="17" t="s">
        <v>6</v>
      </c>
      <c r="CY6" s="18" t="s">
        <v>17</v>
      </c>
      <c r="CZ6" s="17" t="s">
        <v>0</v>
      </c>
      <c r="DA6" s="17" t="s">
        <v>8</v>
      </c>
      <c r="DB6" s="17" t="s">
        <v>1</v>
      </c>
      <c r="DC6" s="17" t="s">
        <v>9</v>
      </c>
      <c r="DD6" s="17" t="s">
        <v>6</v>
      </c>
      <c r="DE6" s="17" t="s">
        <v>7</v>
      </c>
      <c r="DF6" s="17" t="s">
        <v>0</v>
      </c>
      <c r="DG6" s="17" t="s">
        <v>9</v>
      </c>
      <c r="DH6" s="17" t="s">
        <v>6</v>
      </c>
      <c r="DJ6" s="18" t="s">
        <v>18</v>
      </c>
      <c r="DK6" s="17" t="s">
        <v>0</v>
      </c>
      <c r="DL6" s="17" t="s">
        <v>8</v>
      </c>
      <c r="DM6" s="17" t="s">
        <v>1</v>
      </c>
      <c r="DN6" s="17" t="s">
        <v>9</v>
      </c>
      <c r="DO6" s="17" t="s">
        <v>6</v>
      </c>
      <c r="DP6" s="17" t="s">
        <v>7</v>
      </c>
      <c r="DQ6" s="17" t="s">
        <v>0</v>
      </c>
      <c r="DR6" s="17" t="s">
        <v>9</v>
      </c>
      <c r="DS6" s="17" t="s">
        <v>6</v>
      </c>
      <c r="DU6" s="18" t="s">
        <v>19</v>
      </c>
      <c r="DV6" s="17" t="s">
        <v>0</v>
      </c>
      <c r="DW6" s="17" t="s">
        <v>8</v>
      </c>
      <c r="DX6" s="17" t="s">
        <v>1</v>
      </c>
      <c r="DY6" s="17" t="s">
        <v>9</v>
      </c>
      <c r="DZ6" s="17" t="s">
        <v>6</v>
      </c>
      <c r="EA6" s="17" t="s">
        <v>7</v>
      </c>
      <c r="EB6" s="17" t="s">
        <v>0</v>
      </c>
      <c r="EC6" s="17" t="s">
        <v>9</v>
      </c>
      <c r="ED6" s="17" t="s">
        <v>6</v>
      </c>
      <c r="EF6" s="18" t="s">
        <v>20</v>
      </c>
      <c r="EG6" s="17" t="s">
        <v>0</v>
      </c>
      <c r="EH6" s="17" t="s">
        <v>8</v>
      </c>
      <c r="EI6" s="17" t="s">
        <v>1</v>
      </c>
      <c r="EJ6" s="17" t="s">
        <v>9</v>
      </c>
      <c r="EK6" s="17" t="s">
        <v>6</v>
      </c>
      <c r="EL6" s="17" t="s">
        <v>7</v>
      </c>
      <c r="EM6" s="17" t="s">
        <v>0</v>
      </c>
      <c r="EN6" s="17" t="s">
        <v>9</v>
      </c>
      <c r="EO6" s="17" t="s">
        <v>6</v>
      </c>
      <c r="EQ6" s="18" t="s">
        <v>21</v>
      </c>
      <c r="ER6" s="17" t="s">
        <v>0</v>
      </c>
      <c r="ES6" s="17" t="s">
        <v>8</v>
      </c>
      <c r="ET6" s="17" t="s">
        <v>1</v>
      </c>
      <c r="EU6" s="17" t="s">
        <v>9</v>
      </c>
      <c r="EV6" s="17" t="s">
        <v>6</v>
      </c>
      <c r="EW6" s="17" t="s">
        <v>7</v>
      </c>
      <c r="EX6" s="17" t="s">
        <v>0</v>
      </c>
      <c r="EY6" s="17" t="s">
        <v>9</v>
      </c>
      <c r="EZ6" s="17" t="s">
        <v>6</v>
      </c>
      <c r="FB6" s="18" t="s">
        <v>22</v>
      </c>
      <c r="FC6" s="17" t="s">
        <v>0</v>
      </c>
      <c r="FD6" s="17" t="s">
        <v>8</v>
      </c>
      <c r="FE6" s="17" t="s">
        <v>1</v>
      </c>
      <c r="FF6" s="17" t="s">
        <v>9</v>
      </c>
      <c r="FG6" s="17" t="s">
        <v>6</v>
      </c>
      <c r="FH6" s="17" t="s">
        <v>7</v>
      </c>
      <c r="FI6" s="17" t="s">
        <v>0</v>
      </c>
      <c r="FJ6" s="17" t="s">
        <v>9</v>
      </c>
      <c r="FK6" s="17" t="s">
        <v>6</v>
      </c>
      <c r="FM6" s="18" t="s">
        <v>23</v>
      </c>
      <c r="FN6" s="17" t="s">
        <v>0</v>
      </c>
      <c r="FO6" s="17" t="s">
        <v>8</v>
      </c>
      <c r="FP6" s="17" t="s">
        <v>1</v>
      </c>
      <c r="FQ6" s="17" t="s">
        <v>9</v>
      </c>
      <c r="FR6" s="17" t="s">
        <v>6</v>
      </c>
      <c r="FS6" s="17" t="s">
        <v>7</v>
      </c>
      <c r="FT6" s="17" t="s">
        <v>0</v>
      </c>
      <c r="FU6" s="17" t="s">
        <v>9</v>
      </c>
      <c r="FV6" s="17" t="s">
        <v>6</v>
      </c>
      <c r="FX6" s="18" t="s">
        <v>24</v>
      </c>
      <c r="FY6" s="17" t="s">
        <v>0</v>
      </c>
      <c r="FZ6" s="17" t="s">
        <v>8</v>
      </c>
      <c r="GA6" s="17" t="s">
        <v>1</v>
      </c>
      <c r="GB6" s="17" t="s">
        <v>9</v>
      </c>
      <c r="GC6" s="17" t="s">
        <v>6</v>
      </c>
      <c r="GD6" s="17" t="s">
        <v>7</v>
      </c>
      <c r="GE6" s="17" t="s">
        <v>0</v>
      </c>
      <c r="GF6" s="17" t="s">
        <v>9</v>
      </c>
      <c r="GG6" s="17" t="s">
        <v>6</v>
      </c>
      <c r="GI6" s="18" t="s">
        <v>25</v>
      </c>
      <c r="GJ6" s="17" t="s">
        <v>0</v>
      </c>
      <c r="GK6" s="17" t="s">
        <v>8</v>
      </c>
      <c r="GL6" s="17" t="s">
        <v>1</v>
      </c>
      <c r="GM6" s="17" t="s">
        <v>9</v>
      </c>
      <c r="GN6" s="17" t="s">
        <v>6</v>
      </c>
      <c r="GO6" s="17" t="s">
        <v>7</v>
      </c>
      <c r="GP6" s="17" t="s">
        <v>0</v>
      </c>
      <c r="GQ6" s="17" t="s">
        <v>9</v>
      </c>
      <c r="GR6" s="17" t="s">
        <v>6</v>
      </c>
      <c r="GT6" s="18" t="s">
        <v>5</v>
      </c>
      <c r="GU6" s="17" t="s">
        <v>0</v>
      </c>
      <c r="GV6" s="17" t="s">
        <v>8</v>
      </c>
      <c r="GW6" s="17" t="s">
        <v>1</v>
      </c>
      <c r="GX6" s="17" t="s">
        <v>9</v>
      </c>
      <c r="GY6" s="17" t="s">
        <v>6</v>
      </c>
      <c r="GZ6" s="17" t="s">
        <v>7</v>
      </c>
      <c r="HA6" s="17" t="s">
        <v>0</v>
      </c>
      <c r="HB6" s="17" t="s">
        <v>9</v>
      </c>
      <c r="HC6" s="17" t="s">
        <v>6</v>
      </c>
    </row>
    <row r="7" spans="1:211" x14ac:dyDescent="0.2">
      <c r="A7" s="13">
        <f>'Inputs &amp; Curve'!B4</f>
        <v>2.7378507871321012E-2</v>
      </c>
      <c r="B7" s="88">
        <f>IF('Inputs &amp; Curve'!E4&lt;&gt;0,'Inputs &amp; Curve'!E4,"-")</f>
        <v>2.3213194868662246E-2</v>
      </c>
      <c r="C7" s="12">
        <f>GZ7*2</f>
        <v>2.3213194868662246E-2</v>
      </c>
      <c r="D7" s="3">
        <f>$B$10/2</f>
        <v>9.4500000000000001E-3</v>
      </c>
      <c r="E7">
        <f>D7*100</f>
        <v>0.94500000000000006</v>
      </c>
      <c r="F7" s="14">
        <f>'Inputs &amp; Curve'!F4</f>
        <v>6.1775987095002101E-2</v>
      </c>
      <c r="G7" s="1">
        <f>1/(1+F7)^A7</f>
        <v>0.99836019699218714</v>
      </c>
      <c r="H7">
        <f>G7*E7</f>
        <v>0.94345038615761689</v>
      </c>
      <c r="J7" s="9">
        <f>B7/2</f>
        <v>1.1606597434331123E-2</v>
      </c>
      <c r="K7" s="11">
        <f>J7*100</f>
        <v>1.1606597434331123</v>
      </c>
      <c r="L7">
        <f>K7*G7</f>
        <v>1.1587564900947833</v>
      </c>
      <c r="O7" s="3" t="str">
        <f>$B$9</f>
        <v>-</v>
      </c>
      <c r="P7" s="6" t="e">
        <f>O7*100</f>
        <v>#VALUE!</v>
      </c>
      <c r="Q7" s="7">
        <f>$F7</f>
        <v>6.1775987095002101E-2</v>
      </c>
      <c r="R7" s="8">
        <f>1/(1+Q7)^$A7</f>
        <v>0.99836019699218714</v>
      </c>
      <c r="S7" t="e">
        <f>R7*P7</f>
        <v>#VALUE!</v>
      </c>
      <c r="U7" s="9">
        <f>J7</f>
        <v>1.1606597434331123E-2</v>
      </c>
      <c r="V7">
        <f>U7*100</f>
        <v>1.1606597434331123</v>
      </c>
      <c r="W7">
        <f>V7*R7</f>
        <v>1.1587564900947833</v>
      </c>
      <c r="Z7" s="3">
        <f>$B$10</f>
        <v>1.89E-2</v>
      </c>
      <c r="AA7" s="6">
        <f>Z7*100</f>
        <v>1.8900000000000001</v>
      </c>
      <c r="AB7" s="7">
        <f>$F7</f>
        <v>6.1775987095002101E-2</v>
      </c>
      <c r="AC7" s="8">
        <f>1/(1+AB7)^$A7</f>
        <v>0.99836019699218714</v>
      </c>
      <c r="AD7">
        <f>AC7*AA7</f>
        <v>1.8869007723152338</v>
      </c>
      <c r="AF7" s="9">
        <f>U7</f>
        <v>1.1606597434331123E-2</v>
      </c>
      <c r="AG7">
        <f>AF7*100</f>
        <v>1.1606597434331123</v>
      </c>
      <c r="AH7">
        <f>AG7*AC7</f>
        <v>1.1587564900947833</v>
      </c>
      <c r="AK7" s="3">
        <f>$B$16/2</f>
        <v>1.4200000000000001E-2</v>
      </c>
      <c r="AL7" s="6">
        <f t="shared" ref="AL7:AL16" si="0">AK7*100</f>
        <v>1.4200000000000002</v>
      </c>
      <c r="AM7" s="7">
        <f t="shared" ref="AM7:AM16" si="1">$F7</f>
        <v>6.1775987095002101E-2</v>
      </c>
      <c r="AN7" s="8">
        <f t="shared" ref="AN7:AN16" si="2">1/(1+AM7)^$A7</f>
        <v>0.99836019699218714</v>
      </c>
      <c r="AO7">
        <f t="shared" ref="AO7:AO16" si="3">AN7*AL7</f>
        <v>1.4176714797289058</v>
      </c>
      <c r="AQ7" s="9">
        <f>J7</f>
        <v>1.1606597434331123E-2</v>
      </c>
      <c r="AR7">
        <f>AQ7*100</f>
        <v>1.1606597434331123</v>
      </c>
      <c r="AS7">
        <f>AR7*AN7</f>
        <v>1.1587564900947833</v>
      </c>
      <c r="AV7" s="3" t="str">
        <f>$B$12</f>
        <v>-</v>
      </c>
      <c r="AW7" s="6" t="e">
        <f t="shared" ref="AW7:AW12" si="4">AV7*100</f>
        <v>#VALUE!</v>
      </c>
      <c r="AX7" s="7">
        <f t="shared" ref="AX7:AX12" si="5">$F7</f>
        <v>6.1775987095002101E-2</v>
      </c>
      <c r="AY7" s="8">
        <f t="shared" ref="AY7:AY12" si="6">1/(1+AX7)^$A7</f>
        <v>0.99836019699218714</v>
      </c>
      <c r="AZ7" t="e">
        <f t="shared" ref="AZ7:AZ12" si="7">AY7*AW7</f>
        <v>#VALUE!</v>
      </c>
      <c r="BB7" s="9">
        <v>1.7999999999999999E-2</v>
      </c>
      <c r="BC7">
        <f>BB7*100</f>
        <v>1.7999999999999998</v>
      </c>
      <c r="BD7">
        <f t="shared" ref="BD7:BD12" si="8">BC7*AY7</f>
        <v>1.7970483545859366</v>
      </c>
      <c r="BG7" s="3">
        <f>$B$20/2</f>
        <v>1.525E-2</v>
      </c>
      <c r="BH7" s="6">
        <f t="shared" ref="BH7:BH20" si="9">BG7*100</f>
        <v>1.5249999999999999</v>
      </c>
      <c r="BI7" s="7">
        <f>$F7</f>
        <v>6.1775987095002101E-2</v>
      </c>
      <c r="BJ7" s="8">
        <f t="shared" ref="BJ7:BJ20" si="10">1/(1+BI7)^$A7</f>
        <v>0.99836019699218714</v>
      </c>
      <c r="BK7">
        <f t="shared" ref="BK7:BK20" si="11">BJ7*BH7</f>
        <v>1.5224993004130853</v>
      </c>
      <c r="BM7" s="9">
        <f>AQ7</f>
        <v>1.1606597434331123E-2</v>
      </c>
      <c r="BN7">
        <f t="shared" ref="BN7:BN16" si="12">BM7*100</f>
        <v>1.1606597434331123</v>
      </c>
      <c r="BO7">
        <f t="shared" ref="BO7:BO20" si="13">BN7*BJ7</f>
        <v>1.1587564900947833</v>
      </c>
      <c r="BR7" s="3" t="str">
        <f>$B$14</f>
        <v>-</v>
      </c>
      <c r="BS7" s="6" t="e">
        <f t="shared" ref="BS7:BS14" si="14">BR7*100</f>
        <v>#VALUE!</v>
      </c>
      <c r="BT7" s="7">
        <f>$F7</f>
        <v>6.1775987095002101E-2</v>
      </c>
      <c r="BU7" s="8">
        <f t="shared" ref="BU7:BU14" si="15">1/(1+BT7)^$A7</f>
        <v>0.99836019699218714</v>
      </c>
      <c r="BV7" t="e">
        <f t="shared" ref="BV7:BV13" si="16">BU7*BS7</f>
        <v>#VALUE!</v>
      </c>
      <c r="BX7" s="9">
        <v>1.7999999999999999E-2</v>
      </c>
      <c r="BY7">
        <f t="shared" ref="BY7:BY13" si="17">BX7*100</f>
        <v>1.7999999999999998</v>
      </c>
      <c r="BZ7">
        <f t="shared" ref="BZ7:BZ13" si="18">BY7*BU7</f>
        <v>1.7970483545859366</v>
      </c>
      <c r="CC7" s="3" t="str">
        <f>$B$15</f>
        <v>-</v>
      </c>
      <c r="CD7" s="6" t="e">
        <f t="shared" ref="CD7:CD15" si="19">CC7*100</f>
        <v>#VALUE!</v>
      </c>
      <c r="CE7" s="7">
        <f>$F7</f>
        <v>6.1775987095002101E-2</v>
      </c>
      <c r="CF7" s="8">
        <f t="shared" ref="CF7:CF15" si="20">1/(1+CE7)^$A7</f>
        <v>0.99836019699218714</v>
      </c>
      <c r="CG7" t="e">
        <f t="shared" ref="CG7:CG14" si="21">CF7*CD7</f>
        <v>#VALUE!</v>
      </c>
      <c r="CI7" s="9">
        <v>1.7999999999999999E-2</v>
      </c>
      <c r="CJ7">
        <f t="shared" ref="CJ7:CJ14" si="22">CI7*100</f>
        <v>1.7999999999999998</v>
      </c>
      <c r="CK7">
        <f t="shared" ref="CK7:CK14" si="23">CJ7*CF7</f>
        <v>1.7970483545859366</v>
      </c>
      <c r="CN7" s="3">
        <f>$B$26/2</f>
        <v>1.4700000000000001E-2</v>
      </c>
      <c r="CO7" s="6">
        <f t="shared" ref="CO7:CO26" si="24">CN7*100</f>
        <v>1.4700000000000002</v>
      </c>
      <c r="CP7" s="7">
        <f>$F7</f>
        <v>6.1775987095002101E-2</v>
      </c>
      <c r="CQ7" s="8">
        <f t="shared" ref="CQ7:CQ26" si="25">1/(1+CP7)^$A7</f>
        <v>0.99836019699218714</v>
      </c>
      <c r="CR7">
        <f t="shared" ref="CR7:CR15" si="26">CQ7*CO7</f>
        <v>1.4675894895785153</v>
      </c>
      <c r="CT7" s="9">
        <f>BM7</f>
        <v>1.1606597434331123E-2</v>
      </c>
      <c r="CU7">
        <f t="shared" ref="CU7:CU20" si="27">CT7*100</f>
        <v>1.1606597434331123</v>
      </c>
      <c r="CV7">
        <f t="shared" ref="CV7:CV26" si="28">CU7*CQ7</f>
        <v>1.1587564900947833</v>
      </c>
      <c r="CY7" s="3" t="str">
        <f>$B$17</f>
        <v>-</v>
      </c>
      <c r="CZ7" s="6" t="e">
        <f t="shared" ref="CZ7:CZ17" si="29">CY7*100</f>
        <v>#VALUE!</v>
      </c>
      <c r="DA7" s="7">
        <f>$F7</f>
        <v>6.1775987095002101E-2</v>
      </c>
      <c r="DB7" s="8">
        <f t="shared" ref="DB7:DB17" si="30">1/(1+DA7)^$A7</f>
        <v>0.99836019699218714</v>
      </c>
      <c r="DC7" t="e">
        <f t="shared" ref="DC7:DC16" si="31">DB7*CZ7</f>
        <v>#VALUE!</v>
      </c>
      <c r="DE7" s="9">
        <v>1.7999999999999999E-2</v>
      </c>
      <c r="DF7">
        <f t="shared" ref="DF7:DF16" si="32">DE7*100</f>
        <v>1.7999999999999998</v>
      </c>
      <c r="DG7">
        <f t="shared" ref="DG7:DG16" si="33">DF7*DB7</f>
        <v>1.7970483545859366</v>
      </c>
      <c r="DJ7" s="3" t="str">
        <f>$B$18</f>
        <v>-</v>
      </c>
      <c r="DK7" s="6" t="e">
        <f t="shared" ref="DK7:DK18" si="34">DJ7*100</f>
        <v>#VALUE!</v>
      </c>
      <c r="DL7" s="7">
        <f>$F7</f>
        <v>6.1775987095002101E-2</v>
      </c>
      <c r="DM7" s="8">
        <f t="shared" ref="DM7:DM18" si="35">1/(1+DL7)^$A7</f>
        <v>0.99836019699218714</v>
      </c>
      <c r="DN7" t="e">
        <f t="shared" ref="DN7:DN17" si="36">DM7*DK7</f>
        <v>#VALUE!</v>
      </c>
      <c r="DP7" s="9">
        <v>1.7999999999999999E-2</v>
      </c>
      <c r="DQ7">
        <f t="shared" ref="DQ7:DQ17" si="37">DP7*100</f>
        <v>1.7999999999999998</v>
      </c>
      <c r="DR7">
        <f t="shared" ref="DR7:DR17" si="38">DQ7*DM7</f>
        <v>1.7970483545859366</v>
      </c>
      <c r="DU7" s="3" t="str">
        <f>$B$19</f>
        <v>-</v>
      </c>
      <c r="DV7" s="6" t="e">
        <f t="shared" ref="DV7:DV19" si="39">DU7*100</f>
        <v>#VALUE!</v>
      </c>
      <c r="DW7" s="7">
        <f>$F7</f>
        <v>6.1775987095002101E-2</v>
      </c>
      <c r="DX7" s="8">
        <f t="shared" ref="DX7:DX19" si="40">1/(1+DW7)^$A7</f>
        <v>0.99836019699218714</v>
      </c>
      <c r="DY7" t="e">
        <f t="shared" ref="DY7:DY18" si="41">DX7*DV7</f>
        <v>#VALUE!</v>
      </c>
      <c r="EA7" s="9">
        <v>1.7999999999999999E-2</v>
      </c>
      <c r="EB7">
        <f t="shared" ref="EB7:EB18" si="42">EA7*100</f>
        <v>1.7999999999999998</v>
      </c>
      <c r="EC7">
        <f t="shared" ref="EC7:EC18" si="43">EB7*DX7</f>
        <v>1.7970483545859366</v>
      </c>
      <c r="EF7" s="3">
        <f>$B$20</f>
        <v>3.0499999999999999E-2</v>
      </c>
      <c r="EG7" s="6">
        <f t="shared" ref="EG7:EG20" si="44">EF7*100</f>
        <v>3.05</v>
      </c>
      <c r="EH7" s="7">
        <f>$F7</f>
        <v>6.1775987095002101E-2</v>
      </c>
      <c r="EI7" s="8">
        <f t="shared" ref="EI7:EI20" si="45">1/(1+EH7)^$A7</f>
        <v>0.99836019699218714</v>
      </c>
      <c r="EJ7">
        <f t="shared" ref="EJ7:EJ19" si="46">EI7*EG7</f>
        <v>3.0449986008261707</v>
      </c>
      <c r="EL7" s="9">
        <v>1.7999999999999999E-2</v>
      </c>
      <c r="EM7">
        <f t="shared" ref="EM7:EM19" si="47">EL7*100</f>
        <v>1.7999999999999998</v>
      </c>
      <c r="EN7">
        <f t="shared" ref="EN7:EN19" si="48">EM7*EI7</f>
        <v>1.7970483545859366</v>
      </c>
      <c r="EQ7" s="3" t="str">
        <f>$B$21</f>
        <v>-</v>
      </c>
      <c r="ER7" s="6" t="e">
        <f t="shared" ref="ER7:ER21" si="49">EQ7*100</f>
        <v>#VALUE!</v>
      </c>
      <c r="ES7" s="7">
        <f>$F7</f>
        <v>6.1775987095002101E-2</v>
      </c>
      <c r="ET7" s="8">
        <f t="shared" ref="ET7:ET21" si="50">1/(1+ES7)^$A7</f>
        <v>0.99836019699218714</v>
      </c>
      <c r="EU7" t="e">
        <f t="shared" ref="EU7:EU20" si="51">ET7*ER7</f>
        <v>#VALUE!</v>
      </c>
      <c r="EW7" s="9">
        <f>CT7</f>
        <v>1.1606597434331123E-2</v>
      </c>
      <c r="EX7">
        <f t="shared" ref="EX7:EX16" si="52">EW7*100</f>
        <v>1.1606597434331123</v>
      </c>
      <c r="EY7">
        <f t="shared" ref="EY7:EY20" si="53">EX7*ET7</f>
        <v>1.1587564900947833</v>
      </c>
      <c r="FB7" s="3" t="str">
        <f>$B$22</f>
        <v>-</v>
      </c>
      <c r="FC7" s="6" t="e">
        <f t="shared" ref="FC7:FC22" si="54">FB7*100</f>
        <v>#VALUE!</v>
      </c>
      <c r="FD7" s="7">
        <f>$F7</f>
        <v>6.1775987095002101E-2</v>
      </c>
      <c r="FE7" s="8">
        <f t="shared" ref="FE7:FE22" si="55">1/(1+FD7)^$A7</f>
        <v>0.99836019699218714</v>
      </c>
      <c r="FF7" t="e">
        <f t="shared" ref="FF7:FF21" si="56">FE7*FC7</f>
        <v>#VALUE!</v>
      </c>
      <c r="FH7" s="9">
        <v>1.7999999999999999E-2</v>
      </c>
      <c r="FI7">
        <f t="shared" ref="FI7:FI21" si="57">FH7*100</f>
        <v>1.7999999999999998</v>
      </c>
      <c r="FJ7">
        <f t="shared" ref="FJ7:FJ21" si="58">FI7*FE7</f>
        <v>1.7970483545859366</v>
      </c>
      <c r="FM7" s="3" t="str">
        <f>$B$23</f>
        <v>-</v>
      </c>
      <c r="FN7" s="6" t="e">
        <f t="shared" ref="FN7:FN23" si="59">FM7*100</f>
        <v>#VALUE!</v>
      </c>
      <c r="FO7" s="7">
        <f>$F7</f>
        <v>6.1775987095002101E-2</v>
      </c>
      <c r="FP7" s="8">
        <f t="shared" ref="FP7:FP23" si="60">1/(1+FO7)^$A7</f>
        <v>0.99836019699218714</v>
      </c>
      <c r="FQ7" t="e">
        <f t="shared" ref="FQ7:FQ22" si="61">FP7*FN7</f>
        <v>#VALUE!</v>
      </c>
      <c r="FS7" s="9">
        <v>1.7999999999999999E-2</v>
      </c>
      <c r="FT7">
        <f t="shared" ref="FT7:FT22" si="62">FS7*100</f>
        <v>1.7999999999999998</v>
      </c>
      <c r="FU7">
        <f t="shared" ref="FU7:FU22" si="63">FT7*FP7</f>
        <v>1.7970483545859366</v>
      </c>
      <c r="FX7" s="3" t="str">
        <f>$B$24</f>
        <v>-</v>
      </c>
      <c r="FY7" s="6" t="e">
        <f t="shared" ref="FY7:FY24" si="64">FX7*100</f>
        <v>#VALUE!</v>
      </c>
      <c r="FZ7" s="7">
        <f>$F7</f>
        <v>6.1775987095002101E-2</v>
      </c>
      <c r="GA7" s="8">
        <f t="shared" ref="GA7:GA24" si="65">1/(1+FZ7)^$A7</f>
        <v>0.99836019699218714</v>
      </c>
      <c r="GB7" t="e">
        <f t="shared" ref="GB7:GB23" si="66">GA7*FY7</f>
        <v>#VALUE!</v>
      </c>
      <c r="GD7" s="9">
        <v>1.7999999999999999E-2</v>
      </c>
      <c r="GE7">
        <f t="shared" ref="GE7:GE23" si="67">GD7*100</f>
        <v>1.7999999999999998</v>
      </c>
      <c r="GF7">
        <f t="shared" ref="GF7:GF23" si="68">GE7*GA7</f>
        <v>1.7970483545859366</v>
      </c>
      <c r="GI7" s="3" t="str">
        <f>$B$25</f>
        <v>-</v>
      </c>
      <c r="GJ7" s="6" t="e">
        <f t="shared" ref="GJ7:GJ25" si="69">GI7*100</f>
        <v>#VALUE!</v>
      </c>
      <c r="GK7" s="7">
        <f>$F7</f>
        <v>6.1775987095002101E-2</v>
      </c>
      <c r="GL7" s="8">
        <f t="shared" ref="GL7:GL25" si="70">1/(1+GK7)^$A7</f>
        <v>0.99836019699218714</v>
      </c>
      <c r="GM7" t="e">
        <f t="shared" ref="GM7:GM24" si="71">GL7*GJ7</f>
        <v>#VALUE!</v>
      </c>
      <c r="GO7" s="9">
        <v>1.7999999999999999E-2</v>
      </c>
      <c r="GP7">
        <f t="shared" ref="GP7:GP24" si="72">GO7*100</f>
        <v>1.7999999999999998</v>
      </c>
      <c r="GQ7">
        <f t="shared" ref="GQ7:GQ24" si="73">GP7*GL7</f>
        <v>1.7970483545859366</v>
      </c>
      <c r="GT7" s="3">
        <f>$B$46/2</f>
        <v>1.26E-2</v>
      </c>
      <c r="GU7" s="6">
        <f t="shared" ref="GU7:GU46" si="74">GT7*100</f>
        <v>1.26</v>
      </c>
      <c r="GV7" s="7">
        <f>$F7</f>
        <v>6.1775987095002101E-2</v>
      </c>
      <c r="GW7" s="8">
        <f t="shared" ref="GW7:GW46" si="75">1/(1+GV7)^$A7</f>
        <v>0.99836019699218714</v>
      </c>
      <c r="GX7">
        <f t="shared" ref="GX7:GX25" si="76">GW7*GU7</f>
        <v>1.2579338482101559</v>
      </c>
      <c r="GZ7" s="9">
        <f>CT7</f>
        <v>1.1606597434331123E-2</v>
      </c>
      <c r="HA7">
        <f t="shared" ref="HA7:HA26" si="77">GZ7*100</f>
        <v>1.1606597434331123</v>
      </c>
      <c r="HB7">
        <f t="shared" ref="HB7:HB46" si="78">HA7*GW7</f>
        <v>1.1587564900947833</v>
      </c>
    </row>
    <row r="8" spans="1:211" x14ac:dyDescent="0.2">
      <c r="A8" s="13">
        <f>'Inputs &amp; Curve'!B5</f>
        <v>0.52737850787132101</v>
      </c>
      <c r="B8" s="87" t="str">
        <f>IF('Inputs &amp; Curve'!E5&lt;&gt;0,'Inputs &amp; Curve'!E5,"-")</f>
        <v>-</v>
      </c>
      <c r="C8" s="12">
        <f t="shared" ref="C8:C46" si="79">GZ8*2</f>
        <v>1.7365184753086405E-2</v>
      </c>
      <c r="D8" s="3">
        <f>D7</f>
        <v>9.4500000000000001E-3</v>
      </c>
      <c r="E8">
        <f>D8*100</f>
        <v>0.94500000000000006</v>
      </c>
      <c r="F8" s="14">
        <f>'Inputs &amp; Curve'!F5</f>
        <v>6.6054059737495202E-2</v>
      </c>
      <c r="G8" s="1">
        <f t="shared" ref="G8:G46" si="80">1/(1+F8)^A8</f>
        <v>0.96682936378560158</v>
      </c>
      <c r="H8">
        <f>G8*E8</f>
        <v>0.91365374877739358</v>
      </c>
      <c r="J8" s="9">
        <f>K8/100</f>
        <v>8.6825923765432023E-3</v>
      </c>
      <c r="K8" s="11">
        <f>K9</f>
        <v>0.86825923765432023</v>
      </c>
      <c r="L8">
        <f>K8*G8</f>
        <v>0.83945852634229789</v>
      </c>
      <c r="O8" s="3" t="str">
        <f>O7</f>
        <v>-</v>
      </c>
      <c r="P8" s="6" t="e">
        <f>O8*100</f>
        <v>#VALUE!</v>
      </c>
      <c r="Q8" s="7">
        <f>$F8</f>
        <v>6.6054059737495202E-2</v>
      </c>
      <c r="R8" s="8">
        <f>1/(1+Q8)^$A8</f>
        <v>0.96682936378560158</v>
      </c>
      <c r="S8" t="e">
        <f>R8*P8</f>
        <v>#VALUE!</v>
      </c>
      <c r="U8" s="9">
        <f>J8</f>
        <v>8.6825923765432023E-3</v>
      </c>
      <c r="V8" s="11">
        <f>U8*100</f>
        <v>0.86825923765432023</v>
      </c>
      <c r="W8">
        <f>V8*R8</f>
        <v>0.83945852634229789</v>
      </c>
      <c r="Z8" s="3">
        <f>Z7</f>
        <v>1.89E-2</v>
      </c>
      <c r="AA8" s="6">
        <f>Z8*100</f>
        <v>1.8900000000000001</v>
      </c>
      <c r="AB8" s="7">
        <f>$F8</f>
        <v>6.6054059737495202E-2</v>
      </c>
      <c r="AC8" s="8">
        <f>1/(1+AB8)^$A8</f>
        <v>0.96682936378560158</v>
      </c>
      <c r="AD8">
        <f>AC8*AA8</f>
        <v>1.8273074975547872</v>
      </c>
      <c r="AF8" s="9">
        <f>U8</f>
        <v>8.6825923765432023E-3</v>
      </c>
      <c r="AG8" s="11">
        <f>AF8*100</f>
        <v>0.86825923765432023</v>
      </c>
      <c r="AH8">
        <f>AG8*AC8</f>
        <v>0.83945852634229789</v>
      </c>
      <c r="AK8" s="3">
        <f t="shared" ref="AK8:AK16" si="81">AK7</f>
        <v>1.4200000000000001E-2</v>
      </c>
      <c r="AL8" s="6">
        <f t="shared" si="0"/>
        <v>1.4200000000000002</v>
      </c>
      <c r="AM8" s="7">
        <f t="shared" si="1"/>
        <v>6.6054059737495202E-2</v>
      </c>
      <c r="AN8" s="8">
        <f t="shared" si="2"/>
        <v>0.96682936378560158</v>
      </c>
      <c r="AO8">
        <f t="shared" si="3"/>
        <v>1.3728976965755544</v>
      </c>
      <c r="AQ8" s="9">
        <f>J8</f>
        <v>8.6825923765432023E-3</v>
      </c>
      <c r="AR8">
        <f>AQ8*100</f>
        <v>0.86825923765432023</v>
      </c>
      <c r="AS8">
        <f>AR8*AN8</f>
        <v>0.83945852634229789</v>
      </c>
      <c r="AV8" s="3" t="str">
        <f>AV7</f>
        <v>-</v>
      </c>
      <c r="AW8" s="6" t="e">
        <f t="shared" si="4"/>
        <v>#VALUE!</v>
      </c>
      <c r="AX8" s="7">
        <f t="shared" si="5"/>
        <v>6.6054059737495202E-2</v>
      </c>
      <c r="AY8" s="8">
        <f t="shared" si="6"/>
        <v>0.96682936378560158</v>
      </c>
      <c r="AZ8" t="e">
        <f t="shared" si="7"/>
        <v>#VALUE!</v>
      </c>
      <c r="BB8" s="9">
        <f>AQ8</f>
        <v>8.6825923765432023E-3</v>
      </c>
      <c r="BC8" s="11">
        <f>BB8*100</f>
        <v>0.86825923765432023</v>
      </c>
      <c r="BD8">
        <f t="shared" si="8"/>
        <v>0.83945852634229789</v>
      </c>
      <c r="BG8" s="3">
        <f t="shared" ref="BG8:BG20" si="82">$B$20/2</f>
        <v>1.525E-2</v>
      </c>
      <c r="BH8" s="6">
        <f t="shared" si="9"/>
        <v>1.5249999999999999</v>
      </c>
      <c r="BI8" s="7">
        <f t="shared" ref="BI8:BI20" si="83">$F8</f>
        <v>6.6054059737495202E-2</v>
      </c>
      <c r="BJ8" s="8">
        <f t="shared" si="10"/>
        <v>0.96682936378560158</v>
      </c>
      <c r="BK8">
        <f t="shared" si="11"/>
        <v>1.4744147797730422</v>
      </c>
      <c r="BM8" s="9">
        <f t="shared" ref="BM8:BM16" si="84">AQ8</f>
        <v>8.6825923765432023E-3</v>
      </c>
      <c r="BN8" s="11">
        <f t="shared" si="12"/>
        <v>0.86825923765432023</v>
      </c>
      <c r="BO8">
        <f t="shared" si="13"/>
        <v>0.83945852634229789</v>
      </c>
      <c r="BR8" s="3" t="str">
        <f t="shared" ref="BR8:BR13" si="85">BR7</f>
        <v>-</v>
      </c>
      <c r="BS8" s="6" t="e">
        <f t="shared" si="14"/>
        <v>#VALUE!</v>
      </c>
      <c r="BT8" s="7">
        <f t="shared" ref="BT8:BT14" si="86">$F8</f>
        <v>6.6054059737495202E-2</v>
      </c>
      <c r="BU8" s="8">
        <f t="shared" si="15"/>
        <v>0.96682936378560158</v>
      </c>
      <c r="BV8" t="e">
        <f t="shared" si="16"/>
        <v>#VALUE!</v>
      </c>
      <c r="BX8" s="9">
        <f t="shared" ref="BX8:BX13" si="87">BM8</f>
        <v>8.6825923765432023E-3</v>
      </c>
      <c r="BY8" s="11">
        <f t="shared" si="17"/>
        <v>0.86825923765432023</v>
      </c>
      <c r="BZ8">
        <f t="shared" si="18"/>
        <v>0.83945852634229789</v>
      </c>
      <c r="CC8" s="3" t="str">
        <f t="shared" ref="CC8:CC14" si="88">CC7</f>
        <v>-</v>
      </c>
      <c r="CD8" s="6" t="e">
        <f t="shared" si="19"/>
        <v>#VALUE!</v>
      </c>
      <c r="CE8" s="7">
        <f t="shared" ref="CE8:CE15" si="89">$F8</f>
        <v>6.6054059737495202E-2</v>
      </c>
      <c r="CF8" s="8">
        <f t="shared" si="20"/>
        <v>0.96682936378560158</v>
      </c>
      <c r="CG8" t="e">
        <f t="shared" si="21"/>
        <v>#VALUE!</v>
      </c>
      <c r="CI8" s="9">
        <f t="shared" ref="CI8:CI14" si="90">BX8</f>
        <v>8.6825923765432023E-3</v>
      </c>
      <c r="CJ8" s="11">
        <f t="shared" si="22"/>
        <v>0.86825923765432023</v>
      </c>
      <c r="CK8">
        <f t="shared" si="23"/>
        <v>0.83945852634229789</v>
      </c>
      <c r="CN8" s="3">
        <f t="shared" ref="CN8:CN26" si="91">$B$26/2</f>
        <v>1.4700000000000001E-2</v>
      </c>
      <c r="CO8" s="6">
        <f t="shared" si="24"/>
        <v>1.4700000000000002</v>
      </c>
      <c r="CP8" s="7">
        <f t="shared" ref="CP8:CP26" si="92">$F8</f>
        <v>6.6054059737495202E-2</v>
      </c>
      <c r="CQ8" s="8">
        <f t="shared" si="25"/>
        <v>0.96682936378560158</v>
      </c>
      <c r="CR8">
        <f t="shared" si="26"/>
        <v>1.4212391647648346</v>
      </c>
      <c r="CT8" s="9">
        <f t="shared" ref="CT8:CT20" si="93">BM8</f>
        <v>8.6825923765432023E-3</v>
      </c>
      <c r="CU8" s="11">
        <f t="shared" si="27"/>
        <v>0.86825923765432023</v>
      </c>
      <c r="CV8">
        <f t="shared" si="28"/>
        <v>0.83945852634229789</v>
      </c>
      <c r="CY8" s="3" t="str">
        <f t="shared" ref="CY8:CY16" si="94">CY7</f>
        <v>-</v>
      </c>
      <c r="CZ8" s="6" t="e">
        <f t="shared" si="29"/>
        <v>#VALUE!</v>
      </c>
      <c r="DA8" s="7">
        <f t="shared" ref="DA8:DA17" si="95">$F8</f>
        <v>6.6054059737495202E-2</v>
      </c>
      <c r="DB8" s="8">
        <f t="shared" si="30"/>
        <v>0.96682936378560158</v>
      </c>
      <c r="DC8" t="e">
        <f t="shared" si="31"/>
        <v>#VALUE!</v>
      </c>
      <c r="DE8" s="9">
        <f t="shared" ref="DE8:DE16" si="96">CT8</f>
        <v>8.6825923765432023E-3</v>
      </c>
      <c r="DF8" s="11">
        <f t="shared" si="32"/>
        <v>0.86825923765432023</v>
      </c>
      <c r="DG8">
        <f t="shared" si="33"/>
        <v>0.83945852634229789</v>
      </c>
      <c r="DJ8" s="3" t="str">
        <f t="shared" ref="DJ8:DJ17" si="97">DJ7</f>
        <v>-</v>
      </c>
      <c r="DK8" s="6" t="e">
        <f t="shared" si="34"/>
        <v>#VALUE!</v>
      </c>
      <c r="DL8" s="7">
        <f t="shared" ref="DL8:DL18" si="98">$F8</f>
        <v>6.6054059737495202E-2</v>
      </c>
      <c r="DM8" s="8">
        <f t="shared" si="35"/>
        <v>0.96682936378560158</v>
      </c>
      <c r="DN8" t="e">
        <f t="shared" si="36"/>
        <v>#VALUE!</v>
      </c>
      <c r="DP8" s="9">
        <f t="shared" ref="DP8:DP17" si="99">DE8</f>
        <v>8.6825923765432023E-3</v>
      </c>
      <c r="DQ8" s="11">
        <f t="shared" si="37"/>
        <v>0.86825923765432023</v>
      </c>
      <c r="DR8">
        <f t="shared" si="38"/>
        <v>0.83945852634229789</v>
      </c>
      <c r="DU8" s="3" t="str">
        <f t="shared" ref="DU8:DU18" si="100">DU7</f>
        <v>-</v>
      </c>
      <c r="DV8" s="6" t="e">
        <f t="shared" si="39"/>
        <v>#VALUE!</v>
      </c>
      <c r="DW8" s="7">
        <f t="shared" ref="DW8:DW19" si="101">$F8</f>
        <v>6.6054059737495202E-2</v>
      </c>
      <c r="DX8" s="8">
        <f t="shared" si="40"/>
        <v>0.96682936378560158</v>
      </c>
      <c r="DY8" t="e">
        <f t="shared" si="41"/>
        <v>#VALUE!</v>
      </c>
      <c r="EA8" s="9">
        <f t="shared" ref="EA8:EA18" si="102">DP8</f>
        <v>8.6825923765432023E-3</v>
      </c>
      <c r="EB8" s="11">
        <f t="shared" si="42"/>
        <v>0.86825923765432023</v>
      </c>
      <c r="EC8">
        <f t="shared" si="43"/>
        <v>0.83945852634229789</v>
      </c>
      <c r="EF8" s="3">
        <f t="shared" ref="EF8:EF19" si="103">EF7</f>
        <v>3.0499999999999999E-2</v>
      </c>
      <c r="EG8" s="6">
        <f t="shared" si="44"/>
        <v>3.05</v>
      </c>
      <c r="EH8" s="7">
        <f t="shared" ref="EH8:EH20" si="104">$F8</f>
        <v>6.6054059737495202E-2</v>
      </c>
      <c r="EI8" s="8">
        <f t="shared" si="45"/>
        <v>0.96682936378560158</v>
      </c>
      <c r="EJ8">
        <f t="shared" si="46"/>
        <v>2.9488295595460845</v>
      </c>
      <c r="EL8" s="9">
        <f t="shared" ref="EL8:EL19" si="105">EA8</f>
        <v>8.6825923765432023E-3</v>
      </c>
      <c r="EM8" s="11">
        <f t="shared" si="47"/>
        <v>0.86825923765432023</v>
      </c>
      <c r="EN8">
        <f t="shared" si="48"/>
        <v>0.83945852634229789</v>
      </c>
      <c r="EQ8" s="3" t="str">
        <f t="shared" ref="EQ8:EQ20" si="106">EQ7</f>
        <v>-</v>
      </c>
      <c r="ER8" s="6" t="e">
        <f t="shared" si="49"/>
        <v>#VALUE!</v>
      </c>
      <c r="ES8" s="7">
        <f t="shared" ref="ES8:ES21" si="107">$F8</f>
        <v>6.6054059737495202E-2</v>
      </c>
      <c r="ET8" s="8">
        <f t="shared" si="50"/>
        <v>0.96682936378560158</v>
      </c>
      <c r="EU8" t="e">
        <f t="shared" si="51"/>
        <v>#VALUE!</v>
      </c>
      <c r="EW8" s="9">
        <f t="shared" ref="EW8:EW16" si="108">CT8</f>
        <v>8.6825923765432023E-3</v>
      </c>
      <c r="EX8" s="11">
        <f t="shared" si="52"/>
        <v>0.86825923765432023</v>
      </c>
      <c r="EY8">
        <f t="shared" si="53"/>
        <v>0.83945852634229789</v>
      </c>
      <c r="FB8" s="3" t="str">
        <f t="shared" ref="FB8:FB21" si="109">FB7</f>
        <v>-</v>
      </c>
      <c r="FC8" s="6" t="e">
        <f t="shared" si="54"/>
        <v>#VALUE!</v>
      </c>
      <c r="FD8" s="7">
        <f t="shared" ref="FD8:FD22" si="110">$F8</f>
        <v>6.6054059737495202E-2</v>
      </c>
      <c r="FE8" s="8">
        <f t="shared" si="55"/>
        <v>0.96682936378560158</v>
      </c>
      <c r="FF8" t="e">
        <f t="shared" si="56"/>
        <v>#VALUE!</v>
      </c>
      <c r="FH8" s="9">
        <f t="shared" ref="FH8:FH21" si="111">EW8</f>
        <v>8.6825923765432023E-3</v>
      </c>
      <c r="FI8" s="11">
        <f t="shared" si="57"/>
        <v>0.86825923765432023</v>
      </c>
      <c r="FJ8">
        <f t="shared" si="58"/>
        <v>0.83945852634229789</v>
      </c>
      <c r="FM8" s="3" t="str">
        <f t="shared" ref="FM8:FM22" si="112">FM7</f>
        <v>-</v>
      </c>
      <c r="FN8" s="6" t="e">
        <f t="shared" si="59"/>
        <v>#VALUE!</v>
      </c>
      <c r="FO8" s="7">
        <f t="shared" ref="FO8:FO23" si="113">$F8</f>
        <v>6.6054059737495202E-2</v>
      </c>
      <c r="FP8" s="8">
        <f t="shared" si="60"/>
        <v>0.96682936378560158</v>
      </c>
      <c r="FQ8" t="e">
        <f t="shared" si="61"/>
        <v>#VALUE!</v>
      </c>
      <c r="FS8" s="9">
        <f t="shared" ref="FS8:FS22" si="114">FH8</f>
        <v>8.6825923765432023E-3</v>
      </c>
      <c r="FT8" s="11">
        <f t="shared" si="62"/>
        <v>0.86825923765432023</v>
      </c>
      <c r="FU8">
        <f t="shared" si="63"/>
        <v>0.83945852634229789</v>
      </c>
      <c r="FX8" s="3" t="str">
        <f t="shared" ref="FX8:FX23" si="115">FX7</f>
        <v>-</v>
      </c>
      <c r="FY8" s="6" t="e">
        <f t="shared" si="64"/>
        <v>#VALUE!</v>
      </c>
      <c r="FZ8" s="7">
        <f t="shared" ref="FZ8:FZ24" si="116">$F8</f>
        <v>6.6054059737495202E-2</v>
      </c>
      <c r="GA8" s="8">
        <f t="shared" si="65"/>
        <v>0.96682936378560158</v>
      </c>
      <c r="GB8" t="e">
        <f t="shared" si="66"/>
        <v>#VALUE!</v>
      </c>
      <c r="GD8" s="9">
        <f t="shared" ref="GD8:GD23" si="117">FS8</f>
        <v>8.6825923765432023E-3</v>
      </c>
      <c r="GE8" s="11">
        <f t="shared" si="67"/>
        <v>0.86825923765432023</v>
      </c>
      <c r="GF8">
        <f t="shared" si="68"/>
        <v>0.83945852634229789</v>
      </c>
      <c r="GI8" s="3" t="str">
        <f t="shared" ref="GI8:GI24" si="118">GI7</f>
        <v>-</v>
      </c>
      <c r="GJ8" s="6" t="e">
        <f t="shared" si="69"/>
        <v>#VALUE!</v>
      </c>
      <c r="GK8" s="7">
        <f t="shared" ref="GK8:GK25" si="119">$F8</f>
        <v>6.6054059737495202E-2</v>
      </c>
      <c r="GL8" s="8">
        <f t="shared" si="70"/>
        <v>0.96682936378560158</v>
      </c>
      <c r="GM8" t="e">
        <f t="shared" si="71"/>
        <v>#VALUE!</v>
      </c>
      <c r="GO8" s="9">
        <f t="shared" ref="GO8:GO24" si="120">GD8</f>
        <v>8.6825923765432023E-3</v>
      </c>
      <c r="GP8" s="11">
        <f t="shared" si="72"/>
        <v>0.86825923765432023</v>
      </c>
      <c r="GQ8">
        <f t="shared" si="73"/>
        <v>0.83945852634229789</v>
      </c>
      <c r="GT8" s="3">
        <f t="shared" ref="GT8:GT25" si="121">GT7</f>
        <v>1.26E-2</v>
      </c>
      <c r="GU8" s="6">
        <f t="shared" si="74"/>
        <v>1.26</v>
      </c>
      <c r="GV8" s="7">
        <f t="shared" ref="GV8:GV46" si="122">$F8</f>
        <v>6.6054059737495202E-2</v>
      </c>
      <c r="GW8" s="8">
        <f t="shared" si="75"/>
        <v>0.96682936378560158</v>
      </c>
      <c r="GX8">
        <f t="shared" si="76"/>
        <v>1.218204998369858</v>
      </c>
      <c r="GZ8" s="9">
        <f t="shared" ref="GZ8:GZ26" si="123">CT8</f>
        <v>8.6825923765432023E-3</v>
      </c>
      <c r="HA8" s="11">
        <f t="shared" si="77"/>
        <v>0.86825923765432023</v>
      </c>
      <c r="HB8">
        <f t="shared" si="78"/>
        <v>0.83945852634229789</v>
      </c>
    </row>
    <row r="9" spans="1:211" x14ac:dyDescent="0.2">
      <c r="A9" s="13">
        <f>'Inputs &amp; Curve'!B6</f>
        <v>1.0273785078713211</v>
      </c>
      <c r="B9" s="87" t="str">
        <f>IF('Inputs &amp; Curve'!E6&lt;&gt;0,'Inputs &amp; Curve'!E6,"-")</f>
        <v>-</v>
      </c>
      <c r="C9" s="12">
        <f t="shared" si="79"/>
        <v>1.7365184753086405E-2</v>
      </c>
      <c r="D9" s="3">
        <f>D8</f>
        <v>9.4500000000000001E-3</v>
      </c>
      <c r="E9">
        <f>D9*100</f>
        <v>0.94500000000000006</v>
      </c>
      <c r="F9" s="14">
        <f>'Inputs &amp; Curve'!F6</f>
        <v>6.7723813319599202E-2</v>
      </c>
      <c r="G9" s="1">
        <f t="shared" si="80"/>
        <v>0.93489300026587485</v>
      </c>
      <c r="H9">
        <f>G9*E9</f>
        <v>0.88347388525125181</v>
      </c>
      <c r="J9" s="9">
        <f>K9/100</f>
        <v>8.6825923765432023E-3</v>
      </c>
      <c r="K9" s="11">
        <f>K10</f>
        <v>0.86825923765432023</v>
      </c>
      <c r="L9">
        <f>K9*G9</f>
        <v>0.81172948369920872</v>
      </c>
      <c r="O9" s="3" t="str">
        <f>O8</f>
        <v>-</v>
      </c>
      <c r="P9" s="6" t="e">
        <f>O9*100</f>
        <v>#VALUE!</v>
      </c>
      <c r="Q9" s="7">
        <f>$F9</f>
        <v>6.7723813319599202E-2</v>
      </c>
      <c r="R9" s="8">
        <f>1/(1+Q9)^$A9</f>
        <v>0.93489300026587485</v>
      </c>
      <c r="S9" t="e">
        <f>R9*P9</f>
        <v>#VALUE!</v>
      </c>
      <c r="T9" s="16" t="e">
        <f>SUM(S7:S9)</f>
        <v>#VALUE!</v>
      </c>
      <c r="U9" s="9" t="e">
        <f>V9/100</f>
        <v>#VALUE!</v>
      </c>
      <c r="V9" s="10" t="e">
        <f>(T9-W7-W8)*(1+Q9)^$A9</f>
        <v>#VALUE!</v>
      </c>
      <c r="W9" t="e">
        <f>V9*R9</f>
        <v>#VALUE!</v>
      </c>
      <c r="X9" s="16" t="e">
        <f>SUM(W7:W9)</f>
        <v>#VALUE!</v>
      </c>
      <c r="Y9" s="33"/>
      <c r="Z9" s="3">
        <f>Z8</f>
        <v>1.89E-2</v>
      </c>
      <c r="AA9" s="6">
        <f>Z9*100</f>
        <v>1.8900000000000001</v>
      </c>
      <c r="AB9" s="7">
        <f>$F9</f>
        <v>6.7723813319599202E-2</v>
      </c>
      <c r="AC9" s="8">
        <f>1/(1+AB9)^$A9</f>
        <v>0.93489300026587485</v>
      </c>
      <c r="AD9">
        <f>AC9*AA9</f>
        <v>1.7669477705025036</v>
      </c>
      <c r="AF9" s="9" t="e">
        <f>U9</f>
        <v>#VALUE!</v>
      </c>
      <c r="AG9" s="11" t="e">
        <f>AF9*100</f>
        <v>#VALUE!</v>
      </c>
      <c r="AH9" t="e">
        <f>AG9*AC9</f>
        <v>#VALUE!</v>
      </c>
      <c r="AK9" s="3">
        <f t="shared" si="81"/>
        <v>1.4200000000000001E-2</v>
      </c>
      <c r="AL9" s="6">
        <f t="shared" si="0"/>
        <v>1.4200000000000002</v>
      </c>
      <c r="AM9" s="7">
        <f t="shared" si="1"/>
        <v>6.7723813319599202E-2</v>
      </c>
      <c r="AN9" s="8">
        <f t="shared" si="2"/>
        <v>0.93489300026587485</v>
      </c>
      <c r="AO9">
        <f t="shared" si="3"/>
        <v>1.3275480603775425</v>
      </c>
      <c r="AQ9" s="9">
        <f>J9</f>
        <v>8.6825923765432023E-3</v>
      </c>
      <c r="AR9">
        <f>AQ9*100</f>
        <v>0.86825923765432023</v>
      </c>
      <c r="AS9">
        <f>AR9*AN9</f>
        <v>0.81172948369920872</v>
      </c>
      <c r="AV9" s="3" t="str">
        <f>AV8</f>
        <v>-</v>
      </c>
      <c r="AW9" s="6" t="e">
        <f t="shared" si="4"/>
        <v>#VALUE!</v>
      </c>
      <c r="AX9" s="7">
        <f t="shared" si="5"/>
        <v>6.7723813319599202E-2</v>
      </c>
      <c r="AY9" s="8">
        <f t="shared" si="6"/>
        <v>0.93489300026587485</v>
      </c>
      <c r="AZ9" t="e">
        <f t="shared" si="7"/>
        <v>#VALUE!</v>
      </c>
      <c r="BB9" s="9">
        <f>AQ9</f>
        <v>8.6825923765432023E-3</v>
      </c>
      <c r="BC9" s="11">
        <f>BB9*100</f>
        <v>0.86825923765432023</v>
      </c>
      <c r="BD9">
        <f t="shared" si="8"/>
        <v>0.81172948369920872</v>
      </c>
      <c r="BG9" s="3">
        <f t="shared" si="82"/>
        <v>1.525E-2</v>
      </c>
      <c r="BH9" s="6">
        <f t="shared" si="9"/>
        <v>1.5249999999999999</v>
      </c>
      <c r="BI9" s="7">
        <f t="shared" si="83"/>
        <v>6.7723813319599202E-2</v>
      </c>
      <c r="BJ9" s="8">
        <f t="shared" si="10"/>
        <v>0.93489300026587485</v>
      </c>
      <c r="BK9">
        <f t="shared" si="11"/>
        <v>1.425711825405459</v>
      </c>
      <c r="BM9" s="9">
        <f t="shared" si="84"/>
        <v>8.6825923765432023E-3</v>
      </c>
      <c r="BN9" s="11">
        <f t="shared" si="12"/>
        <v>0.86825923765432023</v>
      </c>
      <c r="BO9">
        <f t="shared" si="13"/>
        <v>0.81172948369920872</v>
      </c>
      <c r="BR9" s="3" t="str">
        <f t="shared" si="85"/>
        <v>-</v>
      </c>
      <c r="BS9" s="6" t="e">
        <f t="shared" si="14"/>
        <v>#VALUE!</v>
      </c>
      <c r="BT9" s="7">
        <f t="shared" si="86"/>
        <v>6.7723813319599202E-2</v>
      </c>
      <c r="BU9" s="8">
        <f t="shared" si="15"/>
        <v>0.93489300026587485</v>
      </c>
      <c r="BV9" t="e">
        <f t="shared" si="16"/>
        <v>#VALUE!</v>
      </c>
      <c r="BX9" s="9">
        <f t="shared" si="87"/>
        <v>8.6825923765432023E-3</v>
      </c>
      <c r="BY9" s="11">
        <f t="shared" si="17"/>
        <v>0.86825923765432023</v>
      </c>
      <c r="BZ9">
        <f t="shared" si="18"/>
        <v>0.81172948369920872</v>
      </c>
      <c r="CC9" s="3" t="str">
        <f t="shared" si="88"/>
        <v>-</v>
      </c>
      <c r="CD9" s="6" t="e">
        <f t="shared" si="19"/>
        <v>#VALUE!</v>
      </c>
      <c r="CE9" s="7">
        <f t="shared" si="89"/>
        <v>6.7723813319599202E-2</v>
      </c>
      <c r="CF9" s="8">
        <f t="shared" si="20"/>
        <v>0.93489300026587485</v>
      </c>
      <c r="CG9" t="e">
        <f t="shared" si="21"/>
        <v>#VALUE!</v>
      </c>
      <c r="CI9" s="9">
        <f t="shared" si="90"/>
        <v>8.6825923765432023E-3</v>
      </c>
      <c r="CJ9" s="11">
        <f t="shared" si="22"/>
        <v>0.86825923765432023</v>
      </c>
      <c r="CK9">
        <f t="shared" si="23"/>
        <v>0.81172948369920872</v>
      </c>
      <c r="CN9" s="3">
        <f t="shared" si="91"/>
        <v>1.4700000000000001E-2</v>
      </c>
      <c r="CO9" s="6">
        <f t="shared" si="24"/>
        <v>1.4700000000000002</v>
      </c>
      <c r="CP9" s="7">
        <f t="shared" si="92"/>
        <v>6.7723813319599202E-2</v>
      </c>
      <c r="CQ9" s="8">
        <f t="shared" si="25"/>
        <v>0.93489300026587485</v>
      </c>
      <c r="CR9">
        <f t="shared" si="26"/>
        <v>1.3742927103908362</v>
      </c>
      <c r="CT9" s="9">
        <f t="shared" si="93"/>
        <v>8.6825923765432023E-3</v>
      </c>
      <c r="CU9" s="11">
        <f t="shared" si="27"/>
        <v>0.86825923765432023</v>
      </c>
      <c r="CV9">
        <f t="shared" si="28"/>
        <v>0.81172948369920872</v>
      </c>
      <c r="CY9" s="3" t="str">
        <f t="shared" si="94"/>
        <v>-</v>
      </c>
      <c r="CZ9" s="6" t="e">
        <f t="shared" si="29"/>
        <v>#VALUE!</v>
      </c>
      <c r="DA9" s="7">
        <f t="shared" si="95"/>
        <v>6.7723813319599202E-2</v>
      </c>
      <c r="DB9" s="8">
        <f t="shared" si="30"/>
        <v>0.93489300026587485</v>
      </c>
      <c r="DC9" t="e">
        <f t="shared" si="31"/>
        <v>#VALUE!</v>
      </c>
      <c r="DE9" s="9">
        <f t="shared" si="96"/>
        <v>8.6825923765432023E-3</v>
      </c>
      <c r="DF9" s="11">
        <f t="shared" si="32"/>
        <v>0.86825923765432023</v>
      </c>
      <c r="DG9">
        <f t="shared" si="33"/>
        <v>0.81172948369920872</v>
      </c>
      <c r="DJ9" s="3" t="str">
        <f t="shared" si="97"/>
        <v>-</v>
      </c>
      <c r="DK9" s="6" t="e">
        <f t="shared" si="34"/>
        <v>#VALUE!</v>
      </c>
      <c r="DL9" s="7">
        <f t="shared" si="98"/>
        <v>6.7723813319599202E-2</v>
      </c>
      <c r="DM9" s="8">
        <f t="shared" si="35"/>
        <v>0.93489300026587485</v>
      </c>
      <c r="DN9" t="e">
        <f t="shared" si="36"/>
        <v>#VALUE!</v>
      </c>
      <c r="DP9" s="9">
        <f t="shared" si="99"/>
        <v>8.6825923765432023E-3</v>
      </c>
      <c r="DQ9" s="11">
        <f t="shared" si="37"/>
        <v>0.86825923765432023</v>
      </c>
      <c r="DR9">
        <f t="shared" si="38"/>
        <v>0.81172948369920872</v>
      </c>
      <c r="DU9" s="3" t="str">
        <f t="shared" si="100"/>
        <v>-</v>
      </c>
      <c r="DV9" s="6" t="e">
        <f t="shared" si="39"/>
        <v>#VALUE!</v>
      </c>
      <c r="DW9" s="7">
        <f t="shared" si="101"/>
        <v>6.7723813319599202E-2</v>
      </c>
      <c r="DX9" s="8">
        <f t="shared" si="40"/>
        <v>0.93489300026587485</v>
      </c>
      <c r="DY9" t="e">
        <f t="shared" si="41"/>
        <v>#VALUE!</v>
      </c>
      <c r="EA9" s="9">
        <f t="shared" si="102"/>
        <v>8.6825923765432023E-3</v>
      </c>
      <c r="EB9" s="11">
        <f t="shared" si="42"/>
        <v>0.86825923765432023</v>
      </c>
      <c r="EC9">
        <f t="shared" si="43"/>
        <v>0.81172948369920872</v>
      </c>
      <c r="EF9" s="3">
        <f t="shared" si="103"/>
        <v>3.0499999999999999E-2</v>
      </c>
      <c r="EG9" s="6">
        <f t="shared" si="44"/>
        <v>3.05</v>
      </c>
      <c r="EH9" s="7">
        <f t="shared" si="104"/>
        <v>6.7723813319599202E-2</v>
      </c>
      <c r="EI9" s="8">
        <f t="shared" si="45"/>
        <v>0.93489300026587485</v>
      </c>
      <c r="EJ9">
        <f t="shared" si="46"/>
        <v>2.8514236508109181</v>
      </c>
      <c r="EL9" s="9">
        <f t="shared" si="105"/>
        <v>8.6825923765432023E-3</v>
      </c>
      <c r="EM9" s="11">
        <f t="shared" si="47"/>
        <v>0.86825923765432023</v>
      </c>
      <c r="EN9">
        <f t="shared" si="48"/>
        <v>0.81172948369920872</v>
      </c>
      <c r="EQ9" s="3" t="str">
        <f t="shared" si="106"/>
        <v>-</v>
      </c>
      <c r="ER9" s="6" t="e">
        <f t="shared" si="49"/>
        <v>#VALUE!</v>
      </c>
      <c r="ES9" s="7">
        <f t="shared" si="107"/>
        <v>6.7723813319599202E-2</v>
      </c>
      <c r="ET9" s="8">
        <f t="shared" si="50"/>
        <v>0.93489300026587485</v>
      </c>
      <c r="EU9" t="e">
        <f t="shared" si="51"/>
        <v>#VALUE!</v>
      </c>
      <c r="EW9" s="9">
        <f t="shared" si="108"/>
        <v>8.6825923765432023E-3</v>
      </c>
      <c r="EX9" s="11">
        <f t="shared" si="52"/>
        <v>0.86825923765432023</v>
      </c>
      <c r="EY9">
        <f t="shared" si="53"/>
        <v>0.81172948369920872</v>
      </c>
      <c r="FB9" s="3" t="str">
        <f t="shared" si="109"/>
        <v>-</v>
      </c>
      <c r="FC9" s="6" t="e">
        <f t="shared" si="54"/>
        <v>#VALUE!</v>
      </c>
      <c r="FD9" s="7">
        <f t="shared" si="110"/>
        <v>6.7723813319599202E-2</v>
      </c>
      <c r="FE9" s="8">
        <f t="shared" si="55"/>
        <v>0.93489300026587485</v>
      </c>
      <c r="FF9" t="e">
        <f t="shared" si="56"/>
        <v>#VALUE!</v>
      </c>
      <c r="FH9" s="9">
        <f t="shared" si="111"/>
        <v>8.6825923765432023E-3</v>
      </c>
      <c r="FI9" s="11">
        <f t="shared" si="57"/>
        <v>0.86825923765432023</v>
      </c>
      <c r="FJ9">
        <f t="shared" si="58"/>
        <v>0.81172948369920872</v>
      </c>
      <c r="FM9" s="3" t="str">
        <f t="shared" si="112"/>
        <v>-</v>
      </c>
      <c r="FN9" s="6" t="e">
        <f t="shared" si="59"/>
        <v>#VALUE!</v>
      </c>
      <c r="FO9" s="7">
        <f t="shared" si="113"/>
        <v>6.7723813319599202E-2</v>
      </c>
      <c r="FP9" s="8">
        <f t="shared" si="60"/>
        <v>0.93489300026587485</v>
      </c>
      <c r="FQ9" t="e">
        <f t="shared" si="61"/>
        <v>#VALUE!</v>
      </c>
      <c r="FS9" s="9">
        <f t="shared" si="114"/>
        <v>8.6825923765432023E-3</v>
      </c>
      <c r="FT9" s="11">
        <f t="shared" si="62"/>
        <v>0.86825923765432023</v>
      </c>
      <c r="FU9">
        <f t="shared" si="63"/>
        <v>0.81172948369920872</v>
      </c>
      <c r="FX9" s="3" t="str">
        <f t="shared" si="115"/>
        <v>-</v>
      </c>
      <c r="FY9" s="6" t="e">
        <f t="shared" si="64"/>
        <v>#VALUE!</v>
      </c>
      <c r="FZ9" s="7">
        <f t="shared" si="116"/>
        <v>6.7723813319599202E-2</v>
      </c>
      <c r="GA9" s="8">
        <f t="shared" si="65"/>
        <v>0.93489300026587485</v>
      </c>
      <c r="GB9" t="e">
        <f t="shared" si="66"/>
        <v>#VALUE!</v>
      </c>
      <c r="GD9" s="9">
        <f t="shared" si="117"/>
        <v>8.6825923765432023E-3</v>
      </c>
      <c r="GE9" s="11">
        <f t="shared" si="67"/>
        <v>0.86825923765432023</v>
      </c>
      <c r="GF9">
        <f t="shared" si="68"/>
        <v>0.81172948369920872</v>
      </c>
      <c r="GI9" s="3" t="str">
        <f t="shared" si="118"/>
        <v>-</v>
      </c>
      <c r="GJ9" s="6" t="e">
        <f t="shared" si="69"/>
        <v>#VALUE!</v>
      </c>
      <c r="GK9" s="7">
        <f t="shared" si="119"/>
        <v>6.7723813319599202E-2</v>
      </c>
      <c r="GL9" s="8">
        <f t="shared" si="70"/>
        <v>0.93489300026587485</v>
      </c>
      <c r="GM9" t="e">
        <f t="shared" si="71"/>
        <v>#VALUE!</v>
      </c>
      <c r="GO9" s="9">
        <f t="shared" si="120"/>
        <v>8.6825923765432023E-3</v>
      </c>
      <c r="GP9" s="11">
        <f t="shared" si="72"/>
        <v>0.86825923765432023</v>
      </c>
      <c r="GQ9">
        <f t="shared" si="73"/>
        <v>0.81172948369920872</v>
      </c>
      <c r="GT9" s="3">
        <f t="shared" si="121"/>
        <v>1.26E-2</v>
      </c>
      <c r="GU9" s="6">
        <f t="shared" si="74"/>
        <v>1.26</v>
      </c>
      <c r="GV9" s="7">
        <f t="shared" si="122"/>
        <v>6.7723813319599202E-2</v>
      </c>
      <c r="GW9" s="8">
        <f t="shared" si="75"/>
        <v>0.93489300026587485</v>
      </c>
      <c r="GX9">
        <f t="shared" si="76"/>
        <v>1.1779651803350024</v>
      </c>
      <c r="GZ9" s="9">
        <f t="shared" si="123"/>
        <v>8.6825923765432023E-3</v>
      </c>
      <c r="HA9" s="11">
        <f t="shared" si="77"/>
        <v>0.86825923765432023</v>
      </c>
      <c r="HB9">
        <f t="shared" si="78"/>
        <v>0.81172948369920872</v>
      </c>
    </row>
    <row r="10" spans="1:211" x14ac:dyDescent="0.2">
      <c r="A10" s="13">
        <f>'Inputs &amp; Curve'!B7</f>
        <v>1.5273785078713211</v>
      </c>
      <c r="B10" s="87">
        <f>IF('Inputs &amp; Curve'!E7&lt;&gt;0,'Inputs &amp; Curve'!E7,"-")</f>
        <v>1.89E-2</v>
      </c>
      <c r="C10" s="12">
        <f t="shared" si="79"/>
        <v>1.7365184753086405E-2</v>
      </c>
      <c r="D10" s="3">
        <f>D9</f>
        <v>9.4500000000000001E-3</v>
      </c>
      <c r="E10">
        <f>D10*100</f>
        <v>0.94500000000000006</v>
      </c>
      <c r="F10" s="14">
        <f>'Inputs &amp; Curve'!F7</f>
        <v>6.8382191009598497E-2</v>
      </c>
      <c r="G10" s="1">
        <f t="shared" si="80"/>
        <v>0.90390657884743875</v>
      </c>
      <c r="H10">
        <f>G10*E10</f>
        <v>0.85419171701082963</v>
      </c>
      <c r="I10" s="16">
        <f>SUM(H7:H10)</f>
        <v>3.5947697371970917</v>
      </c>
      <c r="J10" s="9">
        <f>K10/100</f>
        <v>8.6825923765432023E-3</v>
      </c>
      <c r="K10" s="103">
        <f>(I10-L7)/SUM(G8:G10)</f>
        <v>0.86825923765432023</v>
      </c>
      <c r="L10">
        <f>K10*G10</f>
        <v>0.78482523706080187</v>
      </c>
      <c r="M10" s="16">
        <f>SUM(L7:L10)</f>
        <v>3.5947697371970917</v>
      </c>
      <c r="O10" s="3"/>
      <c r="P10" s="6"/>
      <c r="Q10" s="7"/>
      <c r="R10" s="8"/>
      <c r="Z10" s="3">
        <f>Z9</f>
        <v>1.89E-2</v>
      </c>
      <c r="AA10" s="6">
        <f>Z10*100</f>
        <v>1.8900000000000001</v>
      </c>
      <c r="AB10" s="7">
        <f>$F10</f>
        <v>6.8382191009598497E-2</v>
      </c>
      <c r="AC10" s="8">
        <f>1/(1+AB10)^$A10</f>
        <v>0.90390657884743875</v>
      </c>
      <c r="AD10">
        <f>AC10*AA10</f>
        <v>1.7083834340216593</v>
      </c>
      <c r="AE10">
        <f>SUM(AD7:AD10)</f>
        <v>7.1895394743941834</v>
      </c>
      <c r="AF10" s="9" t="e">
        <f>AG10/100</f>
        <v>#VALUE!</v>
      </c>
      <c r="AG10" s="10" t="e">
        <f>(AE10-AH8-AH9-AH7)*(1+AB10)^$A10</f>
        <v>#VALUE!</v>
      </c>
      <c r="AH10" t="e">
        <f>AG10*AC10</f>
        <v>#VALUE!</v>
      </c>
      <c r="AI10" t="e">
        <f>SUM(AH7:AH10)</f>
        <v>#VALUE!</v>
      </c>
      <c r="AK10" s="3">
        <f t="shared" si="81"/>
        <v>1.4200000000000001E-2</v>
      </c>
      <c r="AL10" s="6">
        <f t="shared" si="0"/>
        <v>1.4200000000000002</v>
      </c>
      <c r="AM10" s="7">
        <f t="shared" si="1"/>
        <v>6.8382191009598497E-2</v>
      </c>
      <c r="AN10" s="8">
        <f t="shared" si="2"/>
        <v>0.90390657884743875</v>
      </c>
      <c r="AO10">
        <f t="shared" si="3"/>
        <v>1.2835473419633632</v>
      </c>
      <c r="AQ10" s="9">
        <f>J10</f>
        <v>8.6825923765432023E-3</v>
      </c>
      <c r="AR10">
        <f>AQ10*100</f>
        <v>0.86825923765432023</v>
      </c>
      <c r="AS10">
        <f>AR10*AN10</f>
        <v>0.78482523706080187</v>
      </c>
      <c r="AV10" s="3" t="str">
        <f>AV9</f>
        <v>-</v>
      </c>
      <c r="AW10" s="6" t="e">
        <f t="shared" si="4"/>
        <v>#VALUE!</v>
      </c>
      <c r="AX10" s="7">
        <f t="shared" si="5"/>
        <v>6.8382191009598497E-2</v>
      </c>
      <c r="AY10" s="8">
        <f t="shared" si="6"/>
        <v>0.90390657884743875</v>
      </c>
      <c r="AZ10" t="e">
        <f t="shared" si="7"/>
        <v>#VALUE!</v>
      </c>
      <c r="BB10" s="9">
        <f>AQ10</f>
        <v>8.6825923765432023E-3</v>
      </c>
      <c r="BC10" s="11">
        <f>BB10*100</f>
        <v>0.86825923765432023</v>
      </c>
      <c r="BD10">
        <f t="shared" si="8"/>
        <v>0.78482523706080187</v>
      </c>
      <c r="BG10" s="3">
        <f t="shared" si="82"/>
        <v>1.525E-2</v>
      </c>
      <c r="BH10" s="6">
        <f t="shared" si="9"/>
        <v>1.5249999999999999</v>
      </c>
      <c r="BI10" s="7">
        <f t="shared" si="83"/>
        <v>6.8382191009598497E-2</v>
      </c>
      <c r="BJ10" s="8">
        <f t="shared" si="10"/>
        <v>0.90390657884743875</v>
      </c>
      <c r="BK10">
        <f t="shared" si="11"/>
        <v>1.3784575327423441</v>
      </c>
      <c r="BM10" s="9">
        <f t="shared" si="84"/>
        <v>8.6825923765432023E-3</v>
      </c>
      <c r="BN10" s="11">
        <f t="shared" si="12"/>
        <v>0.86825923765432023</v>
      </c>
      <c r="BO10">
        <f t="shared" si="13"/>
        <v>0.78482523706080187</v>
      </c>
      <c r="BR10" s="3" t="str">
        <f t="shared" si="85"/>
        <v>-</v>
      </c>
      <c r="BS10" s="6" t="e">
        <f t="shared" si="14"/>
        <v>#VALUE!</v>
      </c>
      <c r="BT10" s="7">
        <f t="shared" si="86"/>
        <v>6.8382191009598497E-2</v>
      </c>
      <c r="BU10" s="8">
        <f t="shared" si="15"/>
        <v>0.90390657884743875</v>
      </c>
      <c r="BV10" t="e">
        <f t="shared" si="16"/>
        <v>#VALUE!</v>
      </c>
      <c r="BX10" s="9">
        <f t="shared" si="87"/>
        <v>8.6825923765432023E-3</v>
      </c>
      <c r="BY10" s="11">
        <f t="shared" si="17"/>
        <v>0.86825923765432023</v>
      </c>
      <c r="BZ10">
        <f t="shared" si="18"/>
        <v>0.78482523706080187</v>
      </c>
      <c r="CC10" s="3" t="str">
        <f t="shared" si="88"/>
        <v>-</v>
      </c>
      <c r="CD10" s="6" t="e">
        <f t="shared" si="19"/>
        <v>#VALUE!</v>
      </c>
      <c r="CE10" s="7">
        <f t="shared" si="89"/>
        <v>6.8382191009598497E-2</v>
      </c>
      <c r="CF10" s="8">
        <f t="shared" si="20"/>
        <v>0.90390657884743875</v>
      </c>
      <c r="CG10" t="e">
        <f t="shared" si="21"/>
        <v>#VALUE!</v>
      </c>
      <c r="CI10" s="9">
        <f t="shared" si="90"/>
        <v>8.6825923765432023E-3</v>
      </c>
      <c r="CJ10" s="11">
        <f t="shared" si="22"/>
        <v>0.86825923765432023</v>
      </c>
      <c r="CK10">
        <f t="shared" si="23"/>
        <v>0.78482523706080187</v>
      </c>
      <c r="CN10" s="3">
        <f t="shared" si="91"/>
        <v>1.4700000000000001E-2</v>
      </c>
      <c r="CO10" s="6">
        <f t="shared" si="24"/>
        <v>1.4700000000000002</v>
      </c>
      <c r="CP10" s="7">
        <f t="shared" si="92"/>
        <v>6.8382191009598497E-2</v>
      </c>
      <c r="CQ10" s="8">
        <f t="shared" si="25"/>
        <v>0.90390657884743875</v>
      </c>
      <c r="CR10">
        <f t="shared" si="26"/>
        <v>1.3287426709057351</v>
      </c>
      <c r="CT10" s="9">
        <f t="shared" si="93"/>
        <v>8.6825923765432023E-3</v>
      </c>
      <c r="CU10" s="11">
        <f t="shared" si="27"/>
        <v>0.86825923765432023</v>
      </c>
      <c r="CV10">
        <f t="shared" si="28"/>
        <v>0.78482523706080187</v>
      </c>
      <c r="CY10" s="3" t="str">
        <f t="shared" si="94"/>
        <v>-</v>
      </c>
      <c r="CZ10" s="6" t="e">
        <f t="shared" si="29"/>
        <v>#VALUE!</v>
      </c>
      <c r="DA10" s="7">
        <f t="shared" si="95"/>
        <v>6.8382191009598497E-2</v>
      </c>
      <c r="DB10" s="8">
        <f t="shared" si="30"/>
        <v>0.90390657884743875</v>
      </c>
      <c r="DC10" t="e">
        <f t="shared" si="31"/>
        <v>#VALUE!</v>
      </c>
      <c r="DE10" s="9">
        <f t="shared" si="96"/>
        <v>8.6825923765432023E-3</v>
      </c>
      <c r="DF10" s="11">
        <f t="shared" si="32"/>
        <v>0.86825923765432023</v>
      </c>
      <c r="DG10">
        <f t="shared" si="33"/>
        <v>0.78482523706080187</v>
      </c>
      <c r="DJ10" s="3" t="str">
        <f t="shared" si="97"/>
        <v>-</v>
      </c>
      <c r="DK10" s="6" t="e">
        <f t="shared" si="34"/>
        <v>#VALUE!</v>
      </c>
      <c r="DL10" s="7">
        <f t="shared" si="98"/>
        <v>6.8382191009598497E-2</v>
      </c>
      <c r="DM10" s="8">
        <f t="shared" si="35"/>
        <v>0.90390657884743875</v>
      </c>
      <c r="DN10" t="e">
        <f t="shared" si="36"/>
        <v>#VALUE!</v>
      </c>
      <c r="DP10" s="9">
        <f t="shared" si="99"/>
        <v>8.6825923765432023E-3</v>
      </c>
      <c r="DQ10" s="11">
        <f t="shared" si="37"/>
        <v>0.86825923765432023</v>
      </c>
      <c r="DR10">
        <f t="shared" si="38"/>
        <v>0.78482523706080187</v>
      </c>
      <c r="DU10" s="3" t="str">
        <f t="shared" si="100"/>
        <v>-</v>
      </c>
      <c r="DV10" s="6" t="e">
        <f t="shared" si="39"/>
        <v>#VALUE!</v>
      </c>
      <c r="DW10" s="7">
        <f t="shared" si="101"/>
        <v>6.8382191009598497E-2</v>
      </c>
      <c r="DX10" s="8">
        <f t="shared" si="40"/>
        <v>0.90390657884743875</v>
      </c>
      <c r="DY10" t="e">
        <f t="shared" si="41"/>
        <v>#VALUE!</v>
      </c>
      <c r="EA10" s="9">
        <f t="shared" si="102"/>
        <v>8.6825923765432023E-3</v>
      </c>
      <c r="EB10" s="11">
        <f t="shared" si="42"/>
        <v>0.86825923765432023</v>
      </c>
      <c r="EC10">
        <f t="shared" si="43"/>
        <v>0.78482523706080187</v>
      </c>
      <c r="EF10" s="3">
        <f t="shared" si="103"/>
        <v>3.0499999999999999E-2</v>
      </c>
      <c r="EG10" s="6">
        <f t="shared" si="44"/>
        <v>3.05</v>
      </c>
      <c r="EH10" s="7">
        <f t="shared" si="104"/>
        <v>6.8382191009598497E-2</v>
      </c>
      <c r="EI10" s="8">
        <f t="shared" si="45"/>
        <v>0.90390657884743875</v>
      </c>
      <c r="EJ10">
        <f t="shared" si="46"/>
        <v>2.7569150654846881</v>
      </c>
      <c r="EL10" s="9">
        <f t="shared" si="105"/>
        <v>8.6825923765432023E-3</v>
      </c>
      <c r="EM10" s="11">
        <f t="shared" si="47"/>
        <v>0.86825923765432023</v>
      </c>
      <c r="EN10">
        <f t="shared" si="48"/>
        <v>0.78482523706080187</v>
      </c>
      <c r="EQ10" s="3" t="str">
        <f t="shared" si="106"/>
        <v>-</v>
      </c>
      <c r="ER10" s="6" t="e">
        <f t="shared" si="49"/>
        <v>#VALUE!</v>
      </c>
      <c r="ES10" s="7">
        <f t="shared" si="107"/>
        <v>6.8382191009598497E-2</v>
      </c>
      <c r="ET10" s="8">
        <f t="shared" si="50"/>
        <v>0.90390657884743875</v>
      </c>
      <c r="EU10" t="e">
        <f t="shared" si="51"/>
        <v>#VALUE!</v>
      </c>
      <c r="EW10" s="9">
        <f t="shared" si="108"/>
        <v>8.6825923765432023E-3</v>
      </c>
      <c r="EX10" s="11">
        <f t="shared" si="52"/>
        <v>0.86825923765432023</v>
      </c>
      <c r="EY10">
        <f t="shared" si="53"/>
        <v>0.78482523706080187</v>
      </c>
      <c r="FB10" s="3" t="str">
        <f t="shared" si="109"/>
        <v>-</v>
      </c>
      <c r="FC10" s="6" t="e">
        <f t="shared" si="54"/>
        <v>#VALUE!</v>
      </c>
      <c r="FD10" s="7">
        <f t="shared" si="110"/>
        <v>6.8382191009598497E-2</v>
      </c>
      <c r="FE10" s="8">
        <f t="shared" si="55"/>
        <v>0.90390657884743875</v>
      </c>
      <c r="FF10" t="e">
        <f t="shared" si="56"/>
        <v>#VALUE!</v>
      </c>
      <c r="FH10" s="9">
        <f t="shared" si="111"/>
        <v>8.6825923765432023E-3</v>
      </c>
      <c r="FI10" s="11">
        <f t="shared" si="57"/>
        <v>0.86825923765432023</v>
      </c>
      <c r="FJ10">
        <f t="shared" si="58"/>
        <v>0.78482523706080187</v>
      </c>
      <c r="FM10" s="3" t="str">
        <f t="shared" si="112"/>
        <v>-</v>
      </c>
      <c r="FN10" s="6" t="e">
        <f t="shared" si="59"/>
        <v>#VALUE!</v>
      </c>
      <c r="FO10" s="7">
        <f t="shared" si="113"/>
        <v>6.8382191009598497E-2</v>
      </c>
      <c r="FP10" s="8">
        <f t="shared" si="60"/>
        <v>0.90390657884743875</v>
      </c>
      <c r="FQ10" t="e">
        <f t="shared" si="61"/>
        <v>#VALUE!</v>
      </c>
      <c r="FS10" s="9">
        <f t="shared" si="114"/>
        <v>8.6825923765432023E-3</v>
      </c>
      <c r="FT10" s="11">
        <f t="shared" si="62"/>
        <v>0.86825923765432023</v>
      </c>
      <c r="FU10">
        <f t="shared" si="63"/>
        <v>0.78482523706080187</v>
      </c>
      <c r="FX10" s="3" t="str">
        <f t="shared" si="115"/>
        <v>-</v>
      </c>
      <c r="FY10" s="6" t="e">
        <f t="shared" si="64"/>
        <v>#VALUE!</v>
      </c>
      <c r="FZ10" s="7">
        <f t="shared" si="116"/>
        <v>6.8382191009598497E-2</v>
      </c>
      <c r="GA10" s="8">
        <f t="shared" si="65"/>
        <v>0.90390657884743875</v>
      </c>
      <c r="GB10" t="e">
        <f t="shared" si="66"/>
        <v>#VALUE!</v>
      </c>
      <c r="GD10" s="9">
        <f t="shared" si="117"/>
        <v>8.6825923765432023E-3</v>
      </c>
      <c r="GE10" s="11">
        <f t="shared" si="67"/>
        <v>0.86825923765432023</v>
      </c>
      <c r="GF10">
        <f t="shared" si="68"/>
        <v>0.78482523706080187</v>
      </c>
      <c r="GI10" s="3" t="str">
        <f t="shared" si="118"/>
        <v>-</v>
      </c>
      <c r="GJ10" s="6" t="e">
        <f t="shared" si="69"/>
        <v>#VALUE!</v>
      </c>
      <c r="GK10" s="7">
        <f t="shared" si="119"/>
        <v>6.8382191009598497E-2</v>
      </c>
      <c r="GL10" s="8">
        <f t="shared" si="70"/>
        <v>0.90390657884743875</v>
      </c>
      <c r="GM10" t="e">
        <f t="shared" si="71"/>
        <v>#VALUE!</v>
      </c>
      <c r="GO10" s="9">
        <f t="shared" si="120"/>
        <v>8.6825923765432023E-3</v>
      </c>
      <c r="GP10" s="11">
        <f t="shared" si="72"/>
        <v>0.86825923765432023</v>
      </c>
      <c r="GQ10">
        <f t="shared" si="73"/>
        <v>0.78482523706080187</v>
      </c>
      <c r="GT10" s="3">
        <f t="shared" si="121"/>
        <v>1.26E-2</v>
      </c>
      <c r="GU10" s="6">
        <f t="shared" si="74"/>
        <v>1.26</v>
      </c>
      <c r="GV10" s="7">
        <f t="shared" si="122"/>
        <v>6.8382191009598497E-2</v>
      </c>
      <c r="GW10" s="8">
        <f t="shared" si="75"/>
        <v>0.90390657884743875</v>
      </c>
      <c r="GX10">
        <f t="shared" si="76"/>
        <v>1.1389222893477728</v>
      </c>
      <c r="GZ10" s="9">
        <f t="shared" si="123"/>
        <v>8.6825923765432023E-3</v>
      </c>
      <c r="HA10" s="11">
        <f t="shared" si="77"/>
        <v>0.86825923765432023</v>
      </c>
      <c r="HB10">
        <f t="shared" si="78"/>
        <v>0.78482523706080187</v>
      </c>
    </row>
    <row r="11" spans="1:211" x14ac:dyDescent="0.2">
      <c r="A11" s="13">
        <f>'Inputs &amp; Curve'!B8</f>
        <v>2.0273785078713211</v>
      </c>
      <c r="B11" s="87" t="str">
        <f>IF('Inputs &amp; Curve'!E8&lt;&gt;0,'Inputs &amp; Curve'!E8,"-")</f>
        <v>-</v>
      </c>
      <c r="C11" s="12">
        <f t="shared" si="79"/>
        <v>3.5802907473020278E-2</v>
      </c>
      <c r="F11" s="14">
        <f>'Inputs &amp; Curve'!F8</f>
        <v>6.8036217068723703E-2</v>
      </c>
      <c r="G11" s="1">
        <f t="shared" si="80"/>
        <v>0.8750752461304856</v>
      </c>
      <c r="O11" s="3"/>
      <c r="P11" s="6"/>
      <c r="Q11" s="7"/>
      <c r="R11" s="8"/>
      <c r="Z11" s="3"/>
      <c r="AA11" s="6"/>
      <c r="AB11" s="7"/>
      <c r="AC11" s="8"/>
      <c r="AK11" s="3">
        <f t="shared" si="81"/>
        <v>1.4200000000000001E-2</v>
      </c>
      <c r="AL11" s="6">
        <f t="shared" si="0"/>
        <v>1.4200000000000002</v>
      </c>
      <c r="AM11" s="7">
        <f t="shared" si="1"/>
        <v>6.8036217068723703E-2</v>
      </c>
      <c r="AN11" s="8">
        <f t="shared" si="2"/>
        <v>0.8750752461304856</v>
      </c>
      <c r="AO11">
        <f t="shared" si="3"/>
        <v>1.2426068495052898</v>
      </c>
      <c r="AQ11" s="9">
        <f t="shared" ref="AQ11:AQ16" si="124">AR11/100</f>
        <v>1.7901453736510139E-2</v>
      </c>
      <c r="AR11" s="81">
        <f>AR12</f>
        <v>1.790145373651014</v>
      </c>
      <c r="AS11">
        <f t="shared" ref="AS11:AS16" si="125">AR11*AN11</f>
        <v>1.5665119034570112</v>
      </c>
      <c r="AV11" s="3" t="str">
        <f>AV10</f>
        <v>-</v>
      </c>
      <c r="AW11" s="6" t="e">
        <f t="shared" si="4"/>
        <v>#VALUE!</v>
      </c>
      <c r="AX11" s="7">
        <f t="shared" si="5"/>
        <v>6.8036217068723703E-2</v>
      </c>
      <c r="AY11" s="8">
        <f t="shared" si="6"/>
        <v>0.8750752461304856</v>
      </c>
      <c r="AZ11" t="e">
        <f t="shared" si="7"/>
        <v>#VALUE!</v>
      </c>
      <c r="BB11" s="9">
        <f>AQ11</f>
        <v>1.7901453736510139E-2</v>
      </c>
      <c r="BC11" s="11">
        <f>BB11*100</f>
        <v>1.7901453736510138</v>
      </c>
      <c r="BD11">
        <f t="shared" si="8"/>
        <v>1.566511903457011</v>
      </c>
      <c r="BG11" s="3">
        <f t="shared" si="82"/>
        <v>1.525E-2</v>
      </c>
      <c r="BH11" s="6">
        <f t="shared" si="9"/>
        <v>1.5249999999999999</v>
      </c>
      <c r="BI11" s="7">
        <f t="shared" si="83"/>
        <v>6.8036217068723703E-2</v>
      </c>
      <c r="BJ11" s="8">
        <f t="shared" si="10"/>
        <v>0.8750752461304856</v>
      </c>
      <c r="BK11">
        <f t="shared" si="11"/>
        <v>1.3344897503489905</v>
      </c>
      <c r="BM11" s="9">
        <f t="shared" si="84"/>
        <v>1.7901453736510139E-2</v>
      </c>
      <c r="BN11" s="11">
        <f t="shared" si="12"/>
        <v>1.7901453736510138</v>
      </c>
      <c r="BO11">
        <f t="shared" si="13"/>
        <v>1.566511903457011</v>
      </c>
      <c r="BR11" s="3" t="str">
        <f t="shared" si="85"/>
        <v>-</v>
      </c>
      <c r="BS11" s="6" t="e">
        <f t="shared" si="14"/>
        <v>#VALUE!</v>
      </c>
      <c r="BT11" s="7">
        <f t="shared" si="86"/>
        <v>6.8036217068723703E-2</v>
      </c>
      <c r="BU11" s="8">
        <f t="shared" si="15"/>
        <v>0.8750752461304856</v>
      </c>
      <c r="BV11" t="e">
        <f t="shared" si="16"/>
        <v>#VALUE!</v>
      </c>
      <c r="BX11" s="9">
        <f t="shared" si="87"/>
        <v>1.7901453736510139E-2</v>
      </c>
      <c r="BY11" s="11">
        <f t="shared" si="17"/>
        <v>1.7901453736510138</v>
      </c>
      <c r="BZ11">
        <f t="shared" si="18"/>
        <v>1.566511903457011</v>
      </c>
      <c r="CC11" s="3" t="str">
        <f t="shared" si="88"/>
        <v>-</v>
      </c>
      <c r="CD11" s="6" t="e">
        <f t="shared" si="19"/>
        <v>#VALUE!</v>
      </c>
      <c r="CE11" s="7">
        <f t="shared" si="89"/>
        <v>6.8036217068723703E-2</v>
      </c>
      <c r="CF11" s="8">
        <f t="shared" si="20"/>
        <v>0.8750752461304856</v>
      </c>
      <c r="CG11" t="e">
        <f t="shared" si="21"/>
        <v>#VALUE!</v>
      </c>
      <c r="CI11" s="9">
        <f t="shared" si="90"/>
        <v>1.7901453736510139E-2</v>
      </c>
      <c r="CJ11" s="11">
        <f t="shared" si="22"/>
        <v>1.7901453736510138</v>
      </c>
      <c r="CK11">
        <f t="shared" si="23"/>
        <v>1.566511903457011</v>
      </c>
      <c r="CN11" s="3">
        <f t="shared" si="91"/>
        <v>1.4700000000000001E-2</v>
      </c>
      <c r="CO11" s="6">
        <f t="shared" si="24"/>
        <v>1.4700000000000002</v>
      </c>
      <c r="CP11" s="7">
        <f t="shared" si="92"/>
        <v>6.8036217068723703E-2</v>
      </c>
      <c r="CQ11" s="8">
        <f t="shared" si="25"/>
        <v>0.8750752461304856</v>
      </c>
      <c r="CR11">
        <f t="shared" si="26"/>
        <v>1.286360611811814</v>
      </c>
      <c r="CT11" s="9">
        <f t="shared" si="93"/>
        <v>1.7901453736510139E-2</v>
      </c>
      <c r="CU11" s="11">
        <f t="shared" si="27"/>
        <v>1.7901453736510138</v>
      </c>
      <c r="CV11">
        <f t="shared" si="28"/>
        <v>1.566511903457011</v>
      </c>
      <c r="CY11" s="3" t="str">
        <f t="shared" si="94"/>
        <v>-</v>
      </c>
      <c r="CZ11" s="6" t="e">
        <f t="shared" si="29"/>
        <v>#VALUE!</v>
      </c>
      <c r="DA11" s="7">
        <f t="shared" si="95"/>
        <v>6.8036217068723703E-2</v>
      </c>
      <c r="DB11" s="8">
        <f t="shared" si="30"/>
        <v>0.8750752461304856</v>
      </c>
      <c r="DC11" t="e">
        <f t="shared" si="31"/>
        <v>#VALUE!</v>
      </c>
      <c r="DE11" s="9">
        <f t="shared" si="96"/>
        <v>1.7901453736510139E-2</v>
      </c>
      <c r="DF11" s="11">
        <f t="shared" si="32"/>
        <v>1.7901453736510138</v>
      </c>
      <c r="DG11">
        <f t="shared" si="33"/>
        <v>1.566511903457011</v>
      </c>
      <c r="DJ11" s="3" t="str">
        <f t="shared" si="97"/>
        <v>-</v>
      </c>
      <c r="DK11" s="6" t="e">
        <f t="shared" si="34"/>
        <v>#VALUE!</v>
      </c>
      <c r="DL11" s="7">
        <f t="shared" si="98"/>
        <v>6.8036217068723703E-2</v>
      </c>
      <c r="DM11" s="8">
        <f t="shared" si="35"/>
        <v>0.8750752461304856</v>
      </c>
      <c r="DN11" t="e">
        <f t="shared" si="36"/>
        <v>#VALUE!</v>
      </c>
      <c r="DP11" s="9">
        <f t="shared" si="99"/>
        <v>1.7901453736510139E-2</v>
      </c>
      <c r="DQ11" s="11">
        <f t="shared" si="37"/>
        <v>1.7901453736510138</v>
      </c>
      <c r="DR11">
        <f t="shared" si="38"/>
        <v>1.566511903457011</v>
      </c>
      <c r="DU11" s="3" t="str">
        <f t="shared" si="100"/>
        <v>-</v>
      </c>
      <c r="DV11" s="6" t="e">
        <f t="shared" si="39"/>
        <v>#VALUE!</v>
      </c>
      <c r="DW11" s="7">
        <f t="shared" si="101"/>
        <v>6.8036217068723703E-2</v>
      </c>
      <c r="DX11" s="8">
        <f t="shared" si="40"/>
        <v>0.8750752461304856</v>
      </c>
      <c r="DY11" t="e">
        <f t="shared" si="41"/>
        <v>#VALUE!</v>
      </c>
      <c r="EA11" s="9">
        <f t="shared" si="102"/>
        <v>1.7901453736510139E-2</v>
      </c>
      <c r="EB11" s="11">
        <f t="shared" si="42"/>
        <v>1.7901453736510138</v>
      </c>
      <c r="EC11">
        <f t="shared" si="43"/>
        <v>1.566511903457011</v>
      </c>
      <c r="EF11" s="3">
        <f t="shared" si="103"/>
        <v>3.0499999999999999E-2</v>
      </c>
      <c r="EG11" s="6">
        <f t="shared" si="44"/>
        <v>3.05</v>
      </c>
      <c r="EH11" s="7">
        <f t="shared" si="104"/>
        <v>6.8036217068723703E-2</v>
      </c>
      <c r="EI11" s="8">
        <f t="shared" si="45"/>
        <v>0.8750752461304856</v>
      </c>
      <c r="EJ11">
        <f t="shared" si="46"/>
        <v>2.6689795006979811</v>
      </c>
      <c r="EL11" s="9">
        <f t="shared" si="105"/>
        <v>1.7901453736510139E-2</v>
      </c>
      <c r="EM11" s="11">
        <f t="shared" si="47"/>
        <v>1.7901453736510138</v>
      </c>
      <c r="EN11">
        <f t="shared" si="48"/>
        <v>1.566511903457011</v>
      </c>
      <c r="EQ11" s="3" t="str">
        <f t="shared" si="106"/>
        <v>-</v>
      </c>
      <c r="ER11" s="6" t="e">
        <f t="shared" si="49"/>
        <v>#VALUE!</v>
      </c>
      <c r="ES11" s="7">
        <f t="shared" si="107"/>
        <v>6.8036217068723703E-2</v>
      </c>
      <c r="ET11" s="8">
        <f t="shared" si="50"/>
        <v>0.8750752461304856</v>
      </c>
      <c r="EU11" t="e">
        <f t="shared" si="51"/>
        <v>#VALUE!</v>
      </c>
      <c r="EW11" s="9">
        <f t="shared" si="108"/>
        <v>1.7901453736510139E-2</v>
      </c>
      <c r="EX11" s="11">
        <f t="shared" si="52"/>
        <v>1.7901453736510138</v>
      </c>
      <c r="EY11">
        <f t="shared" si="53"/>
        <v>1.566511903457011</v>
      </c>
      <c r="FB11" s="3" t="str">
        <f t="shared" si="109"/>
        <v>-</v>
      </c>
      <c r="FC11" s="6" t="e">
        <f t="shared" si="54"/>
        <v>#VALUE!</v>
      </c>
      <c r="FD11" s="7">
        <f t="shared" si="110"/>
        <v>6.8036217068723703E-2</v>
      </c>
      <c r="FE11" s="8">
        <f t="shared" si="55"/>
        <v>0.8750752461304856</v>
      </c>
      <c r="FF11" t="e">
        <f t="shared" si="56"/>
        <v>#VALUE!</v>
      </c>
      <c r="FH11" s="9">
        <f t="shared" si="111"/>
        <v>1.7901453736510139E-2</v>
      </c>
      <c r="FI11" s="11">
        <f t="shared" si="57"/>
        <v>1.7901453736510138</v>
      </c>
      <c r="FJ11">
        <f t="shared" si="58"/>
        <v>1.566511903457011</v>
      </c>
      <c r="FM11" s="3" t="str">
        <f t="shared" si="112"/>
        <v>-</v>
      </c>
      <c r="FN11" s="6" t="e">
        <f t="shared" si="59"/>
        <v>#VALUE!</v>
      </c>
      <c r="FO11" s="7">
        <f t="shared" si="113"/>
        <v>6.8036217068723703E-2</v>
      </c>
      <c r="FP11" s="8">
        <f t="shared" si="60"/>
        <v>0.8750752461304856</v>
      </c>
      <c r="FQ11" t="e">
        <f t="shared" si="61"/>
        <v>#VALUE!</v>
      </c>
      <c r="FS11" s="9">
        <f t="shared" si="114"/>
        <v>1.7901453736510139E-2</v>
      </c>
      <c r="FT11" s="11">
        <f t="shared" si="62"/>
        <v>1.7901453736510138</v>
      </c>
      <c r="FU11">
        <f t="shared" si="63"/>
        <v>1.566511903457011</v>
      </c>
      <c r="FX11" s="3" t="str">
        <f t="shared" si="115"/>
        <v>-</v>
      </c>
      <c r="FY11" s="6" t="e">
        <f t="shared" si="64"/>
        <v>#VALUE!</v>
      </c>
      <c r="FZ11" s="7">
        <f t="shared" si="116"/>
        <v>6.8036217068723703E-2</v>
      </c>
      <c r="GA11" s="8">
        <f t="shared" si="65"/>
        <v>0.8750752461304856</v>
      </c>
      <c r="GB11" t="e">
        <f t="shared" si="66"/>
        <v>#VALUE!</v>
      </c>
      <c r="GD11" s="9">
        <f t="shared" si="117"/>
        <v>1.7901453736510139E-2</v>
      </c>
      <c r="GE11" s="11">
        <f t="shared" si="67"/>
        <v>1.7901453736510138</v>
      </c>
      <c r="GF11">
        <f t="shared" si="68"/>
        <v>1.566511903457011</v>
      </c>
      <c r="GI11" s="3" t="str">
        <f t="shared" si="118"/>
        <v>-</v>
      </c>
      <c r="GJ11" s="6" t="e">
        <f t="shared" si="69"/>
        <v>#VALUE!</v>
      </c>
      <c r="GK11" s="7">
        <f t="shared" si="119"/>
        <v>6.8036217068723703E-2</v>
      </c>
      <c r="GL11" s="8">
        <f t="shared" si="70"/>
        <v>0.8750752461304856</v>
      </c>
      <c r="GM11" t="e">
        <f t="shared" si="71"/>
        <v>#VALUE!</v>
      </c>
      <c r="GO11" s="9">
        <f t="shared" si="120"/>
        <v>1.7901453736510139E-2</v>
      </c>
      <c r="GP11" s="11">
        <f t="shared" si="72"/>
        <v>1.7901453736510138</v>
      </c>
      <c r="GQ11">
        <f t="shared" si="73"/>
        <v>1.566511903457011</v>
      </c>
      <c r="GT11" s="3">
        <f t="shared" si="121"/>
        <v>1.26E-2</v>
      </c>
      <c r="GU11" s="6">
        <f t="shared" si="74"/>
        <v>1.26</v>
      </c>
      <c r="GV11" s="7">
        <f t="shared" si="122"/>
        <v>6.8036217068723703E-2</v>
      </c>
      <c r="GW11" s="8">
        <f t="shared" si="75"/>
        <v>0.8750752461304856</v>
      </c>
      <c r="GX11">
        <f t="shared" si="76"/>
        <v>1.1025948101244119</v>
      </c>
      <c r="GZ11" s="9">
        <f t="shared" si="123"/>
        <v>1.7901453736510139E-2</v>
      </c>
      <c r="HA11" s="11">
        <f t="shared" si="77"/>
        <v>1.7901453736510138</v>
      </c>
      <c r="HB11">
        <f t="shared" si="78"/>
        <v>1.566511903457011</v>
      </c>
    </row>
    <row r="12" spans="1:211" x14ac:dyDescent="0.2">
      <c r="A12" s="13">
        <f>'Inputs &amp; Curve'!B9</f>
        <v>2.5273785078713211</v>
      </c>
      <c r="B12" s="87" t="str">
        <f>IF('Inputs &amp; Curve'!E9&lt;&gt;0,'Inputs &amp; Curve'!E9,"-")</f>
        <v>-</v>
      </c>
      <c r="C12" s="12">
        <f t="shared" si="79"/>
        <v>3.5802907473020278E-2</v>
      </c>
      <c r="F12" s="14">
        <f>'Inputs &amp; Curve'!F9</f>
        <v>6.7113805610466801E-2</v>
      </c>
      <c r="G12" s="1">
        <f t="shared" si="80"/>
        <v>0.84859561969585684</v>
      </c>
      <c r="Q12" s="7"/>
      <c r="R12" s="8"/>
      <c r="AB12" s="7"/>
      <c r="AC12" s="8"/>
      <c r="AK12" s="3">
        <f t="shared" si="81"/>
        <v>1.4200000000000001E-2</v>
      </c>
      <c r="AL12" s="6">
        <f t="shared" si="0"/>
        <v>1.4200000000000002</v>
      </c>
      <c r="AM12" s="7">
        <f t="shared" si="1"/>
        <v>6.7113805610466801E-2</v>
      </c>
      <c r="AN12" s="8">
        <f t="shared" si="2"/>
        <v>0.84859561969585684</v>
      </c>
      <c r="AO12">
        <f t="shared" si="3"/>
        <v>1.2050057799681169</v>
      </c>
      <c r="AQ12" s="9">
        <f t="shared" si="124"/>
        <v>1.7901453736510139E-2</v>
      </c>
      <c r="AR12" s="81">
        <f>AR13</f>
        <v>1.790145373651014</v>
      </c>
      <c r="AS12">
        <f t="shared" si="125"/>
        <v>1.5191095226990534</v>
      </c>
      <c r="AV12" s="3" t="str">
        <f>AV11</f>
        <v>-</v>
      </c>
      <c r="AW12" s="6" t="e">
        <f t="shared" si="4"/>
        <v>#VALUE!</v>
      </c>
      <c r="AX12" s="7">
        <f t="shared" si="5"/>
        <v>6.7113805610466801E-2</v>
      </c>
      <c r="AY12" s="8">
        <f t="shared" si="6"/>
        <v>0.84859561969585684</v>
      </c>
      <c r="AZ12" t="e">
        <f t="shared" si="7"/>
        <v>#VALUE!</v>
      </c>
      <c r="BA12" t="e">
        <f>SUM(AZ7:AZ12)</f>
        <v>#VALUE!</v>
      </c>
      <c r="BB12" s="9" t="e">
        <f>BC12/100</f>
        <v>#VALUE!</v>
      </c>
      <c r="BC12" s="10" t="e">
        <f>(BA12-BD10-BD11-BD9-BD8-BD7)*(1+AX12)^$A12</f>
        <v>#VALUE!</v>
      </c>
      <c r="BD12" t="e">
        <f t="shared" si="8"/>
        <v>#VALUE!</v>
      </c>
      <c r="BE12" t="e">
        <f>SUM(BD7:BD12)</f>
        <v>#VALUE!</v>
      </c>
      <c r="BG12" s="3">
        <f t="shared" si="82"/>
        <v>1.525E-2</v>
      </c>
      <c r="BH12" s="6">
        <f t="shared" si="9"/>
        <v>1.5249999999999999</v>
      </c>
      <c r="BI12" s="7">
        <f t="shared" si="83"/>
        <v>6.7113805610466801E-2</v>
      </c>
      <c r="BJ12" s="8">
        <f t="shared" si="10"/>
        <v>0.84859561969585684</v>
      </c>
      <c r="BK12">
        <f t="shared" si="11"/>
        <v>1.2941083200361816</v>
      </c>
      <c r="BM12" s="9">
        <f t="shared" si="84"/>
        <v>1.7901453736510139E-2</v>
      </c>
      <c r="BN12" s="11">
        <f t="shared" si="12"/>
        <v>1.7901453736510138</v>
      </c>
      <c r="BO12">
        <f t="shared" si="13"/>
        <v>1.5191095226990532</v>
      </c>
      <c r="BR12" s="3" t="str">
        <f t="shared" si="85"/>
        <v>-</v>
      </c>
      <c r="BS12" s="6" t="e">
        <f t="shared" si="14"/>
        <v>#VALUE!</v>
      </c>
      <c r="BT12" s="7">
        <f t="shared" si="86"/>
        <v>6.7113805610466801E-2</v>
      </c>
      <c r="BU12" s="8">
        <f t="shared" si="15"/>
        <v>0.84859561969585684</v>
      </c>
      <c r="BV12" t="e">
        <f t="shared" si="16"/>
        <v>#VALUE!</v>
      </c>
      <c r="BX12" s="9">
        <f t="shared" si="87"/>
        <v>1.7901453736510139E-2</v>
      </c>
      <c r="BY12" s="11">
        <f t="shared" si="17"/>
        <v>1.7901453736510138</v>
      </c>
      <c r="BZ12">
        <f t="shared" si="18"/>
        <v>1.5191095226990532</v>
      </c>
      <c r="CC12" s="3" t="str">
        <f t="shared" si="88"/>
        <v>-</v>
      </c>
      <c r="CD12" s="6" t="e">
        <f t="shared" si="19"/>
        <v>#VALUE!</v>
      </c>
      <c r="CE12" s="7">
        <f t="shared" si="89"/>
        <v>6.7113805610466801E-2</v>
      </c>
      <c r="CF12" s="8">
        <f t="shared" si="20"/>
        <v>0.84859561969585684</v>
      </c>
      <c r="CG12" t="e">
        <f t="shared" si="21"/>
        <v>#VALUE!</v>
      </c>
      <c r="CI12" s="9">
        <f t="shared" si="90"/>
        <v>1.7901453736510139E-2</v>
      </c>
      <c r="CJ12" s="11">
        <f t="shared" si="22"/>
        <v>1.7901453736510138</v>
      </c>
      <c r="CK12">
        <f t="shared" si="23"/>
        <v>1.5191095226990532</v>
      </c>
      <c r="CN12" s="3">
        <f t="shared" si="91"/>
        <v>1.4700000000000001E-2</v>
      </c>
      <c r="CO12" s="6">
        <f t="shared" si="24"/>
        <v>1.4700000000000002</v>
      </c>
      <c r="CP12" s="7">
        <f t="shared" si="92"/>
        <v>6.7113805610466801E-2</v>
      </c>
      <c r="CQ12" s="8">
        <f t="shared" si="25"/>
        <v>0.84859561969585684</v>
      </c>
      <c r="CR12">
        <f t="shared" si="26"/>
        <v>1.2474355609529097</v>
      </c>
      <c r="CT12" s="9">
        <f t="shared" si="93"/>
        <v>1.7901453736510139E-2</v>
      </c>
      <c r="CU12" s="11">
        <f t="shared" si="27"/>
        <v>1.7901453736510138</v>
      </c>
      <c r="CV12">
        <f t="shared" si="28"/>
        <v>1.5191095226990532</v>
      </c>
      <c r="CY12" s="3" t="str">
        <f t="shared" si="94"/>
        <v>-</v>
      </c>
      <c r="CZ12" s="6" t="e">
        <f t="shared" si="29"/>
        <v>#VALUE!</v>
      </c>
      <c r="DA12" s="7">
        <f t="shared" si="95"/>
        <v>6.7113805610466801E-2</v>
      </c>
      <c r="DB12" s="8">
        <f t="shared" si="30"/>
        <v>0.84859561969585684</v>
      </c>
      <c r="DC12" t="e">
        <f t="shared" si="31"/>
        <v>#VALUE!</v>
      </c>
      <c r="DE12" s="9">
        <f t="shared" si="96"/>
        <v>1.7901453736510139E-2</v>
      </c>
      <c r="DF12" s="11">
        <f t="shared" si="32"/>
        <v>1.7901453736510138</v>
      </c>
      <c r="DG12">
        <f t="shared" si="33"/>
        <v>1.5191095226990532</v>
      </c>
      <c r="DJ12" s="3" t="str">
        <f t="shared" si="97"/>
        <v>-</v>
      </c>
      <c r="DK12" s="6" t="e">
        <f t="shared" si="34"/>
        <v>#VALUE!</v>
      </c>
      <c r="DL12" s="7">
        <f t="shared" si="98"/>
        <v>6.7113805610466801E-2</v>
      </c>
      <c r="DM12" s="8">
        <f t="shared" si="35"/>
        <v>0.84859561969585684</v>
      </c>
      <c r="DN12" t="e">
        <f t="shared" si="36"/>
        <v>#VALUE!</v>
      </c>
      <c r="DP12" s="9">
        <f t="shared" si="99"/>
        <v>1.7901453736510139E-2</v>
      </c>
      <c r="DQ12" s="11">
        <f t="shared" si="37"/>
        <v>1.7901453736510138</v>
      </c>
      <c r="DR12">
        <f t="shared" si="38"/>
        <v>1.5191095226990532</v>
      </c>
      <c r="DU12" s="3" t="str">
        <f t="shared" si="100"/>
        <v>-</v>
      </c>
      <c r="DV12" s="6" t="e">
        <f t="shared" si="39"/>
        <v>#VALUE!</v>
      </c>
      <c r="DW12" s="7">
        <f t="shared" si="101"/>
        <v>6.7113805610466801E-2</v>
      </c>
      <c r="DX12" s="8">
        <f t="shared" si="40"/>
        <v>0.84859561969585684</v>
      </c>
      <c r="DY12" t="e">
        <f t="shared" si="41"/>
        <v>#VALUE!</v>
      </c>
      <c r="EA12" s="9">
        <f t="shared" si="102"/>
        <v>1.7901453736510139E-2</v>
      </c>
      <c r="EB12" s="11">
        <f t="shared" si="42"/>
        <v>1.7901453736510138</v>
      </c>
      <c r="EC12">
        <f t="shared" si="43"/>
        <v>1.5191095226990532</v>
      </c>
      <c r="EF12" s="3">
        <f t="shared" si="103"/>
        <v>3.0499999999999999E-2</v>
      </c>
      <c r="EG12" s="6">
        <f t="shared" si="44"/>
        <v>3.05</v>
      </c>
      <c r="EH12" s="7">
        <f t="shared" si="104"/>
        <v>6.7113805610466801E-2</v>
      </c>
      <c r="EI12" s="8">
        <f t="shared" si="45"/>
        <v>0.84859561969585684</v>
      </c>
      <c r="EJ12">
        <f t="shared" si="46"/>
        <v>2.5882166400723632</v>
      </c>
      <c r="EL12" s="9">
        <f t="shared" si="105"/>
        <v>1.7901453736510139E-2</v>
      </c>
      <c r="EM12" s="11">
        <f t="shared" si="47"/>
        <v>1.7901453736510138</v>
      </c>
      <c r="EN12">
        <f t="shared" si="48"/>
        <v>1.5191095226990532</v>
      </c>
      <c r="EQ12" s="3" t="str">
        <f t="shared" si="106"/>
        <v>-</v>
      </c>
      <c r="ER12" s="6" t="e">
        <f t="shared" si="49"/>
        <v>#VALUE!</v>
      </c>
      <c r="ES12" s="7">
        <f t="shared" si="107"/>
        <v>6.7113805610466801E-2</v>
      </c>
      <c r="ET12" s="8">
        <f t="shared" si="50"/>
        <v>0.84859561969585684</v>
      </c>
      <c r="EU12" t="e">
        <f t="shared" si="51"/>
        <v>#VALUE!</v>
      </c>
      <c r="EW12" s="9">
        <f t="shared" si="108"/>
        <v>1.7901453736510139E-2</v>
      </c>
      <c r="EX12" s="11">
        <f t="shared" si="52"/>
        <v>1.7901453736510138</v>
      </c>
      <c r="EY12">
        <f t="shared" si="53"/>
        <v>1.5191095226990532</v>
      </c>
      <c r="FB12" s="3" t="str">
        <f t="shared" si="109"/>
        <v>-</v>
      </c>
      <c r="FC12" s="6" t="e">
        <f t="shared" si="54"/>
        <v>#VALUE!</v>
      </c>
      <c r="FD12" s="7">
        <f t="shared" si="110"/>
        <v>6.7113805610466801E-2</v>
      </c>
      <c r="FE12" s="8">
        <f t="shared" si="55"/>
        <v>0.84859561969585684</v>
      </c>
      <c r="FF12" t="e">
        <f t="shared" si="56"/>
        <v>#VALUE!</v>
      </c>
      <c r="FH12" s="9">
        <f t="shared" si="111"/>
        <v>1.7901453736510139E-2</v>
      </c>
      <c r="FI12" s="11">
        <f t="shared" si="57"/>
        <v>1.7901453736510138</v>
      </c>
      <c r="FJ12">
        <f t="shared" si="58"/>
        <v>1.5191095226990532</v>
      </c>
      <c r="FM12" s="3" t="str">
        <f t="shared" si="112"/>
        <v>-</v>
      </c>
      <c r="FN12" s="6" t="e">
        <f t="shared" si="59"/>
        <v>#VALUE!</v>
      </c>
      <c r="FO12" s="7">
        <f t="shared" si="113"/>
        <v>6.7113805610466801E-2</v>
      </c>
      <c r="FP12" s="8">
        <f t="shared" si="60"/>
        <v>0.84859561969585684</v>
      </c>
      <c r="FQ12" t="e">
        <f t="shared" si="61"/>
        <v>#VALUE!</v>
      </c>
      <c r="FS12" s="9">
        <f t="shared" si="114"/>
        <v>1.7901453736510139E-2</v>
      </c>
      <c r="FT12" s="11">
        <f t="shared" si="62"/>
        <v>1.7901453736510138</v>
      </c>
      <c r="FU12">
        <f t="shared" si="63"/>
        <v>1.5191095226990532</v>
      </c>
      <c r="FX12" s="3" t="str">
        <f t="shared" si="115"/>
        <v>-</v>
      </c>
      <c r="FY12" s="6" t="e">
        <f t="shared" si="64"/>
        <v>#VALUE!</v>
      </c>
      <c r="FZ12" s="7">
        <f t="shared" si="116"/>
        <v>6.7113805610466801E-2</v>
      </c>
      <c r="GA12" s="8">
        <f t="shared" si="65"/>
        <v>0.84859561969585684</v>
      </c>
      <c r="GB12" t="e">
        <f t="shared" si="66"/>
        <v>#VALUE!</v>
      </c>
      <c r="GD12" s="9">
        <f t="shared" si="117"/>
        <v>1.7901453736510139E-2</v>
      </c>
      <c r="GE12" s="11">
        <f t="shared" si="67"/>
        <v>1.7901453736510138</v>
      </c>
      <c r="GF12">
        <f t="shared" si="68"/>
        <v>1.5191095226990532</v>
      </c>
      <c r="GI12" s="3" t="str">
        <f t="shared" si="118"/>
        <v>-</v>
      </c>
      <c r="GJ12" s="6" t="e">
        <f t="shared" si="69"/>
        <v>#VALUE!</v>
      </c>
      <c r="GK12" s="7">
        <f t="shared" si="119"/>
        <v>6.7113805610466801E-2</v>
      </c>
      <c r="GL12" s="8">
        <f t="shared" si="70"/>
        <v>0.84859561969585684</v>
      </c>
      <c r="GM12" t="e">
        <f t="shared" si="71"/>
        <v>#VALUE!</v>
      </c>
      <c r="GO12" s="9">
        <f t="shared" si="120"/>
        <v>1.7901453736510139E-2</v>
      </c>
      <c r="GP12" s="11">
        <f t="shared" si="72"/>
        <v>1.7901453736510138</v>
      </c>
      <c r="GQ12">
        <f t="shared" si="73"/>
        <v>1.5191095226990532</v>
      </c>
      <c r="GT12" s="3">
        <f t="shared" si="121"/>
        <v>1.26E-2</v>
      </c>
      <c r="GU12" s="6">
        <f t="shared" si="74"/>
        <v>1.26</v>
      </c>
      <c r="GV12" s="7">
        <f t="shared" si="122"/>
        <v>6.7113805610466801E-2</v>
      </c>
      <c r="GW12" s="8">
        <f t="shared" si="75"/>
        <v>0.84859561969585684</v>
      </c>
      <c r="GX12">
        <f t="shared" si="76"/>
        <v>1.0692304808167796</v>
      </c>
      <c r="GZ12" s="9">
        <f t="shared" si="123"/>
        <v>1.7901453736510139E-2</v>
      </c>
      <c r="HA12" s="11">
        <f t="shared" si="77"/>
        <v>1.7901453736510138</v>
      </c>
      <c r="HB12">
        <f t="shared" si="78"/>
        <v>1.5191095226990532</v>
      </c>
    </row>
    <row r="13" spans="1:211" x14ac:dyDescent="0.2">
      <c r="A13" s="13">
        <f>'Inputs &amp; Curve'!B10</f>
        <v>3.0273785078713211</v>
      </c>
      <c r="B13" s="87" t="str">
        <f>IF('Inputs &amp; Curve'!E10&lt;&gt;0,'Inputs &amp; Curve'!E10,"-")</f>
        <v>-</v>
      </c>
      <c r="C13" s="12">
        <f t="shared" si="79"/>
        <v>3.5802907473020278E-2</v>
      </c>
      <c r="F13" s="14">
        <f>'Inputs &amp; Curve'!F10</f>
        <v>6.6288138166418903E-2</v>
      </c>
      <c r="G13" s="1">
        <f t="shared" si="80"/>
        <v>0.82340424523420042</v>
      </c>
      <c r="Q13" s="7"/>
      <c r="R13" s="8"/>
      <c r="AB13" s="7"/>
      <c r="AC13" s="8"/>
      <c r="AK13" s="3">
        <f t="shared" si="81"/>
        <v>1.4200000000000001E-2</v>
      </c>
      <c r="AL13" s="6">
        <f t="shared" si="0"/>
        <v>1.4200000000000002</v>
      </c>
      <c r="AM13" s="7">
        <f t="shared" si="1"/>
        <v>6.6288138166418903E-2</v>
      </c>
      <c r="AN13" s="8">
        <f t="shared" si="2"/>
        <v>0.82340424523420042</v>
      </c>
      <c r="AO13">
        <f t="shared" si="3"/>
        <v>1.1692340282325646</v>
      </c>
      <c r="AQ13" s="9">
        <f t="shared" si="124"/>
        <v>1.7901453736510139E-2</v>
      </c>
      <c r="AR13" s="81">
        <f>AR14</f>
        <v>1.790145373651014</v>
      </c>
      <c r="AS13">
        <f t="shared" si="125"/>
        <v>1.4740133002506088</v>
      </c>
      <c r="BG13" s="3">
        <f t="shared" si="82"/>
        <v>1.525E-2</v>
      </c>
      <c r="BH13" s="6">
        <f t="shared" si="9"/>
        <v>1.5249999999999999</v>
      </c>
      <c r="BI13" s="7">
        <f t="shared" si="83"/>
        <v>6.6288138166418903E-2</v>
      </c>
      <c r="BJ13" s="8">
        <f t="shared" si="10"/>
        <v>0.82340424523420042</v>
      </c>
      <c r="BK13">
        <f t="shared" si="11"/>
        <v>1.2556914739821556</v>
      </c>
      <c r="BM13" s="9">
        <f t="shared" si="84"/>
        <v>1.7901453736510139E-2</v>
      </c>
      <c r="BN13" s="11">
        <f t="shared" si="12"/>
        <v>1.7901453736510138</v>
      </c>
      <c r="BO13">
        <f t="shared" si="13"/>
        <v>1.4740133002506086</v>
      </c>
      <c r="BR13" s="3" t="str">
        <f t="shared" si="85"/>
        <v>-</v>
      </c>
      <c r="BS13" s="6" t="e">
        <f t="shared" si="14"/>
        <v>#VALUE!</v>
      </c>
      <c r="BT13" s="7">
        <f t="shared" si="86"/>
        <v>6.6288138166418903E-2</v>
      </c>
      <c r="BU13" s="8">
        <f t="shared" si="15"/>
        <v>0.82340424523420042</v>
      </c>
      <c r="BV13" t="e">
        <f t="shared" si="16"/>
        <v>#VALUE!</v>
      </c>
      <c r="BX13" s="9">
        <f t="shared" si="87"/>
        <v>1.7901453736510139E-2</v>
      </c>
      <c r="BY13" s="11">
        <f t="shared" si="17"/>
        <v>1.7901453736510138</v>
      </c>
      <c r="BZ13">
        <f t="shared" si="18"/>
        <v>1.4740133002506086</v>
      </c>
      <c r="CC13" s="3" t="str">
        <f t="shared" si="88"/>
        <v>-</v>
      </c>
      <c r="CD13" s="6" t="e">
        <f t="shared" si="19"/>
        <v>#VALUE!</v>
      </c>
      <c r="CE13" s="7">
        <f t="shared" si="89"/>
        <v>6.6288138166418903E-2</v>
      </c>
      <c r="CF13" s="8">
        <f t="shared" si="20"/>
        <v>0.82340424523420042</v>
      </c>
      <c r="CG13" t="e">
        <f t="shared" si="21"/>
        <v>#VALUE!</v>
      </c>
      <c r="CI13" s="9">
        <f t="shared" si="90"/>
        <v>1.7901453736510139E-2</v>
      </c>
      <c r="CJ13" s="11">
        <f t="shared" si="22"/>
        <v>1.7901453736510138</v>
      </c>
      <c r="CK13">
        <f t="shared" si="23"/>
        <v>1.4740133002506086</v>
      </c>
      <c r="CN13" s="3">
        <f t="shared" si="91"/>
        <v>1.4700000000000001E-2</v>
      </c>
      <c r="CO13" s="6">
        <f t="shared" si="24"/>
        <v>1.4700000000000002</v>
      </c>
      <c r="CP13" s="7">
        <f t="shared" si="92"/>
        <v>6.6288138166418903E-2</v>
      </c>
      <c r="CQ13" s="8">
        <f t="shared" si="25"/>
        <v>0.82340424523420042</v>
      </c>
      <c r="CR13">
        <f t="shared" si="26"/>
        <v>1.2104042404942748</v>
      </c>
      <c r="CT13" s="9">
        <f t="shared" si="93"/>
        <v>1.7901453736510139E-2</v>
      </c>
      <c r="CU13" s="11">
        <f t="shared" si="27"/>
        <v>1.7901453736510138</v>
      </c>
      <c r="CV13">
        <f t="shared" si="28"/>
        <v>1.4740133002506086</v>
      </c>
      <c r="CY13" s="3" t="str">
        <f t="shared" si="94"/>
        <v>-</v>
      </c>
      <c r="CZ13" s="6" t="e">
        <f t="shared" si="29"/>
        <v>#VALUE!</v>
      </c>
      <c r="DA13" s="7">
        <f t="shared" si="95"/>
        <v>6.6288138166418903E-2</v>
      </c>
      <c r="DB13" s="8">
        <f t="shared" si="30"/>
        <v>0.82340424523420042</v>
      </c>
      <c r="DC13" t="e">
        <f t="shared" si="31"/>
        <v>#VALUE!</v>
      </c>
      <c r="DE13" s="9">
        <f t="shared" si="96"/>
        <v>1.7901453736510139E-2</v>
      </c>
      <c r="DF13" s="11">
        <f t="shared" si="32"/>
        <v>1.7901453736510138</v>
      </c>
      <c r="DG13">
        <f t="shared" si="33"/>
        <v>1.4740133002506086</v>
      </c>
      <c r="DJ13" s="3" t="str">
        <f t="shared" si="97"/>
        <v>-</v>
      </c>
      <c r="DK13" s="6" t="e">
        <f t="shared" si="34"/>
        <v>#VALUE!</v>
      </c>
      <c r="DL13" s="7">
        <f t="shared" si="98"/>
        <v>6.6288138166418903E-2</v>
      </c>
      <c r="DM13" s="8">
        <f t="shared" si="35"/>
        <v>0.82340424523420042</v>
      </c>
      <c r="DN13" t="e">
        <f t="shared" si="36"/>
        <v>#VALUE!</v>
      </c>
      <c r="DP13" s="9">
        <f t="shared" si="99"/>
        <v>1.7901453736510139E-2</v>
      </c>
      <c r="DQ13" s="11">
        <f t="shared" si="37"/>
        <v>1.7901453736510138</v>
      </c>
      <c r="DR13">
        <f t="shared" si="38"/>
        <v>1.4740133002506086</v>
      </c>
      <c r="DU13" s="3" t="str">
        <f t="shared" si="100"/>
        <v>-</v>
      </c>
      <c r="DV13" s="6" t="e">
        <f t="shared" si="39"/>
        <v>#VALUE!</v>
      </c>
      <c r="DW13" s="7">
        <f t="shared" si="101"/>
        <v>6.6288138166418903E-2</v>
      </c>
      <c r="DX13" s="8">
        <f t="shared" si="40"/>
        <v>0.82340424523420042</v>
      </c>
      <c r="DY13" t="e">
        <f t="shared" si="41"/>
        <v>#VALUE!</v>
      </c>
      <c r="EA13" s="9">
        <f t="shared" si="102"/>
        <v>1.7901453736510139E-2</v>
      </c>
      <c r="EB13" s="11">
        <f t="shared" si="42"/>
        <v>1.7901453736510138</v>
      </c>
      <c r="EC13">
        <f t="shared" si="43"/>
        <v>1.4740133002506086</v>
      </c>
      <c r="EF13" s="3">
        <f t="shared" si="103"/>
        <v>3.0499999999999999E-2</v>
      </c>
      <c r="EG13" s="6">
        <f t="shared" si="44"/>
        <v>3.05</v>
      </c>
      <c r="EH13" s="7">
        <f t="shared" si="104"/>
        <v>6.6288138166418903E-2</v>
      </c>
      <c r="EI13" s="8">
        <f t="shared" si="45"/>
        <v>0.82340424523420042</v>
      </c>
      <c r="EJ13">
        <f t="shared" si="46"/>
        <v>2.5113829479643113</v>
      </c>
      <c r="EL13" s="9">
        <f t="shared" si="105"/>
        <v>1.7901453736510139E-2</v>
      </c>
      <c r="EM13" s="11">
        <f t="shared" si="47"/>
        <v>1.7901453736510138</v>
      </c>
      <c r="EN13">
        <f t="shared" si="48"/>
        <v>1.4740133002506086</v>
      </c>
      <c r="EQ13" s="3" t="str">
        <f t="shared" si="106"/>
        <v>-</v>
      </c>
      <c r="ER13" s="6" t="e">
        <f t="shared" si="49"/>
        <v>#VALUE!</v>
      </c>
      <c r="ES13" s="7">
        <f t="shared" si="107"/>
        <v>6.6288138166418903E-2</v>
      </c>
      <c r="ET13" s="8">
        <f t="shared" si="50"/>
        <v>0.82340424523420042</v>
      </c>
      <c r="EU13" t="e">
        <f t="shared" si="51"/>
        <v>#VALUE!</v>
      </c>
      <c r="EW13" s="9">
        <f t="shared" si="108"/>
        <v>1.7901453736510139E-2</v>
      </c>
      <c r="EX13" s="11">
        <f t="shared" si="52"/>
        <v>1.7901453736510138</v>
      </c>
      <c r="EY13">
        <f t="shared" si="53"/>
        <v>1.4740133002506086</v>
      </c>
      <c r="FB13" s="3" t="str">
        <f t="shared" si="109"/>
        <v>-</v>
      </c>
      <c r="FC13" s="6" t="e">
        <f t="shared" si="54"/>
        <v>#VALUE!</v>
      </c>
      <c r="FD13" s="7">
        <f t="shared" si="110"/>
        <v>6.6288138166418903E-2</v>
      </c>
      <c r="FE13" s="8">
        <f t="shared" si="55"/>
        <v>0.82340424523420042</v>
      </c>
      <c r="FF13" t="e">
        <f t="shared" si="56"/>
        <v>#VALUE!</v>
      </c>
      <c r="FH13" s="9">
        <f t="shared" si="111"/>
        <v>1.7901453736510139E-2</v>
      </c>
      <c r="FI13" s="11">
        <f t="shared" si="57"/>
        <v>1.7901453736510138</v>
      </c>
      <c r="FJ13">
        <f t="shared" si="58"/>
        <v>1.4740133002506086</v>
      </c>
      <c r="FM13" s="3" t="str">
        <f t="shared" si="112"/>
        <v>-</v>
      </c>
      <c r="FN13" s="6" t="e">
        <f t="shared" si="59"/>
        <v>#VALUE!</v>
      </c>
      <c r="FO13" s="7">
        <f t="shared" si="113"/>
        <v>6.6288138166418903E-2</v>
      </c>
      <c r="FP13" s="8">
        <f t="shared" si="60"/>
        <v>0.82340424523420042</v>
      </c>
      <c r="FQ13" t="e">
        <f t="shared" si="61"/>
        <v>#VALUE!</v>
      </c>
      <c r="FS13" s="9">
        <f t="shared" si="114"/>
        <v>1.7901453736510139E-2</v>
      </c>
      <c r="FT13" s="11">
        <f t="shared" si="62"/>
        <v>1.7901453736510138</v>
      </c>
      <c r="FU13">
        <f t="shared" si="63"/>
        <v>1.4740133002506086</v>
      </c>
      <c r="FX13" s="3" t="str">
        <f t="shared" si="115"/>
        <v>-</v>
      </c>
      <c r="FY13" s="6" t="e">
        <f t="shared" si="64"/>
        <v>#VALUE!</v>
      </c>
      <c r="FZ13" s="7">
        <f t="shared" si="116"/>
        <v>6.6288138166418903E-2</v>
      </c>
      <c r="GA13" s="8">
        <f t="shared" si="65"/>
        <v>0.82340424523420042</v>
      </c>
      <c r="GB13" t="e">
        <f t="shared" si="66"/>
        <v>#VALUE!</v>
      </c>
      <c r="GD13" s="9">
        <f t="shared" si="117"/>
        <v>1.7901453736510139E-2</v>
      </c>
      <c r="GE13" s="11">
        <f t="shared" si="67"/>
        <v>1.7901453736510138</v>
      </c>
      <c r="GF13">
        <f t="shared" si="68"/>
        <v>1.4740133002506086</v>
      </c>
      <c r="GI13" s="3" t="str">
        <f t="shared" si="118"/>
        <v>-</v>
      </c>
      <c r="GJ13" s="6" t="e">
        <f t="shared" si="69"/>
        <v>#VALUE!</v>
      </c>
      <c r="GK13" s="7">
        <f t="shared" si="119"/>
        <v>6.6288138166418903E-2</v>
      </c>
      <c r="GL13" s="8">
        <f t="shared" si="70"/>
        <v>0.82340424523420042</v>
      </c>
      <c r="GM13" t="e">
        <f t="shared" si="71"/>
        <v>#VALUE!</v>
      </c>
      <c r="GO13" s="9">
        <f t="shared" si="120"/>
        <v>1.7901453736510139E-2</v>
      </c>
      <c r="GP13" s="11">
        <f t="shared" si="72"/>
        <v>1.7901453736510138</v>
      </c>
      <c r="GQ13">
        <f t="shared" si="73"/>
        <v>1.4740133002506086</v>
      </c>
      <c r="GT13" s="3">
        <f t="shared" si="121"/>
        <v>1.26E-2</v>
      </c>
      <c r="GU13" s="6">
        <f t="shared" si="74"/>
        <v>1.26</v>
      </c>
      <c r="GV13" s="7">
        <f t="shared" si="122"/>
        <v>6.6288138166418903E-2</v>
      </c>
      <c r="GW13" s="8">
        <f t="shared" si="75"/>
        <v>0.82340424523420042</v>
      </c>
      <c r="GX13">
        <f t="shared" si="76"/>
        <v>1.0374893489950925</v>
      </c>
      <c r="GZ13" s="9">
        <f t="shared" si="123"/>
        <v>1.7901453736510139E-2</v>
      </c>
      <c r="HA13" s="11">
        <f t="shared" si="77"/>
        <v>1.7901453736510138</v>
      </c>
      <c r="HB13">
        <f t="shared" si="78"/>
        <v>1.4740133002506086</v>
      </c>
    </row>
    <row r="14" spans="1:211" x14ac:dyDescent="0.2">
      <c r="A14" s="13">
        <f>'Inputs &amp; Curve'!B11</f>
        <v>3.5273785078713211</v>
      </c>
      <c r="B14" s="87" t="str">
        <f>IF('Inputs &amp; Curve'!E11&lt;&gt;0,'Inputs &amp; Curve'!E11,"-")</f>
        <v>-</v>
      </c>
      <c r="C14" s="12">
        <f t="shared" si="79"/>
        <v>3.5802907473020278E-2</v>
      </c>
      <c r="F14" s="14">
        <f>'Inputs &amp; Curve'!F11</f>
        <v>6.5339272385476696E-2</v>
      </c>
      <c r="G14" s="1">
        <f t="shared" si="80"/>
        <v>0.79990726588815753</v>
      </c>
      <c r="Q14" s="7"/>
      <c r="R14" s="8"/>
      <c r="AB14" s="7"/>
      <c r="AC14" s="8"/>
      <c r="AK14" s="3">
        <f t="shared" si="81"/>
        <v>1.4200000000000001E-2</v>
      </c>
      <c r="AL14" s="6">
        <f t="shared" si="0"/>
        <v>1.4200000000000002</v>
      </c>
      <c r="AM14" s="7">
        <f t="shared" si="1"/>
        <v>6.5339272385476696E-2</v>
      </c>
      <c r="AN14" s="8">
        <f t="shared" si="2"/>
        <v>0.79990726588815753</v>
      </c>
      <c r="AO14">
        <f t="shared" si="3"/>
        <v>1.1358683175611839</v>
      </c>
      <c r="AQ14" s="9">
        <f t="shared" si="124"/>
        <v>1.7901453736510139E-2</v>
      </c>
      <c r="AR14" s="81">
        <f>AR15</f>
        <v>1.790145373651014</v>
      </c>
      <c r="AS14">
        <f t="shared" si="125"/>
        <v>1.4319502913795168</v>
      </c>
      <c r="BG14" s="3">
        <f t="shared" si="82"/>
        <v>1.525E-2</v>
      </c>
      <c r="BH14" s="6">
        <f t="shared" si="9"/>
        <v>1.5249999999999999</v>
      </c>
      <c r="BI14" s="7">
        <f t="shared" si="83"/>
        <v>6.5339272385476696E-2</v>
      </c>
      <c r="BJ14" s="8">
        <f t="shared" si="10"/>
        <v>0.79990726588815753</v>
      </c>
      <c r="BK14">
        <f t="shared" si="11"/>
        <v>1.2198585804794402</v>
      </c>
      <c r="BM14" s="9">
        <f t="shared" si="84"/>
        <v>1.7901453736510139E-2</v>
      </c>
      <c r="BN14" s="11">
        <f t="shared" si="12"/>
        <v>1.7901453736510138</v>
      </c>
      <c r="BO14">
        <f t="shared" si="13"/>
        <v>1.4319502913795166</v>
      </c>
      <c r="BR14" s="3" t="str">
        <f>BR13</f>
        <v>-</v>
      </c>
      <c r="BS14" s="6" t="e">
        <f t="shared" si="14"/>
        <v>#VALUE!</v>
      </c>
      <c r="BT14" s="7">
        <f t="shared" si="86"/>
        <v>6.5339272385476696E-2</v>
      </c>
      <c r="BU14" s="8">
        <f t="shared" si="15"/>
        <v>0.79990726588815753</v>
      </c>
      <c r="BV14" t="e">
        <f>BU14*BS14</f>
        <v>#VALUE!</v>
      </c>
      <c r="BW14" t="e">
        <f>SUM(BV7:BV14)</f>
        <v>#VALUE!</v>
      </c>
      <c r="BX14" s="9" t="e">
        <f>BY14/100</f>
        <v>#VALUE!</v>
      </c>
      <c r="BY14" s="10" t="e">
        <f>(BW14-BZ12-BZ13-BZ11-BZ10-BZ9-BZ8-BZ7)*(1+BT14)^$A14</f>
        <v>#VALUE!</v>
      </c>
      <c r="BZ14" t="e">
        <f>BY14*BU14</f>
        <v>#VALUE!</v>
      </c>
      <c r="CA14" t="e">
        <f>SUM(BZ7:BZ14)</f>
        <v>#VALUE!</v>
      </c>
      <c r="CC14" s="3" t="str">
        <f t="shared" si="88"/>
        <v>-</v>
      </c>
      <c r="CD14" s="6" t="e">
        <f t="shared" si="19"/>
        <v>#VALUE!</v>
      </c>
      <c r="CE14" s="7">
        <f t="shared" si="89"/>
        <v>6.5339272385476696E-2</v>
      </c>
      <c r="CF14" s="8">
        <f t="shared" si="20"/>
        <v>0.79990726588815753</v>
      </c>
      <c r="CG14" t="e">
        <f t="shared" si="21"/>
        <v>#VALUE!</v>
      </c>
      <c r="CI14" s="9" t="e">
        <f t="shared" si="90"/>
        <v>#VALUE!</v>
      </c>
      <c r="CJ14" s="11" t="e">
        <f t="shared" si="22"/>
        <v>#VALUE!</v>
      </c>
      <c r="CK14" t="e">
        <f t="shared" si="23"/>
        <v>#VALUE!</v>
      </c>
      <c r="CN14" s="3">
        <f t="shared" si="91"/>
        <v>1.4700000000000001E-2</v>
      </c>
      <c r="CO14" s="6">
        <f t="shared" si="24"/>
        <v>1.4700000000000002</v>
      </c>
      <c r="CP14" s="7">
        <f t="shared" si="92"/>
        <v>6.5339272385476696E-2</v>
      </c>
      <c r="CQ14" s="8">
        <f t="shared" si="25"/>
        <v>0.79990726588815753</v>
      </c>
      <c r="CR14">
        <f t="shared" si="26"/>
        <v>1.1758636808555918</v>
      </c>
      <c r="CT14" s="9">
        <f t="shared" si="93"/>
        <v>1.7901453736510139E-2</v>
      </c>
      <c r="CU14" s="11">
        <f t="shared" si="27"/>
        <v>1.7901453736510138</v>
      </c>
      <c r="CV14">
        <f t="shared" si="28"/>
        <v>1.4319502913795166</v>
      </c>
      <c r="CY14" s="3" t="str">
        <f t="shared" si="94"/>
        <v>-</v>
      </c>
      <c r="CZ14" s="6" t="e">
        <f t="shared" si="29"/>
        <v>#VALUE!</v>
      </c>
      <c r="DA14" s="7">
        <f t="shared" si="95"/>
        <v>6.5339272385476696E-2</v>
      </c>
      <c r="DB14" s="8">
        <f t="shared" si="30"/>
        <v>0.79990726588815753</v>
      </c>
      <c r="DC14" t="e">
        <f t="shared" si="31"/>
        <v>#VALUE!</v>
      </c>
      <c r="DE14" s="9">
        <f t="shared" si="96"/>
        <v>1.7901453736510139E-2</v>
      </c>
      <c r="DF14" s="11">
        <f t="shared" si="32"/>
        <v>1.7901453736510138</v>
      </c>
      <c r="DG14">
        <f t="shared" si="33"/>
        <v>1.4319502913795166</v>
      </c>
      <c r="DJ14" s="3" t="str">
        <f t="shared" si="97"/>
        <v>-</v>
      </c>
      <c r="DK14" s="6" t="e">
        <f t="shared" si="34"/>
        <v>#VALUE!</v>
      </c>
      <c r="DL14" s="7">
        <f t="shared" si="98"/>
        <v>6.5339272385476696E-2</v>
      </c>
      <c r="DM14" s="8">
        <f t="shared" si="35"/>
        <v>0.79990726588815753</v>
      </c>
      <c r="DN14" t="e">
        <f t="shared" si="36"/>
        <v>#VALUE!</v>
      </c>
      <c r="DP14" s="9">
        <f t="shared" si="99"/>
        <v>1.7901453736510139E-2</v>
      </c>
      <c r="DQ14" s="11">
        <f t="shared" si="37"/>
        <v>1.7901453736510138</v>
      </c>
      <c r="DR14">
        <f t="shared" si="38"/>
        <v>1.4319502913795166</v>
      </c>
      <c r="DU14" s="3" t="str">
        <f t="shared" si="100"/>
        <v>-</v>
      </c>
      <c r="DV14" s="6" t="e">
        <f t="shared" si="39"/>
        <v>#VALUE!</v>
      </c>
      <c r="DW14" s="7">
        <f t="shared" si="101"/>
        <v>6.5339272385476696E-2</v>
      </c>
      <c r="DX14" s="8">
        <f t="shared" si="40"/>
        <v>0.79990726588815753</v>
      </c>
      <c r="DY14" t="e">
        <f t="shared" si="41"/>
        <v>#VALUE!</v>
      </c>
      <c r="EA14" s="9">
        <f t="shared" si="102"/>
        <v>1.7901453736510139E-2</v>
      </c>
      <c r="EB14" s="11">
        <f t="shared" si="42"/>
        <v>1.7901453736510138</v>
      </c>
      <c r="EC14">
        <f t="shared" si="43"/>
        <v>1.4319502913795166</v>
      </c>
      <c r="EF14" s="3">
        <f t="shared" si="103"/>
        <v>3.0499999999999999E-2</v>
      </c>
      <c r="EG14" s="6">
        <f t="shared" si="44"/>
        <v>3.05</v>
      </c>
      <c r="EH14" s="7">
        <f t="shared" si="104"/>
        <v>6.5339272385476696E-2</v>
      </c>
      <c r="EI14" s="8">
        <f t="shared" si="45"/>
        <v>0.79990726588815753</v>
      </c>
      <c r="EJ14">
        <f t="shared" si="46"/>
        <v>2.4397171609588804</v>
      </c>
      <c r="EL14" s="9">
        <f t="shared" si="105"/>
        <v>1.7901453736510139E-2</v>
      </c>
      <c r="EM14" s="11">
        <f t="shared" si="47"/>
        <v>1.7901453736510138</v>
      </c>
      <c r="EN14">
        <f t="shared" si="48"/>
        <v>1.4319502913795166</v>
      </c>
      <c r="EQ14" s="3" t="str">
        <f t="shared" si="106"/>
        <v>-</v>
      </c>
      <c r="ER14" s="6" t="e">
        <f t="shared" si="49"/>
        <v>#VALUE!</v>
      </c>
      <c r="ES14" s="7">
        <f t="shared" si="107"/>
        <v>6.5339272385476696E-2</v>
      </c>
      <c r="ET14" s="8">
        <f t="shared" si="50"/>
        <v>0.79990726588815753</v>
      </c>
      <c r="EU14" t="e">
        <f t="shared" si="51"/>
        <v>#VALUE!</v>
      </c>
      <c r="EW14" s="9">
        <f t="shared" si="108"/>
        <v>1.7901453736510139E-2</v>
      </c>
      <c r="EX14" s="11">
        <f t="shared" si="52"/>
        <v>1.7901453736510138</v>
      </c>
      <c r="EY14">
        <f t="shared" si="53"/>
        <v>1.4319502913795166</v>
      </c>
      <c r="FB14" s="3" t="str">
        <f t="shared" si="109"/>
        <v>-</v>
      </c>
      <c r="FC14" s="6" t="e">
        <f t="shared" si="54"/>
        <v>#VALUE!</v>
      </c>
      <c r="FD14" s="7">
        <f t="shared" si="110"/>
        <v>6.5339272385476696E-2</v>
      </c>
      <c r="FE14" s="8">
        <f t="shared" si="55"/>
        <v>0.79990726588815753</v>
      </c>
      <c r="FF14" t="e">
        <f t="shared" si="56"/>
        <v>#VALUE!</v>
      </c>
      <c r="FH14" s="9">
        <f t="shared" si="111"/>
        <v>1.7901453736510139E-2</v>
      </c>
      <c r="FI14" s="11">
        <f t="shared" si="57"/>
        <v>1.7901453736510138</v>
      </c>
      <c r="FJ14">
        <f t="shared" si="58"/>
        <v>1.4319502913795166</v>
      </c>
      <c r="FM14" s="3" t="str">
        <f t="shared" si="112"/>
        <v>-</v>
      </c>
      <c r="FN14" s="6" t="e">
        <f t="shared" si="59"/>
        <v>#VALUE!</v>
      </c>
      <c r="FO14" s="7">
        <f t="shared" si="113"/>
        <v>6.5339272385476696E-2</v>
      </c>
      <c r="FP14" s="8">
        <f t="shared" si="60"/>
        <v>0.79990726588815753</v>
      </c>
      <c r="FQ14" t="e">
        <f t="shared" si="61"/>
        <v>#VALUE!</v>
      </c>
      <c r="FS14" s="9">
        <f t="shared" si="114"/>
        <v>1.7901453736510139E-2</v>
      </c>
      <c r="FT14" s="11">
        <f t="shared" si="62"/>
        <v>1.7901453736510138</v>
      </c>
      <c r="FU14">
        <f t="shared" si="63"/>
        <v>1.4319502913795166</v>
      </c>
      <c r="FX14" s="3" t="str">
        <f t="shared" si="115"/>
        <v>-</v>
      </c>
      <c r="FY14" s="6" t="e">
        <f t="shared" si="64"/>
        <v>#VALUE!</v>
      </c>
      <c r="FZ14" s="7">
        <f t="shared" si="116"/>
        <v>6.5339272385476696E-2</v>
      </c>
      <c r="GA14" s="8">
        <f t="shared" si="65"/>
        <v>0.79990726588815753</v>
      </c>
      <c r="GB14" t="e">
        <f t="shared" si="66"/>
        <v>#VALUE!</v>
      </c>
      <c r="GD14" s="9">
        <f t="shared" si="117"/>
        <v>1.7901453736510139E-2</v>
      </c>
      <c r="GE14" s="11">
        <f t="shared" si="67"/>
        <v>1.7901453736510138</v>
      </c>
      <c r="GF14">
        <f t="shared" si="68"/>
        <v>1.4319502913795166</v>
      </c>
      <c r="GI14" s="3" t="str">
        <f t="shared" si="118"/>
        <v>-</v>
      </c>
      <c r="GJ14" s="6" t="e">
        <f t="shared" si="69"/>
        <v>#VALUE!</v>
      </c>
      <c r="GK14" s="7">
        <f t="shared" si="119"/>
        <v>6.5339272385476696E-2</v>
      </c>
      <c r="GL14" s="8">
        <f t="shared" si="70"/>
        <v>0.79990726588815753</v>
      </c>
      <c r="GM14" t="e">
        <f t="shared" si="71"/>
        <v>#VALUE!</v>
      </c>
      <c r="GO14" s="9">
        <f t="shared" si="120"/>
        <v>1.7901453736510139E-2</v>
      </c>
      <c r="GP14" s="11">
        <f t="shared" si="72"/>
        <v>1.7901453736510138</v>
      </c>
      <c r="GQ14">
        <f t="shared" si="73"/>
        <v>1.4319502913795166</v>
      </c>
      <c r="GT14" s="3">
        <f t="shared" si="121"/>
        <v>1.26E-2</v>
      </c>
      <c r="GU14" s="6">
        <f t="shared" si="74"/>
        <v>1.26</v>
      </c>
      <c r="GV14" s="7">
        <f t="shared" si="122"/>
        <v>6.5339272385476696E-2</v>
      </c>
      <c r="GW14" s="8">
        <f t="shared" si="75"/>
        <v>0.79990726588815753</v>
      </c>
      <c r="GX14">
        <f t="shared" si="76"/>
        <v>1.0078831550190785</v>
      </c>
      <c r="GZ14" s="9">
        <f t="shared" si="123"/>
        <v>1.7901453736510139E-2</v>
      </c>
      <c r="HA14" s="11">
        <f t="shared" si="77"/>
        <v>1.7901453736510138</v>
      </c>
      <c r="HB14">
        <f t="shared" si="78"/>
        <v>1.4319502913795166</v>
      </c>
    </row>
    <row r="15" spans="1:211" x14ac:dyDescent="0.2">
      <c r="A15" s="13">
        <f>'Inputs &amp; Curve'!B12</f>
        <v>4.0273785078713207</v>
      </c>
      <c r="B15" s="87" t="str">
        <f>IF('Inputs &amp; Curve'!E12&lt;&gt;0,'Inputs &amp; Curve'!E12,"-")</f>
        <v>-</v>
      </c>
      <c r="C15" s="12">
        <f t="shared" si="79"/>
        <v>3.5802907473020278E-2</v>
      </c>
      <c r="F15" s="14">
        <f>'Inputs &amp; Curve'!F12</f>
        <v>6.4401136327226105E-2</v>
      </c>
      <c r="G15" s="1">
        <f t="shared" si="80"/>
        <v>0.77774383714469109</v>
      </c>
      <c r="Q15" s="7"/>
      <c r="R15" s="8"/>
      <c r="AB15" s="7"/>
      <c r="AC15" s="8"/>
      <c r="AK15" s="3">
        <f t="shared" si="81"/>
        <v>1.4200000000000001E-2</v>
      </c>
      <c r="AL15" s="6">
        <f t="shared" si="0"/>
        <v>1.4200000000000002</v>
      </c>
      <c r="AM15" s="7">
        <f t="shared" si="1"/>
        <v>6.4401136327226105E-2</v>
      </c>
      <c r="AN15" s="8">
        <f t="shared" si="2"/>
        <v>0.77774383714469109</v>
      </c>
      <c r="AO15">
        <f t="shared" si="3"/>
        <v>1.1043962487454615</v>
      </c>
      <c r="AQ15" s="9">
        <f t="shared" si="124"/>
        <v>1.7901453736510139E-2</v>
      </c>
      <c r="AR15" s="81">
        <f>AR16</f>
        <v>1.790145373651014</v>
      </c>
      <c r="AS15">
        <f t="shared" si="125"/>
        <v>1.3922745319501564</v>
      </c>
      <c r="BG15" s="3">
        <f t="shared" si="82"/>
        <v>1.525E-2</v>
      </c>
      <c r="BH15" s="6">
        <f t="shared" si="9"/>
        <v>1.5249999999999999</v>
      </c>
      <c r="BI15" s="7">
        <f t="shared" si="83"/>
        <v>6.4401136327226105E-2</v>
      </c>
      <c r="BJ15" s="8">
        <f t="shared" si="10"/>
        <v>0.77774383714469109</v>
      </c>
      <c r="BK15">
        <f t="shared" si="11"/>
        <v>1.1860593516456539</v>
      </c>
      <c r="BM15" s="9">
        <f t="shared" si="84"/>
        <v>1.7901453736510139E-2</v>
      </c>
      <c r="BN15" s="11">
        <f t="shared" si="12"/>
        <v>1.7901453736510138</v>
      </c>
      <c r="BO15">
        <f t="shared" si="13"/>
        <v>1.3922745319501562</v>
      </c>
      <c r="CC15" s="3" t="str">
        <f>CC14</f>
        <v>-</v>
      </c>
      <c r="CD15" s="6" t="e">
        <f t="shared" si="19"/>
        <v>#VALUE!</v>
      </c>
      <c r="CE15" s="7">
        <f t="shared" si="89"/>
        <v>6.4401136327226105E-2</v>
      </c>
      <c r="CF15" s="8">
        <f t="shared" si="20"/>
        <v>0.77774383714469109</v>
      </c>
      <c r="CG15" t="e">
        <f>CF15*CD15</f>
        <v>#VALUE!</v>
      </c>
      <c r="CH15" t="e">
        <f>SUM(CG7:CG15)</f>
        <v>#VALUE!</v>
      </c>
      <c r="CI15" s="9" t="e">
        <f>CJ15/100</f>
        <v>#VALUE!</v>
      </c>
      <c r="CJ15" s="10" t="e">
        <f>(CH15-CK13-CK14-CK12-CK11-CK10-CK9-CK8-CK7)*(1+CE15)^$A15</f>
        <v>#VALUE!</v>
      </c>
      <c r="CK15" t="e">
        <f>CJ15*CF15</f>
        <v>#VALUE!</v>
      </c>
      <c r="CL15" t="e">
        <f>SUM(CK7:CK15)</f>
        <v>#VALUE!</v>
      </c>
      <c r="CN15" s="3">
        <f t="shared" si="91"/>
        <v>1.4700000000000001E-2</v>
      </c>
      <c r="CO15" s="6">
        <f t="shared" si="24"/>
        <v>1.4700000000000002</v>
      </c>
      <c r="CP15" s="7">
        <f t="shared" si="92"/>
        <v>6.4401136327226105E-2</v>
      </c>
      <c r="CQ15" s="8">
        <f t="shared" si="25"/>
        <v>0.77774383714469109</v>
      </c>
      <c r="CR15">
        <f t="shared" si="26"/>
        <v>1.1432834406026962</v>
      </c>
      <c r="CT15" s="9">
        <f t="shared" si="93"/>
        <v>1.7901453736510139E-2</v>
      </c>
      <c r="CU15" s="11">
        <f t="shared" si="27"/>
        <v>1.7901453736510138</v>
      </c>
      <c r="CV15">
        <f t="shared" si="28"/>
        <v>1.3922745319501562</v>
      </c>
      <c r="CY15" s="3" t="str">
        <f t="shared" si="94"/>
        <v>-</v>
      </c>
      <c r="CZ15" s="6" t="e">
        <f t="shared" si="29"/>
        <v>#VALUE!</v>
      </c>
      <c r="DA15" s="7">
        <f t="shared" si="95"/>
        <v>6.4401136327226105E-2</v>
      </c>
      <c r="DB15" s="8">
        <f t="shared" si="30"/>
        <v>0.77774383714469109</v>
      </c>
      <c r="DC15" t="e">
        <f t="shared" si="31"/>
        <v>#VALUE!</v>
      </c>
      <c r="DE15" s="9">
        <f t="shared" si="96"/>
        <v>1.7901453736510139E-2</v>
      </c>
      <c r="DF15" s="11">
        <f t="shared" si="32"/>
        <v>1.7901453736510138</v>
      </c>
      <c r="DG15">
        <f t="shared" si="33"/>
        <v>1.3922745319501562</v>
      </c>
      <c r="DJ15" s="3" t="str">
        <f t="shared" si="97"/>
        <v>-</v>
      </c>
      <c r="DK15" s="6" t="e">
        <f t="shared" si="34"/>
        <v>#VALUE!</v>
      </c>
      <c r="DL15" s="7">
        <f t="shared" si="98"/>
        <v>6.4401136327226105E-2</v>
      </c>
      <c r="DM15" s="8">
        <f t="shared" si="35"/>
        <v>0.77774383714469109</v>
      </c>
      <c r="DN15" t="e">
        <f t="shared" si="36"/>
        <v>#VALUE!</v>
      </c>
      <c r="DP15" s="9">
        <f t="shared" si="99"/>
        <v>1.7901453736510139E-2</v>
      </c>
      <c r="DQ15" s="11">
        <f t="shared" si="37"/>
        <v>1.7901453736510138</v>
      </c>
      <c r="DR15">
        <f t="shared" si="38"/>
        <v>1.3922745319501562</v>
      </c>
      <c r="DU15" s="3" t="str">
        <f t="shared" si="100"/>
        <v>-</v>
      </c>
      <c r="DV15" s="6" t="e">
        <f t="shared" si="39"/>
        <v>#VALUE!</v>
      </c>
      <c r="DW15" s="7">
        <f t="shared" si="101"/>
        <v>6.4401136327226105E-2</v>
      </c>
      <c r="DX15" s="8">
        <f t="shared" si="40"/>
        <v>0.77774383714469109</v>
      </c>
      <c r="DY15" t="e">
        <f t="shared" si="41"/>
        <v>#VALUE!</v>
      </c>
      <c r="EA15" s="9">
        <f t="shared" si="102"/>
        <v>1.7901453736510139E-2</v>
      </c>
      <c r="EB15" s="11">
        <f t="shared" si="42"/>
        <v>1.7901453736510138</v>
      </c>
      <c r="EC15">
        <f t="shared" si="43"/>
        <v>1.3922745319501562</v>
      </c>
      <c r="EF15" s="3">
        <f t="shared" si="103"/>
        <v>3.0499999999999999E-2</v>
      </c>
      <c r="EG15" s="6">
        <f t="shared" si="44"/>
        <v>3.05</v>
      </c>
      <c r="EH15" s="7">
        <f t="shared" si="104"/>
        <v>6.4401136327226105E-2</v>
      </c>
      <c r="EI15" s="8">
        <f t="shared" si="45"/>
        <v>0.77774383714469109</v>
      </c>
      <c r="EJ15">
        <f t="shared" si="46"/>
        <v>2.3721187032913078</v>
      </c>
      <c r="EL15" s="9">
        <f t="shared" si="105"/>
        <v>1.7901453736510139E-2</v>
      </c>
      <c r="EM15" s="11">
        <f t="shared" si="47"/>
        <v>1.7901453736510138</v>
      </c>
      <c r="EN15">
        <f t="shared" si="48"/>
        <v>1.3922745319501562</v>
      </c>
      <c r="EQ15" s="3" t="str">
        <f t="shared" si="106"/>
        <v>-</v>
      </c>
      <c r="ER15" s="6" t="e">
        <f t="shared" si="49"/>
        <v>#VALUE!</v>
      </c>
      <c r="ES15" s="7">
        <f t="shared" si="107"/>
        <v>6.4401136327226105E-2</v>
      </c>
      <c r="ET15" s="8">
        <f t="shared" si="50"/>
        <v>0.77774383714469109</v>
      </c>
      <c r="EU15" t="e">
        <f t="shared" si="51"/>
        <v>#VALUE!</v>
      </c>
      <c r="EW15" s="9">
        <f t="shared" si="108"/>
        <v>1.7901453736510139E-2</v>
      </c>
      <c r="EX15" s="11">
        <f t="shared" si="52"/>
        <v>1.7901453736510138</v>
      </c>
      <c r="EY15">
        <f t="shared" si="53"/>
        <v>1.3922745319501562</v>
      </c>
      <c r="FB15" s="3" t="str">
        <f t="shared" si="109"/>
        <v>-</v>
      </c>
      <c r="FC15" s="6" t="e">
        <f t="shared" si="54"/>
        <v>#VALUE!</v>
      </c>
      <c r="FD15" s="7">
        <f t="shared" si="110"/>
        <v>6.4401136327226105E-2</v>
      </c>
      <c r="FE15" s="8">
        <f t="shared" si="55"/>
        <v>0.77774383714469109</v>
      </c>
      <c r="FF15" t="e">
        <f t="shared" si="56"/>
        <v>#VALUE!</v>
      </c>
      <c r="FH15" s="9">
        <f t="shared" si="111"/>
        <v>1.7901453736510139E-2</v>
      </c>
      <c r="FI15" s="11">
        <f t="shared" si="57"/>
        <v>1.7901453736510138</v>
      </c>
      <c r="FJ15">
        <f t="shared" si="58"/>
        <v>1.3922745319501562</v>
      </c>
      <c r="FM15" s="3" t="str">
        <f t="shared" si="112"/>
        <v>-</v>
      </c>
      <c r="FN15" s="6" t="e">
        <f t="shared" si="59"/>
        <v>#VALUE!</v>
      </c>
      <c r="FO15" s="7">
        <f t="shared" si="113"/>
        <v>6.4401136327226105E-2</v>
      </c>
      <c r="FP15" s="8">
        <f t="shared" si="60"/>
        <v>0.77774383714469109</v>
      </c>
      <c r="FQ15" t="e">
        <f t="shared" si="61"/>
        <v>#VALUE!</v>
      </c>
      <c r="FS15" s="9">
        <f t="shared" si="114"/>
        <v>1.7901453736510139E-2</v>
      </c>
      <c r="FT15" s="11">
        <f t="shared" si="62"/>
        <v>1.7901453736510138</v>
      </c>
      <c r="FU15">
        <f t="shared" si="63"/>
        <v>1.3922745319501562</v>
      </c>
      <c r="FX15" s="3" t="str">
        <f t="shared" si="115"/>
        <v>-</v>
      </c>
      <c r="FY15" s="6" t="e">
        <f t="shared" si="64"/>
        <v>#VALUE!</v>
      </c>
      <c r="FZ15" s="7">
        <f t="shared" si="116"/>
        <v>6.4401136327226105E-2</v>
      </c>
      <c r="GA15" s="8">
        <f t="shared" si="65"/>
        <v>0.77774383714469109</v>
      </c>
      <c r="GB15" t="e">
        <f t="shared" si="66"/>
        <v>#VALUE!</v>
      </c>
      <c r="GD15" s="9">
        <f t="shared" si="117"/>
        <v>1.7901453736510139E-2</v>
      </c>
      <c r="GE15" s="11">
        <f t="shared" si="67"/>
        <v>1.7901453736510138</v>
      </c>
      <c r="GF15">
        <f t="shared" si="68"/>
        <v>1.3922745319501562</v>
      </c>
      <c r="GI15" s="3" t="str">
        <f t="shared" si="118"/>
        <v>-</v>
      </c>
      <c r="GJ15" s="6" t="e">
        <f t="shared" si="69"/>
        <v>#VALUE!</v>
      </c>
      <c r="GK15" s="7">
        <f t="shared" si="119"/>
        <v>6.4401136327226105E-2</v>
      </c>
      <c r="GL15" s="8">
        <f t="shared" si="70"/>
        <v>0.77774383714469109</v>
      </c>
      <c r="GM15" t="e">
        <f t="shared" si="71"/>
        <v>#VALUE!</v>
      </c>
      <c r="GO15" s="9">
        <f t="shared" si="120"/>
        <v>1.7901453736510139E-2</v>
      </c>
      <c r="GP15" s="11">
        <f t="shared" si="72"/>
        <v>1.7901453736510138</v>
      </c>
      <c r="GQ15">
        <f t="shared" si="73"/>
        <v>1.3922745319501562</v>
      </c>
      <c r="GT15" s="3">
        <f t="shared" si="121"/>
        <v>1.26E-2</v>
      </c>
      <c r="GU15" s="6">
        <f t="shared" si="74"/>
        <v>1.26</v>
      </c>
      <c r="GV15" s="7">
        <f t="shared" si="122"/>
        <v>6.4401136327226105E-2</v>
      </c>
      <c r="GW15" s="8">
        <f t="shared" si="75"/>
        <v>0.77774383714469109</v>
      </c>
      <c r="GX15">
        <f t="shared" si="76"/>
        <v>0.97995723480231078</v>
      </c>
      <c r="GZ15" s="9">
        <f t="shared" si="123"/>
        <v>1.7901453736510139E-2</v>
      </c>
      <c r="HA15" s="11">
        <f t="shared" si="77"/>
        <v>1.7901453736510138</v>
      </c>
      <c r="HB15">
        <f t="shared" si="78"/>
        <v>1.3922745319501562</v>
      </c>
    </row>
    <row r="16" spans="1:211" x14ac:dyDescent="0.2">
      <c r="A16" s="13">
        <f>'Inputs &amp; Curve'!B13</f>
        <v>4.5273785078713207</v>
      </c>
      <c r="B16" s="87">
        <f>IF('Inputs &amp; Curve'!E13&lt;&gt;0,'Inputs &amp; Curve'!E13,"-")</f>
        <v>2.8400000000000002E-2</v>
      </c>
      <c r="C16" s="12">
        <f t="shared" si="79"/>
        <v>3.5802907473020278E-2</v>
      </c>
      <c r="F16" s="14">
        <f>'Inputs &amp; Curve'!F13</f>
        <v>6.34655695849458E-2</v>
      </c>
      <c r="G16" s="1">
        <f t="shared" si="80"/>
        <v>0.7568553753927878</v>
      </c>
      <c r="Q16" s="7"/>
      <c r="R16" s="8"/>
      <c r="AB16" s="7"/>
      <c r="AC16" s="8"/>
      <c r="AK16" s="3">
        <f t="shared" si="81"/>
        <v>1.4200000000000001E-2</v>
      </c>
      <c r="AL16" s="6">
        <f t="shared" si="0"/>
        <v>1.4200000000000002</v>
      </c>
      <c r="AM16" s="7">
        <f t="shared" si="1"/>
        <v>6.34655695849458E-2</v>
      </c>
      <c r="AN16" s="8">
        <f t="shared" si="2"/>
        <v>0.7568553753927878</v>
      </c>
      <c r="AO16">
        <f t="shared" si="3"/>
        <v>1.0747346330577587</v>
      </c>
      <c r="AP16">
        <f>SUM(AO7:AO16)</f>
        <v>12.333510435715739</v>
      </c>
      <c r="AQ16" s="9">
        <f t="shared" si="124"/>
        <v>1.7901453736510139E-2</v>
      </c>
      <c r="AR16" s="103">
        <f>(AP16-SUM(AS7:AS10))/SUM(G11:G16)</f>
        <v>1.790145373651014</v>
      </c>
      <c r="AS16">
        <f t="shared" si="125"/>
        <v>1.3548811487823005</v>
      </c>
      <c r="AT16">
        <f>SUM(AS7:AS16)</f>
        <v>12.333510435715738</v>
      </c>
      <c r="BG16" s="3">
        <f t="shared" si="82"/>
        <v>1.525E-2</v>
      </c>
      <c r="BH16" s="6">
        <f t="shared" si="9"/>
        <v>1.5249999999999999</v>
      </c>
      <c r="BI16" s="7">
        <f t="shared" si="83"/>
        <v>6.34655695849458E-2</v>
      </c>
      <c r="BJ16" s="8">
        <f t="shared" si="10"/>
        <v>0.7568553753927878</v>
      </c>
      <c r="BK16">
        <f t="shared" si="11"/>
        <v>1.1542044474740014</v>
      </c>
      <c r="BM16" s="9">
        <f t="shared" si="84"/>
        <v>1.7901453736510139E-2</v>
      </c>
      <c r="BN16" s="11">
        <f t="shared" si="12"/>
        <v>1.7901453736510138</v>
      </c>
      <c r="BO16">
        <f t="shared" si="13"/>
        <v>1.3548811487823005</v>
      </c>
      <c r="CN16" s="3">
        <f t="shared" si="91"/>
        <v>1.4700000000000001E-2</v>
      </c>
      <c r="CO16" s="6">
        <f t="shared" si="24"/>
        <v>1.4700000000000002</v>
      </c>
      <c r="CP16" s="7">
        <f t="shared" si="92"/>
        <v>6.34655695849458E-2</v>
      </c>
      <c r="CQ16" s="8">
        <f t="shared" si="25"/>
        <v>0.7568553753927878</v>
      </c>
      <c r="CR16">
        <f>CQ16*CO16</f>
        <v>1.1125774018273982</v>
      </c>
      <c r="CT16" s="9">
        <f t="shared" si="93"/>
        <v>1.7901453736510139E-2</v>
      </c>
      <c r="CU16" s="11">
        <f t="shared" si="27"/>
        <v>1.7901453736510138</v>
      </c>
      <c r="CV16">
        <f t="shared" si="28"/>
        <v>1.3548811487823005</v>
      </c>
      <c r="CY16" s="3" t="str">
        <f t="shared" si="94"/>
        <v>-</v>
      </c>
      <c r="CZ16" s="6" t="e">
        <f t="shared" si="29"/>
        <v>#VALUE!</v>
      </c>
      <c r="DA16" s="7">
        <f t="shared" si="95"/>
        <v>6.34655695849458E-2</v>
      </c>
      <c r="DB16" s="8">
        <f t="shared" si="30"/>
        <v>0.7568553753927878</v>
      </c>
      <c r="DC16" t="e">
        <f t="shared" si="31"/>
        <v>#VALUE!</v>
      </c>
      <c r="DE16" s="9">
        <f t="shared" si="96"/>
        <v>1.7901453736510139E-2</v>
      </c>
      <c r="DF16" s="11">
        <f t="shared" si="32"/>
        <v>1.7901453736510138</v>
      </c>
      <c r="DG16">
        <f t="shared" si="33"/>
        <v>1.3548811487823005</v>
      </c>
      <c r="DJ16" s="3" t="str">
        <f t="shared" si="97"/>
        <v>-</v>
      </c>
      <c r="DK16" s="6" t="e">
        <f t="shared" si="34"/>
        <v>#VALUE!</v>
      </c>
      <c r="DL16" s="7">
        <f t="shared" si="98"/>
        <v>6.34655695849458E-2</v>
      </c>
      <c r="DM16" s="8">
        <f t="shared" si="35"/>
        <v>0.7568553753927878</v>
      </c>
      <c r="DN16" t="e">
        <f t="shared" si="36"/>
        <v>#VALUE!</v>
      </c>
      <c r="DP16" s="9">
        <f t="shared" si="99"/>
        <v>1.7901453736510139E-2</v>
      </c>
      <c r="DQ16" s="11">
        <f t="shared" si="37"/>
        <v>1.7901453736510138</v>
      </c>
      <c r="DR16">
        <f t="shared" si="38"/>
        <v>1.3548811487823005</v>
      </c>
      <c r="DU16" s="3" t="str">
        <f t="shared" si="100"/>
        <v>-</v>
      </c>
      <c r="DV16" s="6" t="e">
        <f t="shared" si="39"/>
        <v>#VALUE!</v>
      </c>
      <c r="DW16" s="7">
        <f t="shared" si="101"/>
        <v>6.34655695849458E-2</v>
      </c>
      <c r="DX16" s="8">
        <f t="shared" si="40"/>
        <v>0.7568553753927878</v>
      </c>
      <c r="DY16" t="e">
        <f t="shared" si="41"/>
        <v>#VALUE!</v>
      </c>
      <c r="EA16" s="9">
        <f t="shared" si="102"/>
        <v>1.7901453736510139E-2</v>
      </c>
      <c r="EB16" s="11">
        <f t="shared" si="42"/>
        <v>1.7901453736510138</v>
      </c>
      <c r="EC16">
        <f t="shared" si="43"/>
        <v>1.3548811487823005</v>
      </c>
      <c r="EF16" s="3">
        <f t="shared" si="103"/>
        <v>3.0499999999999999E-2</v>
      </c>
      <c r="EG16" s="6">
        <f t="shared" si="44"/>
        <v>3.05</v>
      </c>
      <c r="EH16" s="7">
        <f t="shared" si="104"/>
        <v>6.34655695849458E-2</v>
      </c>
      <c r="EI16" s="8">
        <f t="shared" si="45"/>
        <v>0.7568553753927878</v>
      </c>
      <c r="EJ16">
        <f t="shared" si="46"/>
        <v>2.3084088949480028</v>
      </c>
      <c r="EL16" s="9">
        <f t="shared" si="105"/>
        <v>1.7901453736510139E-2</v>
      </c>
      <c r="EM16" s="11">
        <f t="shared" si="47"/>
        <v>1.7901453736510138</v>
      </c>
      <c r="EN16">
        <f t="shared" si="48"/>
        <v>1.3548811487823005</v>
      </c>
      <c r="EQ16" s="3" t="str">
        <f t="shared" si="106"/>
        <v>-</v>
      </c>
      <c r="ER16" s="6" t="e">
        <f t="shared" si="49"/>
        <v>#VALUE!</v>
      </c>
      <c r="ES16" s="7">
        <f t="shared" si="107"/>
        <v>6.34655695849458E-2</v>
      </c>
      <c r="ET16" s="8">
        <f t="shared" si="50"/>
        <v>0.7568553753927878</v>
      </c>
      <c r="EU16" t="e">
        <f t="shared" si="51"/>
        <v>#VALUE!</v>
      </c>
      <c r="EW16" s="9">
        <f t="shared" si="108"/>
        <v>1.7901453736510139E-2</v>
      </c>
      <c r="EX16" s="11">
        <f t="shared" si="52"/>
        <v>1.7901453736510138</v>
      </c>
      <c r="EY16">
        <f t="shared" si="53"/>
        <v>1.3548811487823005</v>
      </c>
      <c r="FB16" s="3" t="str">
        <f t="shared" si="109"/>
        <v>-</v>
      </c>
      <c r="FC16" s="6" t="e">
        <f t="shared" si="54"/>
        <v>#VALUE!</v>
      </c>
      <c r="FD16" s="7">
        <f t="shared" si="110"/>
        <v>6.34655695849458E-2</v>
      </c>
      <c r="FE16" s="8">
        <f t="shared" si="55"/>
        <v>0.7568553753927878</v>
      </c>
      <c r="FF16" t="e">
        <f t="shared" si="56"/>
        <v>#VALUE!</v>
      </c>
      <c r="FH16" s="9">
        <f t="shared" si="111"/>
        <v>1.7901453736510139E-2</v>
      </c>
      <c r="FI16" s="11">
        <f t="shared" si="57"/>
        <v>1.7901453736510138</v>
      </c>
      <c r="FJ16">
        <f t="shared" si="58"/>
        <v>1.3548811487823005</v>
      </c>
      <c r="FM16" s="3" t="str">
        <f t="shared" si="112"/>
        <v>-</v>
      </c>
      <c r="FN16" s="6" t="e">
        <f t="shared" si="59"/>
        <v>#VALUE!</v>
      </c>
      <c r="FO16" s="7">
        <f t="shared" si="113"/>
        <v>6.34655695849458E-2</v>
      </c>
      <c r="FP16" s="8">
        <f t="shared" si="60"/>
        <v>0.7568553753927878</v>
      </c>
      <c r="FQ16" t="e">
        <f t="shared" si="61"/>
        <v>#VALUE!</v>
      </c>
      <c r="FS16" s="9">
        <f t="shared" si="114"/>
        <v>1.7901453736510139E-2</v>
      </c>
      <c r="FT16" s="11">
        <f t="shared" si="62"/>
        <v>1.7901453736510138</v>
      </c>
      <c r="FU16">
        <f t="shared" si="63"/>
        <v>1.3548811487823005</v>
      </c>
      <c r="FX16" s="3" t="str">
        <f t="shared" si="115"/>
        <v>-</v>
      </c>
      <c r="FY16" s="6" t="e">
        <f t="shared" si="64"/>
        <v>#VALUE!</v>
      </c>
      <c r="FZ16" s="7">
        <f t="shared" si="116"/>
        <v>6.34655695849458E-2</v>
      </c>
      <c r="GA16" s="8">
        <f t="shared" si="65"/>
        <v>0.7568553753927878</v>
      </c>
      <c r="GB16" t="e">
        <f t="shared" si="66"/>
        <v>#VALUE!</v>
      </c>
      <c r="GD16" s="9">
        <f t="shared" si="117"/>
        <v>1.7901453736510139E-2</v>
      </c>
      <c r="GE16" s="11">
        <f t="shared" si="67"/>
        <v>1.7901453736510138</v>
      </c>
      <c r="GF16">
        <f t="shared" si="68"/>
        <v>1.3548811487823005</v>
      </c>
      <c r="GI16" s="3" t="str">
        <f t="shared" si="118"/>
        <v>-</v>
      </c>
      <c r="GJ16" s="6" t="e">
        <f t="shared" si="69"/>
        <v>#VALUE!</v>
      </c>
      <c r="GK16" s="7">
        <f t="shared" si="119"/>
        <v>6.34655695849458E-2</v>
      </c>
      <c r="GL16" s="8">
        <f t="shared" si="70"/>
        <v>0.7568553753927878</v>
      </c>
      <c r="GM16" t="e">
        <f t="shared" si="71"/>
        <v>#VALUE!</v>
      </c>
      <c r="GO16" s="9">
        <f t="shared" si="120"/>
        <v>1.7901453736510139E-2</v>
      </c>
      <c r="GP16" s="11">
        <f t="shared" si="72"/>
        <v>1.7901453736510138</v>
      </c>
      <c r="GQ16">
        <f t="shared" si="73"/>
        <v>1.3548811487823005</v>
      </c>
      <c r="GT16" s="3">
        <f t="shared" si="121"/>
        <v>1.26E-2</v>
      </c>
      <c r="GU16" s="6">
        <f t="shared" si="74"/>
        <v>1.26</v>
      </c>
      <c r="GV16" s="7">
        <f t="shared" si="122"/>
        <v>6.34655695849458E-2</v>
      </c>
      <c r="GW16" s="8">
        <f t="shared" si="75"/>
        <v>0.7568553753927878</v>
      </c>
      <c r="GX16">
        <f t="shared" si="76"/>
        <v>0.95363777299491259</v>
      </c>
      <c r="GZ16" s="9">
        <f t="shared" si="123"/>
        <v>1.7901453736510139E-2</v>
      </c>
      <c r="HA16" s="11">
        <f t="shared" si="77"/>
        <v>1.7901453736510138</v>
      </c>
      <c r="HB16">
        <f t="shared" si="78"/>
        <v>1.3548811487823005</v>
      </c>
    </row>
    <row r="17" spans="1:210" x14ac:dyDescent="0.2">
      <c r="A17" s="13">
        <f>'Inputs &amp; Curve'!B14</f>
        <v>5.0273785078713207</v>
      </c>
      <c r="B17" s="87" t="str">
        <f>IF('Inputs &amp; Curve'!E14&lt;&gt;0,'Inputs &amp; Curve'!E14,"-")</f>
        <v>-</v>
      </c>
      <c r="C17" s="12">
        <f t="shared" si="79"/>
        <v>3.6933840224393881E-2</v>
      </c>
      <c r="F17" s="14">
        <f>'Inputs &amp; Curve'!F14</f>
        <v>6.2547867237104704E-2</v>
      </c>
      <c r="G17" s="1">
        <f t="shared" si="80"/>
        <v>0.7371164405289361</v>
      </c>
      <c r="Q17" s="7"/>
      <c r="R17" s="8"/>
      <c r="AB17" s="7"/>
      <c r="AC17" s="8"/>
      <c r="BG17" s="3">
        <f t="shared" si="82"/>
        <v>1.525E-2</v>
      </c>
      <c r="BH17" s="6">
        <f t="shared" si="9"/>
        <v>1.5249999999999999</v>
      </c>
      <c r="BI17" s="7">
        <f t="shared" si="83"/>
        <v>6.2547867237104704E-2</v>
      </c>
      <c r="BJ17" s="8">
        <f t="shared" si="10"/>
        <v>0.7371164405289361</v>
      </c>
      <c r="BK17">
        <f t="shared" si="11"/>
        <v>1.1241025718066275</v>
      </c>
      <c r="BM17" s="9">
        <f>BN17/100</f>
        <v>1.846692011219694E-2</v>
      </c>
      <c r="BN17" s="81">
        <f>BN18</f>
        <v>1.8466920112196941</v>
      </c>
      <c r="BO17">
        <f t="shared" si="13"/>
        <v>1.3612270420634831</v>
      </c>
      <c r="CN17" s="3">
        <f t="shared" si="91"/>
        <v>1.4700000000000001E-2</v>
      </c>
      <c r="CO17" s="6">
        <f t="shared" si="24"/>
        <v>1.4700000000000002</v>
      </c>
      <c r="CP17" s="7">
        <f t="shared" si="92"/>
        <v>6.2547867237104704E-2</v>
      </c>
      <c r="CQ17" s="8">
        <f t="shared" si="25"/>
        <v>0.7371164405289361</v>
      </c>
      <c r="CR17">
        <f t="shared" ref="CR17:CR26" si="126">CQ17*CO17</f>
        <v>1.0835611675775363</v>
      </c>
      <c r="CT17" s="9">
        <f t="shared" si="93"/>
        <v>1.846692011219694E-2</v>
      </c>
      <c r="CU17" s="11">
        <f t="shared" si="27"/>
        <v>1.8466920112196941</v>
      </c>
      <c r="CV17">
        <f t="shared" si="28"/>
        <v>1.3612270420634831</v>
      </c>
      <c r="CY17" s="3" t="str">
        <f>CY16</f>
        <v>-</v>
      </c>
      <c r="CZ17" s="6" t="e">
        <f t="shared" si="29"/>
        <v>#VALUE!</v>
      </c>
      <c r="DA17" s="7">
        <f t="shared" si="95"/>
        <v>6.2547867237104704E-2</v>
      </c>
      <c r="DB17" s="8">
        <f t="shared" si="30"/>
        <v>0.7371164405289361</v>
      </c>
      <c r="DC17" t="e">
        <f>DB17*CZ17</f>
        <v>#VALUE!</v>
      </c>
      <c r="DD17" t="e">
        <f>SUM(DC7:DC17)</f>
        <v>#VALUE!</v>
      </c>
      <c r="DE17" s="9" t="e">
        <f>DF17/100</f>
        <v>#VALUE!</v>
      </c>
      <c r="DF17" s="10" t="e">
        <f>(DD17-DG15-DG16-DG14-DG13-DG12-DG11-DG10-DG9-DG8-DG7)*(1+DA17)^$A17</f>
        <v>#VALUE!</v>
      </c>
      <c r="DG17" t="e">
        <f>DF17*DB17</f>
        <v>#VALUE!</v>
      </c>
      <c r="DH17" t="e">
        <f>SUM(DG7:DG17)</f>
        <v>#VALUE!</v>
      </c>
      <c r="DJ17" s="3" t="str">
        <f t="shared" si="97"/>
        <v>-</v>
      </c>
      <c r="DK17" s="6" t="e">
        <f t="shared" si="34"/>
        <v>#VALUE!</v>
      </c>
      <c r="DL17" s="7">
        <f t="shared" si="98"/>
        <v>6.2547867237104704E-2</v>
      </c>
      <c r="DM17" s="8">
        <f t="shared" si="35"/>
        <v>0.7371164405289361</v>
      </c>
      <c r="DN17" t="e">
        <f t="shared" si="36"/>
        <v>#VALUE!</v>
      </c>
      <c r="DP17" s="9" t="e">
        <f t="shared" si="99"/>
        <v>#VALUE!</v>
      </c>
      <c r="DQ17" s="11" t="e">
        <f t="shared" si="37"/>
        <v>#VALUE!</v>
      </c>
      <c r="DR17" t="e">
        <f t="shared" si="38"/>
        <v>#VALUE!</v>
      </c>
      <c r="DU17" s="3" t="str">
        <f t="shared" si="100"/>
        <v>-</v>
      </c>
      <c r="DV17" s="6" t="e">
        <f t="shared" si="39"/>
        <v>#VALUE!</v>
      </c>
      <c r="DW17" s="7">
        <f t="shared" si="101"/>
        <v>6.2547867237104704E-2</v>
      </c>
      <c r="DX17" s="8">
        <f t="shared" si="40"/>
        <v>0.7371164405289361</v>
      </c>
      <c r="DY17" t="e">
        <f t="shared" si="41"/>
        <v>#VALUE!</v>
      </c>
      <c r="EA17" s="9" t="e">
        <f t="shared" si="102"/>
        <v>#VALUE!</v>
      </c>
      <c r="EB17" s="11" t="e">
        <f t="shared" si="42"/>
        <v>#VALUE!</v>
      </c>
      <c r="EC17" t="e">
        <f t="shared" si="43"/>
        <v>#VALUE!</v>
      </c>
      <c r="EF17" s="3">
        <f t="shared" si="103"/>
        <v>3.0499999999999999E-2</v>
      </c>
      <c r="EG17" s="6">
        <f t="shared" si="44"/>
        <v>3.05</v>
      </c>
      <c r="EH17" s="7">
        <f t="shared" si="104"/>
        <v>6.2547867237104704E-2</v>
      </c>
      <c r="EI17" s="8">
        <f t="shared" si="45"/>
        <v>0.7371164405289361</v>
      </c>
      <c r="EJ17">
        <f t="shared" si="46"/>
        <v>2.2482051436132551</v>
      </c>
      <c r="EL17" s="9" t="e">
        <f t="shared" si="105"/>
        <v>#VALUE!</v>
      </c>
      <c r="EM17" s="11" t="e">
        <f t="shared" si="47"/>
        <v>#VALUE!</v>
      </c>
      <c r="EN17" t="e">
        <f t="shared" si="48"/>
        <v>#VALUE!</v>
      </c>
      <c r="EQ17" s="3" t="str">
        <f t="shared" si="106"/>
        <v>-</v>
      </c>
      <c r="ER17" s="6" t="e">
        <f t="shared" si="49"/>
        <v>#VALUE!</v>
      </c>
      <c r="ES17" s="7">
        <f t="shared" si="107"/>
        <v>6.2547867237104704E-2</v>
      </c>
      <c r="ET17" s="8">
        <f t="shared" si="50"/>
        <v>0.7371164405289361</v>
      </c>
      <c r="EU17" t="e">
        <f t="shared" si="51"/>
        <v>#VALUE!</v>
      </c>
      <c r="EW17" s="9" t="e">
        <f>EX17/100</f>
        <v>#VALUE!</v>
      </c>
      <c r="EX17" s="11" t="e">
        <f>EX18</f>
        <v>#VALUE!</v>
      </c>
      <c r="EY17" t="e">
        <f t="shared" si="53"/>
        <v>#VALUE!</v>
      </c>
      <c r="FB17" s="3" t="str">
        <f t="shared" si="109"/>
        <v>-</v>
      </c>
      <c r="FC17" s="6" t="e">
        <f t="shared" si="54"/>
        <v>#VALUE!</v>
      </c>
      <c r="FD17" s="7">
        <f t="shared" si="110"/>
        <v>6.2547867237104704E-2</v>
      </c>
      <c r="FE17" s="8">
        <f t="shared" si="55"/>
        <v>0.7371164405289361</v>
      </c>
      <c r="FF17" t="e">
        <f t="shared" si="56"/>
        <v>#VALUE!</v>
      </c>
      <c r="FH17" s="9" t="e">
        <f t="shared" si="111"/>
        <v>#VALUE!</v>
      </c>
      <c r="FI17" s="11" t="e">
        <f t="shared" si="57"/>
        <v>#VALUE!</v>
      </c>
      <c r="FJ17" t="e">
        <f t="shared" si="58"/>
        <v>#VALUE!</v>
      </c>
      <c r="FM17" s="3" t="str">
        <f t="shared" si="112"/>
        <v>-</v>
      </c>
      <c r="FN17" s="6" t="e">
        <f t="shared" si="59"/>
        <v>#VALUE!</v>
      </c>
      <c r="FO17" s="7">
        <f t="shared" si="113"/>
        <v>6.2547867237104704E-2</v>
      </c>
      <c r="FP17" s="8">
        <f t="shared" si="60"/>
        <v>0.7371164405289361</v>
      </c>
      <c r="FQ17" t="e">
        <f t="shared" si="61"/>
        <v>#VALUE!</v>
      </c>
      <c r="FS17" s="9" t="e">
        <f t="shared" si="114"/>
        <v>#VALUE!</v>
      </c>
      <c r="FT17" s="11" t="e">
        <f t="shared" si="62"/>
        <v>#VALUE!</v>
      </c>
      <c r="FU17" t="e">
        <f t="shared" si="63"/>
        <v>#VALUE!</v>
      </c>
      <c r="FX17" s="3" t="str">
        <f t="shared" si="115"/>
        <v>-</v>
      </c>
      <c r="FY17" s="6" t="e">
        <f t="shared" si="64"/>
        <v>#VALUE!</v>
      </c>
      <c r="FZ17" s="7">
        <f t="shared" si="116"/>
        <v>6.2547867237104704E-2</v>
      </c>
      <c r="GA17" s="8">
        <f t="shared" si="65"/>
        <v>0.7371164405289361</v>
      </c>
      <c r="GB17" t="e">
        <f t="shared" si="66"/>
        <v>#VALUE!</v>
      </c>
      <c r="GD17" s="9" t="e">
        <f t="shared" si="117"/>
        <v>#VALUE!</v>
      </c>
      <c r="GE17" s="11" t="e">
        <f t="shared" si="67"/>
        <v>#VALUE!</v>
      </c>
      <c r="GF17" t="e">
        <f t="shared" si="68"/>
        <v>#VALUE!</v>
      </c>
      <c r="GI17" s="3" t="str">
        <f t="shared" si="118"/>
        <v>-</v>
      </c>
      <c r="GJ17" s="6" t="e">
        <f t="shared" si="69"/>
        <v>#VALUE!</v>
      </c>
      <c r="GK17" s="7">
        <f t="shared" si="119"/>
        <v>6.2547867237104704E-2</v>
      </c>
      <c r="GL17" s="8">
        <f t="shared" si="70"/>
        <v>0.7371164405289361</v>
      </c>
      <c r="GM17" t="e">
        <f t="shared" si="71"/>
        <v>#VALUE!</v>
      </c>
      <c r="GO17" s="9" t="e">
        <f t="shared" si="120"/>
        <v>#VALUE!</v>
      </c>
      <c r="GP17" s="11" t="e">
        <f t="shared" si="72"/>
        <v>#VALUE!</v>
      </c>
      <c r="GQ17" t="e">
        <f t="shared" si="73"/>
        <v>#VALUE!</v>
      </c>
      <c r="GT17" s="3">
        <f t="shared" si="121"/>
        <v>1.26E-2</v>
      </c>
      <c r="GU17" s="6">
        <f t="shared" si="74"/>
        <v>1.26</v>
      </c>
      <c r="GV17" s="7">
        <f t="shared" si="122"/>
        <v>6.2547867237104704E-2</v>
      </c>
      <c r="GW17" s="8">
        <f t="shared" si="75"/>
        <v>0.7371164405289361</v>
      </c>
      <c r="GX17">
        <f t="shared" si="76"/>
        <v>0.92876671506645947</v>
      </c>
      <c r="GZ17" s="9">
        <f t="shared" si="123"/>
        <v>1.846692011219694E-2</v>
      </c>
      <c r="HA17" s="11">
        <f t="shared" si="77"/>
        <v>1.8466920112196941</v>
      </c>
      <c r="HB17">
        <f t="shared" si="78"/>
        <v>1.3612270420634831</v>
      </c>
    </row>
    <row r="18" spans="1:210" x14ac:dyDescent="0.2">
      <c r="A18" s="13">
        <f>'Inputs &amp; Curve'!B15</f>
        <v>5.5273785078713207</v>
      </c>
      <c r="B18" s="87" t="str">
        <f>IF('Inputs &amp; Curve'!E15&lt;&gt;0,'Inputs &amp; Curve'!E15,"-")</f>
        <v>-</v>
      </c>
      <c r="C18" s="12">
        <f t="shared" si="79"/>
        <v>3.6933840224393881E-2</v>
      </c>
      <c r="F18" s="14">
        <f>'Inputs &amp; Curve'!F15</f>
        <v>6.1883906017721702E-2</v>
      </c>
      <c r="G18" s="1">
        <f t="shared" si="80"/>
        <v>0.71756680032118536</v>
      </c>
      <c r="Q18" s="7"/>
      <c r="R18" s="8"/>
      <c r="AB18" s="7"/>
      <c r="AC18" s="8"/>
      <c r="BG18" s="3">
        <f t="shared" si="82"/>
        <v>1.525E-2</v>
      </c>
      <c r="BH18" s="6">
        <f t="shared" si="9"/>
        <v>1.5249999999999999</v>
      </c>
      <c r="BI18" s="7">
        <f t="shared" si="83"/>
        <v>6.1883906017721702E-2</v>
      </c>
      <c r="BJ18" s="8">
        <f t="shared" si="10"/>
        <v>0.71756680032118536</v>
      </c>
      <c r="BK18">
        <f t="shared" si="11"/>
        <v>1.0942893704898076</v>
      </c>
      <c r="BM18" s="9">
        <f>BN18/100</f>
        <v>1.846692011219694E-2</v>
      </c>
      <c r="BN18" s="81">
        <f>BN19</f>
        <v>1.8466920112196941</v>
      </c>
      <c r="BO18">
        <f t="shared" si="13"/>
        <v>1.3251248776696105</v>
      </c>
      <c r="CN18" s="3">
        <f t="shared" si="91"/>
        <v>1.4700000000000001E-2</v>
      </c>
      <c r="CO18" s="6">
        <f t="shared" si="24"/>
        <v>1.4700000000000002</v>
      </c>
      <c r="CP18" s="7">
        <f t="shared" si="92"/>
        <v>6.1883906017721702E-2</v>
      </c>
      <c r="CQ18" s="8">
        <f t="shared" si="25"/>
        <v>0.71756680032118536</v>
      </c>
      <c r="CR18">
        <f t="shared" si="126"/>
        <v>1.0548231964721426</v>
      </c>
      <c r="CT18" s="9">
        <f t="shared" si="93"/>
        <v>1.846692011219694E-2</v>
      </c>
      <c r="CU18" s="11">
        <f t="shared" si="27"/>
        <v>1.8466920112196941</v>
      </c>
      <c r="CV18">
        <f t="shared" si="28"/>
        <v>1.3251248776696105</v>
      </c>
      <c r="DJ18" s="3" t="str">
        <f>DJ17</f>
        <v>-</v>
      </c>
      <c r="DK18" s="6" t="e">
        <f t="shared" si="34"/>
        <v>#VALUE!</v>
      </c>
      <c r="DL18" s="7">
        <f t="shared" si="98"/>
        <v>6.1883906017721702E-2</v>
      </c>
      <c r="DM18" s="8">
        <f t="shared" si="35"/>
        <v>0.71756680032118536</v>
      </c>
      <c r="DN18" t="e">
        <f>DM18*DK18</f>
        <v>#VALUE!</v>
      </c>
      <c r="DO18" t="e">
        <f>SUM(DN7:DN18)</f>
        <v>#VALUE!</v>
      </c>
      <c r="DP18" s="9" t="e">
        <f>DQ18/100</f>
        <v>#VALUE!</v>
      </c>
      <c r="DQ18" s="10" t="e">
        <f>(DO18-DR16-DR17-DR15-DR14-DR13-DR12-DR11-DR10-DR9-DR8-DR7)*(1+DL18)^$A18</f>
        <v>#VALUE!</v>
      </c>
      <c r="DR18" t="e">
        <f>DQ18*DM18</f>
        <v>#VALUE!</v>
      </c>
      <c r="DS18" t="e">
        <f>SUM(DR7:DR18)</f>
        <v>#VALUE!</v>
      </c>
      <c r="DU18" s="3" t="str">
        <f t="shared" si="100"/>
        <v>-</v>
      </c>
      <c r="DV18" s="6" t="e">
        <f t="shared" si="39"/>
        <v>#VALUE!</v>
      </c>
      <c r="DW18" s="7">
        <f t="shared" si="101"/>
        <v>6.1883906017721702E-2</v>
      </c>
      <c r="DX18" s="8">
        <f t="shared" si="40"/>
        <v>0.71756680032118536</v>
      </c>
      <c r="DY18" t="e">
        <f t="shared" si="41"/>
        <v>#VALUE!</v>
      </c>
      <c r="EA18" s="9" t="e">
        <f t="shared" si="102"/>
        <v>#VALUE!</v>
      </c>
      <c r="EB18" s="11" t="e">
        <f t="shared" si="42"/>
        <v>#VALUE!</v>
      </c>
      <c r="EC18" t="e">
        <f t="shared" si="43"/>
        <v>#VALUE!</v>
      </c>
      <c r="EF18" s="3">
        <f t="shared" si="103"/>
        <v>3.0499999999999999E-2</v>
      </c>
      <c r="EG18" s="6">
        <f t="shared" si="44"/>
        <v>3.05</v>
      </c>
      <c r="EH18" s="7">
        <f t="shared" si="104"/>
        <v>6.1883906017721702E-2</v>
      </c>
      <c r="EI18" s="8">
        <f t="shared" si="45"/>
        <v>0.71756680032118536</v>
      </c>
      <c r="EJ18">
        <f t="shared" si="46"/>
        <v>2.1885787409796151</v>
      </c>
      <c r="EL18" s="9" t="e">
        <f t="shared" si="105"/>
        <v>#VALUE!</v>
      </c>
      <c r="EM18" s="11" t="e">
        <f t="shared" si="47"/>
        <v>#VALUE!</v>
      </c>
      <c r="EN18" t="e">
        <f t="shared" si="48"/>
        <v>#VALUE!</v>
      </c>
      <c r="EQ18" s="3" t="str">
        <f t="shared" si="106"/>
        <v>-</v>
      </c>
      <c r="ER18" s="6" t="e">
        <f t="shared" si="49"/>
        <v>#VALUE!</v>
      </c>
      <c r="ES18" s="7">
        <f t="shared" si="107"/>
        <v>6.1883906017721702E-2</v>
      </c>
      <c r="ET18" s="8">
        <f t="shared" si="50"/>
        <v>0.71756680032118536</v>
      </c>
      <c r="EU18" t="e">
        <f t="shared" si="51"/>
        <v>#VALUE!</v>
      </c>
      <c r="EW18" s="9" t="e">
        <f>EX18/100</f>
        <v>#VALUE!</v>
      </c>
      <c r="EX18" s="11" t="e">
        <f>EX19</f>
        <v>#VALUE!</v>
      </c>
      <c r="EY18" t="e">
        <f t="shared" si="53"/>
        <v>#VALUE!</v>
      </c>
      <c r="FB18" s="3" t="str">
        <f t="shared" si="109"/>
        <v>-</v>
      </c>
      <c r="FC18" s="6" t="e">
        <f t="shared" si="54"/>
        <v>#VALUE!</v>
      </c>
      <c r="FD18" s="7">
        <f t="shared" si="110"/>
        <v>6.1883906017721702E-2</v>
      </c>
      <c r="FE18" s="8">
        <f t="shared" si="55"/>
        <v>0.71756680032118536</v>
      </c>
      <c r="FF18" t="e">
        <f t="shared" si="56"/>
        <v>#VALUE!</v>
      </c>
      <c r="FH18" s="9" t="e">
        <f t="shared" si="111"/>
        <v>#VALUE!</v>
      </c>
      <c r="FI18" s="11" t="e">
        <f t="shared" si="57"/>
        <v>#VALUE!</v>
      </c>
      <c r="FJ18" t="e">
        <f t="shared" si="58"/>
        <v>#VALUE!</v>
      </c>
      <c r="FM18" s="3" t="str">
        <f t="shared" si="112"/>
        <v>-</v>
      </c>
      <c r="FN18" s="6" t="e">
        <f t="shared" si="59"/>
        <v>#VALUE!</v>
      </c>
      <c r="FO18" s="7">
        <f t="shared" si="113"/>
        <v>6.1883906017721702E-2</v>
      </c>
      <c r="FP18" s="8">
        <f t="shared" si="60"/>
        <v>0.71756680032118536</v>
      </c>
      <c r="FQ18" t="e">
        <f t="shared" si="61"/>
        <v>#VALUE!</v>
      </c>
      <c r="FS18" s="9" t="e">
        <f t="shared" si="114"/>
        <v>#VALUE!</v>
      </c>
      <c r="FT18" s="11" t="e">
        <f t="shared" si="62"/>
        <v>#VALUE!</v>
      </c>
      <c r="FU18" t="e">
        <f t="shared" si="63"/>
        <v>#VALUE!</v>
      </c>
      <c r="FX18" s="3" t="str">
        <f t="shared" si="115"/>
        <v>-</v>
      </c>
      <c r="FY18" s="6" t="e">
        <f t="shared" si="64"/>
        <v>#VALUE!</v>
      </c>
      <c r="FZ18" s="7">
        <f t="shared" si="116"/>
        <v>6.1883906017721702E-2</v>
      </c>
      <c r="GA18" s="8">
        <f t="shared" si="65"/>
        <v>0.71756680032118536</v>
      </c>
      <c r="GB18" t="e">
        <f t="shared" si="66"/>
        <v>#VALUE!</v>
      </c>
      <c r="GD18" s="9" t="e">
        <f t="shared" si="117"/>
        <v>#VALUE!</v>
      </c>
      <c r="GE18" s="11" t="e">
        <f t="shared" si="67"/>
        <v>#VALUE!</v>
      </c>
      <c r="GF18" t="e">
        <f t="shared" si="68"/>
        <v>#VALUE!</v>
      </c>
      <c r="GI18" s="3" t="str">
        <f t="shared" si="118"/>
        <v>-</v>
      </c>
      <c r="GJ18" s="6" t="e">
        <f t="shared" si="69"/>
        <v>#VALUE!</v>
      </c>
      <c r="GK18" s="7">
        <f t="shared" si="119"/>
        <v>6.1883906017721702E-2</v>
      </c>
      <c r="GL18" s="8">
        <f t="shared" si="70"/>
        <v>0.71756680032118536</v>
      </c>
      <c r="GM18" t="e">
        <f t="shared" si="71"/>
        <v>#VALUE!</v>
      </c>
      <c r="GO18" s="9" t="e">
        <f t="shared" si="120"/>
        <v>#VALUE!</v>
      </c>
      <c r="GP18" s="11" t="e">
        <f t="shared" si="72"/>
        <v>#VALUE!</v>
      </c>
      <c r="GQ18" t="e">
        <f t="shared" si="73"/>
        <v>#VALUE!</v>
      </c>
      <c r="GT18" s="3">
        <f t="shared" si="121"/>
        <v>1.26E-2</v>
      </c>
      <c r="GU18" s="6">
        <f t="shared" si="74"/>
        <v>1.26</v>
      </c>
      <c r="GV18" s="7">
        <f t="shared" si="122"/>
        <v>6.1883906017721702E-2</v>
      </c>
      <c r="GW18" s="8">
        <f t="shared" si="75"/>
        <v>0.71756680032118536</v>
      </c>
      <c r="GX18">
        <f t="shared" si="76"/>
        <v>0.90413416840469352</v>
      </c>
      <c r="GZ18" s="9">
        <f t="shared" si="123"/>
        <v>1.846692011219694E-2</v>
      </c>
      <c r="HA18" s="11">
        <f t="shared" si="77"/>
        <v>1.8466920112196941</v>
      </c>
      <c r="HB18">
        <f t="shared" si="78"/>
        <v>1.3251248776696105</v>
      </c>
    </row>
    <row r="19" spans="1:210" x14ac:dyDescent="0.2">
      <c r="A19" s="13">
        <f>'Inputs &amp; Curve'!B16</f>
        <v>6.0273785078713207</v>
      </c>
      <c r="B19" s="87" t="str">
        <f>IF('Inputs &amp; Curve'!E16&lt;&gt;0,'Inputs &amp; Curve'!E16,"-")</f>
        <v>-</v>
      </c>
      <c r="C19" s="12">
        <f t="shared" si="79"/>
        <v>3.6933840224393881E-2</v>
      </c>
      <c r="F19" s="14">
        <f>'Inputs &amp; Curve'!F16</f>
        <v>6.1218128812328597E-2</v>
      </c>
      <c r="G19" s="1">
        <f t="shared" si="80"/>
        <v>0.69898127933644427</v>
      </c>
      <c r="Q19" s="7"/>
      <c r="R19" s="8"/>
      <c r="AB19" s="7"/>
      <c r="AC19" s="8"/>
      <c r="BG19" s="3">
        <f t="shared" si="82"/>
        <v>1.525E-2</v>
      </c>
      <c r="BH19" s="6">
        <f t="shared" si="9"/>
        <v>1.5249999999999999</v>
      </c>
      <c r="BI19" s="7">
        <f t="shared" si="83"/>
        <v>6.1218128812328597E-2</v>
      </c>
      <c r="BJ19" s="8">
        <f t="shared" si="10"/>
        <v>0.69898127933644427</v>
      </c>
      <c r="BK19">
        <f t="shared" si="11"/>
        <v>1.0659464509880774</v>
      </c>
      <c r="BM19" s="9">
        <f>BN19/100</f>
        <v>1.846692011219694E-2</v>
      </c>
      <c r="BN19" s="81">
        <f>BN20</f>
        <v>1.8466920112196941</v>
      </c>
      <c r="BO19">
        <f t="shared" si="13"/>
        <v>1.290803144542733</v>
      </c>
      <c r="CN19" s="3">
        <f t="shared" si="91"/>
        <v>1.4700000000000001E-2</v>
      </c>
      <c r="CO19" s="6">
        <f t="shared" si="24"/>
        <v>1.4700000000000002</v>
      </c>
      <c r="CP19" s="7">
        <f t="shared" si="92"/>
        <v>6.1218128812328597E-2</v>
      </c>
      <c r="CQ19" s="8">
        <f t="shared" si="25"/>
        <v>0.69898127933644427</v>
      </c>
      <c r="CR19">
        <f t="shared" si="126"/>
        <v>1.0275024806245732</v>
      </c>
      <c r="CT19" s="9">
        <f t="shared" si="93"/>
        <v>1.846692011219694E-2</v>
      </c>
      <c r="CU19" s="11">
        <f t="shared" si="27"/>
        <v>1.8466920112196941</v>
      </c>
      <c r="CV19">
        <f t="shared" si="28"/>
        <v>1.290803144542733</v>
      </c>
      <c r="DU19" s="3" t="str">
        <f>DU18</f>
        <v>-</v>
      </c>
      <c r="DV19" s="6" t="e">
        <f t="shared" si="39"/>
        <v>#VALUE!</v>
      </c>
      <c r="DW19" s="7">
        <f t="shared" si="101"/>
        <v>6.1218128812328597E-2</v>
      </c>
      <c r="DX19" s="8">
        <f t="shared" si="40"/>
        <v>0.69898127933644427</v>
      </c>
      <c r="DY19" t="e">
        <f>DX19*DV19</f>
        <v>#VALUE!</v>
      </c>
      <c r="DZ19" t="e">
        <f>SUM(DY7:DY19)</f>
        <v>#VALUE!</v>
      </c>
      <c r="EA19" s="9" t="e">
        <f>EB19/100</f>
        <v>#VALUE!</v>
      </c>
      <c r="EB19" s="10" t="e">
        <f>(DZ19-EC17-EC18-EC16-EC15-EC14-EC13-EC12-EC11-EC10-EC9-EC8-EC7)*(1+DW19)^$A19</f>
        <v>#VALUE!</v>
      </c>
      <c r="EC19" t="e">
        <f>EB19*DX19</f>
        <v>#VALUE!</v>
      </c>
      <c r="ED19" t="e">
        <f>SUM(EC7:EC19)</f>
        <v>#VALUE!</v>
      </c>
      <c r="EF19" s="3">
        <f t="shared" si="103"/>
        <v>3.0499999999999999E-2</v>
      </c>
      <c r="EG19" s="6">
        <f t="shared" si="44"/>
        <v>3.05</v>
      </c>
      <c r="EH19" s="7">
        <f t="shared" si="104"/>
        <v>6.1218128812328597E-2</v>
      </c>
      <c r="EI19" s="8">
        <f t="shared" si="45"/>
        <v>0.69898127933644427</v>
      </c>
      <c r="EJ19">
        <f t="shared" si="46"/>
        <v>2.1318929019761548</v>
      </c>
      <c r="EL19" s="9" t="e">
        <f t="shared" si="105"/>
        <v>#VALUE!</v>
      </c>
      <c r="EM19" s="11" t="e">
        <f t="shared" si="47"/>
        <v>#VALUE!</v>
      </c>
      <c r="EN19" t="e">
        <f t="shared" si="48"/>
        <v>#VALUE!</v>
      </c>
      <c r="EQ19" s="3" t="str">
        <f t="shared" si="106"/>
        <v>-</v>
      </c>
      <c r="ER19" s="6" t="e">
        <f t="shared" si="49"/>
        <v>#VALUE!</v>
      </c>
      <c r="ES19" s="7">
        <f t="shared" si="107"/>
        <v>6.1218128812328597E-2</v>
      </c>
      <c r="ET19" s="8">
        <f t="shared" si="50"/>
        <v>0.69898127933644427</v>
      </c>
      <c r="EU19" t="e">
        <f t="shared" si="51"/>
        <v>#VALUE!</v>
      </c>
      <c r="EW19" s="9" t="e">
        <f>EX19/100</f>
        <v>#VALUE!</v>
      </c>
      <c r="EX19" s="11" t="e">
        <f>EX20</f>
        <v>#VALUE!</v>
      </c>
      <c r="EY19" t="e">
        <f t="shared" si="53"/>
        <v>#VALUE!</v>
      </c>
      <c r="FB19" s="3" t="str">
        <f t="shared" si="109"/>
        <v>-</v>
      </c>
      <c r="FC19" s="6" t="e">
        <f t="shared" si="54"/>
        <v>#VALUE!</v>
      </c>
      <c r="FD19" s="7">
        <f t="shared" si="110"/>
        <v>6.1218128812328597E-2</v>
      </c>
      <c r="FE19" s="8">
        <f t="shared" si="55"/>
        <v>0.69898127933644427</v>
      </c>
      <c r="FF19" t="e">
        <f t="shared" si="56"/>
        <v>#VALUE!</v>
      </c>
      <c r="FH19" s="9" t="e">
        <f t="shared" si="111"/>
        <v>#VALUE!</v>
      </c>
      <c r="FI19" s="11" t="e">
        <f t="shared" si="57"/>
        <v>#VALUE!</v>
      </c>
      <c r="FJ19" t="e">
        <f t="shared" si="58"/>
        <v>#VALUE!</v>
      </c>
      <c r="FM19" s="3" t="str">
        <f t="shared" si="112"/>
        <v>-</v>
      </c>
      <c r="FN19" s="6" t="e">
        <f t="shared" si="59"/>
        <v>#VALUE!</v>
      </c>
      <c r="FO19" s="7">
        <f t="shared" si="113"/>
        <v>6.1218128812328597E-2</v>
      </c>
      <c r="FP19" s="8">
        <f t="shared" si="60"/>
        <v>0.69898127933644427</v>
      </c>
      <c r="FQ19" t="e">
        <f t="shared" si="61"/>
        <v>#VALUE!</v>
      </c>
      <c r="FS19" s="9" t="e">
        <f t="shared" si="114"/>
        <v>#VALUE!</v>
      </c>
      <c r="FT19" s="11" t="e">
        <f t="shared" si="62"/>
        <v>#VALUE!</v>
      </c>
      <c r="FU19" t="e">
        <f t="shared" si="63"/>
        <v>#VALUE!</v>
      </c>
      <c r="FX19" s="3" t="str">
        <f t="shared" si="115"/>
        <v>-</v>
      </c>
      <c r="FY19" s="6" t="e">
        <f t="shared" si="64"/>
        <v>#VALUE!</v>
      </c>
      <c r="FZ19" s="7">
        <f t="shared" si="116"/>
        <v>6.1218128812328597E-2</v>
      </c>
      <c r="GA19" s="8">
        <f t="shared" si="65"/>
        <v>0.69898127933644427</v>
      </c>
      <c r="GB19" t="e">
        <f t="shared" si="66"/>
        <v>#VALUE!</v>
      </c>
      <c r="GD19" s="9" t="e">
        <f t="shared" si="117"/>
        <v>#VALUE!</v>
      </c>
      <c r="GE19" s="11" t="e">
        <f t="shared" si="67"/>
        <v>#VALUE!</v>
      </c>
      <c r="GF19" t="e">
        <f t="shared" si="68"/>
        <v>#VALUE!</v>
      </c>
      <c r="GI19" s="3" t="str">
        <f t="shared" si="118"/>
        <v>-</v>
      </c>
      <c r="GJ19" s="6" t="e">
        <f t="shared" si="69"/>
        <v>#VALUE!</v>
      </c>
      <c r="GK19" s="7">
        <f t="shared" si="119"/>
        <v>6.1218128812328597E-2</v>
      </c>
      <c r="GL19" s="8">
        <f t="shared" si="70"/>
        <v>0.69898127933644427</v>
      </c>
      <c r="GM19" t="e">
        <f t="shared" si="71"/>
        <v>#VALUE!</v>
      </c>
      <c r="GO19" s="9" t="e">
        <f t="shared" si="120"/>
        <v>#VALUE!</v>
      </c>
      <c r="GP19" s="11" t="e">
        <f t="shared" si="72"/>
        <v>#VALUE!</v>
      </c>
      <c r="GQ19" t="e">
        <f t="shared" si="73"/>
        <v>#VALUE!</v>
      </c>
      <c r="GT19" s="3">
        <f t="shared" si="121"/>
        <v>1.26E-2</v>
      </c>
      <c r="GU19" s="6">
        <f t="shared" si="74"/>
        <v>1.26</v>
      </c>
      <c r="GV19" s="7">
        <f t="shared" si="122"/>
        <v>6.1218128812328597E-2</v>
      </c>
      <c r="GW19" s="8">
        <f t="shared" si="75"/>
        <v>0.69898127933644427</v>
      </c>
      <c r="GX19">
        <f t="shared" si="76"/>
        <v>0.88071641196391981</v>
      </c>
      <c r="GZ19" s="9">
        <f t="shared" si="123"/>
        <v>1.846692011219694E-2</v>
      </c>
      <c r="HA19" s="11">
        <f t="shared" si="77"/>
        <v>1.8466920112196941</v>
      </c>
      <c r="HB19">
        <f t="shared" si="78"/>
        <v>1.290803144542733</v>
      </c>
    </row>
    <row r="20" spans="1:210" x14ac:dyDescent="0.2">
      <c r="A20" s="13">
        <f>'Inputs &amp; Curve'!B17</f>
        <v>6.5273785078713207</v>
      </c>
      <c r="B20" s="87">
        <f>IF('Inputs &amp; Curve'!E17&lt;&gt;0,'Inputs &amp; Curve'!E17,"-")</f>
        <v>3.0499999999999999E-2</v>
      </c>
      <c r="C20" s="12">
        <f t="shared" si="79"/>
        <v>3.6933840224393881E-2</v>
      </c>
      <c r="F20" s="14">
        <f>'Inputs &amp; Curve'!F17</f>
        <v>6.0554173748694803E-2</v>
      </c>
      <c r="G20" s="1">
        <f t="shared" si="80"/>
        <v>0.68129840950146137</v>
      </c>
      <c r="Q20" s="7"/>
      <c r="R20" s="8"/>
      <c r="AB20" s="7"/>
      <c r="AC20" s="8"/>
      <c r="BG20" s="3">
        <f t="shared" si="82"/>
        <v>1.525E-2</v>
      </c>
      <c r="BH20" s="6">
        <f t="shared" si="9"/>
        <v>1.5249999999999999</v>
      </c>
      <c r="BI20" s="7">
        <f t="shared" si="83"/>
        <v>6.0554173748694803E-2</v>
      </c>
      <c r="BJ20" s="8">
        <f t="shared" si="10"/>
        <v>0.68129840950146137</v>
      </c>
      <c r="BK20">
        <f t="shared" si="11"/>
        <v>1.0389800744897286</v>
      </c>
      <c r="BL20">
        <f>SUM(BK7:BK20)</f>
        <v>17.568813830074596</v>
      </c>
      <c r="BM20" s="9">
        <f>BN20/100</f>
        <v>1.846692011219694E-2</v>
      </c>
      <c r="BN20" s="103">
        <f>(BL20-SUM(BO7:BO16))/SUM(BJ17:BJ20)</f>
        <v>1.8466920112196941</v>
      </c>
      <c r="BO20">
        <f t="shared" si="13"/>
        <v>1.2581483300830325</v>
      </c>
      <c r="BP20">
        <f>SUM(BO7:BO20)</f>
        <v>17.568813830074596</v>
      </c>
      <c r="CN20" s="3">
        <f t="shared" si="91"/>
        <v>1.4700000000000001E-2</v>
      </c>
      <c r="CO20" s="6">
        <f t="shared" si="24"/>
        <v>1.4700000000000002</v>
      </c>
      <c r="CP20" s="7">
        <f t="shared" si="92"/>
        <v>6.0554173748694803E-2</v>
      </c>
      <c r="CQ20" s="8">
        <f t="shared" si="25"/>
        <v>0.68129840950146137</v>
      </c>
      <c r="CR20">
        <f t="shared" si="126"/>
        <v>1.0015086619671483</v>
      </c>
      <c r="CT20" s="9">
        <f t="shared" si="93"/>
        <v>1.846692011219694E-2</v>
      </c>
      <c r="CU20" s="11">
        <f t="shared" si="27"/>
        <v>1.8466920112196941</v>
      </c>
      <c r="CV20">
        <f t="shared" si="28"/>
        <v>1.2581483300830325</v>
      </c>
      <c r="EF20" s="3">
        <f>EF19</f>
        <v>3.0499999999999999E-2</v>
      </c>
      <c r="EG20" s="6">
        <f t="shared" si="44"/>
        <v>3.05</v>
      </c>
      <c r="EH20" s="7">
        <f t="shared" si="104"/>
        <v>6.0554173748694803E-2</v>
      </c>
      <c r="EI20" s="8">
        <f t="shared" si="45"/>
        <v>0.68129840950146137</v>
      </c>
      <c r="EJ20">
        <f>EI20*EG20</f>
        <v>2.0779601489794572</v>
      </c>
      <c r="EK20">
        <f>SUM(EJ7:EJ20)</f>
        <v>35.137627660149192</v>
      </c>
      <c r="EL20" s="9" t="e">
        <f>EM20/100</f>
        <v>#VALUE!</v>
      </c>
      <c r="EM20" s="10" t="e">
        <f>(EK20-EN18-EN19-EN17-EN16-EN15-EN14-EN13-EN12-EN11-EN10-EN9-EN8-EN7)*(1+EH20)^$A20</f>
        <v>#VALUE!</v>
      </c>
      <c r="EN20" t="e">
        <f>EM20*EI20</f>
        <v>#VALUE!</v>
      </c>
      <c r="EO20" t="e">
        <f>SUM(EN7:EN20)</f>
        <v>#VALUE!</v>
      </c>
      <c r="EQ20" s="3" t="str">
        <f t="shared" si="106"/>
        <v>-</v>
      </c>
      <c r="ER20" s="6" t="e">
        <f t="shared" si="49"/>
        <v>#VALUE!</v>
      </c>
      <c r="ES20" s="7">
        <f t="shared" si="107"/>
        <v>6.0554173748694803E-2</v>
      </c>
      <c r="ET20" s="8">
        <f t="shared" si="50"/>
        <v>0.68129840950146137</v>
      </c>
      <c r="EU20" t="e">
        <f t="shared" si="51"/>
        <v>#VALUE!</v>
      </c>
      <c r="EW20" s="9" t="e">
        <f>EX20/100</f>
        <v>#VALUE!</v>
      </c>
      <c r="EX20" s="11" t="e">
        <f>EX21</f>
        <v>#VALUE!</v>
      </c>
      <c r="EY20" t="e">
        <f t="shared" si="53"/>
        <v>#VALUE!</v>
      </c>
      <c r="FB20" s="3" t="str">
        <f t="shared" si="109"/>
        <v>-</v>
      </c>
      <c r="FC20" s="6" t="e">
        <f t="shared" si="54"/>
        <v>#VALUE!</v>
      </c>
      <c r="FD20" s="7">
        <f t="shared" si="110"/>
        <v>6.0554173748694803E-2</v>
      </c>
      <c r="FE20" s="8">
        <f t="shared" si="55"/>
        <v>0.68129840950146137</v>
      </c>
      <c r="FF20" t="e">
        <f t="shared" si="56"/>
        <v>#VALUE!</v>
      </c>
      <c r="FH20" s="9" t="e">
        <f t="shared" si="111"/>
        <v>#VALUE!</v>
      </c>
      <c r="FI20" s="11" t="e">
        <f t="shared" si="57"/>
        <v>#VALUE!</v>
      </c>
      <c r="FJ20" t="e">
        <f t="shared" si="58"/>
        <v>#VALUE!</v>
      </c>
      <c r="FM20" s="3" t="str">
        <f t="shared" si="112"/>
        <v>-</v>
      </c>
      <c r="FN20" s="6" t="e">
        <f t="shared" si="59"/>
        <v>#VALUE!</v>
      </c>
      <c r="FO20" s="7">
        <f t="shared" si="113"/>
        <v>6.0554173748694803E-2</v>
      </c>
      <c r="FP20" s="8">
        <f t="shared" si="60"/>
        <v>0.68129840950146137</v>
      </c>
      <c r="FQ20" t="e">
        <f t="shared" si="61"/>
        <v>#VALUE!</v>
      </c>
      <c r="FS20" s="9" t="e">
        <f t="shared" si="114"/>
        <v>#VALUE!</v>
      </c>
      <c r="FT20" s="11" t="e">
        <f t="shared" si="62"/>
        <v>#VALUE!</v>
      </c>
      <c r="FU20" t="e">
        <f t="shared" si="63"/>
        <v>#VALUE!</v>
      </c>
      <c r="FX20" s="3" t="str">
        <f t="shared" si="115"/>
        <v>-</v>
      </c>
      <c r="FY20" s="6" t="e">
        <f t="shared" si="64"/>
        <v>#VALUE!</v>
      </c>
      <c r="FZ20" s="7">
        <f t="shared" si="116"/>
        <v>6.0554173748694803E-2</v>
      </c>
      <c r="GA20" s="8">
        <f t="shared" si="65"/>
        <v>0.68129840950146137</v>
      </c>
      <c r="GB20" t="e">
        <f t="shared" si="66"/>
        <v>#VALUE!</v>
      </c>
      <c r="GD20" s="9" t="e">
        <f t="shared" si="117"/>
        <v>#VALUE!</v>
      </c>
      <c r="GE20" s="11" t="e">
        <f t="shared" si="67"/>
        <v>#VALUE!</v>
      </c>
      <c r="GF20" t="e">
        <f t="shared" si="68"/>
        <v>#VALUE!</v>
      </c>
      <c r="GI20" s="3" t="str">
        <f t="shared" si="118"/>
        <v>-</v>
      </c>
      <c r="GJ20" s="6" t="e">
        <f t="shared" si="69"/>
        <v>#VALUE!</v>
      </c>
      <c r="GK20" s="7">
        <f t="shared" si="119"/>
        <v>6.0554173748694803E-2</v>
      </c>
      <c r="GL20" s="8">
        <f t="shared" si="70"/>
        <v>0.68129840950146137</v>
      </c>
      <c r="GM20" t="e">
        <f t="shared" si="71"/>
        <v>#VALUE!</v>
      </c>
      <c r="GO20" s="9" t="e">
        <f t="shared" si="120"/>
        <v>#VALUE!</v>
      </c>
      <c r="GP20" s="11" t="e">
        <f t="shared" si="72"/>
        <v>#VALUE!</v>
      </c>
      <c r="GQ20" t="e">
        <f t="shared" si="73"/>
        <v>#VALUE!</v>
      </c>
      <c r="GT20" s="3">
        <f t="shared" si="121"/>
        <v>1.26E-2</v>
      </c>
      <c r="GU20" s="6">
        <f t="shared" si="74"/>
        <v>1.26</v>
      </c>
      <c r="GV20" s="7">
        <f t="shared" si="122"/>
        <v>6.0554173748694803E-2</v>
      </c>
      <c r="GW20" s="8">
        <f t="shared" si="75"/>
        <v>0.68129840950146137</v>
      </c>
      <c r="GX20">
        <f t="shared" si="76"/>
        <v>0.85843599597184128</v>
      </c>
      <c r="GZ20" s="9">
        <f t="shared" si="123"/>
        <v>1.846692011219694E-2</v>
      </c>
      <c r="HA20" s="11">
        <f t="shared" si="77"/>
        <v>1.8466920112196941</v>
      </c>
      <c r="HB20">
        <f t="shared" si="78"/>
        <v>1.2581483300830325</v>
      </c>
    </row>
    <row r="21" spans="1:210" x14ac:dyDescent="0.2">
      <c r="A21" s="13">
        <f>'Inputs &amp; Curve'!B18</f>
        <v>7.0273785078713207</v>
      </c>
      <c r="B21" s="87" t="str">
        <f>IF('Inputs &amp; Curve'!E18&lt;&gt;0,'Inputs &amp; Curve'!E18,"-")</f>
        <v>-</v>
      </c>
      <c r="C21" s="12">
        <f t="shared" si="79"/>
        <v>2.6032094465222574E-2</v>
      </c>
      <c r="F21" s="14">
        <f>'Inputs &amp; Curve'!F18</f>
        <v>5.9890221760169601E-2</v>
      </c>
      <c r="G21" s="1">
        <f t="shared" si="80"/>
        <v>0.6644804320713511</v>
      </c>
      <c r="Q21" s="7"/>
      <c r="R21" s="8"/>
      <c r="AB21" s="7"/>
      <c r="AC21" s="8"/>
      <c r="CN21" s="3">
        <f t="shared" si="91"/>
        <v>1.4700000000000001E-2</v>
      </c>
      <c r="CO21" s="6">
        <f t="shared" si="24"/>
        <v>1.4700000000000002</v>
      </c>
      <c r="CP21" s="7">
        <f t="shared" si="92"/>
        <v>5.9890221760169601E-2</v>
      </c>
      <c r="CQ21" s="8">
        <f t="shared" si="25"/>
        <v>0.6644804320713511</v>
      </c>
      <c r="CR21">
        <f t="shared" si="126"/>
        <v>0.97678623514488627</v>
      </c>
      <c r="CT21" s="9">
        <f t="shared" ref="CT21:CT26" si="127">CU21/100</f>
        <v>1.3016047232611287E-2</v>
      </c>
      <c r="CU21" s="81">
        <f>CU22</f>
        <v>1.3016047232611287</v>
      </c>
      <c r="CV21">
        <f t="shared" si="28"/>
        <v>0.86489086889866618</v>
      </c>
      <c r="EQ21" s="3" t="str">
        <f>EQ20</f>
        <v>-</v>
      </c>
      <c r="ER21" s="6" t="e">
        <f t="shared" si="49"/>
        <v>#VALUE!</v>
      </c>
      <c r="ES21" s="7">
        <f t="shared" si="107"/>
        <v>5.9890221760169601E-2</v>
      </c>
      <c r="ET21" s="8">
        <f t="shared" si="50"/>
        <v>0.6644804320713511</v>
      </c>
      <c r="EU21" t="e">
        <f>ET21*ER21</f>
        <v>#VALUE!</v>
      </c>
      <c r="EV21" t="e">
        <f>SUM(EU7:EU21)</f>
        <v>#VALUE!</v>
      </c>
      <c r="EW21" s="9" t="e">
        <f>EX21/100</f>
        <v>#VALUE!</v>
      </c>
      <c r="EX21" s="10" t="e">
        <f>(EV21-SUM(EY7:EY16))/SUM(ET17:ET21)</f>
        <v>#VALUE!</v>
      </c>
      <c r="EY21" t="e">
        <f>EX21*ET21</f>
        <v>#VALUE!</v>
      </c>
      <c r="EZ21" t="e">
        <f>SUM(EY7:EY21)</f>
        <v>#VALUE!</v>
      </c>
      <c r="FB21" s="3" t="str">
        <f t="shared" si="109"/>
        <v>-</v>
      </c>
      <c r="FC21" s="6" t="e">
        <f t="shared" si="54"/>
        <v>#VALUE!</v>
      </c>
      <c r="FD21" s="7">
        <f t="shared" si="110"/>
        <v>5.9890221760169601E-2</v>
      </c>
      <c r="FE21" s="8">
        <f t="shared" si="55"/>
        <v>0.6644804320713511</v>
      </c>
      <c r="FF21" t="e">
        <f t="shared" si="56"/>
        <v>#VALUE!</v>
      </c>
      <c r="FH21" s="9" t="e">
        <f t="shared" si="111"/>
        <v>#VALUE!</v>
      </c>
      <c r="FI21" s="11" t="e">
        <f t="shared" si="57"/>
        <v>#VALUE!</v>
      </c>
      <c r="FJ21" t="e">
        <f t="shared" si="58"/>
        <v>#VALUE!</v>
      </c>
      <c r="FM21" s="3" t="str">
        <f t="shared" si="112"/>
        <v>-</v>
      </c>
      <c r="FN21" s="6" t="e">
        <f t="shared" si="59"/>
        <v>#VALUE!</v>
      </c>
      <c r="FO21" s="7">
        <f t="shared" si="113"/>
        <v>5.9890221760169601E-2</v>
      </c>
      <c r="FP21" s="8">
        <f t="shared" si="60"/>
        <v>0.6644804320713511</v>
      </c>
      <c r="FQ21" t="e">
        <f t="shared" si="61"/>
        <v>#VALUE!</v>
      </c>
      <c r="FS21" s="9" t="e">
        <f t="shared" si="114"/>
        <v>#VALUE!</v>
      </c>
      <c r="FT21" s="11" t="e">
        <f t="shared" si="62"/>
        <v>#VALUE!</v>
      </c>
      <c r="FU21" t="e">
        <f t="shared" si="63"/>
        <v>#VALUE!</v>
      </c>
      <c r="FX21" s="3" t="str">
        <f t="shared" si="115"/>
        <v>-</v>
      </c>
      <c r="FY21" s="6" t="e">
        <f t="shared" si="64"/>
        <v>#VALUE!</v>
      </c>
      <c r="FZ21" s="7">
        <f t="shared" si="116"/>
        <v>5.9890221760169601E-2</v>
      </c>
      <c r="GA21" s="8">
        <f t="shared" si="65"/>
        <v>0.6644804320713511</v>
      </c>
      <c r="GB21" t="e">
        <f t="shared" si="66"/>
        <v>#VALUE!</v>
      </c>
      <c r="GD21" s="9" t="e">
        <f t="shared" si="117"/>
        <v>#VALUE!</v>
      </c>
      <c r="GE21" s="11" t="e">
        <f t="shared" si="67"/>
        <v>#VALUE!</v>
      </c>
      <c r="GF21" t="e">
        <f t="shared" si="68"/>
        <v>#VALUE!</v>
      </c>
      <c r="GI21" s="3" t="str">
        <f t="shared" si="118"/>
        <v>-</v>
      </c>
      <c r="GJ21" s="6" t="e">
        <f t="shared" si="69"/>
        <v>#VALUE!</v>
      </c>
      <c r="GK21" s="7">
        <f t="shared" si="119"/>
        <v>5.9890221760169601E-2</v>
      </c>
      <c r="GL21" s="8">
        <f t="shared" si="70"/>
        <v>0.6644804320713511</v>
      </c>
      <c r="GM21" t="e">
        <f t="shared" si="71"/>
        <v>#VALUE!</v>
      </c>
      <c r="GO21" s="9" t="e">
        <f t="shared" si="120"/>
        <v>#VALUE!</v>
      </c>
      <c r="GP21" s="11" t="e">
        <f t="shared" si="72"/>
        <v>#VALUE!</v>
      </c>
      <c r="GQ21" t="e">
        <f t="shared" si="73"/>
        <v>#VALUE!</v>
      </c>
      <c r="GT21" s="3">
        <f t="shared" si="121"/>
        <v>1.26E-2</v>
      </c>
      <c r="GU21" s="6">
        <f t="shared" si="74"/>
        <v>1.26</v>
      </c>
      <c r="GV21" s="7">
        <f t="shared" si="122"/>
        <v>5.9890221760169601E-2</v>
      </c>
      <c r="GW21" s="8">
        <f t="shared" si="75"/>
        <v>0.6644804320713511</v>
      </c>
      <c r="GX21">
        <f t="shared" si="76"/>
        <v>0.83724534440990239</v>
      </c>
      <c r="GZ21" s="9">
        <f t="shared" si="123"/>
        <v>1.3016047232611287E-2</v>
      </c>
      <c r="HA21" s="11">
        <f t="shared" si="77"/>
        <v>1.3016047232611287</v>
      </c>
      <c r="HB21">
        <f t="shared" si="78"/>
        <v>0.86489086889866618</v>
      </c>
    </row>
    <row r="22" spans="1:210" x14ac:dyDescent="0.2">
      <c r="A22" s="13">
        <f>'Inputs &amp; Curve'!B19</f>
        <v>7.5273785078713207</v>
      </c>
      <c r="B22" s="87" t="str">
        <f>IF('Inputs &amp; Curve'!E19&lt;&gt;0,'Inputs &amp; Curve'!E19,"-")</f>
        <v>-</v>
      </c>
      <c r="C22" s="12">
        <f t="shared" si="79"/>
        <v>2.6032094465222574E-2</v>
      </c>
      <c r="F22" s="14">
        <f>'Inputs &amp; Curve'!F19</f>
        <v>5.9225537182993698E-2</v>
      </c>
      <c r="G22" s="1">
        <f t="shared" si="80"/>
        <v>0.64848887948517753</v>
      </c>
      <c r="Q22" s="7"/>
      <c r="R22" s="8"/>
      <c r="AB22" s="7"/>
      <c r="AC22" s="8"/>
      <c r="CN22" s="3">
        <f t="shared" si="91"/>
        <v>1.4700000000000001E-2</v>
      </c>
      <c r="CO22" s="6">
        <f t="shared" si="24"/>
        <v>1.4700000000000002</v>
      </c>
      <c r="CP22" s="7">
        <f t="shared" si="92"/>
        <v>5.9225537182993698E-2</v>
      </c>
      <c r="CQ22" s="8">
        <f t="shared" si="25"/>
        <v>0.64848887948517753</v>
      </c>
      <c r="CR22">
        <f t="shared" si="126"/>
        <v>0.95327865284321112</v>
      </c>
      <c r="CT22" s="9">
        <f t="shared" si="127"/>
        <v>1.3016047232611287E-2</v>
      </c>
      <c r="CU22" s="81">
        <f>CU23</f>
        <v>1.3016047232611287</v>
      </c>
      <c r="CV22">
        <f t="shared" si="28"/>
        <v>0.84407618852022392</v>
      </c>
      <c r="FB22" s="3" t="str">
        <f>FB21</f>
        <v>-</v>
      </c>
      <c r="FC22" s="6" t="e">
        <f t="shared" si="54"/>
        <v>#VALUE!</v>
      </c>
      <c r="FD22" s="7">
        <f t="shared" si="110"/>
        <v>5.9225537182993698E-2</v>
      </c>
      <c r="FE22" s="8">
        <f t="shared" si="55"/>
        <v>0.64848887948517753</v>
      </c>
      <c r="FF22" t="e">
        <f>FE22*FC22</f>
        <v>#VALUE!</v>
      </c>
      <c r="FG22" t="e">
        <f>SUM(FF7:FF22)</f>
        <v>#VALUE!</v>
      </c>
      <c r="FH22" s="9" t="e">
        <f>FI22/100</f>
        <v>#VALUE!</v>
      </c>
      <c r="FI22" s="10" t="e">
        <f>(FG22-FJ20-FJ21-FJ19-FJ18-FJ17-FJ16-FJ15-FJ14-FJ13-FJ12-FJ11-FJ10-FJ9-FJ8-FJ7)*(1+FD22)^$A22</f>
        <v>#VALUE!</v>
      </c>
      <c r="FJ22" t="e">
        <f>FI22*FE22</f>
        <v>#VALUE!</v>
      </c>
      <c r="FK22" t="e">
        <f>SUM(FJ7:FJ22)</f>
        <v>#VALUE!</v>
      </c>
      <c r="FM22" s="3" t="str">
        <f t="shared" si="112"/>
        <v>-</v>
      </c>
      <c r="FN22" s="6" t="e">
        <f t="shared" si="59"/>
        <v>#VALUE!</v>
      </c>
      <c r="FO22" s="7">
        <f t="shared" si="113"/>
        <v>5.9225537182993698E-2</v>
      </c>
      <c r="FP22" s="8">
        <f t="shared" si="60"/>
        <v>0.64848887948517753</v>
      </c>
      <c r="FQ22" t="e">
        <f t="shared" si="61"/>
        <v>#VALUE!</v>
      </c>
      <c r="FS22" s="9" t="e">
        <f t="shared" si="114"/>
        <v>#VALUE!</v>
      </c>
      <c r="FT22" s="11" t="e">
        <f t="shared" si="62"/>
        <v>#VALUE!</v>
      </c>
      <c r="FU22" t="e">
        <f t="shared" si="63"/>
        <v>#VALUE!</v>
      </c>
      <c r="FX22" s="3" t="str">
        <f t="shared" si="115"/>
        <v>-</v>
      </c>
      <c r="FY22" s="6" t="e">
        <f t="shared" si="64"/>
        <v>#VALUE!</v>
      </c>
      <c r="FZ22" s="7">
        <f t="shared" si="116"/>
        <v>5.9225537182993698E-2</v>
      </c>
      <c r="GA22" s="8">
        <f t="shared" si="65"/>
        <v>0.64848887948517753</v>
      </c>
      <c r="GB22" t="e">
        <f t="shared" si="66"/>
        <v>#VALUE!</v>
      </c>
      <c r="GD22" s="9" t="e">
        <f t="shared" si="117"/>
        <v>#VALUE!</v>
      </c>
      <c r="GE22" s="11" t="e">
        <f t="shared" si="67"/>
        <v>#VALUE!</v>
      </c>
      <c r="GF22" t="e">
        <f t="shared" si="68"/>
        <v>#VALUE!</v>
      </c>
      <c r="GI22" s="3" t="str">
        <f t="shared" si="118"/>
        <v>-</v>
      </c>
      <c r="GJ22" s="6" t="e">
        <f t="shared" si="69"/>
        <v>#VALUE!</v>
      </c>
      <c r="GK22" s="7">
        <f t="shared" si="119"/>
        <v>5.9225537182993698E-2</v>
      </c>
      <c r="GL22" s="8">
        <f t="shared" si="70"/>
        <v>0.64848887948517753</v>
      </c>
      <c r="GM22" t="e">
        <f t="shared" si="71"/>
        <v>#VALUE!</v>
      </c>
      <c r="GO22" s="9" t="e">
        <f t="shared" si="120"/>
        <v>#VALUE!</v>
      </c>
      <c r="GP22" s="11" t="e">
        <f t="shared" si="72"/>
        <v>#VALUE!</v>
      </c>
      <c r="GQ22" t="e">
        <f t="shared" si="73"/>
        <v>#VALUE!</v>
      </c>
      <c r="GT22" s="3">
        <f t="shared" si="121"/>
        <v>1.26E-2</v>
      </c>
      <c r="GU22" s="6">
        <f t="shared" si="74"/>
        <v>1.26</v>
      </c>
      <c r="GV22" s="7">
        <f t="shared" si="122"/>
        <v>5.9225537182993698E-2</v>
      </c>
      <c r="GW22" s="8">
        <f t="shared" si="75"/>
        <v>0.64848887948517753</v>
      </c>
      <c r="GX22">
        <f t="shared" si="76"/>
        <v>0.81709598815132367</v>
      </c>
      <c r="GZ22" s="9">
        <f t="shared" si="123"/>
        <v>1.3016047232611287E-2</v>
      </c>
      <c r="HA22" s="11">
        <f t="shared" si="77"/>
        <v>1.3016047232611287</v>
      </c>
      <c r="HB22">
        <f t="shared" si="78"/>
        <v>0.84407618852022392</v>
      </c>
    </row>
    <row r="23" spans="1:210" x14ac:dyDescent="0.2">
      <c r="A23" s="13">
        <f>'Inputs &amp; Curve'!B20</f>
        <v>8.0273785078713207</v>
      </c>
      <c r="B23" s="87" t="str">
        <f>IF('Inputs &amp; Curve'!E20&lt;&gt;0,'Inputs &amp; Curve'!E20,"-")</f>
        <v>-</v>
      </c>
      <c r="C23" s="12">
        <f t="shared" si="79"/>
        <v>2.6032094465222574E-2</v>
      </c>
      <c r="F23" s="14">
        <f>'Inputs &amp; Curve'!F20</f>
        <v>5.8548065715760898E-2</v>
      </c>
      <c r="G23" s="1">
        <f t="shared" si="80"/>
        <v>0.6333427418583023</v>
      </c>
      <c r="Q23" s="7"/>
      <c r="R23" s="8"/>
      <c r="AB23" s="7"/>
      <c r="AC23" s="8"/>
      <c r="CN23" s="3">
        <f t="shared" si="91"/>
        <v>1.4700000000000001E-2</v>
      </c>
      <c r="CO23" s="6">
        <f t="shared" si="24"/>
        <v>1.4700000000000002</v>
      </c>
      <c r="CP23" s="7">
        <f t="shared" si="92"/>
        <v>5.8548065715760898E-2</v>
      </c>
      <c r="CQ23" s="8">
        <f t="shared" si="25"/>
        <v>0.6333427418583023</v>
      </c>
      <c r="CR23">
        <f t="shared" si="126"/>
        <v>0.9310138305317045</v>
      </c>
      <c r="CT23" s="9">
        <f t="shared" si="127"/>
        <v>1.3016047232611287E-2</v>
      </c>
      <c r="CU23" s="81">
        <f>CU24</f>
        <v>1.3016047232611287</v>
      </c>
      <c r="CV23">
        <f t="shared" si="28"/>
        <v>0.82436190424592004</v>
      </c>
      <c r="FM23" s="3" t="str">
        <f>FM22</f>
        <v>-</v>
      </c>
      <c r="FN23" s="6" t="e">
        <f t="shared" si="59"/>
        <v>#VALUE!</v>
      </c>
      <c r="FO23" s="7">
        <f t="shared" si="113"/>
        <v>5.8548065715760898E-2</v>
      </c>
      <c r="FP23" s="8">
        <f t="shared" si="60"/>
        <v>0.6333427418583023</v>
      </c>
      <c r="FQ23" t="e">
        <f>FP23*FN23</f>
        <v>#VALUE!</v>
      </c>
      <c r="FR23" t="e">
        <f>SUM(FQ7:FQ23)</f>
        <v>#VALUE!</v>
      </c>
      <c r="FS23" s="9" t="e">
        <f>FT23/100</f>
        <v>#VALUE!</v>
      </c>
      <c r="FT23" s="10" t="e">
        <f>(FR23-FU21-FU22-FU20-FU19-FU18-FU17-FU16-FU15-FU14-FU13-FU12-FU11-FU10-FU9-FU8-FU7)*(1+FO23)^$A23</f>
        <v>#VALUE!</v>
      </c>
      <c r="FU23" t="e">
        <f>FT23*FP23</f>
        <v>#VALUE!</v>
      </c>
      <c r="FV23" t="e">
        <f>SUM(FU7:FU23)</f>
        <v>#VALUE!</v>
      </c>
      <c r="FX23" s="3" t="str">
        <f t="shared" si="115"/>
        <v>-</v>
      </c>
      <c r="FY23" s="6" t="e">
        <f t="shared" si="64"/>
        <v>#VALUE!</v>
      </c>
      <c r="FZ23" s="7">
        <f t="shared" si="116"/>
        <v>5.8548065715760898E-2</v>
      </c>
      <c r="GA23" s="8">
        <f t="shared" si="65"/>
        <v>0.6333427418583023</v>
      </c>
      <c r="GB23" t="e">
        <f t="shared" si="66"/>
        <v>#VALUE!</v>
      </c>
      <c r="GD23" s="9" t="e">
        <f t="shared" si="117"/>
        <v>#VALUE!</v>
      </c>
      <c r="GE23" s="11" t="e">
        <f t="shared" si="67"/>
        <v>#VALUE!</v>
      </c>
      <c r="GF23" t="e">
        <f t="shared" si="68"/>
        <v>#VALUE!</v>
      </c>
      <c r="GI23" s="3" t="str">
        <f t="shared" si="118"/>
        <v>-</v>
      </c>
      <c r="GJ23" s="6" t="e">
        <f t="shared" si="69"/>
        <v>#VALUE!</v>
      </c>
      <c r="GK23" s="7">
        <f t="shared" si="119"/>
        <v>5.8548065715760898E-2</v>
      </c>
      <c r="GL23" s="8">
        <f t="shared" si="70"/>
        <v>0.6333427418583023</v>
      </c>
      <c r="GM23" t="e">
        <f t="shared" si="71"/>
        <v>#VALUE!</v>
      </c>
      <c r="GO23" s="9" t="e">
        <f t="shared" si="120"/>
        <v>#VALUE!</v>
      </c>
      <c r="GP23" s="11" t="e">
        <f t="shared" si="72"/>
        <v>#VALUE!</v>
      </c>
      <c r="GQ23" t="e">
        <f t="shared" si="73"/>
        <v>#VALUE!</v>
      </c>
      <c r="GT23" s="3">
        <f t="shared" si="121"/>
        <v>1.26E-2</v>
      </c>
      <c r="GU23" s="6">
        <f t="shared" si="74"/>
        <v>1.26</v>
      </c>
      <c r="GV23" s="7">
        <f t="shared" si="122"/>
        <v>5.8548065715760898E-2</v>
      </c>
      <c r="GW23" s="8">
        <f t="shared" si="75"/>
        <v>0.6333427418583023</v>
      </c>
      <c r="GX23">
        <f t="shared" si="76"/>
        <v>0.79801185474146086</v>
      </c>
      <c r="GZ23" s="9">
        <f t="shared" si="123"/>
        <v>1.3016047232611287E-2</v>
      </c>
      <c r="HA23" s="11">
        <f t="shared" si="77"/>
        <v>1.3016047232611287</v>
      </c>
      <c r="HB23">
        <f t="shared" si="78"/>
        <v>0.82436190424592004</v>
      </c>
    </row>
    <row r="24" spans="1:210" x14ac:dyDescent="0.2">
      <c r="A24" s="13">
        <f>'Inputs &amp; Curve'!B21</f>
        <v>8.5273785078713207</v>
      </c>
      <c r="B24" s="87" t="str">
        <f>IF('Inputs &amp; Curve'!E21&lt;&gt;0,'Inputs &amp; Curve'!E21,"-")</f>
        <v>-</v>
      </c>
      <c r="C24" s="12">
        <f t="shared" si="79"/>
        <v>2.6032094465222574E-2</v>
      </c>
      <c r="F24" s="14">
        <f>'Inputs &amp; Curve'!F21</f>
        <v>5.7872448455047E-2</v>
      </c>
      <c r="G24" s="1">
        <f t="shared" si="80"/>
        <v>0.61893914159960295</v>
      </c>
      <c r="Q24" s="7"/>
      <c r="R24" s="8"/>
      <c r="AB24" s="7"/>
      <c r="AC24" s="8"/>
      <c r="CN24" s="3">
        <f t="shared" si="91"/>
        <v>1.4700000000000001E-2</v>
      </c>
      <c r="CO24" s="6">
        <f t="shared" si="24"/>
        <v>1.4700000000000002</v>
      </c>
      <c r="CP24" s="7">
        <f t="shared" si="92"/>
        <v>5.7872448455047E-2</v>
      </c>
      <c r="CQ24" s="8">
        <f t="shared" si="25"/>
        <v>0.61893914159960295</v>
      </c>
      <c r="CR24">
        <f t="shared" si="126"/>
        <v>0.90984053815141641</v>
      </c>
      <c r="CT24" s="9">
        <f t="shared" si="127"/>
        <v>1.3016047232611287E-2</v>
      </c>
      <c r="CU24" s="81">
        <f>CU25</f>
        <v>1.3016047232611287</v>
      </c>
      <c r="CV24">
        <f t="shared" si="28"/>
        <v>0.80561411011723183</v>
      </c>
      <c r="FX24" s="3" t="str">
        <f>FX23</f>
        <v>-</v>
      </c>
      <c r="FY24" s="6" t="e">
        <f t="shared" si="64"/>
        <v>#VALUE!</v>
      </c>
      <c r="FZ24" s="7">
        <f t="shared" si="116"/>
        <v>5.7872448455047E-2</v>
      </c>
      <c r="GA24" s="8">
        <f t="shared" si="65"/>
        <v>0.61893914159960295</v>
      </c>
      <c r="GB24" t="e">
        <f>GA24*FY24</f>
        <v>#VALUE!</v>
      </c>
      <c r="GC24" t="e">
        <f>SUM(GB7:GB24)</f>
        <v>#VALUE!</v>
      </c>
      <c r="GD24" s="9" t="e">
        <f>GE24/100</f>
        <v>#VALUE!</v>
      </c>
      <c r="GE24" s="10" t="e">
        <f>(GC24-GF22-GF23-GF21-GF20-GF19-GF18-GF17-GF16-GF15-GF14-GF13-GF12-GF11-GF10-GF9-GF8-GF7)*(1+FZ24)^$A24</f>
        <v>#VALUE!</v>
      </c>
      <c r="GF24" t="e">
        <f>GE24*GA24</f>
        <v>#VALUE!</v>
      </c>
      <c r="GG24" t="e">
        <f>SUM(GF7:GF24)</f>
        <v>#VALUE!</v>
      </c>
      <c r="GI24" s="3" t="str">
        <f t="shared" si="118"/>
        <v>-</v>
      </c>
      <c r="GJ24" s="6" t="e">
        <f t="shared" si="69"/>
        <v>#VALUE!</v>
      </c>
      <c r="GK24" s="7">
        <f t="shared" si="119"/>
        <v>5.7872448455047E-2</v>
      </c>
      <c r="GL24" s="8">
        <f t="shared" si="70"/>
        <v>0.61893914159960295</v>
      </c>
      <c r="GM24" t="e">
        <f t="shared" si="71"/>
        <v>#VALUE!</v>
      </c>
      <c r="GO24" s="9" t="e">
        <f t="shared" si="120"/>
        <v>#VALUE!</v>
      </c>
      <c r="GP24" s="11" t="e">
        <f t="shared" si="72"/>
        <v>#VALUE!</v>
      </c>
      <c r="GQ24" t="e">
        <f t="shared" si="73"/>
        <v>#VALUE!</v>
      </c>
      <c r="GT24" s="3">
        <f t="shared" si="121"/>
        <v>1.26E-2</v>
      </c>
      <c r="GU24" s="6">
        <f t="shared" si="74"/>
        <v>1.26</v>
      </c>
      <c r="GV24" s="7">
        <f t="shared" si="122"/>
        <v>5.7872448455047E-2</v>
      </c>
      <c r="GW24" s="8">
        <f t="shared" si="75"/>
        <v>0.61893914159960295</v>
      </c>
      <c r="GX24">
        <f t="shared" si="76"/>
        <v>0.77986331841549972</v>
      </c>
      <c r="GZ24" s="9">
        <f t="shared" si="123"/>
        <v>1.3016047232611287E-2</v>
      </c>
      <c r="HA24" s="11">
        <f t="shared" si="77"/>
        <v>1.3016047232611287</v>
      </c>
      <c r="HB24">
        <f t="shared" si="78"/>
        <v>0.80561411011723183</v>
      </c>
    </row>
    <row r="25" spans="1:210" x14ac:dyDescent="0.2">
      <c r="A25" s="13">
        <f>'Inputs &amp; Curve'!B22</f>
        <v>9.0273785078713207</v>
      </c>
      <c r="B25" s="87" t="str">
        <f>IF('Inputs &amp; Curve'!E22&lt;&gt;0,'Inputs &amp; Curve'!E22,"-")</f>
        <v>-</v>
      </c>
      <c r="C25" s="12">
        <f t="shared" si="79"/>
        <v>2.6032094465222574E-2</v>
      </c>
      <c r="F25" s="14">
        <f>'Inputs &amp; Curve'!F22</f>
        <v>5.71968343825668E-2</v>
      </c>
      <c r="G25" s="1">
        <f t="shared" si="80"/>
        <v>0.60525162269954635</v>
      </c>
      <c r="Q25" s="7"/>
      <c r="R25" s="8"/>
      <c r="AB25" s="7"/>
      <c r="AC25" s="8"/>
      <c r="CN25" s="3">
        <f t="shared" si="91"/>
        <v>1.4700000000000001E-2</v>
      </c>
      <c r="CO25" s="6">
        <f t="shared" si="24"/>
        <v>1.4700000000000002</v>
      </c>
      <c r="CP25" s="7">
        <f t="shared" si="92"/>
        <v>5.71968343825668E-2</v>
      </c>
      <c r="CQ25" s="8">
        <f t="shared" si="25"/>
        <v>0.60525162269954635</v>
      </c>
      <c r="CR25">
        <f t="shared" si="126"/>
        <v>0.88971988536833324</v>
      </c>
      <c r="CT25" s="9">
        <f t="shared" si="127"/>
        <v>1.3016047232611287E-2</v>
      </c>
      <c r="CU25" s="81">
        <f>CU26</f>
        <v>1.3016047232611287</v>
      </c>
      <c r="CV25">
        <f t="shared" si="28"/>
        <v>0.78779837086719218</v>
      </c>
      <c r="GI25" s="3" t="str">
        <f>GI24</f>
        <v>-</v>
      </c>
      <c r="GJ25" s="6" t="e">
        <f t="shared" si="69"/>
        <v>#VALUE!</v>
      </c>
      <c r="GK25" s="7">
        <f t="shared" si="119"/>
        <v>5.71968343825668E-2</v>
      </c>
      <c r="GL25" s="8">
        <f t="shared" si="70"/>
        <v>0.60525162269954635</v>
      </c>
      <c r="GM25" t="e">
        <f>GL25*GJ25</f>
        <v>#VALUE!</v>
      </c>
      <c r="GN25" t="e">
        <f>SUM(GM7:GM25)</f>
        <v>#VALUE!</v>
      </c>
      <c r="GO25" s="9" t="e">
        <f>GP25/100</f>
        <v>#VALUE!</v>
      </c>
      <c r="GP25" s="10" t="e">
        <f>(GN25-GQ23-GQ24-GQ22-GQ21-GQ20-GQ19-GQ18-GQ17-GQ16-GQ15-GQ14-GQ13-GQ12-GQ11-GQ10-GQ9-GQ8-GQ7)*(1+GK25)^$A25</f>
        <v>#VALUE!</v>
      </c>
      <c r="GQ25" t="e">
        <f>GP25*GL25</f>
        <v>#VALUE!</v>
      </c>
      <c r="GR25" t="e">
        <f>SUM(GQ7:GQ25)</f>
        <v>#VALUE!</v>
      </c>
      <c r="GT25" s="3">
        <f t="shared" si="121"/>
        <v>1.26E-2</v>
      </c>
      <c r="GU25" s="6">
        <f t="shared" si="74"/>
        <v>1.26</v>
      </c>
      <c r="GV25" s="7">
        <f t="shared" si="122"/>
        <v>5.71968343825668E-2</v>
      </c>
      <c r="GW25" s="8">
        <f t="shared" si="75"/>
        <v>0.60525162269954635</v>
      </c>
      <c r="GX25">
        <f t="shared" si="76"/>
        <v>0.76261704460142843</v>
      </c>
      <c r="GZ25" s="9">
        <f t="shared" si="123"/>
        <v>1.3016047232611287E-2</v>
      </c>
      <c r="HA25" s="11">
        <f t="shared" si="77"/>
        <v>1.3016047232611287</v>
      </c>
      <c r="HB25">
        <f t="shared" si="78"/>
        <v>0.78779837086719218</v>
      </c>
    </row>
    <row r="26" spans="1:210" x14ac:dyDescent="0.2">
      <c r="A26" s="13">
        <f>'Inputs &amp; Curve'!B23</f>
        <v>9.5273785078713207</v>
      </c>
      <c r="B26" s="87">
        <f>IF('Inputs &amp; Curve'!E23&lt;&gt;0,'Inputs &amp; Curve'!E23,"-")</f>
        <v>2.9400000000000003E-2</v>
      </c>
      <c r="C26" s="12">
        <f t="shared" si="79"/>
        <v>2.6032094465222574E-2</v>
      </c>
      <c r="F26" s="14">
        <f>'Inputs &amp; Curve'!F23</f>
        <v>5.6521223499336401E-2</v>
      </c>
      <c r="G26" s="1">
        <f t="shared" si="80"/>
        <v>0.59224732302276673</v>
      </c>
      <c r="Q26" s="7"/>
      <c r="R26" s="8"/>
      <c r="AB26" s="7"/>
      <c r="AC26" s="8"/>
      <c r="CN26" s="3">
        <f t="shared" si="91"/>
        <v>1.4700000000000001E-2</v>
      </c>
      <c r="CO26" s="6">
        <f t="shared" si="24"/>
        <v>1.4700000000000002</v>
      </c>
      <c r="CP26" s="7">
        <f t="shared" si="92"/>
        <v>5.6521223499336401E-2</v>
      </c>
      <c r="CQ26" s="8">
        <f t="shared" si="25"/>
        <v>0.59224732302276673</v>
      </c>
      <c r="CR26">
        <f t="shared" si="126"/>
        <v>0.87060356484346724</v>
      </c>
      <c r="CS26">
        <f>SUM(CR7:CR26)</f>
        <v>22.466427185709023</v>
      </c>
      <c r="CT26" s="9">
        <f t="shared" si="127"/>
        <v>1.3016047232611287E-2</v>
      </c>
      <c r="CU26" s="103">
        <f>(CS26-SUM(CV7:CV20))/SUM(CQ21:CQ26)</f>
        <v>1.3016047232611287</v>
      </c>
      <c r="CV26">
        <f t="shared" si="28"/>
        <v>0.77087191298519264</v>
      </c>
      <c r="CW26">
        <f>SUM(CV7:CV26)</f>
        <v>22.466427185709023</v>
      </c>
      <c r="GT26" s="3">
        <f>GT25</f>
        <v>1.26E-2</v>
      </c>
      <c r="GU26" s="6">
        <f t="shared" si="74"/>
        <v>1.26</v>
      </c>
      <c r="GV26" s="7">
        <f t="shared" si="122"/>
        <v>5.6521223499336401E-2</v>
      </c>
      <c r="GW26" s="8">
        <f t="shared" si="75"/>
        <v>0.59224732302276673</v>
      </c>
      <c r="GX26">
        <f>GW26*GU26</f>
        <v>0.74623162700868606</v>
      </c>
      <c r="GZ26" s="9">
        <f t="shared" si="123"/>
        <v>1.3016047232611287E-2</v>
      </c>
      <c r="HA26" s="11">
        <f t="shared" si="77"/>
        <v>1.3016047232611287</v>
      </c>
      <c r="HB26">
        <f t="shared" si="78"/>
        <v>0.77087191298519264</v>
      </c>
    </row>
    <row r="27" spans="1:210" x14ac:dyDescent="0.2">
      <c r="A27" s="13">
        <f>'Inputs &amp; Curve'!B24</f>
        <v>10.027378507871321</v>
      </c>
      <c r="B27" s="87" t="str">
        <f>IF('Inputs &amp; Curve'!E24&lt;&gt;0,'Inputs &amp; Curve'!E24,"-")</f>
        <v>-</v>
      </c>
      <c r="C27" s="12">
        <f t="shared" si="79"/>
        <v>1.7776265198869153E-2</v>
      </c>
      <c r="F27" s="14">
        <f>'Inputs &amp; Curve'!F24</f>
        <v>6.2456603393401498E-2</v>
      </c>
      <c r="G27" s="1">
        <f t="shared" si="80"/>
        <v>0.54471287141370295</v>
      </c>
      <c r="CN27" s="3"/>
      <c r="GT27" s="3">
        <f t="shared" ref="GT27:GT46" si="128">GT26</f>
        <v>1.26E-2</v>
      </c>
      <c r="GU27" s="6">
        <f t="shared" si="74"/>
        <v>1.26</v>
      </c>
      <c r="GV27" s="7">
        <f t="shared" si="122"/>
        <v>6.2456603393401498E-2</v>
      </c>
      <c r="GW27" s="8">
        <f t="shared" si="75"/>
        <v>0.54471287141370295</v>
      </c>
      <c r="GX27">
        <f t="shared" ref="GX27:GX46" si="129">GW27*GU27</f>
        <v>0.68633821798126571</v>
      </c>
      <c r="GZ27" s="9">
        <f>HA27/100</f>
        <v>8.8881325994345766E-3</v>
      </c>
      <c r="HA27" s="81">
        <f t="shared" ref="HA27:HA44" si="130">HA28</f>
        <v>0.88881325994345772</v>
      </c>
      <c r="HB27">
        <f t="shared" si="78"/>
        <v>0.48414802297437481</v>
      </c>
    </row>
    <row r="28" spans="1:210" x14ac:dyDescent="0.2">
      <c r="A28" s="13">
        <f>'Inputs &amp; Curve'!B25</f>
        <v>10.527378507871321</v>
      </c>
      <c r="B28" s="87" t="str">
        <f>IF('Inputs &amp; Curve'!E25&lt;&gt;0,'Inputs &amp; Curve'!E25,"-")</f>
        <v>-</v>
      </c>
      <c r="C28" s="12">
        <f t="shared" si="79"/>
        <v>1.7776265198869153E-2</v>
      </c>
      <c r="F28" s="14">
        <f>'Inputs &amp; Curve'!F25</f>
        <v>6.2138268415628403E-2</v>
      </c>
      <c r="G28" s="1">
        <f t="shared" si="80"/>
        <v>0.53012966563078079</v>
      </c>
      <c r="GT28" s="3">
        <f t="shared" si="128"/>
        <v>1.26E-2</v>
      </c>
      <c r="GU28" s="6">
        <f t="shared" si="74"/>
        <v>1.26</v>
      </c>
      <c r="GV28" s="7">
        <f t="shared" si="122"/>
        <v>6.2138268415628403E-2</v>
      </c>
      <c r="GW28" s="8">
        <f t="shared" si="75"/>
        <v>0.53012966563078079</v>
      </c>
      <c r="GX28">
        <f t="shared" si="129"/>
        <v>0.66796337869478384</v>
      </c>
      <c r="GZ28" s="9">
        <f t="shared" ref="GZ28:GZ46" si="131">HA28/100</f>
        <v>8.8881325994345766E-3</v>
      </c>
      <c r="HA28" s="81">
        <f t="shared" si="130"/>
        <v>0.88881325994345772</v>
      </c>
      <c r="HB28">
        <f t="shared" si="78"/>
        <v>0.47118627630202947</v>
      </c>
    </row>
    <row r="29" spans="1:210" x14ac:dyDescent="0.2">
      <c r="A29" s="13">
        <f>'Inputs &amp; Curve'!B26</f>
        <v>11.027378507871321</v>
      </c>
      <c r="B29" s="87" t="str">
        <f>IF('Inputs &amp; Curve'!E26&lt;&gt;0,'Inputs &amp; Curve'!E26,"-")</f>
        <v>-</v>
      </c>
      <c r="C29" s="12">
        <f t="shared" si="79"/>
        <v>1.7776265198869153E-2</v>
      </c>
      <c r="F29" s="14">
        <f>'Inputs &amp; Curve'!F26</f>
        <v>6.18216736738217E-2</v>
      </c>
      <c r="G29" s="1">
        <f t="shared" si="80"/>
        <v>0.51608270169801185</v>
      </c>
      <c r="GT29" s="3">
        <f t="shared" si="128"/>
        <v>1.26E-2</v>
      </c>
      <c r="GU29" s="6">
        <f t="shared" si="74"/>
        <v>1.26</v>
      </c>
      <c r="GV29" s="7">
        <f t="shared" si="122"/>
        <v>6.18216736738217E-2</v>
      </c>
      <c r="GW29" s="8">
        <f t="shared" si="75"/>
        <v>0.51608270169801185</v>
      </c>
      <c r="GX29">
        <f t="shared" si="129"/>
        <v>0.65026420413949493</v>
      </c>
      <c r="GZ29" s="9">
        <f t="shared" si="131"/>
        <v>8.8881325994345766E-3</v>
      </c>
      <c r="HA29" s="81">
        <f t="shared" si="130"/>
        <v>0.88881325994345772</v>
      </c>
      <c r="HB29">
        <f t="shared" si="78"/>
        <v>0.45870114849663696</v>
      </c>
    </row>
    <row r="30" spans="1:210" x14ac:dyDescent="0.2">
      <c r="A30" s="13">
        <f>'Inputs &amp; Curve'!B27</f>
        <v>11.527378507871321</v>
      </c>
      <c r="B30" s="87" t="str">
        <f>IF('Inputs &amp; Curve'!E27&lt;&gt;0,'Inputs &amp; Curve'!E27,"-")</f>
        <v>-</v>
      </c>
      <c r="C30" s="12">
        <f t="shared" si="79"/>
        <v>1.7776265198869153E-2</v>
      </c>
      <c r="F30" s="14">
        <f>'Inputs &amp; Curve'!F27</f>
        <v>6.1503340104990499E-2</v>
      </c>
      <c r="G30" s="1">
        <f t="shared" si="80"/>
        <v>0.50256774698199236</v>
      </c>
      <c r="GT30" s="3">
        <f t="shared" si="128"/>
        <v>1.26E-2</v>
      </c>
      <c r="GU30" s="6">
        <f t="shared" si="74"/>
        <v>1.26</v>
      </c>
      <c r="GV30" s="7">
        <f t="shared" si="122"/>
        <v>6.1503340104990499E-2</v>
      </c>
      <c r="GW30" s="8">
        <f t="shared" si="75"/>
        <v>0.50256774698199236</v>
      </c>
      <c r="GX30">
        <f t="shared" si="129"/>
        <v>0.63323536119731039</v>
      </c>
      <c r="GZ30" s="9">
        <f t="shared" si="131"/>
        <v>8.8881325994345766E-3</v>
      </c>
      <c r="HA30" s="81">
        <f t="shared" si="130"/>
        <v>0.88881325994345772</v>
      </c>
      <c r="HB30">
        <f t="shared" si="78"/>
        <v>0.44668887753750347</v>
      </c>
    </row>
    <row r="31" spans="1:210" x14ac:dyDescent="0.2">
      <c r="A31" s="13">
        <f>'Inputs &amp; Curve'!B28</f>
        <v>12.027378507871321</v>
      </c>
      <c r="B31" s="87" t="str">
        <f>IF('Inputs &amp; Curve'!E28&lt;&gt;0,'Inputs &amp; Curve'!E28,"-")</f>
        <v>-</v>
      </c>
      <c r="C31" s="12">
        <f t="shared" si="79"/>
        <v>1.7776265198869153E-2</v>
      </c>
      <c r="F31" s="14">
        <f>'Inputs &amp; Curve'!F28</f>
        <v>6.1185007242719802E-2</v>
      </c>
      <c r="G31" s="1">
        <f t="shared" si="80"/>
        <v>0.48955400964841855</v>
      </c>
      <c r="GT31" s="3">
        <f t="shared" si="128"/>
        <v>1.26E-2</v>
      </c>
      <c r="GU31" s="6">
        <f t="shared" si="74"/>
        <v>1.26</v>
      </c>
      <c r="GV31" s="7">
        <f t="shared" si="122"/>
        <v>6.1185007242719802E-2</v>
      </c>
      <c r="GW31" s="8">
        <f t="shared" si="75"/>
        <v>0.48955400964841855</v>
      </c>
      <c r="GX31">
        <f t="shared" si="129"/>
        <v>0.61683805215700738</v>
      </c>
      <c r="GZ31" s="9">
        <f t="shared" si="131"/>
        <v>8.8881325994345766E-3</v>
      </c>
      <c r="HA31" s="81">
        <f t="shared" si="130"/>
        <v>0.88881325994345772</v>
      </c>
      <c r="HB31">
        <f t="shared" si="78"/>
        <v>0.43512209523400186</v>
      </c>
    </row>
    <row r="32" spans="1:210" x14ac:dyDescent="0.2">
      <c r="A32" s="13">
        <f>'Inputs &amp; Curve'!B29</f>
        <v>12.527378507871321</v>
      </c>
      <c r="B32" s="87" t="str">
        <f>IF('Inputs &amp; Curve'!E29&lt;&gt;0,'Inputs &amp; Curve'!E29,"-")</f>
        <v>-</v>
      </c>
      <c r="C32" s="12">
        <f t="shared" si="79"/>
        <v>1.7776265198869153E-2</v>
      </c>
      <c r="F32" s="14">
        <f>'Inputs &amp; Curve'!F29</f>
        <v>6.0866675087114103E-2</v>
      </c>
      <c r="G32" s="1">
        <f t="shared" si="80"/>
        <v>0.47702084322306076</v>
      </c>
      <c r="GT32" s="3">
        <f t="shared" si="128"/>
        <v>1.26E-2</v>
      </c>
      <c r="GU32" s="6">
        <f t="shared" si="74"/>
        <v>1.26</v>
      </c>
      <c r="GV32" s="7">
        <f t="shared" si="122"/>
        <v>6.0866675087114103E-2</v>
      </c>
      <c r="GW32" s="8">
        <f t="shared" si="75"/>
        <v>0.47702084322306076</v>
      </c>
      <c r="GX32">
        <f t="shared" si="129"/>
        <v>0.60104626246105652</v>
      </c>
      <c r="GZ32" s="9">
        <f t="shared" si="131"/>
        <v>8.8881325994345766E-3</v>
      </c>
      <c r="HA32" s="81">
        <f t="shared" si="130"/>
        <v>0.88881325994345772</v>
      </c>
      <c r="HB32">
        <f t="shared" si="78"/>
        <v>0.42398245072606572</v>
      </c>
    </row>
    <row r="33" spans="1:211" x14ac:dyDescent="0.2">
      <c r="A33" s="13">
        <f>'Inputs &amp; Curve'!B30</f>
        <v>13.027378507871321</v>
      </c>
      <c r="B33" s="87" t="str">
        <f>IF('Inputs &amp; Curve'!E30&lt;&gt;0,'Inputs &amp; Curve'!E30,"-")</f>
        <v>-</v>
      </c>
      <c r="C33" s="12">
        <f t="shared" si="79"/>
        <v>1.7776265198869153E-2</v>
      </c>
      <c r="F33" s="14">
        <f>'Inputs &amp; Curve'!F30</f>
        <v>6.0550083152473899E-2</v>
      </c>
      <c r="G33" s="1">
        <f t="shared" si="80"/>
        <v>0.46493862163198957</v>
      </c>
      <c r="GT33" s="3">
        <f t="shared" si="128"/>
        <v>1.26E-2</v>
      </c>
      <c r="GU33" s="6">
        <f t="shared" si="74"/>
        <v>1.26</v>
      </c>
      <c r="GV33" s="7">
        <f t="shared" si="122"/>
        <v>6.0550083152473899E-2</v>
      </c>
      <c r="GW33" s="8">
        <f t="shared" si="75"/>
        <v>0.46493862163198957</v>
      </c>
      <c r="GX33">
        <f t="shared" si="129"/>
        <v>0.58582266325630683</v>
      </c>
      <c r="GZ33" s="9">
        <f t="shared" si="131"/>
        <v>8.8881325994345766E-3</v>
      </c>
      <c r="HA33" s="81">
        <f t="shared" si="130"/>
        <v>0.88881325994345772</v>
      </c>
      <c r="HB33">
        <f t="shared" si="78"/>
        <v>0.41324361196634646</v>
      </c>
    </row>
    <row r="34" spans="1:211" x14ac:dyDescent="0.2">
      <c r="A34" s="13">
        <f>'Inputs &amp; Curve'!B31</f>
        <v>13.527378507871321</v>
      </c>
      <c r="B34" s="87" t="str">
        <f>IF('Inputs &amp; Curve'!E31&lt;&gt;0,'Inputs &amp; Curve'!E31,"-")</f>
        <v>-</v>
      </c>
      <c r="C34" s="12">
        <f t="shared" si="79"/>
        <v>1.7776265198869153E-2</v>
      </c>
      <c r="F34" s="14">
        <f>'Inputs &amp; Curve'!F31</f>
        <v>6.0231752406654702E-2</v>
      </c>
      <c r="G34" s="1">
        <f t="shared" si="80"/>
        <v>0.45330830422107943</v>
      </c>
      <c r="GT34" s="3">
        <f t="shared" si="128"/>
        <v>1.26E-2</v>
      </c>
      <c r="GU34" s="6">
        <f t="shared" si="74"/>
        <v>1.26</v>
      </c>
      <c r="GV34" s="7">
        <f t="shared" si="122"/>
        <v>6.0231752406654702E-2</v>
      </c>
      <c r="GW34" s="8">
        <f t="shared" si="75"/>
        <v>0.45330830422107943</v>
      </c>
      <c r="GX34">
        <f t="shared" si="129"/>
        <v>0.57116846331856008</v>
      </c>
      <c r="GZ34" s="9">
        <f t="shared" si="131"/>
        <v>8.8881325994345766E-3</v>
      </c>
      <c r="HA34" s="81">
        <f t="shared" si="130"/>
        <v>0.88881325994345772</v>
      </c>
      <c r="HB34">
        <f t="shared" si="78"/>
        <v>0.40290643163417827</v>
      </c>
    </row>
    <row r="35" spans="1:211" x14ac:dyDescent="0.2">
      <c r="A35" s="13">
        <f>'Inputs &amp; Curve'!B32</f>
        <v>14.027378507871321</v>
      </c>
      <c r="B35" s="87" t="str">
        <f>IF('Inputs &amp; Curve'!E32&lt;&gt;0,'Inputs &amp; Curve'!E32,"-")</f>
        <v>-</v>
      </c>
      <c r="C35" s="12">
        <f t="shared" si="79"/>
        <v>1.7776265198869153E-2</v>
      </c>
      <c r="F35" s="14">
        <f>'Inputs &amp; Curve'!F32</f>
        <v>5.9915161874307503E-2</v>
      </c>
      <c r="G35" s="1">
        <f t="shared" si="80"/>
        <v>0.44209199293290652</v>
      </c>
      <c r="GT35" s="3">
        <f t="shared" si="128"/>
        <v>1.26E-2</v>
      </c>
      <c r="GU35" s="6">
        <f t="shared" si="74"/>
        <v>1.26</v>
      </c>
      <c r="GV35" s="7">
        <f t="shared" si="122"/>
        <v>5.9915161874307503E-2</v>
      </c>
      <c r="GW35" s="8">
        <f t="shared" si="75"/>
        <v>0.44209199293290652</v>
      </c>
      <c r="GX35">
        <f t="shared" si="129"/>
        <v>0.55703591109546224</v>
      </c>
      <c r="GZ35" s="9">
        <f t="shared" si="131"/>
        <v>8.8881325994345766E-3</v>
      </c>
      <c r="HA35" s="81">
        <f t="shared" si="130"/>
        <v>0.88881325994345772</v>
      </c>
      <c r="HB35">
        <f t="shared" si="78"/>
        <v>0.39293722543359672</v>
      </c>
    </row>
    <row r="36" spans="1:211" x14ac:dyDescent="0.2">
      <c r="A36" s="13">
        <f>'Inputs &amp; Curve'!B33</f>
        <v>14.527378507871321</v>
      </c>
      <c r="B36" s="87" t="str">
        <f>IF('Inputs &amp; Curve'!E33&lt;&gt;0,'Inputs &amp; Curve'!E33,"-")</f>
        <v>-</v>
      </c>
      <c r="C36" s="12">
        <f t="shared" si="79"/>
        <v>1.7776265198869153E-2</v>
      </c>
      <c r="F36" s="14">
        <f>'Inputs &amp; Curve'!F33</f>
        <v>5.9596832538697499E-2</v>
      </c>
      <c r="G36" s="1">
        <f t="shared" si="80"/>
        <v>0.43129283303796451</v>
      </c>
      <c r="GT36" s="3">
        <f t="shared" si="128"/>
        <v>1.26E-2</v>
      </c>
      <c r="GU36" s="6">
        <f t="shared" si="74"/>
        <v>1.26</v>
      </c>
      <c r="GV36" s="7">
        <f t="shared" si="122"/>
        <v>5.9596832538697499E-2</v>
      </c>
      <c r="GW36" s="8">
        <f t="shared" si="75"/>
        <v>0.43129283303796451</v>
      </c>
      <c r="GX36">
        <f t="shared" si="129"/>
        <v>0.54342896962783527</v>
      </c>
      <c r="GZ36" s="9">
        <f t="shared" si="131"/>
        <v>8.8881325994345766E-3</v>
      </c>
      <c r="HA36" s="81">
        <f t="shared" si="130"/>
        <v>0.88881325994345772</v>
      </c>
      <c r="HB36">
        <f t="shared" si="78"/>
        <v>0.38333878892272266</v>
      </c>
    </row>
    <row r="37" spans="1:211" x14ac:dyDescent="0.2">
      <c r="A37" s="13">
        <f>'Inputs &amp; Curve'!B34</f>
        <v>15.027378507871321</v>
      </c>
      <c r="B37" s="87" t="str">
        <f>IF('Inputs &amp; Curve'!E34&lt;&gt;0,'Inputs &amp; Curve'!E34,"-")</f>
        <v>-</v>
      </c>
      <c r="C37" s="12">
        <f t="shared" si="79"/>
        <v>1.7776265198869153E-2</v>
      </c>
      <c r="F37" s="14">
        <f>'Inputs &amp; Curve'!F34</f>
        <v>5.9280704738024603E-2</v>
      </c>
      <c r="G37" s="1">
        <f t="shared" si="80"/>
        <v>0.4208713006696963</v>
      </c>
      <c r="GT37" s="3">
        <f t="shared" si="128"/>
        <v>1.26E-2</v>
      </c>
      <c r="GU37" s="6">
        <f t="shared" si="74"/>
        <v>1.26</v>
      </c>
      <c r="GV37" s="7">
        <f t="shared" si="122"/>
        <v>5.9280704738024603E-2</v>
      </c>
      <c r="GW37" s="8">
        <f t="shared" si="75"/>
        <v>0.4208713006696963</v>
      </c>
      <c r="GX37">
        <f t="shared" si="129"/>
        <v>0.53029783884381732</v>
      </c>
      <c r="GZ37" s="9">
        <f t="shared" si="131"/>
        <v>8.8881325994345766E-3</v>
      </c>
      <c r="HA37" s="81">
        <f t="shared" si="130"/>
        <v>0.88881325994345772</v>
      </c>
      <c r="HB37">
        <f t="shared" si="78"/>
        <v>0.37407599276487591</v>
      </c>
    </row>
    <row r="38" spans="1:211" x14ac:dyDescent="0.2">
      <c r="A38" s="13">
        <f>'Inputs &amp; Curve'!B35</f>
        <v>15.527378507871321</v>
      </c>
      <c r="B38" s="87" t="str">
        <f>IF('Inputs &amp; Curve'!E35&lt;&gt;0,'Inputs &amp; Curve'!E35,"-")</f>
        <v>-</v>
      </c>
      <c r="C38" s="12">
        <f t="shared" si="79"/>
        <v>1.7776265198869153E-2</v>
      </c>
      <c r="F38" s="14">
        <f>'Inputs &amp; Curve'!F35</f>
        <v>5.8971757147052703E-2</v>
      </c>
      <c r="G38" s="1">
        <f t="shared" si="80"/>
        <v>0.41078147511281171</v>
      </c>
      <c r="GT38" s="3">
        <f t="shared" si="128"/>
        <v>1.26E-2</v>
      </c>
      <c r="GU38" s="6">
        <f t="shared" si="74"/>
        <v>1.26</v>
      </c>
      <c r="GV38" s="7">
        <f t="shared" si="122"/>
        <v>5.8971757147052703E-2</v>
      </c>
      <c r="GW38" s="8">
        <f t="shared" si="75"/>
        <v>0.41078147511281171</v>
      </c>
      <c r="GX38">
        <f t="shared" si="129"/>
        <v>0.51758465864214276</v>
      </c>
      <c r="GZ38" s="9">
        <f t="shared" si="131"/>
        <v>8.8881325994345766E-3</v>
      </c>
      <c r="HA38" s="81">
        <f t="shared" si="130"/>
        <v>0.88881325994345772</v>
      </c>
      <c r="HB38">
        <f t="shared" si="78"/>
        <v>0.36510802201940051</v>
      </c>
    </row>
    <row r="39" spans="1:211" x14ac:dyDescent="0.2">
      <c r="A39" s="13">
        <f>'Inputs &amp; Curve'!B36</f>
        <v>16.027378507871319</v>
      </c>
      <c r="B39" s="87" t="str">
        <f>IF('Inputs &amp; Curve'!E36&lt;&gt;0,'Inputs &amp; Curve'!E36,"-")</f>
        <v>-</v>
      </c>
      <c r="C39" s="12">
        <f t="shared" si="79"/>
        <v>1.7776265198869153E-2</v>
      </c>
      <c r="F39" s="14">
        <f>'Inputs &amp; Curve'!F36</f>
        <v>5.8662810222408698E-2</v>
      </c>
      <c r="G39" s="1">
        <f t="shared" si="80"/>
        <v>0.40105105220601595</v>
      </c>
      <c r="GT39" s="3">
        <f t="shared" si="128"/>
        <v>1.26E-2</v>
      </c>
      <c r="GU39" s="6">
        <f t="shared" si="74"/>
        <v>1.26</v>
      </c>
      <c r="GV39" s="7">
        <f t="shared" si="122"/>
        <v>5.8662810222408698E-2</v>
      </c>
      <c r="GW39" s="8">
        <f t="shared" si="75"/>
        <v>0.40105105220601595</v>
      </c>
      <c r="GX39">
        <f t="shared" si="129"/>
        <v>0.50532432577958009</v>
      </c>
      <c r="GZ39" s="9">
        <f t="shared" si="131"/>
        <v>8.8881325994345766E-3</v>
      </c>
      <c r="HA39" s="81">
        <f t="shared" si="130"/>
        <v>0.88881325994345772</v>
      </c>
      <c r="HB39">
        <f t="shared" si="78"/>
        <v>0.35645949311498287</v>
      </c>
    </row>
    <row r="40" spans="1:211" x14ac:dyDescent="0.2">
      <c r="A40" s="13">
        <f>'Inputs &amp; Curve'!B37</f>
        <v>16.527378507871319</v>
      </c>
      <c r="B40" s="87" t="str">
        <f>IF('Inputs &amp; Curve'!E37&lt;&gt;0,'Inputs &amp; Curve'!E37,"-")</f>
        <v>-</v>
      </c>
      <c r="C40" s="12">
        <f t="shared" si="79"/>
        <v>1.7776265198869153E-2</v>
      </c>
      <c r="F40" s="14">
        <f>'Inputs &amp; Curve'!F37</f>
        <v>5.8353863964188499E-2</v>
      </c>
      <c r="G40" s="1">
        <f t="shared" si="80"/>
        <v>0.39166593215067314</v>
      </c>
      <c r="GT40" s="3">
        <f t="shared" si="128"/>
        <v>1.26E-2</v>
      </c>
      <c r="GU40" s="6">
        <f t="shared" si="74"/>
        <v>1.26</v>
      </c>
      <c r="GV40" s="7">
        <f t="shared" si="122"/>
        <v>5.8353863964188499E-2</v>
      </c>
      <c r="GW40" s="8">
        <f t="shared" si="75"/>
        <v>0.39166593215067314</v>
      </c>
      <c r="GX40">
        <f t="shared" si="129"/>
        <v>0.49349907450984815</v>
      </c>
      <c r="GZ40" s="9">
        <f t="shared" si="131"/>
        <v>8.8881325994345766E-3</v>
      </c>
      <c r="HA40" s="81">
        <f t="shared" si="130"/>
        <v>0.88881325994345772</v>
      </c>
      <c r="HB40">
        <f t="shared" si="78"/>
        <v>0.34811787396363292</v>
      </c>
    </row>
    <row r="41" spans="1:211" x14ac:dyDescent="0.2">
      <c r="A41" s="13">
        <f>'Inputs &amp; Curve'!B38</f>
        <v>17.027378507871319</v>
      </c>
      <c r="B41" s="87" t="str">
        <f>IF('Inputs &amp; Curve'!E38&lt;&gt;0,'Inputs &amp; Curve'!E38,"-")</f>
        <v>-</v>
      </c>
      <c r="C41" s="12">
        <f t="shared" si="79"/>
        <v>1.7776265198869153E-2</v>
      </c>
      <c r="F41" s="14">
        <f>'Inputs &amp; Curve'!F38</f>
        <v>5.8046606597955498E-2</v>
      </c>
      <c r="G41" s="1">
        <f t="shared" si="80"/>
        <v>0.38260224867308146</v>
      </c>
      <c r="GT41" s="3">
        <f t="shared" si="128"/>
        <v>1.26E-2</v>
      </c>
      <c r="GU41" s="6">
        <f t="shared" si="74"/>
        <v>1.26</v>
      </c>
      <c r="GV41" s="7">
        <f t="shared" si="122"/>
        <v>5.8046606597955498E-2</v>
      </c>
      <c r="GW41" s="8">
        <f t="shared" si="75"/>
        <v>0.38260224867308146</v>
      </c>
      <c r="GX41">
        <f t="shared" si="129"/>
        <v>0.48207883332808266</v>
      </c>
      <c r="GZ41" s="9">
        <f t="shared" si="131"/>
        <v>8.8881325994345766E-3</v>
      </c>
      <c r="HA41" s="81">
        <f t="shared" si="130"/>
        <v>0.88881325994345772</v>
      </c>
      <c r="HB41">
        <f t="shared" si="78"/>
        <v>0.34006195190481903</v>
      </c>
    </row>
    <row r="42" spans="1:211" x14ac:dyDescent="0.2">
      <c r="A42" s="13">
        <f>'Inputs &amp; Curve'!B39</f>
        <v>17.527378507871319</v>
      </c>
      <c r="B42" s="87" t="str">
        <f>IF('Inputs &amp; Curve'!E39&lt;&gt;0,'Inputs &amp; Curve'!E39,"-")</f>
        <v>-</v>
      </c>
      <c r="C42" s="12">
        <f t="shared" si="79"/>
        <v>1.7776265198869153E-2</v>
      </c>
      <c r="F42" s="14">
        <f>'Inputs &amp; Curve'!F39</f>
        <v>5.77376616692322E-2</v>
      </c>
      <c r="G42" s="1">
        <f t="shared" si="80"/>
        <v>0.37386785520129612</v>
      </c>
      <c r="GT42" s="3">
        <f t="shared" si="128"/>
        <v>1.26E-2</v>
      </c>
      <c r="GU42" s="6">
        <f t="shared" si="74"/>
        <v>1.26</v>
      </c>
      <c r="GV42" s="7">
        <f t="shared" si="122"/>
        <v>5.77376616692322E-2</v>
      </c>
      <c r="GW42" s="8">
        <f t="shared" si="75"/>
        <v>0.37386785520129612</v>
      </c>
      <c r="GX42">
        <f t="shared" si="129"/>
        <v>0.47107349755363309</v>
      </c>
      <c r="GZ42" s="9">
        <f t="shared" si="131"/>
        <v>8.8881325994345766E-3</v>
      </c>
      <c r="HA42" s="81">
        <f t="shared" si="130"/>
        <v>0.88881325994345772</v>
      </c>
      <c r="HB42">
        <f t="shared" si="78"/>
        <v>0.33229870716953264</v>
      </c>
    </row>
    <row r="43" spans="1:211" x14ac:dyDescent="0.2">
      <c r="A43" s="13">
        <f>'Inputs &amp; Curve'!B40</f>
        <v>18.027378507871319</v>
      </c>
      <c r="B43" s="87" t="str">
        <f>IF('Inputs &amp; Curve'!E40&lt;&gt;0,'Inputs &amp; Curve'!E40,"-")</f>
        <v>-</v>
      </c>
      <c r="C43" s="12">
        <f t="shared" si="79"/>
        <v>1.7776265198869153E-2</v>
      </c>
      <c r="F43" s="14">
        <f>'Inputs &amp; Curve'!F40</f>
        <v>5.7430405625422197E-2</v>
      </c>
      <c r="G43" s="1">
        <f t="shared" si="80"/>
        <v>0.36542960537171254</v>
      </c>
      <c r="GT43" s="3">
        <f>GT42</f>
        <v>1.26E-2</v>
      </c>
      <c r="GU43" s="6">
        <f t="shared" si="74"/>
        <v>1.26</v>
      </c>
      <c r="GV43" s="7">
        <f t="shared" si="122"/>
        <v>5.7430405625422197E-2</v>
      </c>
      <c r="GW43" s="8">
        <f t="shared" si="75"/>
        <v>0.36542960537171254</v>
      </c>
      <c r="GX43">
        <f t="shared" si="129"/>
        <v>0.46044130276835782</v>
      </c>
      <c r="GZ43" s="9">
        <f t="shared" si="131"/>
        <v>8.8881325994345766E-3</v>
      </c>
      <c r="HA43" s="81">
        <f t="shared" si="130"/>
        <v>0.88881325994345772</v>
      </c>
      <c r="HB43">
        <f t="shared" si="78"/>
        <v>0.32479867883028313</v>
      </c>
    </row>
    <row r="44" spans="1:211" x14ac:dyDescent="0.2">
      <c r="A44" s="13">
        <f>'Inputs &amp; Curve'!B41</f>
        <v>18.527378507871319</v>
      </c>
      <c r="B44" s="87" t="str">
        <f>IF('Inputs &amp; Curve'!E41&lt;&gt;0,'Inputs &amp; Curve'!E41,"-")</f>
        <v>-</v>
      </c>
      <c r="C44" s="12">
        <f t="shared" si="79"/>
        <v>1.7776265198869153E-2</v>
      </c>
      <c r="F44" s="14">
        <f>'Inputs &amp; Curve'!F41</f>
        <v>5.7121462026582297E-2</v>
      </c>
      <c r="G44" s="1">
        <f t="shared" si="80"/>
        <v>0.35729672014901964</v>
      </c>
      <c r="GT44" s="3">
        <f t="shared" si="128"/>
        <v>1.26E-2</v>
      </c>
      <c r="GU44" s="6">
        <f t="shared" si="74"/>
        <v>1.26</v>
      </c>
      <c r="GV44" s="7">
        <f t="shared" si="122"/>
        <v>5.7121462026582297E-2</v>
      </c>
      <c r="GW44" s="8">
        <f t="shared" si="75"/>
        <v>0.35729672014901964</v>
      </c>
      <c r="GX44">
        <f t="shared" si="129"/>
        <v>0.45019386738776473</v>
      </c>
      <c r="GZ44" s="9">
        <f t="shared" si="131"/>
        <v>8.8881325994345766E-3</v>
      </c>
      <c r="HA44" s="81">
        <f t="shared" si="130"/>
        <v>0.88881325994345772</v>
      </c>
      <c r="HB44">
        <f t="shared" si="78"/>
        <v>0.31757006260275544</v>
      </c>
    </row>
    <row r="45" spans="1:211" x14ac:dyDescent="0.2">
      <c r="A45" s="13">
        <f>'Inputs &amp; Curve'!B42</f>
        <v>19.027378507871319</v>
      </c>
      <c r="B45" s="87" t="str">
        <f>IF('Inputs &amp; Curve'!E42&lt;&gt;0,'Inputs &amp; Curve'!E42,"-")</f>
        <v>-</v>
      </c>
      <c r="C45" s="12">
        <f t="shared" si="79"/>
        <v>1.7776265198869153E-2</v>
      </c>
      <c r="F45" s="14">
        <f>'Inputs &amp; Curve'!F42</f>
        <v>5.6814207305581697E-2</v>
      </c>
      <c r="G45" s="1">
        <f t="shared" si="80"/>
        <v>0.34943687609391344</v>
      </c>
      <c r="GT45" s="3">
        <f t="shared" si="128"/>
        <v>1.26E-2</v>
      </c>
      <c r="GU45" s="6">
        <f t="shared" si="74"/>
        <v>1.26</v>
      </c>
      <c r="GV45" s="7">
        <f t="shared" si="122"/>
        <v>5.6814207305581697E-2</v>
      </c>
      <c r="GW45" s="8">
        <f t="shared" si="75"/>
        <v>0.34943687609391344</v>
      </c>
      <c r="GX45">
        <f t="shared" si="129"/>
        <v>0.44029046387833093</v>
      </c>
      <c r="GZ45" s="9">
        <f t="shared" si="131"/>
        <v>8.8881325994345766E-3</v>
      </c>
      <c r="HA45" s="81">
        <f>HA46</f>
        <v>0.88881325994345772</v>
      </c>
      <c r="HB45">
        <f t="shared" si="78"/>
        <v>0.31058412898548932</v>
      </c>
    </row>
    <row r="46" spans="1:211" x14ac:dyDescent="0.2">
      <c r="A46" s="13">
        <f>'Inputs &amp; Curve'!B43</f>
        <v>19.527378507871319</v>
      </c>
      <c r="B46" s="87">
        <f>IF('Inputs &amp; Curve'!E43&lt;&gt;0,'Inputs &amp; Curve'!E43,"-")</f>
        <v>2.52E-2</v>
      </c>
      <c r="C46" s="12">
        <f t="shared" si="79"/>
        <v>1.7776265198869153E-2</v>
      </c>
      <c r="F46" s="14">
        <f>'Inputs &amp; Curve'!F43</f>
        <v>5.6505265037011899E-2</v>
      </c>
      <c r="G46" s="1">
        <f t="shared" si="80"/>
        <v>0.34186051986039784</v>
      </c>
      <c r="GT46" s="3">
        <f t="shared" si="128"/>
        <v>1.26E-2</v>
      </c>
      <c r="GU46" s="6">
        <f t="shared" si="74"/>
        <v>1.26</v>
      </c>
      <c r="GV46" s="7">
        <f t="shared" si="122"/>
        <v>5.6505265037011899E-2</v>
      </c>
      <c r="GW46" s="8">
        <f t="shared" si="75"/>
        <v>0.34186051986039784</v>
      </c>
      <c r="GX46">
        <f t="shared" si="129"/>
        <v>0.4307442550241013</v>
      </c>
      <c r="GY46">
        <f>SUM(GX7:GX46)</f>
        <v>30.151607189395335</v>
      </c>
      <c r="GZ46" s="9">
        <f t="shared" si="131"/>
        <v>8.8881325994345766E-3</v>
      </c>
      <c r="HA46" s="103">
        <f>(GY46-SUM(HB7:HB26))/SUM(GW27:GW46)</f>
        <v>0.88881325994345772</v>
      </c>
      <c r="HB46">
        <f t="shared" si="78"/>
        <v>0.30385016310308538</v>
      </c>
      <c r="HC46">
        <f>SUM(HB7:HB46)</f>
        <v>30.151607189395332</v>
      </c>
    </row>
  </sheetData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 &amp; Curve</vt:lpstr>
      <vt:lpstr>Curve frm Quoted SWAP rates</vt:lpstr>
      <vt:lpstr>Error</vt:lpstr>
      <vt:lpstr>Parameters</vt:lpstr>
      <vt:lpstr>Parameters2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mangel2</dc:creator>
  <cp:lastModifiedBy>Jan Havlíček</cp:lastModifiedBy>
  <cp:lastPrinted>2000-03-22T20:53:32Z</cp:lastPrinted>
  <dcterms:created xsi:type="dcterms:W3CDTF">2000-02-14T13:12:14Z</dcterms:created>
  <dcterms:modified xsi:type="dcterms:W3CDTF">2023-09-19T16:52:07Z</dcterms:modified>
</cp:coreProperties>
</file>