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2313F5-FB87-49D9-888B-FDE2A085EA69}" xr6:coauthVersionLast="47" xr6:coauthVersionMax="47" xr10:uidLastSave="{00000000-0000-0000-0000-000000000000}"/>
  <bookViews>
    <workbookView xWindow="-120" yWindow="-120" windowWidth="38640" windowHeight="15720"/>
  </bookViews>
  <sheets>
    <sheet name="Long Answer--Question IIa" sheetId="1" r:id="rId1"/>
    <sheet name="Sheet2" sheetId="2" r:id="rId2"/>
    <sheet name="Sheet3" sheetId="3" r:id="rId3"/>
  </sheets>
  <definedNames>
    <definedName name="_xlnm.Print_Area" localSheetId="0">'Long Answer--Question IIa'!$A$1:$L$129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D12" i="1"/>
  <c r="E12" i="1"/>
  <c r="F12" i="1"/>
  <c r="G12" i="1"/>
  <c r="H12" i="1"/>
  <c r="D26" i="1"/>
  <c r="E26" i="1"/>
  <c r="F26" i="1"/>
  <c r="G26" i="1"/>
  <c r="H26" i="1"/>
  <c r="H27" i="1"/>
  <c r="G28" i="1"/>
  <c r="F29" i="1"/>
  <c r="H29" i="1"/>
  <c r="E30" i="1"/>
  <c r="G30" i="1"/>
  <c r="D31" i="1"/>
  <c r="F31" i="1"/>
  <c r="H31" i="1"/>
  <c r="C32" i="1"/>
  <c r="E32" i="1"/>
  <c r="G32" i="1"/>
  <c r="D33" i="1"/>
  <c r="F33" i="1"/>
  <c r="H33" i="1"/>
  <c r="E34" i="1"/>
  <c r="G34" i="1"/>
  <c r="F35" i="1"/>
  <c r="H35" i="1"/>
  <c r="G36" i="1"/>
  <c r="H37" i="1"/>
  <c r="D40" i="1"/>
  <c r="E40" i="1"/>
  <c r="F40" i="1"/>
  <c r="G40" i="1"/>
  <c r="H40" i="1"/>
  <c r="C41" i="1"/>
  <c r="D41" i="1"/>
  <c r="E41" i="1"/>
  <c r="F41" i="1"/>
  <c r="G41" i="1"/>
  <c r="H41" i="1"/>
  <c r="H43" i="1"/>
  <c r="G44" i="1"/>
  <c r="F45" i="1"/>
  <c r="H45" i="1"/>
  <c r="E46" i="1"/>
  <c r="G46" i="1"/>
  <c r="D47" i="1"/>
  <c r="F47" i="1"/>
  <c r="H47" i="1"/>
  <c r="C48" i="1"/>
  <c r="E48" i="1"/>
  <c r="G48" i="1"/>
  <c r="D49" i="1"/>
  <c r="F49" i="1"/>
  <c r="H49" i="1"/>
  <c r="E50" i="1"/>
  <c r="G50" i="1"/>
  <c r="F51" i="1"/>
  <c r="H51" i="1"/>
  <c r="G52" i="1"/>
  <c r="H53" i="1"/>
  <c r="D59" i="1"/>
  <c r="E59" i="1"/>
  <c r="F59" i="1"/>
  <c r="G59" i="1"/>
  <c r="H59" i="1"/>
  <c r="H60" i="1"/>
  <c r="G61" i="1"/>
  <c r="F62" i="1"/>
  <c r="H62" i="1"/>
  <c r="E63" i="1"/>
  <c r="G63" i="1"/>
  <c r="D64" i="1"/>
  <c r="F64" i="1"/>
  <c r="H64" i="1"/>
  <c r="C65" i="1"/>
  <c r="E65" i="1"/>
  <c r="G65" i="1"/>
  <c r="D66" i="1"/>
  <c r="F66" i="1"/>
  <c r="H66" i="1"/>
  <c r="E67" i="1"/>
  <c r="G67" i="1"/>
  <c r="F68" i="1"/>
  <c r="H68" i="1"/>
  <c r="G69" i="1"/>
  <c r="H70" i="1"/>
  <c r="D75" i="1"/>
  <c r="E75" i="1"/>
  <c r="F75" i="1"/>
  <c r="G75" i="1"/>
  <c r="H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H82" i="1"/>
  <c r="G83" i="1"/>
  <c r="F84" i="1"/>
  <c r="H84" i="1"/>
  <c r="E85" i="1"/>
  <c r="G85" i="1"/>
  <c r="D86" i="1"/>
  <c r="F86" i="1"/>
  <c r="H86" i="1"/>
  <c r="C87" i="1"/>
  <c r="E87" i="1"/>
  <c r="G87" i="1"/>
  <c r="D88" i="1"/>
  <c r="F88" i="1"/>
  <c r="H88" i="1"/>
  <c r="E89" i="1"/>
  <c r="G89" i="1"/>
  <c r="F90" i="1"/>
  <c r="H90" i="1"/>
  <c r="G91" i="1"/>
  <c r="H92" i="1"/>
  <c r="D100" i="1"/>
  <c r="E100" i="1"/>
  <c r="F100" i="1"/>
  <c r="G100" i="1"/>
  <c r="H100" i="1"/>
  <c r="H101" i="1"/>
  <c r="G102" i="1"/>
  <c r="F103" i="1"/>
  <c r="H103" i="1"/>
  <c r="E104" i="1"/>
  <c r="G104" i="1"/>
  <c r="D105" i="1"/>
  <c r="F105" i="1"/>
  <c r="H105" i="1"/>
  <c r="C106" i="1"/>
  <c r="E106" i="1"/>
  <c r="G106" i="1"/>
  <c r="D107" i="1"/>
  <c r="F107" i="1"/>
  <c r="H107" i="1"/>
  <c r="E108" i="1"/>
  <c r="G108" i="1"/>
  <c r="F109" i="1"/>
  <c r="H109" i="1"/>
  <c r="G110" i="1"/>
  <c r="H111" i="1"/>
  <c r="D118" i="1"/>
  <c r="E118" i="1"/>
  <c r="F118" i="1"/>
  <c r="G118" i="1"/>
  <c r="H118" i="1"/>
  <c r="H119" i="1"/>
  <c r="G120" i="1"/>
  <c r="F121" i="1"/>
  <c r="H121" i="1"/>
  <c r="E122" i="1"/>
  <c r="G122" i="1"/>
  <c r="D123" i="1"/>
  <c r="F123" i="1"/>
  <c r="H123" i="1"/>
  <c r="C124" i="1"/>
  <c r="E124" i="1"/>
  <c r="G124" i="1"/>
  <c r="D125" i="1"/>
  <c r="F125" i="1"/>
  <c r="H125" i="1"/>
  <c r="E126" i="1"/>
  <c r="G126" i="1"/>
  <c r="F127" i="1"/>
  <c r="H127" i="1"/>
  <c r="G128" i="1"/>
  <c r="H129" i="1"/>
</calcChain>
</file>

<file path=xl/sharedStrings.xml><?xml version="1.0" encoding="utf-8"?>
<sst xmlns="http://schemas.openxmlformats.org/spreadsheetml/2006/main" count="29" uniqueCount="22">
  <si>
    <t>Question IIa.</t>
  </si>
  <si>
    <t>Initial balance</t>
  </si>
  <si>
    <t>years</t>
  </si>
  <si>
    <t>Term</t>
  </si>
  <si>
    <t>Rate</t>
  </si>
  <si>
    <t>Annual payment</t>
  </si>
  <si>
    <t>Year</t>
  </si>
  <si>
    <t>1. Value of Non-prepayable 6-year mortgage</t>
  </si>
  <si>
    <t>Value of Prepay option</t>
  </si>
  <si>
    <t>2. Value of 6-year mortgage with prepay option</t>
  </si>
  <si>
    <t>Payment</t>
  </si>
  <si>
    <t>Interest</t>
  </si>
  <si>
    <t>Balance</t>
  </si>
  <si>
    <t>Principal</t>
  </si>
  <si>
    <t>3. Value of principal-only security based on same prepayable mortgage</t>
  </si>
  <si>
    <t>4. Value of interest-only security based on same prepayable mortgage</t>
  </si>
  <si>
    <t>5. Value of interest rate CAP</t>
  </si>
  <si>
    <t>Value of IO+PO</t>
  </si>
  <si>
    <t>This bond is designed for investors looking to add some duration to their book of business.  That is, it is designed</t>
  </si>
  <si>
    <t xml:space="preserve">   for investors who are "short" duration and are looking to offset, or hedge, their duration risk.</t>
  </si>
  <si>
    <t>This bond is designed for investors looking to offset some duration to in their book of business.  That is, it is designed</t>
  </si>
  <si>
    <t xml:space="preserve">   for investors who are "long" duration and are looking to hedge their duration risk, or "exposure."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</si>
</sst>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7" formatCode="_(&quot;$&quot;* #,##0.0000_);_(&quot;$&quot;* \(#,##0.0000\);_(&quot;$&quot;* &quot;-&quot;??_);_(@_)"/>
  </numFmts>
  <fonts count="8" x14ac:knownFonts="1">
    <font>
      <sz val="10"/>
      <name val="Arial"/>
    </font>
    <font>
      <sz val="10"/>
      <name val="Arial"/>
    </font>
    <font>
      <b/>
      <i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10" fontId="3" fillId="0" borderId="0" xfId="2" applyNumberFormat="1" applyFont="1"/>
    <xf numFmtId="8" fontId="3" fillId="0" borderId="0" xfId="0" applyNumberFormat="1" applyFont="1"/>
    <xf numFmtId="167" fontId="3" fillId="0" borderId="0" xfId="1" applyNumberFormat="1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6" fillId="0" borderId="0" xfId="0" applyFont="1"/>
    <xf numFmtId="0" fontId="5" fillId="0" borderId="1" xfId="0" applyFont="1" applyBorder="1"/>
    <xf numFmtId="0" fontId="3" fillId="0" borderId="1" xfId="0" applyFont="1" applyBorder="1"/>
    <xf numFmtId="0" fontId="7" fillId="0" borderId="0" xfId="0" applyFont="1"/>
    <xf numFmtId="44" fontId="3" fillId="0" borderId="0" xfId="1" applyFont="1"/>
    <xf numFmtId="0" fontId="3" fillId="0" borderId="0" xfId="0" applyFont="1" applyBorder="1"/>
    <xf numFmtId="167" fontId="3" fillId="0" borderId="0" xfId="0" applyNumberFormat="1" applyFont="1"/>
    <xf numFmtId="167" fontId="0" fillId="0" borderId="0" xfId="0" applyNumberFormat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abSelected="1" topLeftCell="A115" zoomScaleNormal="100" workbookViewId="0">
      <selection activeCell="C137" sqref="C137"/>
    </sheetView>
  </sheetViews>
  <sheetFormatPr defaultRowHeight="12.75" x14ac:dyDescent="0.2"/>
  <cols>
    <col min="1" max="1" width="18.28515625" customWidth="1"/>
    <col min="3" max="3" width="12.28515625" bestFit="1" customWidth="1"/>
    <col min="4" max="5" width="11.5703125" bestFit="1" customWidth="1"/>
    <col min="6" max="8" width="11.28515625" bestFit="1" customWidth="1"/>
  </cols>
  <sheetData>
    <row r="1" spans="1:11" x14ac:dyDescent="0.2">
      <c r="D1" s="2"/>
      <c r="E1" s="2"/>
      <c r="F1" s="2"/>
      <c r="G1" s="2"/>
      <c r="H1" s="2"/>
      <c r="I1" s="2"/>
      <c r="J1" s="2"/>
      <c r="K1" s="2"/>
    </row>
    <row r="2" spans="1:11" x14ac:dyDescent="0.2">
      <c r="D2" s="2"/>
      <c r="E2" s="2"/>
      <c r="F2" s="2"/>
      <c r="G2" s="2"/>
      <c r="H2" s="2"/>
      <c r="I2" s="2"/>
      <c r="J2" s="2"/>
      <c r="K2" s="2"/>
    </row>
    <row r="3" spans="1:11" ht="13.5" x14ac:dyDescent="0.25">
      <c r="A3" s="1" t="s">
        <v>0</v>
      </c>
      <c r="B3" s="2"/>
      <c r="C3" s="2"/>
      <c r="E3" s="2"/>
      <c r="F3" s="2"/>
      <c r="G3" s="2"/>
      <c r="H3" s="2"/>
      <c r="I3" s="2"/>
      <c r="J3" s="2"/>
      <c r="K3" s="2"/>
    </row>
    <row r="4" spans="1:11" x14ac:dyDescent="0.2">
      <c r="A4" s="2"/>
      <c r="B4" s="2"/>
      <c r="C4" s="2"/>
      <c r="E4" s="2"/>
      <c r="F4" s="2"/>
      <c r="G4" s="2"/>
      <c r="H4" s="2"/>
      <c r="I4" s="2"/>
      <c r="J4" s="2"/>
      <c r="K4" s="2"/>
    </row>
    <row r="5" spans="1:11" x14ac:dyDescent="0.2">
      <c r="A5" s="6" t="s">
        <v>1</v>
      </c>
      <c r="B5" s="2">
        <v>100</v>
      </c>
      <c r="C5" s="2"/>
      <c r="E5" s="2"/>
      <c r="F5" s="2"/>
      <c r="G5" s="2"/>
      <c r="H5" s="2"/>
      <c r="I5" s="2"/>
      <c r="J5" s="2"/>
      <c r="K5" s="2"/>
    </row>
    <row r="6" spans="1:11" x14ac:dyDescent="0.2">
      <c r="A6" s="6" t="s">
        <v>3</v>
      </c>
      <c r="B6" s="2">
        <v>6</v>
      </c>
      <c r="C6" s="2" t="s">
        <v>2</v>
      </c>
      <c r="E6" s="2"/>
      <c r="F6" s="2"/>
      <c r="G6" s="2"/>
      <c r="H6" s="2"/>
      <c r="I6" s="2"/>
      <c r="J6" s="2"/>
      <c r="K6" s="2"/>
    </row>
    <row r="7" spans="1:11" x14ac:dyDescent="0.2">
      <c r="A7" s="6" t="s">
        <v>4</v>
      </c>
      <c r="B7" s="3">
        <v>5.5E-2</v>
      </c>
      <c r="C7" s="2"/>
      <c r="D7" s="2"/>
      <c r="E7" s="2"/>
      <c r="F7" s="2"/>
      <c r="G7" s="2"/>
      <c r="H7" s="2"/>
      <c r="I7" s="2"/>
      <c r="J7" s="2"/>
      <c r="K7" s="2"/>
    </row>
    <row r="8" spans="1:11" x14ac:dyDescent="0.2">
      <c r="A8" s="6" t="s">
        <v>5</v>
      </c>
      <c r="B8" s="4">
        <f>-PMT(B7,B6,B5)</f>
        <v>20.017894762238029</v>
      </c>
      <c r="C8" s="2"/>
      <c r="I8" s="2"/>
      <c r="J8" s="2"/>
      <c r="K8" s="2"/>
    </row>
    <row r="9" spans="1:11" x14ac:dyDescent="0.2">
      <c r="I9" s="2"/>
      <c r="J9" s="2"/>
      <c r="K9" s="2"/>
    </row>
    <row r="10" spans="1:11" x14ac:dyDescent="0.2">
      <c r="I10" s="2"/>
      <c r="J10" s="2"/>
      <c r="K10" s="2"/>
    </row>
    <row r="11" spans="1:11" x14ac:dyDescent="0.2">
      <c r="I11" s="2"/>
      <c r="J11" s="2"/>
      <c r="K11" s="2"/>
    </row>
    <row r="12" spans="1:11" x14ac:dyDescent="0.2">
      <c r="A12" s="2"/>
      <c r="B12" s="7" t="s">
        <v>6</v>
      </c>
      <c r="C12" s="7">
        <v>1</v>
      </c>
      <c r="D12" s="7">
        <f>C12+1</f>
        <v>2</v>
      </c>
      <c r="E12" s="7">
        <f>D12+1</f>
        <v>3</v>
      </c>
      <c r="F12" s="7">
        <f>E12+1</f>
        <v>4</v>
      </c>
      <c r="G12" s="7">
        <f>F12+1</f>
        <v>5</v>
      </c>
      <c r="H12" s="7">
        <f>G12+1</f>
        <v>6</v>
      </c>
      <c r="I12" s="2"/>
      <c r="J12" s="2"/>
      <c r="K12" s="2"/>
    </row>
    <row r="13" spans="1:11" x14ac:dyDescent="0.2">
      <c r="A13" s="2"/>
      <c r="B13" s="2"/>
      <c r="C13" s="2"/>
      <c r="D13" s="2"/>
      <c r="E13" s="2"/>
      <c r="F13" s="2"/>
      <c r="G13" s="2"/>
      <c r="H13" s="2">
        <v>0.100618</v>
      </c>
      <c r="I13" s="2"/>
      <c r="J13" s="2"/>
      <c r="K13" s="2"/>
    </row>
    <row r="14" spans="1:11" x14ac:dyDescent="0.2">
      <c r="A14" s="2"/>
      <c r="B14" s="2"/>
      <c r="C14" s="2"/>
      <c r="D14" s="2"/>
      <c r="E14" s="2"/>
      <c r="F14" s="2"/>
      <c r="G14" s="2">
        <v>8.7874999999999995E-2</v>
      </c>
      <c r="H14" s="2"/>
      <c r="I14" s="2"/>
      <c r="J14" s="2"/>
      <c r="K14" s="2"/>
    </row>
    <row r="15" spans="1:11" x14ac:dyDescent="0.2">
      <c r="A15" s="2"/>
      <c r="B15" s="2"/>
      <c r="C15" s="2"/>
      <c r="D15" s="2"/>
      <c r="E15" s="2"/>
      <c r="F15" s="2">
        <v>8.7211999999999998E-2</v>
      </c>
      <c r="G15" s="2"/>
      <c r="H15" s="2">
        <v>8.4633E-2</v>
      </c>
      <c r="I15" s="2"/>
      <c r="J15" s="2"/>
      <c r="K15" s="2"/>
    </row>
    <row r="16" spans="1:11" x14ac:dyDescent="0.2">
      <c r="A16" s="2"/>
      <c r="B16" s="2"/>
      <c r="C16" s="2"/>
      <c r="D16" s="2"/>
      <c r="E16" s="2">
        <v>7.9418000000000002E-2</v>
      </c>
      <c r="F16" s="2"/>
      <c r="G16" s="2">
        <v>7.4690999999999994E-2</v>
      </c>
      <c r="H16" s="2"/>
      <c r="I16" s="2"/>
      <c r="J16" s="2"/>
      <c r="K16" s="2"/>
    </row>
    <row r="17" spans="1:11" x14ac:dyDescent="0.2">
      <c r="A17" s="2"/>
      <c r="B17" s="2"/>
      <c r="C17" s="2"/>
      <c r="D17" s="2">
        <v>6.7247000000000001E-2</v>
      </c>
      <c r="E17" s="2"/>
      <c r="F17" s="2">
        <v>7.1173E-2</v>
      </c>
      <c r="G17" s="2"/>
      <c r="H17" s="2">
        <v>7.1187E-2</v>
      </c>
      <c r="I17" s="2"/>
      <c r="J17" s="2"/>
      <c r="K17" s="2"/>
    </row>
    <row r="18" spans="1:11" x14ac:dyDescent="0.2">
      <c r="A18" s="2"/>
      <c r="B18" s="2"/>
      <c r="C18" s="2">
        <v>0.05</v>
      </c>
      <c r="D18" s="2"/>
      <c r="E18" s="2">
        <v>6.0021999999999999E-2</v>
      </c>
      <c r="F18" s="2"/>
      <c r="G18" s="2">
        <v>6.3485E-2</v>
      </c>
      <c r="H18" s="2"/>
      <c r="I18" s="2"/>
      <c r="J18" s="2"/>
      <c r="K18" s="2"/>
    </row>
    <row r="19" spans="1:11" x14ac:dyDescent="0.2">
      <c r="A19" s="2"/>
      <c r="B19" s="2"/>
      <c r="C19" s="2"/>
      <c r="D19" s="2">
        <v>5.2898000000000001E-2</v>
      </c>
      <c r="E19" s="2"/>
      <c r="F19" s="2">
        <v>5.8083000000000003E-2</v>
      </c>
      <c r="G19" s="2"/>
      <c r="H19" s="2">
        <v>5.9878000000000001E-2</v>
      </c>
      <c r="I19" s="2"/>
      <c r="J19" s="2"/>
      <c r="K19" s="2"/>
    </row>
    <row r="20" spans="1:11" x14ac:dyDescent="0.2">
      <c r="A20" s="2"/>
      <c r="B20" s="2"/>
      <c r="C20" s="2"/>
      <c r="D20" s="2"/>
      <c r="E20" s="2">
        <v>4.5363000000000001E-2</v>
      </c>
      <c r="F20" s="2"/>
      <c r="G20" s="2">
        <v>5.3960000000000001E-2</v>
      </c>
      <c r="H20" s="2"/>
      <c r="I20" s="2"/>
      <c r="J20" s="2"/>
      <c r="K20" s="2"/>
    </row>
    <row r="21" spans="1:11" x14ac:dyDescent="0.2">
      <c r="A21" s="2"/>
      <c r="B21" s="2"/>
      <c r="C21" s="2"/>
      <c r="D21" s="2"/>
      <c r="E21" s="2"/>
      <c r="F21" s="2">
        <v>4.7400999999999999E-2</v>
      </c>
      <c r="G21" s="2"/>
      <c r="H21" s="2">
        <v>5.0365E-2</v>
      </c>
      <c r="I21" s="2"/>
      <c r="J21" s="2"/>
      <c r="K21" s="2"/>
    </row>
    <row r="22" spans="1:11" x14ac:dyDescent="0.2">
      <c r="A22" s="2"/>
      <c r="B22" s="2"/>
      <c r="C22" s="2"/>
      <c r="D22" s="2"/>
      <c r="E22" s="2"/>
      <c r="F22" s="2"/>
      <c r="G22" s="2">
        <v>4.5864000000000002E-2</v>
      </c>
      <c r="H22" s="2"/>
      <c r="I22" s="2"/>
      <c r="J22" s="2"/>
      <c r="K22" s="2"/>
    </row>
    <row r="23" spans="1:11" x14ac:dyDescent="0.2">
      <c r="A23" s="2"/>
      <c r="B23" s="2"/>
      <c r="C23" s="2"/>
      <c r="D23" s="2"/>
      <c r="E23" s="2"/>
      <c r="F23" s="2"/>
      <c r="G23" s="2"/>
      <c r="H23" s="2">
        <v>4.2362999999999998E-2</v>
      </c>
      <c r="I23" s="2"/>
      <c r="J23" s="2"/>
      <c r="K23" s="2"/>
    </row>
    <row r="24" spans="1:11" x14ac:dyDescent="0.2">
      <c r="A24" s="9" t="s">
        <v>7</v>
      </c>
      <c r="B24" s="10"/>
      <c r="C24" s="10"/>
      <c r="I24" s="2"/>
      <c r="J24" s="2"/>
      <c r="K24" s="2"/>
    </row>
    <row r="25" spans="1:11" x14ac:dyDescent="0.2">
      <c r="D25" s="13"/>
      <c r="E25" s="2"/>
      <c r="F25" s="2"/>
      <c r="G25" s="2"/>
      <c r="H25" s="2"/>
      <c r="I25" s="2"/>
      <c r="J25" s="2"/>
      <c r="K25" s="2"/>
    </row>
    <row r="26" spans="1:11" x14ac:dyDescent="0.2">
      <c r="B26" s="7" t="s">
        <v>6</v>
      </c>
      <c r="C26" s="7">
        <v>1</v>
      </c>
      <c r="D26" s="7">
        <f>C26+1</f>
        <v>2</v>
      </c>
      <c r="E26" s="7">
        <f>D26+1</f>
        <v>3</v>
      </c>
      <c r="F26" s="7">
        <f>E26+1</f>
        <v>4</v>
      </c>
      <c r="G26" s="7">
        <f>F26+1</f>
        <v>5</v>
      </c>
      <c r="H26" s="7">
        <f>G26+1</f>
        <v>6</v>
      </c>
      <c r="I26" s="2"/>
      <c r="J26" s="2"/>
      <c r="K26" s="2"/>
    </row>
    <row r="27" spans="1:11" x14ac:dyDescent="0.2">
      <c r="A27" s="2"/>
      <c r="B27" s="2"/>
      <c r="C27" s="5"/>
      <c r="D27" s="5"/>
      <c r="E27" s="5"/>
      <c r="F27" s="5"/>
      <c r="G27" s="5"/>
      <c r="H27" s="5">
        <f>$B$8/(1+H13)</f>
        <v>18.187867872629766</v>
      </c>
      <c r="I27" s="2"/>
      <c r="J27" s="2"/>
      <c r="K27" s="2"/>
    </row>
    <row r="28" spans="1:11" x14ac:dyDescent="0.2">
      <c r="A28" s="2"/>
      <c r="B28" s="2"/>
      <c r="C28" s="5"/>
      <c r="D28" s="5"/>
      <c r="E28" s="5"/>
      <c r="F28" s="5"/>
      <c r="G28" s="5">
        <f>($B$8/(1+G14))+((0.5*(H27+H29))/(1+G14))</f>
        <v>35.242823247667481</v>
      </c>
      <c r="H28" s="5"/>
      <c r="I28" s="2"/>
      <c r="J28" s="2"/>
      <c r="K28" s="2"/>
    </row>
    <row r="29" spans="1:11" x14ac:dyDescent="0.2">
      <c r="A29" s="2"/>
      <c r="B29" s="2"/>
      <c r="C29" s="5"/>
      <c r="D29" s="5"/>
      <c r="E29" s="5"/>
      <c r="F29" s="5">
        <f>($B$8/(1+F15))+((0.5*(G28+G30))/(1+F15))</f>
        <v>51.133668861163073</v>
      </c>
      <c r="G29" s="5"/>
      <c r="H29" s="5">
        <f>$B$8/(1+H15)</f>
        <v>18.455915284006693</v>
      </c>
      <c r="I29" s="2"/>
      <c r="J29" s="2"/>
      <c r="K29" s="2"/>
    </row>
    <row r="30" spans="1:11" x14ac:dyDescent="0.2">
      <c r="A30" s="2"/>
      <c r="B30" s="2"/>
      <c r="C30" s="5"/>
      <c r="D30" s="5"/>
      <c r="E30" s="5">
        <f>($B$8/(1+E16))+((0.5*(F29+F31))/(1+E16))</f>
        <v>66.540631634400256</v>
      </c>
      <c r="F30" s="5"/>
      <c r="G30" s="5">
        <f>($B$8/(1+G16))+((0.5*(H29+H31))/(1+G16))</f>
        <v>35.907664007622131</v>
      </c>
      <c r="H30" s="5"/>
      <c r="I30" s="2"/>
      <c r="J30" s="2"/>
      <c r="K30" s="2"/>
    </row>
    <row r="31" spans="1:11" x14ac:dyDescent="0.2">
      <c r="A31" s="2"/>
      <c r="B31" s="2"/>
      <c r="C31" s="5"/>
      <c r="D31" s="5">
        <f>($B$8/(1+D17))+((0.5*(E30+E32))/(1+D17))</f>
        <v>82.229550295320593</v>
      </c>
      <c r="E31" s="5"/>
      <c r="F31" s="5">
        <f>($B$8/(1+F17))+((0.5*(G30+G32))/(1+F17))</f>
        <v>52.480852649442994</v>
      </c>
      <c r="G31" s="5"/>
      <c r="H31" s="5">
        <f>$B$8/(1+H17)</f>
        <v>18.687581871548129</v>
      </c>
      <c r="I31" s="2"/>
      <c r="J31" s="2"/>
      <c r="K31" s="2"/>
    </row>
    <row r="32" spans="1:11" x14ac:dyDescent="0.2">
      <c r="A32" s="2"/>
      <c r="B32" s="2"/>
      <c r="C32" s="5">
        <f>($B$8/(1+C18))+((0.5*(D31+D33))/(1+C18))</f>
        <v>98.907466711205643</v>
      </c>
      <c r="D32" s="5"/>
      <c r="E32" s="5">
        <f>($B$8/(1+E18))+((0.5*(F31+F33))/(1+E18))</f>
        <v>68.942060569183738</v>
      </c>
      <c r="F32" s="5"/>
      <c r="G32" s="5">
        <f>($B$8/(1+G18))+((0.5*(H31+H33))/(1+G18))</f>
        <v>36.488691218025394</v>
      </c>
      <c r="H32" s="5"/>
      <c r="I32" s="2"/>
      <c r="J32" s="2"/>
      <c r="K32" s="2"/>
    </row>
    <row r="33" spans="1:11" x14ac:dyDescent="0.2">
      <c r="A33" s="2"/>
      <c r="B33" s="2"/>
      <c r="C33" s="5"/>
      <c r="D33" s="5">
        <f>($B$8/(1+D19))+((0.5*(E32+E34))/(1+D19))</f>
        <v>85.440340273735217</v>
      </c>
      <c r="E33" s="5"/>
      <c r="F33" s="5">
        <f>($B$8/(1+F19))+((0.5*(G32+G34))/(1+F19))</f>
        <v>53.643559683415518</v>
      </c>
      <c r="G33" s="5"/>
      <c r="H33" s="5">
        <f>$B$8/(1+H19)</f>
        <v>18.886980163979278</v>
      </c>
      <c r="I33" s="2"/>
      <c r="J33" s="2"/>
      <c r="K33" s="2"/>
    </row>
    <row r="34" spans="1:11" x14ac:dyDescent="0.2">
      <c r="A34" s="2"/>
      <c r="B34" s="2"/>
      <c r="C34" s="5"/>
      <c r="D34" s="5"/>
      <c r="E34" s="5">
        <f>($B$8/(1+E20))+((0.5*(F33+F35))/(1+E20))</f>
        <v>70.942076693410712</v>
      </c>
      <c r="F34" s="5"/>
      <c r="G34" s="5">
        <f>($B$8/(1+G20))+((0.5*(H33+H35))/(1+G20))</f>
        <v>36.994196378513237</v>
      </c>
      <c r="H34" s="5"/>
      <c r="I34" s="2"/>
      <c r="J34" s="2"/>
      <c r="K34" s="2"/>
    </row>
    <row r="35" spans="1:11" x14ac:dyDescent="0.2">
      <c r="A35" s="2"/>
      <c r="B35" s="2"/>
      <c r="C35" s="5"/>
      <c r="D35" s="5"/>
      <c r="E35" s="5"/>
      <c r="F35" s="5">
        <f>($B$8/(1+F21))+((0.5*(G34+G36))/(1+F21))</f>
        <v>54.641095029016242</v>
      </c>
      <c r="G35" s="5"/>
      <c r="H35" s="5">
        <f>$B$8/(1+H21)</f>
        <v>19.058036741740281</v>
      </c>
      <c r="I35" s="2"/>
      <c r="J35" s="2"/>
      <c r="K35" s="2"/>
    </row>
    <row r="36" spans="1:11" x14ac:dyDescent="0.2">
      <c r="A36" s="2"/>
      <c r="B36" s="2"/>
      <c r="C36" s="5"/>
      <c r="D36" s="5"/>
      <c r="E36" s="5"/>
      <c r="F36" s="5"/>
      <c r="G36" s="5">
        <f>($B$8/(1+G22))+((0.5*(H35+H37))/(1+G22))</f>
        <v>37.432289245983981</v>
      </c>
      <c r="H36" s="5"/>
      <c r="I36" s="2"/>
      <c r="J36" s="2"/>
      <c r="K36" s="2"/>
    </row>
    <row r="37" spans="1:11" x14ac:dyDescent="0.2">
      <c r="A37" s="2"/>
      <c r="B37" s="2"/>
      <c r="C37" s="5"/>
      <c r="D37" s="5"/>
      <c r="E37" s="5"/>
      <c r="F37" s="5"/>
      <c r="G37" s="5"/>
      <c r="H37" s="5">
        <f>$B$8/(1+H23)</f>
        <v>19.204341253707231</v>
      </c>
      <c r="I37" s="2"/>
      <c r="J37" s="2"/>
      <c r="K37" s="2"/>
    </row>
    <row r="38" spans="1:11" x14ac:dyDescent="0.2">
      <c r="A38" s="8" t="s">
        <v>8</v>
      </c>
      <c r="B38" s="11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">
      <c r="A40" s="2"/>
      <c r="B40" s="7" t="s">
        <v>6</v>
      </c>
      <c r="C40" s="7">
        <v>1</v>
      </c>
      <c r="D40" s="7">
        <f>C40+1</f>
        <v>2</v>
      </c>
      <c r="E40" s="7">
        <f>D40+1</f>
        <v>3</v>
      </c>
      <c r="F40" s="7">
        <f>E40+1</f>
        <v>4</v>
      </c>
      <c r="G40" s="7">
        <f>F40+1</f>
        <v>5</v>
      </c>
      <c r="H40" s="7">
        <f>G40+1</f>
        <v>6</v>
      </c>
      <c r="I40" s="2"/>
      <c r="J40" s="2"/>
      <c r="K40" s="2"/>
    </row>
    <row r="41" spans="1:11" x14ac:dyDescent="0.2">
      <c r="A41" s="2"/>
      <c r="B41" s="16" t="s">
        <v>12</v>
      </c>
      <c r="C41" s="5">
        <f>B5</f>
        <v>100</v>
      </c>
      <c r="D41" s="5">
        <f>-PV($B$7,5,$B$8)</f>
        <v>85.482105237761985</v>
      </c>
      <c r="E41" s="5">
        <f>-PV($B$7,4,$B$8)</f>
        <v>70.165726263600902</v>
      </c>
      <c r="F41" s="5">
        <f>-PV($B$7,3,$B$8)</f>
        <v>54.006946445860905</v>
      </c>
      <c r="G41" s="5">
        <f>-PV($B$7,2,$B$8)</f>
        <v>36.959433738145265</v>
      </c>
      <c r="H41" s="5">
        <f>-PV($B$7,1,$B$8)</f>
        <v>18.974307831505222</v>
      </c>
      <c r="I41" s="2"/>
      <c r="J41" s="2"/>
      <c r="K41" s="2"/>
    </row>
    <row r="42" spans="1:1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">
      <c r="A43" s="2"/>
      <c r="B43" s="2"/>
      <c r="C43" s="2"/>
      <c r="D43" s="2"/>
      <c r="E43" s="2"/>
      <c r="F43" s="2"/>
      <c r="G43" s="2"/>
      <c r="H43" s="5">
        <f>IF($H$41&lt;H27,H27-$H$41,0)</f>
        <v>0</v>
      </c>
      <c r="I43" s="2"/>
      <c r="J43" s="2"/>
      <c r="K43" s="2"/>
    </row>
    <row r="44" spans="1:11" x14ac:dyDescent="0.2">
      <c r="A44" s="2"/>
      <c r="B44" s="2"/>
      <c r="C44" s="2"/>
      <c r="D44" s="2"/>
      <c r="E44" s="2"/>
      <c r="F44" s="2"/>
      <c r="G44" s="5">
        <f>(0.5*(H43+H45))/(1+G14)</f>
        <v>0</v>
      </c>
      <c r="H44" s="2"/>
      <c r="I44" s="2"/>
      <c r="J44" s="2"/>
      <c r="K44" s="2"/>
    </row>
    <row r="45" spans="1:11" x14ac:dyDescent="0.2">
      <c r="A45" s="2"/>
      <c r="B45" s="2"/>
      <c r="C45" s="2"/>
      <c r="D45" s="2"/>
      <c r="E45" s="2"/>
      <c r="F45" s="5">
        <f>(0.5*(G44+G46))/(1+F15)</f>
        <v>0</v>
      </c>
      <c r="G45" s="2"/>
      <c r="H45" s="5">
        <f>IF($H$41&lt;H29,H29-$H$41,0)</f>
        <v>0</v>
      </c>
      <c r="I45" s="2"/>
      <c r="J45" s="2"/>
      <c r="K45" s="2"/>
    </row>
    <row r="46" spans="1:11" x14ac:dyDescent="0.2">
      <c r="A46" s="2"/>
      <c r="B46" s="2"/>
      <c r="C46" s="2"/>
      <c r="D46" s="2"/>
      <c r="E46" s="5">
        <f>(0.5*(F45+F47))/(1+E16)</f>
        <v>0</v>
      </c>
      <c r="F46" s="2"/>
      <c r="G46" s="5">
        <f>(0.5*(H45+H47))/(1+G16)</f>
        <v>0</v>
      </c>
      <c r="H46" s="2"/>
      <c r="I46" s="2"/>
      <c r="J46" s="2"/>
      <c r="K46" s="2"/>
    </row>
    <row r="47" spans="1:11" x14ac:dyDescent="0.2">
      <c r="A47" s="2"/>
      <c r="B47" s="2"/>
      <c r="C47" s="2"/>
      <c r="D47" s="5">
        <f>(0.5*(E46+E48))/(1+D19)</f>
        <v>4.2044617997097408E-3</v>
      </c>
      <c r="E47" s="2"/>
      <c r="F47" s="5">
        <f>(0.5*(G46+G48))/(1+F17)</f>
        <v>0</v>
      </c>
      <c r="G47" s="2"/>
      <c r="H47" s="5">
        <f>IF($H$41&lt;H31,H31-$H$41,0)</f>
        <v>0</v>
      </c>
      <c r="I47" s="2"/>
      <c r="J47" s="2"/>
      <c r="K47" s="2"/>
    </row>
    <row r="48" spans="1:11" x14ac:dyDescent="0.2">
      <c r="A48" s="2"/>
      <c r="B48" s="2"/>
      <c r="C48" s="5">
        <f>(0.5*(D47+D49))/(1+C20)</f>
        <v>2.1022308998548704E-3</v>
      </c>
      <c r="D48" s="2"/>
      <c r="E48" s="5">
        <f>(0.5*(F47+F49))/(1+E18)</f>
        <v>8.853738839981572E-3</v>
      </c>
      <c r="F48" s="2"/>
      <c r="G48" s="5">
        <f>(0.5*(H47+H49))/(1+G18)</f>
        <v>0</v>
      </c>
      <c r="H48" s="2"/>
      <c r="I48" s="2"/>
      <c r="J48" s="2"/>
      <c r="K48" s="2"/>
    </row>
    <row r="49" spans="1:11" x14ac:dyDescent="0.2">
      <c r="A49" s="2"/>
      <c r="B49" s="2"/>
      <c r="C49" s="2"/>
      <c r="D49" s="5">
        <f>IF($D$41&lt;D33,D33-$D$41,0)</f>
        <v>0</v>
      </c>
      <c r="E49" s="2"/>
      <c r="F49" s="5">
        <f>(0.5*(G48+G50))/(1+F19)</f>
        <v>1.8770315905269893E-2</v>
      </c>
      <c r="G49" s="2"/>
      <c r="H49" s="5">
        <f>IF($H$41&lt;H33,H33-$H$41,0)</f>
        <v>0</v>
      </c>
      <c r="I49" s="2"/>
      <c r="J49" s="2"/>
      <c r="K49" s="2"/>
    </row>
    <row r="50" spans="1:11" x14ac:dyDescent="0.2">
      <c r="A50" s="2"/>
      <c r="B50" s="2"/>
      <c r="C50" s="2"/>
      <c r="D50" s="2"/>
      <c r="E50" s="5">
        <f>IF($E$41&lt;E34,E34-$E$41,0)</f>
        <v>0.77635042980980984</v>
      </c>
      <c r="F50" s="2"/>
      <c r="G50" s="5">
        <f>(0.5*(H49+H51))/(1+G20)</f>
        <v>3.972110432799137E-2</v>
      </c>
      <c r="H50" s="2"/>
      <c r="I50" s="2"/>
      <c r="J50" s="2"/>
      <c r="K50" s="2"/>
    </row>
    <row r="51" spans="1:11" x14ac:dyDescent="0.2">
      <c r="A51" s="2"/>
      <c r="B51" s="2"/>
      <c r="C51" s="2"/>
      <c r="D51" s="2"/>
      <c r="E51" s="2"/>
      <c r="F51" s="5">
        <f>IF($F$41&lt;F35,F35-$F$41,0)</f>
        <v>0.63414858315533706</v>
      </c>
      <c r="G51" s="2"/>
      <c r="H51" s="5">
        <f>IF($H$41&lt;H35,H35-$H$41,0)</f>
        <v>8.3728910235059573E-2</v>
      </c>
      <c r="I51" s="2"/>
      <c r="J51" s="2"/>
      <c r="K51" s="2"/>
    </row>
    <row r="52" spans="1:11" x14ac:dyDescent="0.2">
      <c r="A52" s="2"/>
      <c r="B52" s="2"/>
      <c r="C52" s="2"/>
      <c r="D52" s="2"/>
      <c r="E52" s="2"/>
      <c r="F52" s="2"/>
      <c r="G52" s="5">
        <f>IF($G$41&lt;G36,G36-$G$41,0)</f>
        <v>0.47285550783871599</v>
      </c>
      <c r="H52" s="2"/>
      <c r="I52" s="2"/>
      <c r="J52" s="2"/>
      <c r="K52" s="2"/>
    </row>
    <row r="53" spans="1:11" x14ac:dyDescent="0.2">
      <c r="A53" s="2"/>
      <c r="B53" s="2"/>
      <c r="C53" s="2"/>
      <c r="D53" s="2"/>
      <c r="E53" s="2"/>
      <c r="F53" s="2"/>
      <c r="G53" s="2"/>
      <c r="H53" s="5">
        <f>IF($H$41&lt;H37,H37-$H$41,0)</f>
        <v>0.23003342220200906</v>
      </c>
      <c r="I53" s="2"/>
      <c r="J53" s="2"/>
      <c r="K53" s="2"/>
    </row>
    <row r="54" spans="1:1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">
      <c r="A56" s="9" t="s">
        <v>9</v>
      </c>
      <c r="B56" s="10"/>
      <c r="C56" s="10"/>
      <c r="D56" s="10"/>
      <c r="E56" s="2"/>
      <c r="F56" s="2"/>
      <c r="G56" s="2"/>
      <c r="H56" s="2"/>
      <c r="I56" s="2"/>
      <c r="J56" s="2"/>
      <c r="K56" s="2"/>
    </row>
    <row r="57" spans="1:11" x14ac:dyDescent="0.2">
      <c r="A57" s="2"/>
      <c r="B57" s="2"/>
      <c r="I57" s="2"/>
      <c r="J57" s="2"/>
      <c r="K57" s="2"/>
    </row>
    <row r="58" spans="1:11" x14ac:dyDescent="0.2">
      <c r="A58" s="2"/>
      <c r="B58" s="2"/>
      <c r="I58" s="2"/>
      <c r="J58" s="2"/>
      <c r="K58" s="2"/>
    </row>
    <row r="59" spans="1:11" x14ac:dyDescent="0.2">
      <c r="A59" s="2"/>
      <c r="B59" s="7" t="s">
        <v>6</v>
      </c>
      <c r="C59" s="7">
        <v>1</v>
      </c>
      <c r="D59" s="7">
        <f>C59+1</f>
        <v>2</v>
      </c>
      <c r="E59" s="7">
        <f>D59+1</f>
        <v>3</v>
      </c>
      <c r="F59" s="7">
        <f>E59+1</f>
        <v>4</v>
      </c>
      <c r="G59" s="7">
        <f>F59+1</f>
        <v>5</v>
      </c>
      <c r="H59" s="7">
        <f>G59+1</f>
        <v>6</v>
      </c>
      <c r="I59" s="2"/>
      <c r="J59" s="2"/>
      <c r="K59" s="2"/>
    </row>
    <row r="60" spans="1:11" x14ac:dyDescent="0.2">
      <c r="A60" s="2"/>
      <c r="B60" s="2"/>
      <c r="C60" s="5"/>
      <c r="D60" s="5"/>
      <c r="E60" s="5"/>
      <c r="F60" s="5"/>
      <c r="G60" s="5"/>
      <c r="H60" s="5">
        <f>H27-H43</f>
        <v>18.187867872629766</v>
      </c>
      <c r="I60" s="2"/>
      <c r="J60" s="2"/>
      <c r="K60" s="2"/>
    </row>
    <row r="61" spans="1:11" x14ac:dyDescent="0.2">
      <c r="A61" s="2"/>
      <c r="B61" s="2"/>
      <c r="C61" s="5"/>
      <c r="D61" s="5"/>
      <c r="E61" s="5"/>
      <c r="F61" s="5"/>
      <c r="G61" s="5">
        <f>G28-G44</f>
        <v>35.242823247667481</v>
      </c>
      <c r="H61" s="5"/>
      <c r="I61" s="2"/>
      <c r="J61" s="2"/>
      <c r="K61" s="2"/>
    </row>
    <row r="62" spans="1:11" x14ac:dyDescent="0.2">
      <c r="A62" s="2"/>
      <c r="B62" s="2"/>
      <c r="C62" s="5"/>
      <c r="D62" s="5"/>
      <c r="E62" s="5"/>
      <c r="F62" s="5">
        <f>F29-F45</f>
        <v>51.133668861163073</v>
      </c>
      <c r="G62" s="5"/>
      <c r="H62" s="5">
        <f>H29-H45</f>
        <v>18.455915284006693</v>
      </c>
      <c r="I62" s="2"/>
      <c r="J62" s="2"/>
      <c r="K62" s="2"/>
    </row>
    <row r="63" spans="1:11" x14ac:dyDescent="0.2">
      <c r="A63" s="2"/>
      <c r="B63" s="2"/>
      <c r="C63" s="5"/>
      <c r="D63" s="5"/>
      <c r="E63" s="5">
        <f>E30-E46</f>
        <v>66.540631634400256</v>
      </c>
      <c r="F63" s="5"/>
      <c r="G63" s="5">
        <f>G30-G46</f>
        <v>35.907664007622131</v>
      </c>
      <c r="H63" s="5"/>
      <c r="I63" s="2"/>
      <c r="J63" s="2"/>
      <c r="K63" s="2"/>
    </row>
    <row r="64" spans="1:11" x14ac:dyDescent="0.2">
      <c r="A64" s="2"/>
      <c r="B64" s="2"/>
      <c r="C64" s="5"/>
      <c r="D64" s="5">
        <f>D31-D47</f>
        <v>82.225345833520876</v>
      </c>
      <c r="E64" s="5"/>
      <c r="F64" s="5">
        <f>F31-F47</f>
        <v>52.480852649442994</v>
      </c>
      <c r="G64" s="5"/>
      <c r="H64" s="5">
        <f>H31-H47</f>
        <v>18.687581871548129</v>
      </c>
      <c r="I64" s="2"/>
      <c r="J64" s="2"/>
      <c r="K64" s="2"/>
    </row>
    <row r="65" spans="1:11" x14ac:dyDescent="0.2">
      <c r="A65" s="2"/>
      <c r="B65" s="2"/>
      <c r="C65" s="5">
        <f>C32-C48</f>
        <v>98.905364480305792</v>
      </c>
      <c r="D65" s="5"/>
      <c r="E65" s="5">
        <f>E32-E48</f>
        <v>68.93320683034375</v>
      </c>
      <c r="F65" s="5"/>
      <c r="G65" s="5">
        <f>G32-G48</f>
        <v>36.488691218025394</v>
      </c>
      <c r="H65" s="5"/>
      <c r="I65" s="2"/>
      <c r="J65" s="2"/>
      <c r="K65" s="2"/>
    </row>
    <row r="66" spans="1:11" x14ac:dyDescent="0.2">
      <c r="A66" s="2"/>
      <c r="B66" s="2"/>
      <c r="C66" s="5"/>
      <c r="D66" s="5">
        <f>D33-D49</f>
        <v>85.440340273735217</v>
      </c>
      <c r="E66" s="5"/>
      <c r="F66" s="5">
        <f>F33-F49</f>
        <v>53.624789367510246</v>
      </c>
      <c r="G66" s="5"/>
      <c r="H66" s="5">
        <f>H33-H49</f>
        <v>18.886980163979278</v>
      </c>
      <c r="I66" s="2"/>
      <c r="J66" s="2"/>
      <c r="K66" s="2"/>
    </row>
    <row r="67" spans="1:11" x14ac:dyDescent="0.2">
      <c r="A67" s="2"/>
      <c r="B67" s="2"/>
      <c r="C67" s="5"/>
      <c r="D67" s="5"/>
      <c r="E67" s="5">
        <f>E34-E50</f>
        <v>70.165726263600902</v>
      </c>
      <c r="F67" s="5"/>
      <c r="G67" s="5">
        <f>G34-G50</f>
        <v>36.954475274185249</v>
      </c>
      <c r="H67" s="5"/>
      <c r="I67" s="2"/>
      <c r="J67" s="2"/>
      <c r="K67" s="2"/>
    </row>
    <row r="68" spans="1:11" x14ac:dyDescent="0.2">
      <c r="A68" s="2"/>
      <c r="B68" s="2"/>
      <c r="C68" s="5"/>
      <c r="D68" s="5"/>
      <c r="E68" s="5"/>
      <c r="F68" s="5">
        <f>F35-F51</f>
        <v>54.006946445860905</v>
      </c>
      <c r="G68" s="5"/>
      <c r="H68" s="5">
        <f>H35-H51</f>
        <v>18.974307831505222</v>
      </c>
      <c r="I68" s="2"/>
      <c r="J68" s="2"/>
      <c r="K68" s="2"/>
    </row>
    <row r="69" spans="1:11" x14ac:dyDescent="0.2">
      <c r="A69" s="2"/>
      <c r="B69" s="2"/>
      <c r="C69" s="5"/>
      <c r="D69" s="5"/>
      <c r="E69" s="5"/>
      <c r="F69" s="5"/>
      <c r="G69" s="5">
        <f>G36-G52</f>
        <v>36.959433738145265</v>
      </c>
      <c r="H69" s="5"/>
      <c r="I69" s="2"/>
      <c r="J69" s="2"/>
      <c r="K69" s="2"/>
    </row>
    <row r="70" spans="1:11" x14ac:dyDescent="0.2">
      <c r="A70" s="2"/>
      <c r="B70" s="2"/>
      <c r="C70" s="5"/>
      <c r="D70" s="5"/>
      <c r="E70" s="5"/>
      <c r="F70" s="5"/>
      <c r="G70" s="5"/>
      <c r="H70" s="5">
        <f>H37-H53</f>
        <v>18.974307831505222</v>
      </c>
      <c r="I70" s="2"/>
      <c r="J70" s="2"/>
      <c r="K70" s="2"/>
    </row>
    <row r="71" spans="1:1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">
      <c r="A73" s="9" t="s">
        <v>14</v>
      </c>
      <c r="B73" s="10"/>
      <c r="C73" s="10"/>
      <c r="D73" s="10"/>
      <c r="E73" s="10"/>
      <c r="F73" s="2"/>
      <c r="G73" s="2"/>
      <c r="H73" s="2"/>
      <c r="I73" s="2"/>
      <c r="J73" s="2"/>
      <c r="K73" s="2"/>
    </row>
    <row r="74" spans="1:1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">
      <c r="A75" s="2"/>
      <c r="B75" s="7" t="s">
        <v>6</v>
      </c>
      <c r="C75" s="7">
        <v>1</v>
      </c>
      <c r="D75" s="7">
        <f>C75+1</f>
        <v>2</v>
      </c>
      <c r="E75" s="7">
        <f>D75+1</f>
        <v>3</v>
      </c>
      <c r="F75" s="7">
        <f>E75+1</f>
        <v>4</v>
      </c>
      <c r="G75" s="7">
        <f>F75+1</f>
        <v>5</v>
      </c>
      <c r="H75" s="7">
        <f>G75+1</f>
        <v>6</v>
      </c>
      <c r="I75" s="2"/>
      <c r="J75" s="2"/>
      <c r="K75" s="2"/>
    </row>
    <row r="76" spans="1:11" x14ac:dyDescent="0.2">
      <c r="A76" s="2" t="s">
        <v>12</v>
      </c>
      <c r="C76" s="14">
        <f>B5</f>
        <v>100</v>
      </c>
      <c r="D76" s="4">
        <f t="shared" ref="D76:I76" si="0">C76-C79</f>
        <v>85.482105237761971</v>
      </c>
      <c r="E76" s="4">
        <f t="shared" si="0"/>
        <v>70.165726263600845</v>
      </c>
      <c r="F76" s="4">
        <f t="shared" si="0"/>
        <v>54.006946445860862</v>
      </c>
      <c r="G76" s="4">
        <f t="shared" si="0"/>
        <v>36.959433738145179</v>
      </c>
      <c r="H76" s="4">
        <f t="shared" si="0"/>
        <v>18.974307831505136</v>
      </c>
      <c r="I76" s="4">
        <f t="shared" si="0"/>
        <v>-1.1013412404281553E-13</v>
      </c>
      <c r="J76" s="2"/>
      <c r="K76" s="2"/>
    </row>
    <row r="77" spans="1:11" x14ac:dyDescent="0.2">
      <c r="A77" s="2" t="s">
        <v>10</v>
      </c>
      <c r="C77" s="4">
        <f>-PMT($B$7,$B$6,$C$76)</f>
        <v>20.017894762238029</v>
      </c>
      <c r="D77" s="4">
        <f t="shared" ref="D77:I77" si="1">-PMT($B$7,$B$6,$C$76)</f>
        <v>20.017894762238029</v>
      </c>
      <c r="E77" s="4">
        <f t="shared" si="1"/>
        <v>20.017894762238029</v>
      </c>
      <c r="F77" s="4">
        <f t="shared" si="1"/>
        <v>20.017894762238029</v>
      </c>
      <c r="G77" s="4">
        <f t="shared" si="1"/>
        <v>20.017894762238029</v>
      </c>
      <c r="H77" s="4">
        <f t="shared" si="1"/>
        <v>20.017894762238029</v>
      </c>
      <c r="I77" s="4">
        <f t="shared" si="1"/>
        <v>20.017894762238029</v>
      </c>
    </row>
    <row r="78" spans="1:11" x14ac:dyDescent="0.2">
      <c r="A78" s="2" t="s">
        <v>11</v>
      </c>
      <c r="C78" s="12">
        <f t="shared" ref="C78:I78" si="2">C76*$B$7</f>
        <v>5.5</v>
      </c>
      <c r="D78" s="12">
        <f t="shared" si="2"/>
        <v>4.7015157880769083</v>
      </c>
      <c r="E78" s="12">
        <f t="shared" si="2"/>
        <v>3.8591149444980464</v>
      </c>
      <c r="F78" s="12">
        <f t="shared" si="2"/>
        <v>2.9703820545223474</v>
      </c>
      <c r="G78" s="12">
        <f t="shared" si="2"/>
        <v>2.0327688555979848</v>
      </c>
      <c r="H78" s="12">
        <f t="shared" si="2"/>
        <v>1.0435869307327825</v>
      </c>
      <c r="I78" s="12">
        <f t="shared" si="2"/>
        <v>-6.0573768223548543E-15</v>
      </c>
    </row>
    <row r="79" spans="1:11" x14ac:dyDescent="0.2">
      <c r="A79" s="2" t="s">
        <v>13</v>
      </c>
      <c r="C79" s="4">
        <f t="shared" ref="C79:I79" si="3">C77-C78</f>
        <v>14.517894762238029</v>
      </c>
      <c r="D79" s="4">
        <f t="shared" si="3"/>
        <v>15.316378974161122</v>
      </c>
      <c r="E79" s="4">
        <f t="shared" si="3"/>
        <v>16.158779817739983</v>
      </c>
      <c r="F79" s="4">
        <f t="shared" si="3"/>
        <v>17.047512707715683</v>
      </c>
      <c r="G79" s="4">
        <f t="shared" si="3"/>
        <v>17.985125906640043</v>
      </c>
      <c r="H79" s="4">
        <f t="shared" si="3"/>
        <v>18.974307831505246</v>
      </c>
      <c r="I79" s="4">
        <f t="shared" si="3"/>
        <v>20.017894762238036</v>
      </c>
    </row>
    <row r="80" spans="1:11" x14ac:dyDescent="0.2">
      <c r="A80" s="2" t="s">
        <v>17</v>
      </c>
      <c r="C80" s="5">
        <f>C87+C106</f>
        <v>98.907466711205643</v>
      </c>
    </row>
    <row r="81" spans="1:8" x14ac:dyDescent="0.2">
      <c r="C81" s="15"/>
    </row>
    <row r="82" spans="1:8" x14ac:dyDescent="0.2">
      <c r="A82" s="2"/>
      <c r="B82" s="2"/>
      <c r="D82" s="5"/>
      <c r="E82" s="5"/>
      <c r="F82" s="5"/>
      <c r="G82" s="5"/>
      <c r="H82" s="5">
        <f>$H$79/(1+H13)</f>
        <v>17.239685187326796</v>
      </c>
    </row>
    <row r="83" spans="1:8" x14ac:dyDescent="0.2">
      <c r="A83" s="2"/>
      <c r="B83" s="2"/>
      <c r="C83" s="5"/>
      <c r="D83" s="5"/>
      <c r="E83" s="5"/>
      <c r="F83" s="5"/>
      <c r="G83" s="5">
        <f>($G$79/(1+G14))+((H82+H84)*0.5/(1+G14))</f>
        <v>32.496240635939984</v>
      </c>
      <c r="H83" s="5"/>
    </row>
    <row r="84" spans="1:8" x14ac:dyDescent="0.2">
      <c r="A84" s="2"/>
      <c r="B84" s="2"/>
      <c r="C84" s="5"/>
      <c r="D84" s="5"/>
      <c r="E84" s="5"/>
      <c r="F84" s="5">
        <f>($F$79/(1+F15))+((G83+G85)*0.5/(1+F15))</f>
        <v>45.854227477664004</v>
      </c>
      <c r="G84" s="5"/>
      <c r="H84" s="5">
        <f>$H$79/(1+H15)</f>
        <v>17.493758563039524</v>
      </c>
    </row>
    <row r="85" spans="1:8" x14ac:dyDescent="0.2">
      <c r="A85" s="2"/>
      <c r="B85" s="2"/>
      <c r="C85" s="5"/>
      <c r="D85" s="5"/>
      <c r="E85" s="5">
        <f>($E$79/(1+E16))+((F84+F86)*0.5/(1+E16))</f>
        <v>58.019273497613767</v>
      </c>
      <c r="F85" s="5"/>
      <c r="G85" s="5">
        <f>($G$79/(1+G16))+((H84+H86)*0.5/(1+G16))</f>
        <v>33.115266677520729</v>
      </c>
      <c r="H85" s="5"/>
    </row>
    <row r="86" spans="1:8" x14ac:dyDescent="0.2">
      <c r="A86" s="2"/>
      <c r="B86" s="2"/>
      <c r="C86" s="5"/>
      <c r="D86" s="5">
        <f>($D$79/(1+D17))+((E85+E87)*0.5/(1+D17))</f>
        <v>69.717913967717493</v>
      </c>
      <c r="E86" s="5"/>
      <c r="F86" s="5">
        <f>($F$79/(1+F17))+((G85+G87)*0.5/(1+F17))</f>
        <v>47.082309207350534</v>
      </c>
      <c r="G86" s="5"/>
      <c r="H86" s="5">
        <f>$H$79/(1+H17)</f>
        <v>17.713347745543256</v>
      </c>
    </row>
    <row r="87" spans="1:8" x14ac:dyDescent="0.2">
      <c r="A87" s="2"/>
      <c r="B87" s="2"/>
      <c r="C87" s="5">
        <f>($C$79/(1+C18))+((D86+D88)*0.5/(1+C18))</f>
        <v>81.565169795748531</v>
      </c>
      <c r="D87" s="5"/>
      <c r="E87" s="5">
        <f>($E$79/(1+E18))+((F86+F88)*0.5/(1+E18))</f>
        <v>60.160437610673171</v>
      </c>
      <c r="F87" s="5"/>
      <c r="G87" s="5">
        <f>($G$79/(1+G18))+((H86+H88)*0.5/(1+G18))</f>
        <v>33.656304708178496</v>
      </c>
      <c r="H87" s="5"/>
    </row>
    <row r="88" spans="1:8" x14ac:dyDescent="0.2">
      <c r="A88" s="2"/>
      <c r="B88" s="2"/>
      <c r="C88" s="5"/>
      <c r="D88" s="5">
        <f>($D$79/(1+D19))+((E87+E89)*0.5/(1+D19))</f>
        <v>72.533153078878371</v>
      </c>
      <c r="E88" s="5"/>
      <c r="F88" s="5">
        <f>($F$79/(1+F19))+((G87+G89)*0.5/(1+F19))</f>
        <v>48.142905951051489</v>
      </c>
      <c r="G88" s="5"/>
      <c r="H88" s="5">
        <f>$H$79/(1+H19)</f>
        <v>17.902350866331073</v>
      </c>
    </row>
    <row r="89" spans="1:8" x14ac:dyDescent="0.2">
      <c r="A89" s="2"/>
      <c r="B89" s="2"/>
      <c r="C89" s="5"/>
      <c r="D89" s="5"/>
      <c r="E89" s="5">
        <f>($E$79/(1+E20))+((F88+F90)*0.5/(1+E20))</f>
        <v>61.946828061894323</v>
      </c>
      <c r="F89" s="5"/>
      <c r="G89" s="5">
        <f>($G$79/(1+G20))+((H88+H90)*0.5/(1+G20))</f>
        <v>34.127050591202973</v>
      </c>
      <c r="H89" s="5"/>
    </row>
    <row r="90" spans="1:8" x14ac:dyDescent="0.2">
      <c r="A90" s="2"/>
      <c r="B90" s="2"/>
      <c r="C90" s="5"/>
      <c r="D90" s="5"/>
      <c r="E90" s="5"/>
      <c r="F90" s="5">
        <f>($F$79/(1+F21))+((G89+G91)*0.5/(1+F21))</f>
        <v>49.05337846000063</v>
      </c>
      <c r="G90" s="5"/>
      <c r="H90" s="5">
        <f>$H$79/(1+H21)</f>
        <v>18.064489802597429</v>
      </c>
    </row>
    <row r="91" spans="1:8" x14ac:dyDescent="0.2">
      <c r="A91" s="2"/>
      <c r="B91" s="2"/>
      <c r="C91" s="5"/>
      <c r="D91" s="5"/>
      <c r="E91" s="5"/>
      <c r="F91" s="5"/>
      <c r="G91" s="5">
        <f>($G$79/(1+G22))+((H90+H92)*0.5/(1+G22))</f>
        <v>34.535039298131906</v>
      </c>
      <c r="H91" s="5"/>
    </row>
    <row r="92" spans="1:8" x14ac:dyDescent="0.2">
      <c r="A92" s="2"/>
      <c r="B92" s="2"/>
      <c r="C92" s="5"/>
      <c r="D92" s="5"/>
      <c r="E92" s="5"/>
      <c r="F92" s="5"/>
      <c r="G92" s="5"/>
      <c r="H92" s="5">
        <f>$H$79/(1+H23)</f>
        <v>18.203167065125342</v>
      </c>
    </row>
    <row r="94" spans="1:8" ht="13.5" x14ac:dyDescent="0.25">
      <c r="A94" s="1" t="s">
        <v>18</v>
      </c>
    </row>
    <row r="95" spans="1:8" ht="13.5" x14ac:dyDescent="0.25">
      <c r="A95" s="1" t="s">
        <v>19</v>
      </c>
    </row>
    <row r="98" spans="1:8" x14ac:dyDescent="0.2">
      <c r="A98" s="9" t="s">
        <v>15</v>
      </c>
      <c r="B98" s="10"/>
      <c r="C98" s="10"/>
      <c r="D98" s="10"/>
      <c r="E98" s="10"/>
      <c r="F98" s="2"/>
      <c r="G98" s="2"/>
      <c r="H98" s="2"/>
    </row>
    <row r="99" spans="1:8" x14ac:dyDescent="0.2">
      <c r="A99" s="2"/>
      <c r="B99" s="2"/>
      <c r="C99" s="2"/>
      <c r="D99" s="2"/>
      <c r="E99" s="2"/>
      <c r="F99" s="2"/>
      <c r="G99" s="2"/>
      <c r="H99" s="2"/>
    </row>
    <row r="100" spans="1:8" x14ac:dyDescent="0.2">
      <c r="A100" s="2"/>
      <c r="B100" s="7" t="s">
        <v>6</v>
      </c>
      <c r="C100" s="7">
        <v>1</v>
      </c>
      <c r="D100" s="7">
        <f>C100+1</f>
        <v>2</v>
      </c>
      <c r="E100" s="7">
        <f>D100+1</f>
        <v>3</v>
      </c>
      <c r="F100" s="7">
        <f>E100+1</f>
        <v>4</v>
      </c>
      <c r="G100" s="7">
        <f>F100+1</f>
        <v>5</v>
      </c>
      <c r="H100" s="7">
        <f>G100+1</f>
        <v>6</v>
      </c>
    </row>
    <row r="101" spans="1:8" x14ac:dyDescent="0.2">
      <c r="C101" s="5"/>
      <c r="D101" s="5"/>
      <c r="E101" s="5"/>
      <c r="F101" s="5"/>
      <c r="G101" s="5"/>
      <c r="H101" s="5">
        <f>$H$78/(1+H13)</f>
        <v>0.94818268530296834</v>
      </c>
    </row>
    <row r="102" spans="1:8" x14ac:dyDescent="0.2">
      <c r="C102" s="5"/>
      <c r="D102" s="5"/>
      <c r="E102" s="5"/>
      <c r="F102" s="5"/>
      <c r="G102" s="5">
        <f>($G$78/(1+G14))+(((H101+H103)*0.5)/(1+G14))</f>
        <v>2.7465826117274994</v>
      </c>
      <c r="H102" s="5"/>
    </row>
    <row r="103" spans="1:8" x14ac:dyDescent="0.2">
      <c r="C103" s="5"/>
      <c r="D103" s="5"/>
      <c r="E103" s="5"/>
      <c r="F103" s="5">
        <f>($F$78/(1+F15))+((G102+G104)*0.5)/(1+F15)</f>
        <v>5.2794413834990763</v>
      </c>
      <c r="G103" s="5"/>
      <c r="H103" s="5">
        <f>$H$78/(1+H15)</f>
        <v>0.9621567209671682</v>
      </c>
    </row>
    <row r="104" spans="1:8" x14ac:dyDescent="0.2">
      <c r="C104" s="5"/>
      <c r="D104" s="5"/>
      <c r="E104" s="5">
        <f>($E$78/(1+E16))+((F103+F105)*0.5)/(1+E16)</f>
        <v>8.5213581367864997</v>
      </c>
      <c r="F104" s="5"/>
      <c r="G104" s="5">
        <f>($G$78/(1+G16))+(((H103+H105)*0.5)/(1+G16))</f>
        <v>2.7923973301014016</v>
      </c>
      <c r="H104" s="5"/>
    </row>
    <row r="105" spans="1:8" x14ac:dyDescent="0.2">
      <c r="C105" s="5"/>
      <c r="D105" s="5">
        <f>($D$78/(1+D17))+((E104+E106)*0.5)/(1+D17)</f>
        <v>12.51163632760311</v>
      </c>
      <c r="E105" s="5"/>
      <c r="F105" s="5">
        <f>($F$78/(1+F17))+((G104+G106)*0.5)/(1+F17)</f>
        <v>5.398543442092449</v>
      </c>
      <c r="G105" s="5"/>
      <c r="H105" s="5">
        <f>$H$78/(1+H17)</f>
        <v>0.97423412600487347</v>
      </c>
    </row>
    <row r="106" spans="1:8" x14ac:dyDescent="0.2">
      <c r="C106" s="5">
        <f>($C$78/(1+C18))+((D105+D107)*0.5)/(1+C18)</f>
        <v>17.342296915457119</v>
      </c>
      <c r="D106" s="5"/>
      <c r="E106" s="5">
        <f>($E$78/(1+E18))+((F105+F107)*0.5)/(1+E18)</f>
        <v>8.7816229585105603</v>
      </c>
      <c r="F106" s="5"/>
      <c r="G106" s="5">
        <f>($G$78/(1+G18))+(((H105+H107)*0.5)/(1+G18))</f>
        <v>2.8323865098468932</v>
      </c>
      <c r="H106" s="5"/>
    </row>
    <row r="107" spans="1:8" x14ac:dyDescent="0.2">
      <c r="C107" s="5"/>
      <c r="D107" s="5">
        <f>($D$78/(1+D19))+((E106+E108)*0.5)/(1+D19)</f>
        <v>12.907187194856842</v>
      </c>
      <c r="E107" s="5"/>
      <c r="F107" s="5">
        <f>($F$78/(1+F19))+((G106+G108)*0.5)/(1+F19)</f>
        <v>5.5006537323640199</v>
      </c>
      <c r="G107" s="5"/>
      <c r="H107" s="5">
        <f>$H$78/(1+H19)</f>
        <v>0.98462929764820328</v>
      </c>
    </row>
    <row r="108" spans="1:8" x14ac:dyDescent="0.2">
      <c r="C108" s="5"/>
      <c r="D108" s="5"/>
      <c r="E108" s="5">
        <f>($E$78/(1+E20))+((F107+F109)*0.5)/(1+E20)</f>
        <v>8.9952486315163789</v>
      </c>
      <c r="F108" s="5"/>
      <c r="G108" s="5">
        <f>($G$78/(1+G20))+(((H107+H109)*0.5)/(1+G20))</f>
        <v>2.8671457873102515</v>
      </c>
      <c r="H108" s="5"/>
    </row>
    <row r="109" spans="1:8" x14ac:dyDescent="0.2">
      <c r="C109" s="5"/>
      <c r="D109" s="5"/>
      <c r="E109" s="5"/>
      <c r="F109" s="5">
        <f>($F$78/(1+F21))+((G108+G110)*0.5)/(1+F21)</f>
        <v>5.5877165690155994</v>
      </c>
      <c r="G109" s="5"/>
      <c r="H109" s="5">
        <f>$H$78/(1+H21)</f>
        <v>0.99354693914285275</v>
      </c>
    </row>
    <row r="110" spans="1:8" x14ac:dyDescent="0.2">
      <c r="C110" s="5"/>
      <c r="D110" s="5"/>
      <c r="E110" s="5"/>
      <c r="F110" s="5"/>
      <c r="G110" s="5">
        <f>($G$78/(1+G22))+(((H109+H111)*0.5)/(1+G22))</f>
        <v>2.8972499478520684</v>
      </c>
      <c r="H110" s="5"/>
    </row>
    <row r="111" spans="1:8" x14ac:dyDescent="0.2">
      <c r="C111" s="5"/>
      <c r="D111" s="5"/>
      <c r="E111" s="5"/>
      <c r="F111" s="5"/>
      <c r="G111" s="5"/>
      <c r="H111" s="5">
        <f>$H$78/(1+H23)</f>
        <v>1.0011741885818881</v>
      </c>
    </row>
    <row r="112" spans="1:8" ht="13.5" x14ac:dyDescent="0.25">
      <c r="A112" s="1" t="s">
        <v>20</v>
      </c>
    </row>
    <row r="113" spans="1:8" ht="13.5" x14ac:dyDescent="0.25">
      <c r="A113" s="1" t="s">
        <v>21</v>
      </c>
    </row>
    <row r="116" spans="1:8" x14ac:dyDescent="0.2">
      <c r="A116" s="9" t="s">
        <v>16</v>
      </c>
      <c r="B116" s="10"/>
      <c r="C116" s="13"/>
      <c r="D116" s="13"/>
      <c r="E116" s="13"/>
    </row>
    <row r="118" spans="1:8" x14ac:dyDescent="0.2">
      <c r="B118" s="7" t="s">
        <v>6</v>
      </c>
      <c r="C118" s="7">
        <v>1</v>
      </c>
      <c r="D118" s="7">
        <f>C118+1</f>
        <v>2</v>
      </c>
      <c r="E118" s="7">
        <f>D118+1</f>
        <v>3</v>
      </c>
      <c r="F118" s="7">
        <f>E118+1</f>
        <v>4</v>
      </c>
      <c r="G118" s="7">
        <f>F118+1</f>
        <v>5</v>
      </c>
      <c r="H118" s="7">
        <f>G118+1</f>
        <v>6</v>
      </c>
    </row>
    <row r="119" spans="1:8" x14ac:dyDescent="0.2">
      <c r="C119" s="5"/>
      <c r="D119" s="5"/>
      <c r="E119" s="5"/>
      <c r="F119" s="5"/>
      <c r="G119" s="5"/>
      <c r="H119" s="5">
        <f>IF(H13&gt;0.06,(1000*(H13-0.06))/(1+H13),0)</f>
        <v>36.90472080231288</v>
      </c>
    </row>
    <row r="120" spans="1:8" x14ac:dyDescent="0.2">
      <c r="C120" s="5"/>
      <c r="D120" s="5"/>
      <c r="E120" s="5"/>
      <c r="F120" s="5"/>
      <c r="G120" s="5">
        <f>IF(G14&gt;0.06,(1000*(G14-0.06))/(1+G14),0)+((H119+H121)*0.5)/(1+G14)</f>
        <v>53.023384371892242</v>
      </c>
      <c r="H120" s="5"/>
    </row>
    <row r="121" spans="1:8" x14ac:dyDescent="0.2">
      <c r="C121" s="5"/>
      <c r="D121" s="5"/>
      <c r="E121" s="5"/>
      <c r="F121" s="5">
        <f>IF(F15&gt;0.06,(1000*(F15-0.06))/(1+F15),0)+((G120+G122)*0.5)/(1+F15)</f>
        <v>62.794778858599933</v>
      </c>
      <c r="G121" s="5"/>
      <c r="H121" s="5">
        <f>IF(H15&gt;0.06,(1000*(H15-0.06))/(1+H15),0)</f>
        <v>22.710907744831665</v>
      </c>
    </row>
    <row r="122" spans="1:8" x14ac:dyDescent="0.2">
      <c r="C122" s="5"/>
      <c r="D122" s="5"/>
      <c r="E122" s="5">
        <f>IF(E16&gt;0.06,(1000*(E16-0.06))/(1+E16),0)+((F121+F123)*0.5)/(1+E16)</f>
        <v>59.969294176155636</v>
      </c>
      <c r="F122" s="5"/>
      <c r="G122" s="5">
        <f>IF(G16&gt;0.06,(1000*(G16-0.06))/(1+G16),0)+((H121+H123)*0.5)/(1+G16)</f>
        <v>29.09508985294007</v>
      </c>
      <c r="H122" s="5"/>
    </row>
    <row r="123" spans="1:8" x14ac:dyDescent="0.2">
      <c r="C123" s="5"/>
      <c r="D123" s="5">
        <f>IF(D17&gt;0.06,(1000*(D17-0.06))/(1+D17),0)+((E122+E124)*0.5)/(1+D17)</f>
        <v>41.90101313764044</v>
      </c>
      <c r="E123" s="5"/>
      <c r="F123" s="5">
        <f>IF(F17&gt;0.06,(1000*(F17-0.06))/(1+F17),0)+((G122+G124)*0.5)/(1+F17)</f>
        <v>27.833092303475183</v>
      </c>
      <c r="G123" s="5"/>
      <c r="H123" s="5">
        <f>IF(H17&gt;0.06,(1000*(H17-0.06))/(1+H17),0)</f>
        <v>10.443554673460378</v>
      </c>
    </row>
    <row r="124" spans="1:8" x14ac:dyDescent="0.2">
      <c r="C124" s="5">
        <f>IF(C18&gt;0.06,(1000*(C18-0.06))/(1+C18),0)+((D123+D125)*0.5)/(1+C18)</f>
        <v>23.757470369438657</v>
      </c>
      <c r="D124" s="5"/>
      <c r="E124" s="5">
        <f>IF(E18&gt;0.06,(1000*(E18-0.06))/(1+E18),0)+((F123+F125)*0.5)/(1+E18)</f>
        <v>14.974166960059048</v>
      </c>
      <c r="F124" s="5"/>
      <c r="G124" s="5">
        <f>IF(G18&gt;0.06,(1000*(G18-0.06))/(1+G18),0)+((H123+H125)*0.5)/(1+G18)</f>
        <v>8.1870241110407669</v>
      </c>
      <c r="H124" s="5"/>
    </row>
    <row r="125" spans="1:8" x14ac:dyDescent="0.2">
      <c r="C125" s="5"/>
      <c r="D125" s="5">
        <f>IF(D19&gt;0.06,(1000*(D19-0.06))/(1+D19),0)+((E124+E126)*0.5)/(1+D19)</f>
        <v>7.9896746381807437</v>
      </c>
      <c r="E125" s="5"/>
      <c r="F125" s="5">
        <f>IF(F19&gt;0.06,(1000*(F19-0.06))/(1+F19),0)+((G124+G126)*0.5)/(1+F19)</f>
        <v>3.8688005151962397</v>
      </c>
      <c r="G125" s="5"/>
      <c r="H125" s="5">
        <f>IF(H19&gt;0.06,(1000*(H19-0.06))/(1+H19),0)</f>
        <v>0</v>
      </c>
    </row>
    <row r="126" spans="1:8" x14ac:dyDescent="0.2">
      <c r="C126" s="5"/>
      <c r="D126" s="5"/>
      <c r="E126" s="5">
        <f>IF(E20&gt;0.06,(1000*(E20-0.06))/(1+E20),0)+((F125+F127)*0.5)/(1+E20)</f>
        <v>1.8504579343234071</v>
      </c>
      <c r="F126" s="5"/>
      <c r="G126" s="5">
        <f>IF(G20&gt;0.06,(1000*(G20-0.06))/(1+G20),0)+((H125+H127)*0.5)/(1+G20)</f>
        <v>0</v>
      </c>
      <c r="H126" s="5"/>
    </row>
    <row r="127" spans="1:8" x14ac:dyDescent="0.2">
      <c r="C127" s="5"/>
      <c r="D127" s="5"/>
      <c r="E127" s="5"/>
      <c r="F127" s="5">
        <f>IF(F21&gt;0.06,(1000*(F21-0.06))/(1+F21),0)+((G126+G128)*0.5)/(1+F21)</f>
        <v>0</v>
      </c>
      <c r="G127" s="5"/>
      <c r="H127" s="5">
        <f>IF(H21&gt;0.06,(1000*(H21-0.06))/(1+H21),0)</f>
        <v>0</v>
      </c>
    </row>
    <row r="128" spans="1:8" x14ac:dyDescent="0.2">
      <c r="C128" s="5"/>
      <c r="D128" s="5"/>
      <c r="E128" s="5"/>
      <c r="F128" s="5"/>
      <c r="G128" s="5">
        <f>IF(G22&gt;0.06,(1000*(G22-0.06))/(1+G22),0)+((H127+H129)*0.5)/(1+G22)</f>
        <v>0</v>
      </c>
      <c r="H128" s="5"/>
    </row>
    <row r="129" spans="3:8" x14ac:dyDescent="0.2">
      <c r="C129" s="5"/>
      <c r="D129" s="5"/>
      <c r="E129" s="5"/>
      <c r="F129" s="5"/>
      <c r="G129" s="5"/>
      <c r="H129" s="5">
        <f>IF(H23&gt;0.06,(1000*(H23-0.06))/(1+H23),0)</f>
        <v>0</v>
      </c>
    </row>
  </sheetData>
  <phoneticPr fontId="0" type="noConversion"/>
  <pageMargins left="0.75" right="0.75" top="1" bottom="1" header="0.5" footer="0.5"/>
  <pageSetup scale="68" orientation="portrait" r:id="rId1"/>
  <headerFooter alignWithMargins="0"/>
  <rowBreaks count="2" manualBreakCount="2">
    <brk id="55" max="16383" man="1"/>
    <brk id="114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Long Answer--Question IIa</vt:lpstr>
      <vt:lpstr>Sheet2</vt:lpstr>
      <vt:lpstr>Sheet3</vt:lpstr>
      <vt:lpstr>'Long Answer--Question IIa'!Print_Area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Jan Havlíček</cp:lastModifiedBy>
  <cp:lastPrinted>2001-12-11T21:02:23Z</cp:lastPrinted>
  <dcterms:created xsi:type="dcterms:W3CDTF">2001-12-10T18:58:32Z</dcterms:created>
  <dcterms:modified xsi:type="dcterms:W3CDTF">2023-09-19T16:57:27Z</dcterms:modified>
</cp:coreProperties>
</file>