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F283D3-81DD-4635-A701-7B5AE44880B5}" xr6:coauthVersionLast="47" xr6:coauthVersionMax="47" xr10:uidLastSave="{00000000-0000-0000-0000-000000000000}"/>
  <bookViews>
    <workbookView xWindow="-120" yWindow="-120" windowWidth="38640" windowHeight="15720"/>
  </bookViews>
  <sheets>
    <sheet name="8.13a" sheetId="1" r:id="rId1"/>
    <sheet name="8.15" sheetId="2" r:id="rId2"/>
    <sheet name="8.19" sheetId="3" r:id="rId3"/>
  </sheets>
  <definedNames>
    <definedName name="_xlnm.Print_Area" localSheetId="0">'8.13a'!$A$1:$F$47</definedName>
    <definedName name="_xlnm.Print_Area" localSheetId="1">'8.15'!$A$1:$I$26</definedName>
    <definedName name="_xlnm.Print_Area" localSheetId="2">'8.19'!$A$1:$L$36</definedName>
    <definedName name="solver_adj" localSheetId="0" hidden="1">'8.13a'!$E$11</definedName>
    <definedName name="solver_adj" localSheetId="1" hidden="1">'8.15'!$D$12:$E$12</definedName>
    <definedName name="solver_adj" localSheetId="2" hidden="1">'8.19'!$D$17:$E$17</definedName>
    <definedName name="solver_drv" localSheetId="0" hidden="1">1</definedName>
    <definedName name="solver_drv" localSheetId="2" hidden="1">1</definedName>
    <definedName name="solver_est" localSheetId="0" hidden="1">1</definedName>
    <definedName name="solver_est" localSheetId="2" hidden="1">1</definedName>
    <definedName name="solver_itr" localSheetId="0" hidden="1">100</definedName>
    <definedName name="solver_itr" localSheetId="2" hidden="1">100</definedName>
    <definedName name="solver_lhs1" localSheetId="0" hidden="1">'8.13a'!$E$11</definedName>
    <definedName name="solver_lhs1" localSheetId="1" hidden="1">'8.15'!$D$12:$E$12</definedName>
    <definedName name="solver_lhs1" localSheetId="2" hidden="1">'8.19'!$F$18:$F$21</definedName>
    <definedName name="solver_lhs2" localSheetId="0" hidden="1">'8.13a'!$E$11</definedName>
    <definedName name="solver_lhs2" localSheetId="1" hidden="1">'8.15'!$F$19:$F$21</definedName>
    <definedName name="solver_lhs2" localSheetId="2" hidden="1">'8.19'!$D$17:$E$17</definedName>
    <definedName name="solver_lhs3" localSheetId="0" hidden="1">'8.13a'!$E$11</definedName>
    <definedName name="solver_lhs3" localSheetId="1" hidden="1">'8.15'!$D$12:$E$12</definedName>
    <definedName name="solver_lhs4" localSheetId="1" hidden="1">'8.15'!$D$12:$E$12</definedName>
    <definedName name="solver_lin" localSheetId="0" hidden="1">0</definedName>
    <definedName name="solver_lin" localSheetId="1" hidden="1">0</definedName>
    <definedName name="solver_lin" localSheetId="2" hidden="1">0</definedName>
    <definedName name="solver_num" localSheetId="0" hidden="1">3</definedName>
    <definedName name="solver_num" localSheetId="1" hidden="1">4</definedName>
    <definedName name="solver_num" localSheetId="2" hidden="1">2</definedName>
    <definedName name="solver_nwt" localSheetId="0" hidden="1">1</definedName>
    <definedName name="solver_nwt" localSheetId="2" hidden="1">2</definedName>
    <definedName name="solver_opt" localSheetId="0" hidden="1">'8.13a'!$E$16</definedName>
    <definedName name="solver_opt" localSheetId="1" hidden="1">'8.15'!$F$16</definedName>
    <definedName name="solver_opt" localSheetId="2" hidden="1">'8.19'!$F$23</definedName>
    <definedName name="solver_pre" localSheetId="0" hidden="1">0.000001</definedName>
    <definedName name="solver_pre" localSheetId="2" hidden="1">0.000001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4" localSheetId="1" hidden="1">1</definedName>
    <definedName name="solver_rhs1" localSheetId="0" hidden="1">1</definedName>
    <definedName name="solver_rhs1" localSheetId="1" hidden="1">0</definedName>
    <definedName name="solver_rhs1" localSheetId="2" hidden="1">'8.19'!$G$18:$G$21</definedName>
    <definedName name="solver_rhs2" localSheetId="0" hidden="1">'8.13a'!$E$5</definedName>
    <definedName name="solver_rhs2" localSheetId="1" hidden="1">'8.15'!$H$19:$H$21</definedName>
    <definedName name="solver_rhs2" localSheetId="2" hidden="1">0</definedName>
    <definedName name="solver_rhs3" localSheetId="0" hidden="1">'8.13a'!$E$6</definedName>
    <definedName name="solver_rhs3" localSheetId="1" hidden="1">1000</definedName>
    <definedName name="solver_rhs4" localSheetId="1" hidden="1">1500</definedName>
    <definedName name="solver_scl" localSheetId="0" hidden="1">0</definedName>
    <definedName name="solver_scl" localSheetId="2" hidden="1">1</definedName>
    <definedName name="solver_sho" localSheetId="0" hidden="1">0</definedName>
    <definedName name="solver_sho" localSheetId="2" hidden="1">0</definedName>
    <definedName name="solver_tim" localSheetId="0" hidden="1">100</definedName>
    <definedName name="solver_tim" localSheetId="2" hidden="1">100</definedName>
    <definedName name="solver_tmp" localSheetId="1" hidden="1">1500</definedName>
    <definedName name="solver_tmp" localSheetId="2" hidden="1">0</definedName>
    <definedName name="solver_tol" localSheetId="0" hidden="1">0.05</definedName>
    <definedName name="solver_tol" localSheetId="2" hidden="1">0.05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0"/>
</workbook>
</file>

<file path=xl/calcChain.xml><?xml version="1.0" encoding="utf-8"?>
<calcChain xmlns="http://schemas.openxmlformats.org/spreadsheetml/2006/main">
  <c r="E13" i="1" l="1"/>
  <c r="E14" i="1"/>
  <c r="E15" i="1"/>
  <c r="E16" i="1"/>
  <c r="E28" i="1"/>
  <c r="E29" i="1"/>
  <c r="E30" i="1"/>
  <c r="E31" i="1"/>
  <c r="E36" i="1"/>
  <c r="E43" i="1"/>
  <c r="E44" i="1"/>
  <c r="E45" i="1"/>
  <c r="E46" i="1"/>
  <c r="D13" i="2"/>
  <c r="E13" i="2"/>
  <c r="D15" i="2"/>
  <c r="E15" i="2"/>
  <c r="D16" i="2"/>
  <c r="E16" i="2"/>
  <c r="F16" i="2"/>
  <c r="F19" i="2"/>
  <c r="F20" i="2"/>
  <c r="F21" i="2"/>
  <c r="F5" i="3"/>
  <c r="F6" i="3"/>
  <c r="F7" i="3"/>
  <c r="F8" i="3"/>
  <c r="F9" i="3"/>
  <c r="F10" i="3"/>
  <c r="F18" i="3"/>
  <c r="F19" i="3"/>
  <c r="F20" i="3"/>
  <c r="F21" i="3"/>
  <c r="F22" i="3"/>
  <c r="F23" i="3"/>
  <c r="F24" i="3"/>
  <c r="F29" i="3"/>
  <c r="F30" i="3"/>
  <c r="F31" i="3"/>
  <c r="F32" i="3"/>
  <c r="F33" i="3"/>
  <c r="F34" i="3"/>
  <c r="F35" i="3"/>
</calcChain>
</file>

<file path=xl/sharedStrings.xml><?xml version="1.0" encoding="utf-8"?>
<sst xmlns="http://schemas.openxmlformats.org/spreadsheetml/2006/main" count="166" uniqueCount="87">
  <si>
    <t>Sidbury, Dennis</t>
  </si>
  <si>
    <t>8.13(a)</t>
  </si>
  <si>
    <t>E204-2</t>
  </si>
  <si>
    <t>Problem Set #3</t>
  </si>
  <si>
    <t>Annual demand</t>
  </si>
  <si>
    <t>given</t>
  </si>
  <si>
    <t>Ch. 8, #8.13(a) only, 8.15 (a)-(d) only, 8.19</t>
  </si>
  <si>
    <t>Minimum order</t>
  </si>
  <si>
    <t>Constraint</t>
  </si>
  <si>
    <t>(2 of 3)</t>
  </si>
  <si>
    <t>Maximum order</t>
  </si>
  <si>
    <t>Date Due:  4/13/00</t>
  </si>
  <si>
    <t>Cost per Unit</t>
  </si>
  <si>
    <t>Cost per Order</t>
  </si>
  <si>
    <t>Holding Cost</t>
  </si>
  <si>
    <t>Order Quantity</t>
  </si>
  <si>
    <t>&lt;====Changing Cell #1</t>
  </si>
  <si>
    <t>Purchasing Cost</t>
  </si>
  <si>
    <t>Cost x demand</t>
  </si>
  <si>
    <t>Cost of Ordering</t>
  </si>
  <si>
    <t>Demand/Order Quantity*Cost per Order</t>
  </si>
  <si>
    <t>Inventory Cost</t>
  </si>
  <si>
    <t>Avg. Inv. * Cost per unit * Holding Cost</t>
  </si>
  <si>
    <t>Total Cost</t>
  </si>
  <si>
    <t>&lt;====Target Cell #1</t>
  </si>
  <si>
    <t>&lt;====Changing Cell #2</t>
  </si>
  <si>
    <t>&lt;====Target Cell #2</t>
  </si>
  <si>
    <t>&lt;====Changing Cell #3</t>
  </si>
  <si>
    <t>&lt;====Target Cell #3 - this is the optimal solution</t>
  </si>
  <si>
    <t>$1,000-$1,500</t>
  </si>
  <si>
    <t>Aqua-demand=300-0.175xprice</t>
  </si>
  <si>
    <t xml:space="preserve">Objective:  Maximixe profit (i.e. determine max. price) and, in turn, determine </t>
  </si>
  <si>
    <t>Hydro-demand=325-0.15xprice</t>
  </si>
  <si>
    <t>optimal product mix.</t>
  </si>
  <si>
    <t xml:space="preserve">Aqua cost/unit = </t>
  </si>
  <si>
    <t>1 pump</t>
  </si>
  <si>
    <t>9hrslabor</t>
  </si>
  <si>
    <t>12ft tubing</t>
  </si>
  <si>
    <t>Hydro cost/unit=</t>
  </si>
  <si>
    <t>6 hrs labor</t>
  </si>
  <si>
    <t>16 ft tubing</t>
  </si>
  <si>
    <t>(a)-(c)</t>
  </si>
  <si>
    <t>Aqua Spas</t>
  </si>
  <si>
    <t>Hyrdro-Luxes</t>
  </si>
  <si>
    <t>Total</t>
  </si>
  <si>
    <t>Price</t>
  </si>
  <si>
    <t>&lt;===Changing cells outlined</t>
  </si>
  <si>
    <t>Demand</t>
  </si>
  <si>
    <t>per regression</t>
  </si>
  <si>
    <t>Cost</t>
  </si>
  <si>
    <t>Unit Profit</t>
  </si>
  <si>
    <t>Unit Profit x Demand====&gt;</t>
  </si>
  <si>
    <t>Profit</t>
  </si>
  <si>
    <t>&lt;====Target Cell</t>
  </si>
  <si>
    <t>s.t.</t>
  </si>
  <si>
    <t>Used</t>
  </si>
  <si>
    <t>Available</t>
  </si>
  <si>
    <t>Pumps</t>
  </si>
  <si>
    <t>&lt;=</t>
  </si>
  <si>
    <t>Labor</t>
  </si>
  <si>
    <t>Tubing</t>
  </si>
  <si>
    <t>$1,000&lt;=Price&lt;=$1,500</t>
  </si>
  <si>
    <t>(d)  None of the resource constraints are binding at the optimal solution.</t>
  </si>
  <si>
    <t>Objective:  Minimize annual shipping miles</t>
  </si>
  <si>
    <t>Carpet Mill Locations</t>
  </si>
  <si>
    <t xml:space="preserve"> X         Coordinate</t>
  </si>
  <si>
    <t xml:space="preserve"> Y         Coordinate</t>
  </si>
  <si>
    <t>Tower</t>
  </si>
  <si>
    <t>Distance to plant</t>
  </si>
  <si>
    <t>Maximum Alllowed</t>
  </si>
  <si>
    <t># of deliveries</t>
  </si>
  <si>
    <t>Changing cells are outlined in bold</t>
  </si>
  <si>
    <t>Dalton</t>
  </si>
  <si>
    <t>Rome</t>
  </si>
  <si>
    <t>Canton</t>
  </si>
  <si>
    <t>Kennesaw</t>
  </si>
  <si>
    <t>&lt;====Target cell to minimize</t>
  </si>
  <si>
    <t># of shipping miles</t>
  </si>
  <si>
    <t>Need to be within 50 miles of each location.</t>
  </si>
  <si>
    <t>(d)</t>
  </si>
  <si>
    <t>Avg.</t>
  </si>
  <si>
    <t>&lt;====Target cell (minimize)</t>
  </si>
  <si>
    <t>(e)</t>
  </si>
  <si>
    <t>Max.</t>
  </si>
  <si>
    <t>&lt;====Target cell</t>
  </si>
  <si>
    <t>(i.e. cost is the lowest of all three scenarios)</t>
  </si>
  <si>
    <t>Objective:  Determine most EOQ and total (minimum)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</si>
</sst>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Arial"/>
      <family val="2"/>
    </font>
    <font>
      <u/>
      <sz val="10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0" fillId="0" borderId="0" xfId="1" applyNumberFormat="1" applyFont="1"/>
    <xf numFmtId="167" fontId="0" fillId="0" borderId="0" xfId="2" applyNumberFormat="1" applyFont="1"/>
    <xf numFmtId="167" fontId="5" fillId="0" borderId="1" xfId="2" applyNumberFormat="1" applyFont="1" applyBorder="1"/>
    <xf numFmtId="0" fontId="0" fillId="0" borderId="2" xfId="0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0" fontId="0" fillId="0" borderId="0" xfId="0" applyBorder="1"/>
    <xf numFmtId="167" fontId="0" fillId="0" borderId="6" xfId="2" applyNumberFormat="1" applyFont="1" applyBorder="1"/>
    <xf numFmtId="9" fontId="0" fillId="0" borderId="6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6" xfId="1" applyNumberFormat="1" applyFont="1" applyBorder="1"/>
    <xf numFmtId="1" fontId="0" fillId="0" borderId="6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7" fontId="0" fillId="0" borderId="10" xfId="2" applyNumberFormat="1" applyFont="1" applyBorder="1"/>
    <xf numFmtId="167" fontId="0" fillId="0" borderId="11" xfId="2" applyNumberFormat="1" applyFont="1" applyBorder="1"/>
    <xf numFmtId="167" fontId="5" fillId="0" borderId="0" xfId="2" applyNumberFormat="1" applyFont="1"/>
    <xf numFmtId="0" fontId="7" fillId="0" borderId="0" xfId="0" applyFont="1"/>
    <xf numFmtId="0" fontId="0" fillId="0" borderId="0" xfId="0" quotePrefix="1" applyAlignment="1">
      <alignment horizontal="right"/>
    </xf>
    <xf numFmtId="0" fontId="8" fillId="0" borderId="8" xfId="0" applyFont="1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0" fillId="0" borderId="4" xfId="0" applyBorder="1"/>
    <xf numFmtId="0" fontId="8" fillId="0" borderId="9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2" fontId="0" fillId="0" borderId="0" xfId="0" applyNumberFormat="1" applyBorder="1"/>
    <xf numFmtId="2" fontId="0" fillId="0" borderId="8" xfId="0" applyNumberFormat="1" applyBorder="1"/>
    <xf numFmtId="2" fontId="8" fillId="0" borderId="10" xfId="0" applyNumberFormat="1" applyFont="1" applyBorder="1" applyAlignment="1">
      <alignment horizontal="right" wrapText="1"/>
    </xf>
    <xf numFmtId="2" fontId="8" fillId="0" borderId="11" xfId="0" applyNumberFormat="1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5" fontId="1" fillId="0" borderId="0" xfId="1" applyNumberFormat="1" applyFont="1" applyBorder="1"/>
    <xf numFmtId="2" fontId="0" fillId="0" borderId="0" xfId="0" applyNumberFormat="1"/>
    <xf numFmtId="2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7" fontId="9" fillId="0" borderId="1" xfId="2" applyNumberFormat="1" applyFont="1" applyBorder="1"/>
    <xf numFmtId="0" fontId="10" fillId="0" borderId="0" xfId="0" applyFont="1"/>
    <xf numFmtId="0" fontId="10" fillId="0" borderId="0" xfId="0" applyFont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topLeftCell="A29" workbookViewId="0">
      <selection activeCell="F47" sqref="F47"/>
    </sheetView>
  </sheetViews>
  <sheetFormatPr defaultRowHeight="12.75" x14ac:dyDescent="0.2"/>
  <cols>
    <col min="5" max="5" width="14.42578125" customWidth="1"/>
    <col min="6" max="6" width="21.5703125" customWidth="1"/>
    <col min="8" max="14" width="2.7109375" customWidth="1"/>
    <col min="15" max="15" width="13.42578125" customWidth="1"/>
    <col min="16" max="16" width="1.85546875" customWidth="1"/>
  </cols>
  <sheetData>
    <row r="1" spans="1:15" ht="18.75" x14ac:dyDescent="0.3">
      <c r="O1" s="2" t="s">
        <v>0</v>
      </c>
    </row>
    <row r="2" spans="1:15" ht="20.25" x14ac:dyDescent="0.3">
      <c r="A2" s="26" t="s">
        <v>1</v>
      </c>
      <c r="O2" s="2" t="s">
        <v>2</v>
      </c>
    </row>
    <row r="3" spans="1:15" ht="90.75" x14ac:dyDescent="0.3">
      <c r="A3" s="44" t="s">
        <v>86</v>
      </c>
      <c r="O3" s="2" t="s">
        <v>3</v>
      </c>
    </row>
    <row r="4" spans="1:15" ht="15.75" x14ac:dyDescent="0.25">
      <c r="C4" s="7" t="s">
        <v>4</v>
      </c>
      <c r="D4" s="8"/>
      <c r="E4" s="9">
        <v>1500</v>
      </c>
      <c r="F4" t="s">
        <v>5</v>
      </c>
      <c r="O4" s="3" t="s">
        <v>6</v>
      </c>
    </row>
    <row r="5" spans="1:15" ht="15.75" x14ac:dyDescent="0.25">
      <c r="C5" s="10" t="s">
        <v>7</v>
      </c>
      <c r="D5" s="11"/>
      <c r="E5" s="18">
        <v>1</v>
      </c>
      <c r="F5" t="s">
        <v>8</v>
      </c>
      <c r="O5" s="3" t="s">
        <v>9</v>
      </c>
    </row>
    <row r="6" spans="1:15" ht="15.75" x14ac:dyDescent="0.25">
      <c r="C6" s="10" t="s">
        <v>10</v>
      </c>
      <c r="D6" s="11"/>
      <c r="E6" s="18">
        <v>499</v>
      </c>
      <c r="F6" t="s">
        <v>8</v>
      </c>
      <c r="O6" s="3" t="s">
        <v>11</v>
      </c>
    </row>
    <row r="7" spans="1:15" x14ac:dyDescent="0.2">
      <c r="C7" s="10" t="s">
        <v>12</v>
      </c>
      <c r="D7" s="11"/>
      <c r="E7" s="12">
        <v>35</v>
      </c>
      <c r="F7" t="s">
        <v>5</v>
      </c>
    </row>
    <row r="8" spans="1:15" x14ac:dyDescent="0.2">
      <c r="C8" s="10" t="s">
        <v>13</v>
      </c>
      <c r="D8" s="11"/>
      <c r="E8" s="12">
        <v>20</v>
      </c>
      <c r="F8" t="s">
        <v>5</v>
      </c>
    </row>
    <row r="9" spans="1:15" x14ac:dyDescent="0.2">
      <c r="C9" s="10" t="s">
        <v>14</v>
      </c>
      <c r="D9" s="11"/>
      <c r="E9" s="13">
        <v>0.2</v>
      </c>
      <c r="F9" t="s">
        <v>5</v>
      </c>
    </row>
    <row r="10" spans="1:15" x14ac:dyDescent="0.2">
      <c r="C10" s="10"/>
      <c r="D10" s="11"/>
      <c r="E10" s="14"/>
    </row>
    <row r="11" spans="1:15" x14ac:dyDescent="0.2">
      <c r="C11" s="10" t="s">
        <v>15</v>
      </c>
      <c r="D11" s="11"/>
      <c r="E11" s="19">
        <v>92.582599541147076</v>
      </c>
      <c r="F11" t="s">
        <v>16</v>
      </c>
    </row>
    <row r="12" spans="1:15" x14ac:dyDescent="0.2">
      <c r="C12" s="10"/>
      <c r="D12" s="11"/>
      <c r="E12" s="14"/>
    </row>
    <row r="13" spans="1:15" x14ac:dyDescent="0.2">
      <c r="C13" s="10" t="s">
        <v>17</v>
      </c>
      <c r="D13" s="11"/>
      <c r="E13" s="12">
        <f>E7*E4</f>
        <v>52500</v>
      </c>
      <c r="F13" t="s">
        <v>18</v>
      </c>
    </row>
    <row r="14" spans="1:15" x14ac:dyDescent="0.2">
      <c r="C14" s="10" t="s">
        <v>19</v>
      </c>
      <c r="D14" s="11"/>
      <c r="E14" s="12">
        <f>E4/E11*E8</f>
        <v>324.03497145991139</v>
      </c>
      <c r="F14" t="s">
        <v>20</v>
      </c>
    </row>
    <row r="15" spans="1:15" x14ac:dyDescent="0.2">
      <c r="C15" s="10" t="s">
        <v>21</v>
      </c>
      <c r="D15" s="11"/>
      <c r="E15" s="12">
        <f>E11/2*E7*E9</f>
        <v>324.03909839401479</v>
      </c>
      <c r="F15" t="s">
        <v>22</v>
      </c>
    </row>
    <row r="16" spans="1:15" ht="15" x14ac:dyDescent="0.2">
      <c r="C16" s="10" t="s">
        <v>23</v>
      </c>
      <c r="D16" s="11"/>
      <c r="E16" s="6">
        <f>SUM(E13:E15)</f>
        <v>53148.07406985393</v>
      </c>
      <c r="F16" t="s">
        <v>24</v>
      </c>
    </row>
    <row r="17" spans="3:8" x14ac:dyDescent="0.2">
      <c r="C17" s="15"/>
      <c r="D17" s="16"/>
      <c r="E17" s="17"/>
    </row>
    <row r="19" spans="3:8" x14ac:dyDescent="0.2">
      <c r="C19" s="7" t="s">
        <v>4</v>
      </c>
      <c r="D19" s="8"/>
      <c r="E19" s="9">
        <v>1500</v>
      </c>
      <c r="F19" t="s">
        <v>5</v>
      </c>
      <c r="H19" s="11"/>
    </row>
    <row r="20" spans="3:8" x14ac:dyDescent="0.2">
      <c r="C20" s="10" t="s">
        <v>7</v>
      </c>
      <c r="D20" s="11"/>
      <c r="E20" s="18">
        <v>500</v>
      </c>
      <c r="F20" t="s">
        <v>8</v>
      </c>
      <c r="H20" s="11"/>
    </row>
    <row r="21" spans="3:8" x14ac:dyDescent="0.2">
      <c r="C21" s="10" t="s">
        <v>10</v>
      </c>
      <c r="D21" s="11"/>
      <c r="E21" s="18">
        <v>999</v>
      </c>
      <c r="F21" t="s">
        <v>8</v>
      </c>
      <c r="H21" s="11"/>
    </row>
    <row r="22" spans="3:8" x14ac:dyDescent="0.2">
      <c r="C22" s="10" t="s">
        <v>12</v>
      </c>
      <c r="D22" s="11"/>
      <c r="E22" s="12">
        <v>33</v>
      </c>
      <c r="F22" t="s">
        <v>5</v>
      </c>
    </row>
    <row r="23" spans="3:8" x14ac:dyDescent="0.2">
      <c r="C23" s="10" t="s">
        <v>13</v>
      </c>
      <c r="D23" s="11"/>
      <c r="E23" s="12">
        <v>20</v>
      </c>
      <c r="F23" t="s">
        <v>5</v>
      </c>
    </row>
    <row r="24" spans="3:8" x14ac:dyDescent="0.2">
      <c r="C24" s="10" t="s">
        <v>14</v>
      </c>
      <c r="D24" s="11"/>
      <c r="E24" s="13">
        <v>0.2</v>
      </c>
      <c r="F24" t="s">
        <v>5</v>
      </c>
    </row>
    <row r="25" spans="3:8" x14ac:dyDescent="0.2">
      <c r="C25" s="10"/>
      <c r="D25" s="11"/>
      <c r="E25" s="14"/>
    </row>
    <row r="26" spans="3:8" x14ac:dyDescent="0.2">
      <c r="C26" s="10" t="s">
        <v>15</v>
      </c>
      <c r="D26" s="11"/>
      <c r="E26" s="14">
        <v>500</v>
      </c>
      <c r="F26" t="s">
        <v>25</v>
      </c>
    </row>
    <row r="27" spans="3:8" x14ac:dyDescent="0.2">
      <c r="C27" s="10"/>
      <c r="D27" s="11"/>
      <c r="E27" s="14"/>
    </row>
    <row r="28" spans="3:8" x14ac:dyDescent="0.2">
      <c r="C28" s="10" t="s">
        <v>17</v>
      </c>
      <c r="D28" s="11"/>
      <c r="E28" s="12">
        <f>E22*E19</f>
        <v>49500</v>
      </c>
      <c r="F28" t="s">
        <v>18</v>
      </c>
    </row>
    <row r="29" spans="3:8" x14ac:dyDescent="0.2">
      <c r="C29" s="10" t="s">
        <v>19</v>
      </c>
      <c r="D29" s="11"/>
      <c r="E29" s="12">
        <f>E19/E26*E23</f>
        <v>60</v>
      </c>
      <c r="F29" t="s">
        <v>20</v>
      </c>
    </row>
    <row r="30" spans="3:8" x14ac:dyDescent="0.2">
      <c r="C30" s="10" t="s">
        <v>21</v>
      </c>
      <c r="D30" s="11"/>
      <c r="E30" s="12">
        <f>E26/2*E22*E24</f>
        <v>1650</v>
      </c>
      <c r="F30" t="s">
        <v>22</v>
      </c>
    </row>
    <row r="31" spans="3:8" ht="15" x14ac:dyDescent="0.2">
      <c r="C31" s="10" t="s">
        <v>23</v>
      </c>
      <c r="D31" s="11"/>
      <c r="E31" s="6">
        <f>SUM(E28:E30)</f>
        <v>51210</v>
      </c>
      <c r="F31" t="s">
        <v>26</v>
      </c>
    </row>
    <row r="32" spans="3:8" x14ac:dyDescent="0.2">
      <c r="C32" s="15"/>
      <c r="D32" s="16"/>
      <c r="E32" s="17"/>
    </row>
    <row r="34" spans="3:6" x14ac:dyDescent="0.2">
      <c r="C34" s="7" t="s">
        <v>4</v>
      </c>
      <c r="D34" s="8"/>
      <c r="E34" s="9">
        <v>1500</v>
      </c>
      <c r="F34" t="s">
        <v>5</v>
      </c>
    </row>
    <row r="35" spans="3:6" x14ac:dyDescent="0.2">
      <c r="C35" s="10" t="s">
        <v>7</v>
      </c>
      <c r="D35" s="11"/>
      <c r="E35" s="18">
        <v>1000</v>
      </c>
      <c r="F35" t="s">
        <v>8</v>
      </c>
    </row>
    <row r="36" spans="3:6" x14ac:dyDescent="0.2">
      <c r="C36" s="10" t="s">
        <v>10</v>
      </c>
      <c r="D36" s="11"/>
      <c r="E36" s="18">
        <f>E34</f>
        <v>1500</v>
      </c>
      <c r="F36" t="s">
        <v>8</v>
      </c>
    </row>
    <row r="37" spans="3:6" x14ac:dyDescent="0.2">
      <c r="C37" s="10" t="s">
        <v>12</v>
      </c>
      <c r="D37" s="11"/>
      <c r="E37" s="12">
        <v>31</v>
      </c>
      <c r="F37" t="s">
        <v>5</v>
      </c>
    </row>
    <row r="38" spans="3:6" x14ac:dyDescent="0.2">
      <c r="C38" s="10" t="s">
        <v>13</v>
      </c>
      <c r="D38" s="11"/>
      <c r="E38" s="12">
        <v>20</v>
      </c>
      <c r="F38" t="s">
        <v>5</v>
      </c>
    </row>
    <row r="39" spans="3:6" x14ac:dyDescent="0.2">
      <c r="C39" s="10" t="s">
        <v>14</v>
      </c>
      <c r="D39" s="11"/>
      <c r="E39" s="13">
        <v>0.2</v>
      </c>
      <c r="F39" t="s">
        <v>5</v>
      </c>
    </row>
    <row r="40" spans="3:6" x14ac:dyDescent="0.2">
      <c r="C40" s="10"/>
      <c r="D40" s="11"/>
      <c r="E40" s="14"/>
    </row>
    <row r="41" spans="3:6" x14ac:dyDescent="0.2">
      <c r="C41" s="10" t="s">
        <v>15</v>
      </c>
      <c r="D41" s="11"/>
      <c r="E41" s="14">
        <v>1000</v>
      </c>
      <c r="F41" t="s">
        <v>27</v>
      </c>
    </row>
    <row r="42" spans="3:6" x14ac:dyDescent="0.2">
      <c r="C42" s="10"/>
      <c r="D42" s="11"/>
      <c r="E42" s="14"/>
    </row>
    <row r="43" spans="3:6" x14ac:dyDescent="0.2">
      <c r="C43" s="10" t="s">
        <v>17</v>
      </c>
      <c r="D43" s="11"/>
      <c r="E43" s="12">
        <f>E37*E34</f>
        <v>46500</v>
      </c>
      <c r="F43" t="s">
        <v>18</v>
      </c>
    </row>
    <row r="44" spans="3:6" x14ac:dyDescent="0.2">
      <c r="C44" s="10" t="s">
        <v>19</v>
      </c>
      <c r="D44" s="11"/>
      <c r="E44" s="12">
        <f>E34/E41*E38</f>
        <v>30</v>
      </c>
      <c r="F44" t="s">
        <v>20</v>
      </c>
    </row>
    <row r="45" spans="3:6" x14ac:dyDescent="0.2">
      <c r="C45" s="10" t="s">
        <v>21</v>
      </c>
      <c r="D45" s="11"/>
      <c r="E45" s="12">
        <f>E41/2*E37*E39</f>
        <v>3100</v>
      </c>
      <c r="F45" t="s">
        <v>22</v>
      </c>
    </row>
    <row r="46" spans="3:6" ht="18.75" x14ac:dyDescent="0.3">
      <c r="C46" s="10" t="s">
        <v>23</v>
      </c>
      <c r="D46" s="11"/>
      <c r="E46" s="45">
        <f>SUM(E43:E45)</f>
        <v>49630</v>
      </c>
      <c r="F46" s="46" t="s">
        <v>28</v>
      </c>
    </row>
    <row r="47" spans="3:6" x14ac:dyDescent="0.2">
      <c r="C47" s="15"/>
      <c r="D47" s="16"/>
      <c r="E47" s="22"/>
      <c r="F47" s="47" t="s">
        <v>85</v>
      </c>
    </row>
  </sheetData>
  <printOptions horizontalCentered="1" headings="1" gridLines="1"/>
  <pageMargins left="0.75" right="0.75" top="1" bottom="1" header="0.5" footer="0.5"/>
  <pageSetup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/>
  </sheetViews>
  <sheetFormatPr defaultRowHeight="12.75" x14ac:dyDescent="0.2"/>
  <cols>
    <col min="1" max="1" width="13.42578125" bestFit="1" customWidth="1"/>
    <col min="2" max="2" width="13.140625" customWidth="1"/>
    <col min="3" max="3" width="10.5703125" bestFit="1" customWidth="1"/>
    <col min="4" max="4" width="32.5703125" bestFit="1" customWidth="1"/>
    <col min="5" max="5" width="12.85546875" customWidth="1"/>
    <col min="6" max="6" width="17.7109375" bestFit="1" customWidth="1"/>
    <col min="7" max="7" width="7.85546875" bestFit="1" customWidth="1"/>
    <col min="8" max="8" width="6.5703125" customWidth="1"/>
  </cols>
  <sheetData>
    <row r="1" spans="1:7" ht="20.25" x14ac:dyDescent="0.3">
      <c r="A1" s="26">
        <v>8.15</v>
      </c>
    </row>
    <row r="3" spans="1:7" x14ac:dyDescent="0.2">
      <c r="A3" t="s">
        <v>29</v>
      </c>
    </row>
    <row r="4" spans="1:7" x14ac:dyDescent="0.2">
      <c r="A4" t="s">
        <v>30</v>
      </c>
      <c r="D4" t="s">
        <v>31</v>
      </c>
    </row>
    <row r="5" spans="1:7" x14ac:dyDescent="0.2">
      <c r="A5" t="s">
        <v>32</v>
      </c>
      <c r="D5" t="s">
        <v>33</v>
      </c>
    </row>
    <row r="6" spans="1:7" x14ac:dyDescent="0.2">
      <c r="A6" t="s">
        <v>34</v>
      </c>
      <c r="C6">
        <v>850</v>
      </c>
      <c r="D6" t="s">
        <v>35</v>
      </c>
      <c r="E6" t="s">
        <v>36</v>
      </c>
      <c r="F6" t="s">
        <v>37</v>
      </c>
    </row>
    <row r="7" spans="1:7" x14ac:dyDescent="0.2">
      <c r="A7" t="s">
        <v>38</v>
      </c>
      <c r="C7">
        <v>700</v>
      </c>
      <c r="D7" t="s">
        <v>35</v>
      </c>
      <c r="E7" t="s">
        <v>39</v>
      </c>
      <c r="F7" t="s">
        <v>40</v>
      </c>
    </row>
    <row r="8" spans="1:7" x14ac:dyDescent="0.2">
      <c r="D8">
        <v>200</v>
      </c>
      <c r="E8">
        <v>1566</v>
      </c>
      <c r="F8">
        <v>2800</v>
      </c>
    </row>
    <row r="10" spans="1:7" x14ac:dyDescent="0.2">
      <c r="B10" t="s">
        <v>41</v>
      </c>
      <c r="D10" s="21" t="s">
        <v>42</v>
      </c>
      <c r="E10" s="21" t="s">
        <v>43</v>
      </c>
      <c r="F10" s="21" t="s">
        <v>44</v>
      </c>
    </row>
    <row r="11" spans="1:7" ht="6.75" customHeight="1" thickBot="1" x14ac:dyDescent="0.25">
      <c r="D11" s="21"/>
      <c r="E11" s="21"/>
      <c r="F11" s="21"/>
    </row>
    <row r="12" spans="1:7" ht="14.25" thickTop="1" thickBot="1" x14ac:dyDescent="0.25">
      <c r="C12" t="s">
        <v>45</v>
      </c>
      <c r="D12" s="23">
        <v>1282.1427601614325</v>
      </c>
      <c r="E12" s="24">
        <v>1433.3331736012451</v>
      </c>
      <c r="F12" t="s">
        <v>46</v>
      </c>
    </row>
    <row r="13" spans="1:7" ht="13.5" thickTop="1" x14ac:dyDescent="0.2">
      <c r="C13" t="s">
        <v>47</v>
      </c>
      <c r="D13" s="4">
        <f>300-0.175*D12</f>
        <v>75.625016971749318</v>
      </c>
      <c r="E13" s="4">
        <f>325-0.15*E12</f>
        <v>110.00002395981323</v>
      </c>
      <c r="F13" t="s">
        <v>48</v>
      </c>
    </row>
    <row r="14" spans="1:7" x14ac:dyDescent="0.2">
      <c r="C14" t="s">
        <v>49</v>
      </c>
      <c r="D14" s="5">
        <v>850</v>
      </c>
      <c r="E14" s="5">
        <v>700</v>
      </c>
      <c r="F14" t="s">
        <v>5</v>
      </c>
    </row>
    <row r="15" spans="1:7" x14ac:dyDescent="0.2">
      <c r="C15" t="s">
        <v>50</v>
      </c>
      <c r="D15" s="5">
        <f>D12-D14</f>
        <v>432.14276016143253</v>
      </c>
      <c r="E15" s="5">
        <f>E12-E14</f>
        <v>733.33317360124511</v>
      </c>
    </row>
    <row r="16" spans="1:7" ht="15" x14ac:dyDescent="0.2">
      <c r="B16" s="27" t="s">
        <v>51</v>
      </c>
      <c r="C16" t="s">
        <v>52</v>
      </c>
      <c r="D16" s="5">
        <f>D15*D13</f>
        <v>32680.803571426932</v>
      </c>
      <c r="E16" s="5">
        <f>E15*E13</f>
        <v>80666.666666662844</v>
      </c>
      <c r="F16" s="25">
        <f>D16+E16</f>
        <v>113347.47023808978</v>
      </c>
      <c r="G16" t="s">
        <v>53</v>
      </c>
    </row>
    <row r="18" spans="2:8" x14ac:dyDescent="0.2">
      <c r="B18" s="1" t="s">
        <v>54</v>
      </c>
      <c r="F18" s="20" t="s">
        <v>55</v>
      </c>
      <c r="H18" t="s">
        <v>56</v>
      </c>
    </row>
    <row r="19" spans="2:8" x14ac:dyDescent="0.2">
      <c r="C19" t="s">
        <v>57</v>
      </c>
      <c r="D19">
        <v>1</v>
      </c>
      <c r="E19">
        <v>1</v>
      </c>
      <c r="F19" s="4">
        <f>SUMPRODUCT(D19:E19,$D$13:$E$13)</f>
        <v>185.62504093156255</v>
      </c>
      <c r="G19" s="20" t="s">
        <v>58</v>
      </c>
      <c r="H19" s="4">
        <v>200</v>
      </c>
    </row>
    <row r="20" spans="2:8" x14ac:dyDescent="0.2">
      <c r="C20" t="s">
        <v>59</v>
      </c>
      <c r="D20">
        <v>9</v>
      </c>
      <c r="E20">
        <v>6</v>
      </c>
      <c r="F20" s="4">
        <f>SUMPRODUCT(D20:E20,$D$13:$E$13)</f>
        <v>1340.6252965046233</v>
      </c>
      <c r="G20" s="20" t="s">
        <v>58</v>
      </c>
      <c r="H20" s="4">
        <v>1566</v>
      </c>
    </row>
    <row r="21" spans="2:8" x14ac:dyDescent="0.2">
      <c r="C21" t="s">
        <v>60</v>
      </c>
      <c r="D21">
        <v>12</v>
      </c>
      <c r="E21">
        <v>16</v>
      </c>
      <c r="F21" s="4">
        <f>SUMPRODUCT(D21:E21,$D$13:$E$13)</f>
        <v>2667.5005870180034</v>
      </c>
      <c r="G21" s="20" t="s">
        <v>58</v>
      </c>
      <c r="H21" s="4">
        <v>2800</v>
      </c>
    </row>
    <row r="23" spans="2:8" x14ac:dyDescent="0.2">
      <c r="C23" t="s">
        <v>61</v>
      </c>
    </row>
    <row r="26" spans="2:8" x14ac:dyDescent="0.2">
      <c r="B26" s="43" t="s">
        <v>62</v>
      </c>
    </row>
    <row r="27" spans="2:8" x14ac:dyDescent="0.2">
      <c r="B27" s="43"/>
    </row>
  </sheetData>
  <printOptions headings="1" gridLines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/>
  </sheetViews>
  <sheetFormatPr defaultRowHeight="12.75" x14ac:dyDescent="0.2"/>
  <cols>
    <col min="1" max="1" width="9" customWidth="1"/>
    <col min="2" max="2" width="6.7109375" customWidth="1"/>
    <col min="3" max="3" width="18.5703125" bestFit="1" customWidth="1"/>
    <col min="4" max="4" width="10.140625" customWidth="1"/>
    <col min="5" max="5" width="9.5703125" customWidth="1"/>
    <col min="6" max="6" width="16.85546875" bestFit="1" customWidth="1"/>
    <col min="7" max="7" width="12.85546875" bestFit="1" customWidth="1"/>
    <col min="8" max="8" width="9" customWidth="1"/>
    <col min="9" max="9" width="14.7109375" bestFit="1" customWidth="1"/>
  </cols>
  <sheetData>
    <row r="1" spans="1:9" ht="20.25" x14ac:dyDescent="0.3">
      <c r="A1" s="26">
        <v>8.19</v>
      </c>
    </row>
    <row r="2" spans="1:9" x14ac:dyDescent="0.2">
      <c r="B2" t="s">
        <v>41</v>
      </c>
      <c r="C2" t="s">
        <v>63</v>
      </c>
    </row>
    <row r="3" spans="1:9" ht="39" thickBot="1" x14ac:dyDescent="0.25">
      <c r="C3" s="32" t="s">
        <v>64</v>
      </c>
      <c r="D3" s="33" t="s">
        <v>65</v>
      </c>
      <c r="E3" s="33" t="s">
        <v>66</v>
      </c>
      <c r="F3" s="8"/>
      <c r="G3" s="8"/>
      <c r="H3" s="30"/>
    </row>
    <row r="4" spans="1:9" ht="27" thickTop="1" thickBot="1" x14ac:dyDescent="0.25">
      <c r="C4" s="29" t="s">
        <v>67</v>
      </c>
      <c r="D4" s="36">
        <v>12.411562780072824</v>
      </c>
      <c r="E4" s="37">
        <v>29.699623811421052</v>
      </c>
      <c r="F4" s="28" t="s">
        <v>68</v>
      </c>
      <c r="G4" s="28" t="s">
        <v>69</v>
      </c>
      <c r="H4" s="31" t="s">
        <v>70</v>
      </c>
      <c r="I4" t="s">
        <v>71</v>
      </c>
    </row>
    <row r="5" spans="1:9" ht="13.5" thickTop="1" x14ac:dyDescent="0.2">
      <c r="C5" s="10" t="s">
        <v>72</v>
      </c>
      <c r="D5" s="11">
        <v>9</v>
      </c>
      <c r="E5" s="11">
        <v>43</v>
      </c>
      <c r="F5" s="34">
        <f>SQRT((D5-$D$4)^2+(E5-$E$4)^2)</f>
        <v>13.730941969147496</v>
      </c>
      <c r="G5" s="11">
        <v>50</v>
      </c>
      <c r="H5" s="14">
        <v>130</v>
      </c>
    </row>
    <row r="6" spans="1:9" x14ac:dyDescent="0.2">
      <c r="C6" s="10" t="s">
        <v>73</v>
      </c>
      <c r="D6" s="11">
        <v>2</v>
      </c>
      <c r="E6" s="11">
        <v>28</v>
      </c>
      <c r="F6" s="34">
        <f>SQRT((D6-$D$4)^2+(E6-$E$4)^2)</f>
        <v>10.549377262367063</v>
      </c>
      <c r="G6" s="11">
        <v>50</v>
      </c>
      <c r="H6" s="14">
        <v>75</v>
      </c>
    </row>
    <row r="7" spans="1:9" x14ac:dyDescent="0.2">
      <c r="C7" s="10" t="s">
        <v>74</v>
      </c>
      <c r="D7" s="11">
        <v>51</v>
      </c>
      <c r="E7" s="11">
        <v>36</v>
      </c>
      <c r="F7" s="34">
        <f>SQRT((D7-$D$4)^2+(E7-$E$4)^2)</f>
        <v>39.099389089778285</v>
      </c>
      <c r="G7" s="11">
        <v>50</v>
      </c>
      <c r="H7" s="14">
        <v>90</v>
      </c>
    </row>
    <row r="8" spans="1:9" x14ac:dyDescent="0.2">
      <c r="C8" s="15" t="s">
        <v>75</v>
      </c>
      <c r="D8" s="16">
        <v>19</v>
      </c>
      <c r="E8" s="16">
        <v>4</v>
      </c>
      <c r="F8" s="35">
        <f>SQRT((D8-$D$4)^2+(E8-$E$4)^2)</f>
        <v>26.530702385151468</v>
      </c>
      <c r="G8" s="16">
        <v>50</v>
      </c>
      <c r="H8" s="17">
        <v>80</v>
      </c>
    </row>
    <row r="9" spans="1:9" x14ac:dyDescent="0.2">
      <c r="C9" s="11"/>
      <c r="D9" s="11"/>
      <c r="E9" s="11" t="s">
        <v>44</v>
      </c>
      <c r="F9" s="39">
        <f>SUM(F5:F8)</f>
        <v>89.91041070644431</v>
      </c>
      <c r="G9" s="11" t="s">
        <v>76</v>
      </c>
      <c r="H9" s="11"/>
    </row>
    <row r="10" spans="1:9" x14ac:dyDescent="0.2">
      <c r="C10" s="11"/>
      <c r="D10" s="11"/>
      <c r="E10" s="38" t="s">
        <v>77</v>
      </c>
      <c r="F10" s="39">
        <f>SUMPRODUCT(F5:F8,H5:H8)</f>
        <v>8217.6269595588674</v>
      </c>
      <c r="G10" s="11"/>
      <c r="H10" s="11"/>
    </row>
    <row r="12" spans="1:9" x14ac:dyDescent="0.2">
      <c r="C12" t="s">
        <v>54</v>
      </c>
    </row>
    <row r="13" spans="1:9" x14ac:dyDescent="0.2">
      <c r="C13" t="s">
        <v>78</v>
      </c>
    </row>
    <row r="15" spans="1:9" x14ac:dyDescent="0.2">
      <c r="B15" t="s">
        <v>79</v>
      </c>
    </row>
    <row r="16" spans="1:9" ht="39" thickBot="1" x14ac:dyDescent="0.25">
      <c r="C16" s="32" t="s">
        <v>64</v>
      </c>
      <c r="D16" s="33" t="s">
        <v>65</v>
      </c>
      <c r="E16" s="33" t="s">
        <v>66</v>
      </c>
      <c r="F16" s="8"/>
      <c r="G16" s="8"/>
      <c r="H16" s="30"/>
    </row>
    <row r="17" spans="2:9" ht="27" thickTop="1" thickBot="1" x14ac:dyDescent="0.25">
      <c r="C17" s="29" t="s">
        <v>67</v>
      </c>
      <c r="D17" s="36">
        <v>12.411562780072824</v>
      </c>
      <c r="E17" s="37">
        <v>29.699623811421052</v>
      </c>
      <c r="F17" s="28" t="s">
        <v>68</v>
      </c>
      <c r="G17" s="28" t="s">
        <v>69</v>
      </c>
      <c r="H17" s="31" t="s">
        <v>70</v>
      </c>
      <c r="I17" t="s">
        <v>71</v>
      </c>
    </row>
    <row r="18" spans="2:9" ht="13.5" thickTop="1" x14ac:dyDescent="0.2">
      <c r="C18" s="10" t="s">
        <v>72</v>
      </c>
      <c r="D18" s="11">
        <v>9</v>
      </c>
      <c r="E18" s="11">
        <v>43</v>
      </c>
      <c r="F18" s="34">
        <f>SQRT((D18-$D$17)^2+(E18-$E$17)^2)</f>
        <v>13.730941969147496</v>
      </c>
      <c r="G18" s="11">
        <v>50</v>
      </c>
      <c r="H18" s="14">
        <v>130</v>
      </c>
    </row>
    <row r="19" spans="2:9" x14ac:dyDescent="0.2">
      <c r="C19" s="10" t="s">
        <v>73</v>
      </c>
      <c r="D19" s="11">
        <v>2</v>
      </c>
      <c r="E19" s="11">
        <v>28</v>
      </c>
      <c r="F19" s="34">
        <f>SQRT((D19-$D$17)^2+(E19-$E$17)^2)</f>
        <v>10.549377262367063</v>
      </c>
      <c r="G19" s="11">
        <v>50</v>
      </c>
      <c r="H19" s="14">
        <v>75</v>
      </c>
    </row>
    <row r="20" spans="2:9" x14ac:dyDescent="0.2">
      <c r="C20" s="10" t="s">
        <v>74</v>
      </c>
      <c r="D20" s="11">
        <v>51</v>
      </c>
      <c r="E20" s="11">
        <v>36</v>
      </c>
      <c r="F20" s="34">
        <f>SQRT((D20-$D$17)^2+(E20-$E$17)^2)</f>
        <v>39.099389089778285</v>
      </c>
      <c r="G20" s="11">
        <v>50</v>
      </c>
      <c r="H20" s="14">
        <v>90</v>
      </c>
    </row>
    <row r="21" spans="2:9" x14ac:dyDescent="0.2">
      <c r="C21" s="15" t="s">
        <v>75</v>
      </c>
      <c r="D21" s="16">
        <v>19</v>
      </c>
      <c r="E21" s="16">
        <v>4</v>
      </c>
      <c r="F21" s="35">
        <f>SQRT((D21-$D$17)^2+(E21-$E$17)^2)</f>
        <v>26.530702385151468</v>
      </c>
      <c r="G21" s="16">
        <v>50</v>
      </c>
      <c r="H21" s="17">
        <v>80</v>
      </c>
    </row>
    <row r="22" spans="2:9" x14ac:dyDescent="0.2">
      <c r="E22" s="1" t="s">
        <v>44</v>
      </c>
      <c r="F22" s="40">
        <f>SUM(F18:F21)</f>
        <v>89.91041070644431</v>
      </c>
    </row>
    <row r="23" spans="2:9" x14ac:dyDescent="0.2">
      <c r="E23" s="1" t="s">
        <v>80</v>
      </c>
      <c r="F23" s="41">
        <f>AVERAGE(F18:F21)</f>
        <v>22.477602676611077</v>
      </c>
      <c r="G23" t="s">
        <v>81</v>
      </c>
    </row>
    <row r="24" spans="2:9" x14ac:dyDescent="0.2">
      <c r="E24" s="1" t="s">
        <v>77</v>
      </c>
      <c r="F24" s="42">
        <f>SUMPRODUCT(F18:F21,H18:H21)</f>
        <v>8217.6269595588674</v>
      </c>
    </row>
    <row r="26" spans="2:9" x14ac:dyDescent="0.2">
      <c r="B26" t="s">
        <v>82</v>
      </c>
    </row>
    <row r="27" spans="2:9" ht="39" thickBot="1" x14ac:dyDescent="0.25">
      <c r="C27" s="32" t="s">
        <v>64</v>
      </c>
      <c r="D27" s="33" t="s">
        <v>65</v>
      </c>
      <c r="E27" s="33" t="s">
        <v>66</v>
      </c>
      <c r="F27" s="8"/>
      <c r="G27" s="8"/>
      <c r="H27" s="30"/>
    </row>
    <row r="28" spans="2:9" ht="27" thickTop="1" thickBot="1" x14ac:dyDescent="0.25">
      <c r="C28" s="29" t="s">
        <v>67</v>
      </c>
      <c r="D28" s="36">
        <v>27.21015259947551</v>
      </c>
      <c r="E28" s="37">
        <v>27.650312416173993</v>
      </c>
      <c r="F28" s="28" t="s">
        <v>68</v>
      </c>
      <c r="G28" s="28" t="s">
        <v>69</v>
      </c>
      <c r="H28" s="31" t="s">
        <v>70</v>
      </c>
      <c r="I28" t="s">
        <v>71</v>
      </c>
    </row>
    <row r="29" spans="2:9" ht="13.5" thickTop="1" x14ac:dyDescent="0.2">
      <c r="C29" s="10" t="s">
        <v>72</v>
      </c>
      <c r="D29" s="11">
        <v>9</v>
      </c>
      <c r="E29" s="11">
        <v>43</v>
      </c>
      <c r="F29" s="34">
        <f>SQRT((D29-$D$28)^2+(E29-$E$28)^2)</f>
        <v>23.816434800726302</v>
      </c>
      <c r="G29" s="11">
        <v>50</v>
      </c>
      <c r="H29" s="14">
        <v>130</v>
      </c>
    </row>
    <row r="30" spans="2:9" x14ac:dyDescent="0.2">
      <c r="C30" s="10" t="s">
        <v>73</v>
      </c>
      <c r="D30" s="11">
        <v>2</v>
      </c>
      <c r="E30" s="11">
        <v>28</v>
      </c>
      <c r="F30" s="34">
        <f>SQRT((D30-$D$28)^2+(E30-$E$28)^2)</f>
        <v>25.212577724126582</v>
      </c>
      <c r="G30" s="11">
        <v>50</v>
      </c>
      <c r="H30" s="14">
        <v>75</v>
      </c>
    </row>
    <row r="31" spans="2:9" x14ac:dyDescent="0.2">
      <c r="C31" s="10" t="s">
        <v>74</v>
      </c>
      <c r="D31" s="11">
        <v>51</v>
      </c>
      <c r="E31" s="11">
        <v>36</v>
      </c>
      <c r="F31" s="34">
        <f>SQRT((D31-$D$28)^2+(E31-$E$28)^2)</f>
        <v>25.212578648122051</v>
      </c>
      <c r="G31" s="11">
        <v>50</v>
      </c>
      <c r="H31" s="14">
        <v>90</v>
      </c>
    </row>
    <row r="32" spans="2:9" x14ac:dyDescent="0.2">
      <c r="C32" s="15" t="s">
        <v>75</v>
      </c>
      <c r="D32" s="16">
        <v>19</v>
      </c>
      <c r="E32" s="16">
        <v>4</v>
      </c>
      <c r="F32" s="35">
        <f>SQRT((D32-$D$28)^2+(E32-$E$28)^2)</f>
        <v>25.034853366642835</v>
      </c>
      <c r="G32" s="16">
        <v>50</v>
      </c>
      <c r="H32" s="17">
        <v>80</v>
      </c>
    </row>
    <row r="33" spans="5:7" x14ac:dyDescent="0.2">
      <c r="E33" s="1" t="s">
        <v>44</v>
      </c>
      <c r="F33" s="40">
        <f>SUM(F29:F32)</f>
        <v>99.276444539617771</v>
      </c>
    </row>
    <row r="34" spans="5:7" x14ac:dyDescent="0.2">
      <c r="E34" s="1" t="s">
        <v>83</v>
      </c>
      <c r="F34" s="41">
        <f>MAX(F29:F32)</f>
        <v>25.212578648122051</v>
      </c>
      <c r="G34" t="s">
        <v>84</v>
      </c>
    </row>
    <row r="35" spans="5:7" x14ac:dyDescent="0.2">
      <c r="E35" s="1" t="s">
        <v>77</v>
      </c>
      <c r="F35" s="42">
        <f>SUMPRODUCT(F29:F32,H29:H32)</f>
        <v>9259.0002010663247</v>
      </c>
    </row>
  </sheetData>
  <printOptions headings="1" gridLines="1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8.13a</vt:lpstr>
      <vt:lpstr>8.15</vt:lpstr>
      <vt:lpstr>8.19</vt:lpstr>
      <vt:lpstr>'8.13a'!Print_Area</vt:lpstr>
      <vt:lpstr>'8.15'!Print_Area</vt:lpstr>
      <vt:lpstr>'8.19'!Print_Area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</dc:creator>
  <cp:lastModifiedBy>Jan Havlíček</cp:lastModifiedBy>
  <cp:lastPrinted>2000-04-10T22:21:07Z</cp:lastPrinted>
  <dcterms:created xsi:type="dcterms:W3CDTF">2000-04-08T19:15:06Z</dcterms:created>
  <dcterms:modified xsi:type="dcterms:W3CDTF">2023-09-19T17:04:22Z</dcterms:modified>
</cp:coreProperties>
</file>