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39BA93-27B4-4284-97B6-0A2EA03541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definedNames>
    <definedName name="ZA0" localSheetId="0">"Crystal Ball Data : Ver. 5.0"</definedName>
    <definedName name="ZA0A" localSheetId="0">7+106</definedName>
    <definedName name="ZA0C" localSheetId="0">0+0</definedName>
    <definedName name="ZA0D" localSheetId="0">0+0</definedName>
    <definedName name="ZA0F" localSheetId="0">6+118</definedName>
    <definedName name="ZA0T" localSheetId="0">1187217+0</definedName>
    <definedName name="_ZA100" localSheetId="0">Sheet1!$D$7+"aSales Forecast"+41+1900+80</definedName>
    <definedName name="_ZA101" localSheetId="0">Sheet1!$E$7+"aE7"+16425+1800+80</definedName>
    <definedName name="_ZA102" localSheetId="0">Sheet1!$F$7+"aD7"+16929+2000+100</definedName>
    <definedName name="_ZA103" localSheetId="0">Sheet1!$G$7+"aE7"+16929+2250+125</definedName>
    <definedName name="_ZA104" localSheetId="0">Sheet1!$H$7+"aF7"+16929+2000+120</definedName>
    <definedName name="_ZA105" localSheetId="0">Sheet1!$I$7+"aG7"+16929+2500+90</definedName>
    <definedName name="_ZA106" localSheetId="0">Sheet1!$J$7+"aH7"+16929+2500+70</definedName>
    <definedName name="_ZF113" localSheetId="0">Sheet1!$F$28+"Ending Cash Balance--March"+"$"+545+545+411+130+603+415+1062+4+3+"-"+"+"+2.6+50+2+4+95+12.5942699884154+5</definedName>
    <definedName name="_ZF114" localSheetId="0">Sheet1!$I$28+"Ending Cash Balance--June"+"$"+545+545+409+512+573+797+1032+4+3+"-"+"+"+2.6+50+2+4+95+26.5245750586444+5</definedName>
    <definedName name="_ZF115" localSheetId="0">Sheet1!$G$26+"Cash Flow--April"+"$"+545+545+409+468+548+753+1007+4+3+"-"+"+"+2.6+50+2+4+95+24.9506978536606+5</definedName>
    <definedName name="_ZF116" localSheetId="0">Sheet1!$I$27+"Loan Amount--June"+"$"+545+545+409+418+83+703+542+4+3+"-"+"+"+2.6+50+2+4+95+0+5</definedName>
    <definedName name="_ZF117" localSheetId="0">Sheet1!$B$30+"Maximum Loan"+"$"+545+545+409+86+65+371+524+4+3+"-"+"+"+2.6+50+2+4+95+12.480081525424+5</definedName>
    <definedName name="_ZF118" localSheetId="0">Sheet1!$B$34+"Number of Months Loan Needed"+""+545+0+153+166+603+451+1062+4+3+"-"+"+"+2.6+50+2+4+95+0.05+5</definedName>
  </definedNames>
  <calcPr calcId="0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20" i="1"/>
  <c r="E20" i="1"/>
  <c r="F20" i="1"/>
  <c r="G20" i="1"/>
  <c r="H20" i="1"/>
  <c r="I20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B30" i="1"/>
  <c r="D32" i="1"/>
  <c r="E32" i="1"/>
  <c r="F32" i="1"/>
  <c r="G32" i="1"/>
  <c r="H32" i="1"/>
  <c r="I32" i="1"/>
  <c r="B34" i="1"/>
</calcChain>
</file>

<file path=xl/sharedStrings.xml><?xml version="1.0" encoding="utf-8"?>
<sst xmlns="http://schemas.openxmlformats.org/spreadsheetml/2006/main" count="71" uniqueCount="53">
  <si>
    <t>Mean</t>
  </si>
  <si>
    <t>Standard Deviation</t>
  </si>
  <si>
    <t>January</t>
  </si>
  <si>
    <t>February</t>
  </si>
  <si>
    <t>March</t>
  </si>
  <si>
    <t>April</t>
  </si>
  <si>
    <t>June</t>
  </si>
  <si>
    <t>July</t>
  </si>
  <si>
    <t>Sales Forecast</t>
  </si>
  <si>
    <t>Receipts</t>
  </si>
  <si>
    <t>November</t>
  </si>
  <si>
    <t>December</t>
  </si>
  <si>
    <t>Fixed Costs</t>
  </si>
  <si>
    <t>Taxes</t>
  </si>
  <si>
    <t>Dividends</t>
  </si>
  <si>
    <t>$000s</t>
  </si>
  <si>
    <t>Materials &amp; Labor</t>
  </si>
  <si>
    <t>Sales ($000s)</t>
  </si>
  <si>
    <t>May</t>
  </si>
  <si>
    <t>Beginning Balance</t>
  </si>
  <si>
    <t>Assumptions</t>
  </si>
  <si>
    <t>Interest on Cash Flow</t>
  </si>
  <si>
    <t>Interst on Loan</t>
  </si>
  <si>
    <t>Percentage</t>
  </si>
  <si>
    <t>Loan</t>
  </si>
  <si>
    <t>Interest on Loan</t>
  </si>
  <si>
    <t>Loan Repayment</t>
  </si>
  <si>
    <t>Maximum Loan</t>
  </si>
  <si>
    <t>Number of Months Loan Needed</t>
  </si>
  <si>
    <t>Loan Needed for Month? (1=Yes, 0=No)</t>
  </si>
  <si>
    <t>Ending Cash Balance Required</t>
  </si>
  <si>
    <t>Material &amp; Labor Factor</t>
  </si>
  <si>
    <t>Ending Cash Balance (Post Loan Decision)</t>
  </si>
  <si>
    <t>Cash Flow (Pre-Loan Decision)</t>
  </si>
  <si>
    <t>Answers at 5,000 trials:</t>
  </si>
  <si>
    <t>1)</t>
  </si>
  <si>
    <t>S.D.</t>
  </si>
  <si>
    <t>2)</t>
  </si>
  <si>
    <t>Prob (&gt;300)?</t>
  </si>
  <si>
    <t>3)</t>
  </si>
  <si>
    <t>4)</t>
  </si>
  <si>
    <t>Prob (Loan&gt;3 months)?</t>
  </si>
  <si>
    <t>5)</t>
  </si>
  <si>
    <t>Loan amount June &lt; 88% ?</t>
  </si>
  <si>
    <t>I got that june don't need no loan; answer = 0</t>
  </si>
  <si>
    <t>6)</t>
  </si>
  <si>
    <t>Prob (Loan in April?)</t>
  </si>
  <si>
    <t>7)</t>
  </si>
  <si>
    <t>S.D</t>
  </si>
  <si>
    <t>8)</t>
  </si>
  <si>
    <t>Prob (max loan &gt;250?)</t>
  </si>
  <si>
    <t>Mean (# months need loan?)</t>
  </si>
  <si>
    <t>Mean (March end cash 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</si>
</sst>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2" fillId="0" borderId="3" xfId="0" applyFont="1" applyBorder="1"/>
    <xf numFmtId="167" fontId="2" fillId="0" borderId="3" xfId="2" applyNumberFormat="1" applyFont="1" applyBorder="1"/>
    <xf numFmtId="167" fontId="2" fillId="0" borderId="4" xfId="2" applyNumberFormat="1" applyFont="1" applyBorder="1"/>
    <xf numFmtId="0" fontId="3" fillId="0" borderId="5" xfId="0" applyFont="1" applyBorder="1" applyAlignment="1">
      <alignment wrapText="1"/>
    </xf>
    <xf numFmtId="0" fontId="2" fillId="0" borderId="0" xfId="0" applyFont="1" applyBorder="1"/>
    <xf numFmtId="167" fontId="2" fillId="0" borderId="0" xfId="2" applyNumberFormat="1" applyFont="1" applyBorder="1"/>
    <xf numFmtId="167" fontId="2" fillId="0" borderId="6" xfId="2" applyNumberFormat="1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/>
    <xf numFmtId="43" fontId="2" fillId="0" borderId="10" xfId="1" applyFont="1" applyBorder="1"/>
    <xf numFmtId="167" fontId="2" fillId="0" borderId="11" xfId="2" applyNumberFormat="1" applyFont="1" applyBorder="1"/>
    <xf numFmtId="0" fontId="3" fillId="0" borderId="5" xfId="0" applyFont="1" applyBorder="1"/>
    <xf numFmtId="0" fontId="3" fillId="0" borderId="7" xfId="0" applyFont="1" applyBorder="1"/>
    <xf numFmtId="0" fontId="2" fillId="0" borderId="12" xfId="0" applyFont="1" applyBorder="1"/>
    <xf numFmtId="43" fontId="2" fillId="0" borderId="0" xfId="1" applyFont="1" applyBorder="1"/>
    <xf numFmtId="167" fontId="2" fillId="2" borderId="11" xfId="2" applyNumberFormat="1" applyFont="1" applyFill="1" applyBorder="1"/>
    <xf numFmtId="167" fontId="2" fillId="2" borderId="12" xfId="2" applyNumberFormat="1" applyFont="1" applyFill="1" applyBorder="1"/>
    <xf numFmtId="43" fontId="2" fillId="0" borderId="6" xfId="1" applyFont="1" applyBorder="1"/>
    <xf numFmtId="0" fontId="3" fillId="0" borderId="13" xfId="0" applyFont="1" applyBorder="1"/>
    <xf numFmtId="43" fontId="2" fillId="0" borderId="14" xfId="1" applyFont="1" applyBorder="1"/>
    <xf numFmtId="43" fontId="2" fillId="3" borderId="0" xfId="1" applyFont="1" applyFill="1" applyBorder="1"/>
    <xf numFmtId="43" fontId="2" fillId="0" borderId="11" xfId="1" applyFont="1" applyBorder="1"/>
    <xf numFmtId="43" fontId="2" fillId="0" borderId="12" xfId="1" applyFont="1" applyBorder="1"/>
    <xf numFmtId="43" fontId="2" fillId="0" borderId="0" xfId="1" applyFont="1" applyFill="1" applyBorder="1"/>
    <xf numFmtId="43" fontId="2" fillId="3" borderId="11" xfId="1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/>
    </xf>
    <xf numFmtId="43" fontId="2" fillId="3" borderId="9" xfId="0" applyNumberFormat="1" applyFont="1" applyFill="1" applyBorder="1"/>
    <xf numFmtId="0" fontId="3" fillId="0" borderId="1" xfId="0" applyFont="1" applyBorder="1" applyAlignment="1">
      <alignment wrapText="1"/>
    </xf>
    <xf numFmtId="0" fontId="2" fillId="3" borderId="9" xfId="0" applyFont="1" applyFill="1" applyBorder="1"/>
    <xf numFmtId="0" fontId="2" fillId="0" borderId="4" xfId="0" applyFont="1" applyBorder="1"/>
    <xf numFmtId="10" fontId="2" fillId="0" borderId="4" xfId="3" applyNumberFormat="1" applyFont="1" applyBorder="1"/>
    <xf numFmtId="10" fontId="2" fillId="0" borderId="6" xfId="3" applyNumberFormat="1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9" fontId="2" fillId="0" borderId="0" xfId="0" applyNumberFormat="1" applyFont="1" applyBorder="1"/>
    <xf numFmtId="10" fontId="2" fillId="0" borderId="0" xfId="0" applyNumberFormat="1" applyFont="1" applyBorder="1"/>
    <xf numFmtId="0" fontId="2" fillId="0" borderId="7" xfId="0" applyFont="1" applyBorder="1"/>
    <xf numFmtId="0" fontId="2" fillId="0" borderId="11" xfId="0" applyFont="1" applyBorder="1"/>
    <xf numFmtId="10" fontId="2" fillId="0" borderId="11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8" workbookViewId="0">
      <selection activeCell="B40" sqref="B40"/>
    </sheetView>
  </sheetViews>
  <sheetFormatPr defaultRowHeight="12.75" x14ac:dyDescent="0.2"/>
  <cols>
    <col min="1" max="1" width="29.42578125" bestFit="1" customWidth="1"/>
    <col min="2" max="4" width="10.85546875" bestFit="1" customWidth="1"/>
    <col min="5" max="10" width="9.85546875" bestFit="1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thickBot="1" x14ac:dyDescent="0.25">
      <c r="A4" s="2" t="s">
        <v>17</v>
      </c>
      <c r="B4" s="12" t="s">
        <v>10</v>
      </c>
      <c r="C4" s="12" t="s">
        <v>11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18</v>
      </c>
      <c r="I4" s="12" t="s">
        <v>6</v>
      </c>
      <c r="J4" s="13" t="s">
        <v>7</v>
      </c>
      <c r="K4" s="1"/>
    </row>
    <row r="5" spans="1:11" x14ac:dyDescent="0.2">
      <c r="A5" s="3" t="s">
        <v>0</v>
      </c>
      <c r="B5" s="4"/>
      <c r="C5" s="4"/>
      <c r="D5" s="5">
        <v>1900</v>
      </c>
      <c r="E5" s="5">
        <v>1800</v>
      </c>
      <c r="F5" s="5">
        <v>2000</v>
      </c>
      <c r="G5" s="5">
        <v>2250</v>
      </c>
      <c r="H5" s="5">
        <v>2000</v>
      </c>
      <c r="I5" s="5">
        <v>2500</v>
      </c>
      <c r="J5" s="6">
        <v>2700</v>
      </c>
      <c r="K5" s="1"/>
    </row>
    <row r="6" spans="1:11" x14ac:dyDescent="0.2">
      <c r="A6" s="7" t="s">
        <v>1</v>
      </c>
      <c r="B6" s="8"/>
      <c r="C6" s="8"/>
      <c r="D6" s="9">
        <v>80</v>
      </c>
      <c r="E6" s="9">
        <v>80</v>
      </c>
      <c r="F6" s="9">
        <v>100</v>
      </c>
      <c r="G6" s="9">
        <v>125</v>
      </c>
      <c r="H6" s="9">
        <v>120</v>
      </c>
      <c r="I6" s="9">
        <v>90</v>
      </c>
      <c r="J6" s="10">
        <v>70</v>
      </c>
      <c r="K6" s="1"/>
    </row>
    <row r="7" spans="1:11" ht="13.5" thickBot="1" x14ac:dyDescent="0.25">
      <c r="A7" s="11" t="s">
        <v>8</v>
      </c>
      <c r="B7" s="16">
        <v>1500</v>
      </c>
      <c r="C7" s="16">
        <v>1600</v>
      </c>
      <c r="D7" s="21">
        <v>1900</v>
      </c>
      <c r="E7" s="21">
        <v>1800</v>
      </c>
      <c r="F7" s="21">
        <v>1977.226728450906</v>
      </c>
      <c r="G7" s="21">
        <v>2440.3220401228982</v>
      </c>
      <c r="H7" s="21">
        <v>2049.6958503869587</v>
      </c>
      <c r="I7" s="21">
        <v>2540.8089837639282</v>
      </c>
      <c r="J7" s="22">
        <v>2611.3828972376414</v>
      </c>
      <c r="K7" s="1"/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3.5" thickBot="1" x14ac:dyDescent="0.25">
      <c r="A9" s="2" t="s">
        <v>20</v>
      </c>
      <c r="B9" s="13" t="s">
        <v>23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3" t="s">
        <v>31</v>
      </c>
      <c r="B10" s="38">
        <v>0.75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7" t="s">
        <v>21</v>
      </c>
      <c r="B11" s="39">
        <v>5.0000000000000001E-3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7" t="s">
        <v>22</v>
      </c>
      <c r="B12" s="39">
        <v>0.01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ht="13.5" thickBot="1" x14ac:dyDescent="0.25">
      <c r="A13" s="18" t="s">
        <v>30</v>
      </c>
      <c r="B13" s="19">
        <v>249.99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ht="13.5" thickBot="1" x14ac:dyDescent="0.25">
      <c r="K14" s="1"/>
    </row>
    <row r="15" spans="1:11" ht="13.5" thickBot="1" x14ac:dyDescent="0.25">
      <c r="A15" s="14" t="s">
        <v>15</v>
      </c>
      <c r="B15" s="12" t="s">
        <v>10</v>
      </c>
      <c r="C15" s="12" t="s">
        <v>11</v>
      </c>
      <c r="D15" s="12" t="s">
        <v>2</v>
      </c>
      <c r="E15" s="12" t="s">
        <v>3</v>
      </c>
      <c r="F15" s="12" t="s">
        <v>4</v>
      </c>
      <c r="G15" s="12" t="s">
        <v>5</v>
      </c>
      <c r="H15" s="12" t="s">
        <v>18</v>
      </c>
      <c r="I15" s="12" t="s">
        <v>6</v>
      </c>
      <c r="J15" s="13" t="s">
        <v>7</v>
      </c>
      <c r="K15" s="1"/>
    </row>
    <row r="16" spans="1:11" x14ac:dyDescent="0.2">
      <c r="A16" s="17" t="s">
        <v>19</v>
      </c>
      <c r="B16" s="20"/>
      <c r="C16" s="20"/>
      <c r="D16" s="20">
        <f t="shared" ref="D16:J16" si="0">C28</f>
        <v>250</v>
      </c>
      <c r="E16" s="20">
        <f t="shared" si="0"/>
        <v>290</v>
      </c>
      <c r="F16" s="20">
        <f t="shared" si="0"/>
        <v>377.07995366182058</v>
      </c>
      <c r="G16" s="20">
        <f t="shared" si="0"/>
        <v>250</v>
      </c>
      <c r="H16" s="20">
        <f t="shared" si="0"/>
        <v>497.12855730490446</v>
      </c>
      <c r="I16" s="20">
        <f t="shared" si="0"/>
        <v>611.09955932327034</v>
      </c>
      <c r="J16" s="23">
        <f t="shared" si="0"/>
        <v>528.60610140457948</v>
      </c>
      <c r="K16" s="1"/>
    </row>
    <row r="17" spans="1:11" x14ac:dyDescent="0.2">
      <c r="A17" s="17" t="s">
        <v>9</v>
      </c>
      <c r="B17" s="20"/>
      <c r="C17" s="20"/>
      <c r="D17" s="20">
        <f t="shared" ref="D17:J17" si="1">0.2*B7+0.6*C7+0.2*D7</f>
        <v>1640</v>
      </c>
      <c r="E17" s="20">
        <f t="shared" si="1"/>
        <v>1820</v>
      </c>
      <c r="F17" s="20">
        <f t="shared" si="1"/>
        <v>1855.4453456901813</v>
      </c>
      <c r="G17" s="20">
        <f t="shared" si="1"/>
        <v>2034.4004450951234</v>
      </c>
      <c r="H17" s="20">
        <f t="shared" si="1"/>
        <v>2269.577739841312</v>
      </c>
      <c r="I17" s="20">
        <f t="shared" si="1"/>
        <v>2226.0437150095404</v>
      </c>
      <c r="J17" s="23">
        <f t="shared" si="1"/>
        <v>2456.7011397832766</v>
      </c>
      <c r="K17" s="1"/>
    </row>
    <row r="18" spans="1:11" x14ac:dyDescent="0.2">
      <c r="A18" s="17"/>
      <c r="B18" s="20"/>
      <c r="C18" s="20"/>
      <c r="D18" s="20"/>
      <c r="E18" s="20"/>
      <c r="F18" s="20"/>
      <c r="G18" s="20"/>
      <c r="H18" s="20"/>
      <c r="I18" s="20"/>
      <c r="J18" s="23"/>
      <c r="K18" s="1"/>
    </row>
    <row r="19" spans="1:11" x14ac:dyDescent="0.2">
      <c r="A19" s="17" t="s">
        <v>12</v>
      </c>
      <c r="B19" s="20"/>
      <c r="C19" s="20"/>
      <c r="D19" s="20">
        <v>-250</v>
      </c>
      <c r="E19" s="20">
        <v>-250</v>
      </c>
      <c r="F19" s="20">
        <v>-250</v>
      </c>
      <c r="G19" s="20">
        <v>-250</v>
      </c>
      <c r="H19" s="20">
        <v>-250</v>
      </c>
      <c r="I19" s="20">
        <v>-250</v>
      </c>
      <c r="J19" s="23"/>
      <c r="K19" s="1"/>
    </row>
    <row r="20" spans="1:11" x14ac:dyDescent="0.2">
      <c r="A20" s="17" t="s">
        <v>16</v>
      </c>
      <c r="B20" s="20"/>
      <c r="C20" s="20"/>
      <c r="D20" s="20">
        <f t="shared" ref="D20:I20" si="2">-($B$10*E7)</f>
        <v>-1350</v>
      </c>
      <c r="E20" s="20">
        <f t="shared" si="2"/>
        <v>-1482.9200463381794</v>
      </c>
      <c r="F20" s="20">
        <f t="shared" si="2"/>
        <v>-1830.2415300921737</v>
      </c>
      <c r="G20" s="20">
        <f t="shared" si="2"/>
        <v>-1537.2718877902189</v>
      </c>
      <c r="H20" s="20">
        <f t="shared" si="2"/>
        <v>-1905.6067378229461</v>
      </c>
      <c r="I20" s="20">
        <f t="shared" si="2"/>
        <v>-1958.537172928231</v>
      </c>
      <c r="J20" s="23"/>
      <c r="K20" s="1"/>
    </row>
    <row r="21" spans="1:11" x14ac:dyDescent="0.2">
      <c r="A21" s="17" t="s">
        <v>13</v>
      </c>
      <c r="B21" s="20"/>
      <c r="C21" s="20"/>
      <c r="D21" s="20"/>
      <c r="E21" s="20"/>
      <c r="F21" s="20">
        <v>-150</v>
      </c>
      <c r="G21" s="20"/>
      <c r="H21" s="20"/>
      <c r="I21" s="20">
        <v>-50</v>
      </c>
      <c r="J21" s="23"/>
      <c r="K21" s="1"/>
    </row>
    <row r="22" spans="1:11" x14ac:dyDescent="0.2">
      <c r="A22" s="17" t="s">
        <v>14</v>
      </c>
      <c r="B22" s="20"/>
      <c r="C22" s="20"/>
      <c r="D22" s="20"/>
      <c r="E22" s="20"/>
      <c r="F22" s="20"/>
      <c r="G22" s="20"/>
      <c r="H22" s="20"/>
      <c r="I22" s="20">
        <v>-50</v>
      </c>
      <c r="J22" s="23"/>
      <c r="K22" s="1"/>
    </row>
    <row r="23" spans="1:11" x14ac:dyDescent="0.2">
      <c r="A23" s="17" t="s">
        <v>26</v>
      </c>
      <c r="B23" s="20"/>
      <c r="C23" s="20"/>
      <c r="D23" s="20">
        <f t="shared" ref="D23:I23" si="3">IF(C27&gt;0,-C27,0)</f>
        <v>0</v>
      </c>
      <c r="E23" s="20">
        <f t="shared" si="3"/>
        <v>0</v>
      </c>
      <c r="F23" s="20">
        <f t="shared" si="3"/>
        <v>0</v>
      </c>
      <c r="G23" s="20">
        <f t="shared" si="3"/>
        <v>-247.71623074017202</v>
      </c>
      <c r="H23" s="20">
        <f t="shared" si="3"/>
        <v>0</v>
      </c>
      <c r="I23" s="20">
        <f t="shared" si="3"/>
        <v>0</v>
      </c>
      <c r="J23" s="23"/>
      <c r="K23" s="1"/>
    </row>
    <row r="24" spans="1:11" x14ac:dyDescent="0.2">
      <c r="A24" s="17" t="s">
        <v>25</v>
      </c>
      <c r="B24" s="20"/>
      <c r="C24" s="20"/>
      <c r="D24" s="20">
        <f t="shared" ref="D24:I24" si="4">IF(D23&lt;0,D23*0.01,0)</f>
        <v>0</v>
      </c>
      <c r="E24" s="20">
        <f t="shared" si="4"/>
        <v>0</v>
      </c>
      <c r="F24" s="20">
        <f t="shared" si="4"/>
        <v>0</v>
      </c>
      <c r="G24" s="20">
        <f t="shared" si="4"/>
        <v>-2.4771623074017204</v>
      </c>
      <c r="H24" s="20">
        <f t="shared" si="4"/>
        <v>0</v>
      </c>
      <c r="I24" s="20">
        <f t="shared" si="4"/>
        <v>0</v>
      </c>
      <c r="J24" s="23"/>
      <c r="K24" s="1"/>
    </row>
    <row r="25" spans="1:11" x14ac:dyDescent="0.2">
      <c r="A25" s="24" t="s">
        <v>21</v>
      </c>
      <c r="B25" s="15"/>
      <c r="C25" s="15"/>
      <c r="D25" s="15">
        <f t="shared" ref="D25:I25" si="5">C26*$B$11</f>
        <v>1.25</v>
      </c>
      <c r="E25" s="15">
        <f t="shared" si="5"/>
        <v>1.45</v>
      </c>
      <c r="F25" s="15">
        <f t="shared" si="5"/>
        <v>1.8853997683091031</v>
      </c>
      <c r="G25" s="15">
        <f t="shared" si="5"/>
        <v>1.1418846299139886E-2</v>
      </c>
      <c r="H25" s="15">
        <f t="shared" si="5"/>
        <v>2.4856427865245223</v>
      </c>
      <c r="I25" s="15">
        <f t="shared" si="5"/>
        <v>3.0554977966163519</v>
      </c>
      <c r="J25" s="25"/>
      <c r="K25" s="1"/>
    </row>
    <row r="26" spans="1:11" x14ac:dyDescent="0.2">
      <c r="A26" s="17" t="s">
        <v>33</v>
      </c>
      <c r="B26" s="20"/>
      <c r="C26" s="20">
        <v>250</v>
      </c>
      <c r="D26" s="20">
        <f t="shared" ref="D26:I26" si="6">SUM(D16:D22)</f>
        <v>290</v>
      </c>
      <c r="E26" s="20">
        <f t="shared" si="6"/>
        <v>377.07995366182058</v>
      </c>
      <c r="F26" s="29">
        <f t="shared" si="6"/>
        <v>2.2837692598279773</v>
      </c>
      <c r="G26" s="26">
        <f t="shared" si="6"/>
        <v>497.12855730490446</v>
      </c>
      <c r="H26" s="20">
        <f t="shared" si="6"/>
        <v>611.09955932327034</v>
      </c>
      <c r="I26" s="29">
        <f t="shared" si="6"/>
        <v>528.60610140457948</v>
      </c>
      <c r="J26" s="23"/>
      <c r="K26" s="1"/>
    </row>
    <row r="27" spans="1:11" x14ac:dyDescent="0.2">
      <c r="A27" s="17" t="s">
        <v>24</v>
      </c>
      <c r="B27" s="20"/>
      <c r="C27" s="20"/>
      <c r="D27" s="20">
        <f t="shared" ref="D27:I27" si="7">IF(D26&gt;$B$13,0,250-D26)</f>
        <v>0</v>
      </c>
      <c r="E27" s="20">
        <f t="shared" si="7"/>
        <v>0</v>
      </c>
      <c r="F27" s="20">
        <f t="shared" si="7"/>
        <v>247.71623074017202</v>
      </c>
      <c r="G27" s="20">
        <f t="shared" si="7"/>
        <v>0</v>
      </c>
      <c r="H27" s="20">
        <f t="shared" si="7"/>
        <v>0</v>
      </c>
      <c r="I27" s="26">
        <f t="shared" si="7"/>
        <v>0</v>
      </c>
      <c r="J27" s="23"/>
      <c r="K27" s="1"/>
    </row>
    <row r="28" spans="1:11" ht="13.5" thickBot="1" x14ac:dyDescent="0.25">
      <c r="A28" s="18" t="s">
        <v>32</v>
      </c>
      <c r="B28" s="27"/>
      <c r="C28" s="27">
        <f t="shared" ref="C28:I28" si="8">IF(C26&lt;$B$13,SUM(C26:C27),C26)</f>
        <v>250</v>
      </c>
      <c r="D28" s="27">
        <f t="shared" si="8"/>
        <v>290</v>
      </c>
      <c r="E28" s="27">
        <f t="shared" si="8"/>
        <v>377.07995366182058</v>
      </c>
      <c r="F28" s="30">
        <f t="shared" si="8"/>
        <v>250</v>
      </c>
      <c r="G28" s="27">
        <f t="shared" si="8"/>
        <v>497.12855730490446</v>
      </c>
      <c r="H28" s="27">
        <f t="shared" si="8"/>
        <v>611.09955932327034</v>
      </c>
      <c r="I28" s="30">
        <f t="shared" si="8"/>
        <v>528.60610140457948</v>
      </c>
      <c r="J28" s="28"/>
      <c r="K28" s="1"/>
    </row>
    <row r="29" spans="1:11" ht="13.5" thickBot="1" x14ac:dyDescent="0.25">
      <c r="K29" s="1"/>
    </row>
    <row r="30" spans="1:11" ht="13.5" thickBot="1" x14ac:dyDescent="0.25">
      <c r="A30" s="2" t="s">
        <v>27</v>
      </c>
      <c r="B30" s="34">
        <f>MAX(D27:I27)</f>
        <v>247.71623074017202</v>
      </c>
      <c r="K30" s="1"/>
    </row>
    <row r="31" spans="1:11" ht="13.5" thickBot="1" x14ac:dyDescent="0.25">
      <c r="D31" s="33" t="s">
        <v>2</v>
      </c>
      <c r="E31" s="12" t="s">
        <v>3</v>
      </c>
      <c r="F31" s="12" t="s">
        <v>4</v>
      </c>
      <c r="G31" s="12" t="s">
        <v>5</v>
      </c>
      <c r="H31" s="12" t="s">
        <v>18</v>
      </c>
      <c r="I31" s="13" t="s">
        <v>6</v>
      </c>
      <c r="J31" s="1"/>
      <c r="K31" s="1"/>
    </row>
    <row r="32" spans="1:11" ht="13.5" thickBot="1" x14ac:dyDescent="0.25">
      <c r="A32" s="2" t="s">
        <v>29</v>
      </c>
      <c r="B32" s="31"/>
      <c r="C32" s="31"/>
      <c r="D32" s="14">
        <f t="shared" ref="D32:I32" si="9">IF(D27&gt;0,1,0)</f>
        <v>0</v>
      </c>
      <c r="E32" s="31">
        <f t="shared" si="9"/>
        <v>0</v>
      </c>
      <c r="F32" s="31">
        <f t="shared" si="9"/>
        <v>1</v>
      </c>
      <c r="G32" s="31">
        <f t="shared" si="9"/>
        <v>0</v>
      </c>
      <c r="H32" s="31">
        <f t="shared" si="9"/>
        <v>0</v>
      </c>
      <c r="I32" s="32">
        <f t="shared" si="9"/>
        <v>0</v>
      </c>
      <c r="J32" s="1"/>
      <c r="K32" s="1"/>
    </row>
    <row r="33" spans="1:11" ht="13.5" thickBot="1" x14ac:dyDescent="0.25">
      <c r="C33" s="1"/>
      <c r="D33" s="1"/>
      <c r="E33" s="1"/>
      <c r="F33" s="1"/>
      <c r="G33" s="1"/>
      <c r="H33" s="1"/>
      <c r="I33" s="1"/>
      <c r="J33" s="1"/>
      <c r="K33" s="1"/>
    </row>
    <row r="34" spans="1:11" ht="13.5" thickBot="1" x14ac:dyDescent="0.25">
      <c r="A34" s="35" t="s">
        <v>28</v>
      </c>
      <c r="B34" s="36">
        <f>SUM(D32:I32)</f>
        <v>1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5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1" x14ac:dyDescent="0.2">
      <c r="A38" s="40" t="s">
        <v>34</v>
      </c>
      <c r="B38" s="4"/>
      <c r="C38" s="4"/>
      <c r="D38" s="4"/>
      <c r="E38" s="4"/>
      <c r="F38" s="37"/>
      <c r="G38" s="1"/>
      <c r="H38" s="1"/>
      <c r="I38" s="1"/>
      <c r="J38" s="1"/>
    </row>
    <row r="39" spans="1:11" x14ac:dyDescent="0.2">
      <c r="A39" s="41" t="s">
        <v>35</v>
      </c>
      <c r="B39" s="8" t="s">
        <v>52</v>
      </c>
      <c r="C39" s="8"/>
      <c r="D39" s="8">
        <v>266.64</v>
      </c>
      <c r="E39" s="8"/>
      <c r="F39" s="42"/>
      <c r="G39" s="1"/>
    </row>
    <row r="40" spans="1:11" x14ac:dyDescent="0.2">
      <c r="A40" s="41"/>
      <c r="B40" s="8" t="s">
        <v>36</v>
      </c>
      <c r="C40" s="8"/>
      <c r="D40" s="8">
        <v>43.5</v>
      </c>
      <c r="E40" s="8"/>
      <c r="F40" s="42"/>
      <c r="G40" s="1"/>
    </row>
    <row r="41" spans="1:11" x14ac:dyDescent="0.2">
      <c r="A41" s="41"/>
      <c r="B41" s="8"/>
      <c r="C41" s="8"/>
      <c r="D41" s="8"/>
      <c r="E41" s="8"/>
      <c r="F41" s="42"/>
      <c r="G41" s="1"/>
    </row>
    <row r="42" spans="1:11" x14ac:dyDescent="0.2">
      <c r="A42" s="41" t="s">
        <v>37</v>
      </c>
      <c r="B42" s="8" t="s">
        <v>38</v>
      </c>
      <c r="C42" s="8"/>
      <c r="D42" s="43">
        <v>0.89</v>
      </c>
      <c r="E42" s="8"/>
      <c r="F42" s="42"/>
      <c r="G42" s="1"/>
    </row>
    <row r="43" spans="1:11" x14ac:dyDescent="0.2">
      <c r="A43" s="41"/>
      <c r="B43" s="8"/>
      <c r="C43" s="8"/>
      <c r="D43" s="8"/>
      <c r="E43" s="8"/>
      <c r="F43" s="42"/>
      <c r="G43" s="1"/>
    </row>
    <row r="44" spans="1:11" x14ac:dyDescent="0.2">
      <c r="A44" s="41" t="s">
        <v>39</v>
      </c>
      <c r="B44" s="8" t="s">
        <v>51</v>
      </c>
      <c r="C44" s="8"/>
      <c r="D44" s="8">
        <v>1.24</v>
      </c>
      <c r="E44" s="8"/>
      <c r="F44" s="42"/>
      <c r="G44" s="1"/>
    </row>
    <row r="45" spans="1:11" x14ac:dyDescent="0.2">
      <c r="A45" s="41"/>
      <c r="B45" s="8" t="s">
        <v>36</v>
      </c>
      <c r="C45" s="8"/>
      <c r="D45" s="8">
        <v>0.77</v>
      </c>
      <c r="E45" s="8"/>
      <c r="F45" s="42"/>
      <c r="G45" s="1"/>
    </row>
    <row r="46" spans="1:11" x14ac:dyDescent="0.2">
      <c r="A46" s="41"/>
      <c r="B46" s="8"/>
      <c r="C46" s="8"/>
      <c r="D46" s="8"/>
      <c r="E46" s="8"/>
      <c r="F46" s="42"/>
      <c r="G46" s="1"/>
    </row>
    <row r="47" spans="1:11" x14ac:dyDescent="0.2">
      <c r="A47" s="41" t="s">
        <v>40</v>
      </c>
      <c r="B47" s="8" t="s">
        <v>41</v>
      </c>
      <c r="C47" s="8"/>
      <c r="D47" s="44">
        <v>2.2000000000000001E-3</v>
      </c>
      <c r="E47" s="8"/>
      <c r="F47" s="42"/>
      <c r="G47" s="1"/>
    </row>
    <row r="48" spans="1:11" x14ac:dyDescent="0.2">
      <c r="A48" s="41"/>
      <c r="B48" s="8"/>
      <c r="C48" s="8"/>
      <c r="D48" s="8"/>
      <c r="E48" s="8"/>
      <c r="F48" s="42"/>
      <c r="G48" s="1"/>
    </row>
    <row r="49" spans="1:7" x14ac:dyDescent="0.2">
      <c r="A49" s="41" t="s">
        <v>42</v>
      </c>
      <c r="B49" s="8" t="s">
        <v>46</v>
      </c>
      <c r="C49" s="8"/>
      <c r="D49" s="44">
        <v>7.6E-3</v>
      </c>
      <c r="E49" s="8"/>
      <c r="F49" s="42"/>
      <c r="G49" s="1"/>
    </row>
    <row r="50" spans="1:7" x14ac:dyDescent="0.2">
      <c r="A50" s="41"/>
      <c r="B50" s="8"/>
      <c r="C50" s="8"/>
      <c r="D50" s="8"/>
      <c r="E50" s="8"/>
      <c r="F50" s="42"/>
      <c r="G50" s="1"/>
    </row>
    <row r="51" spans="1:7" x14ac:dyDescent="0.2">
      <c r="A51" s="41" t="s">
        <v>45</v>
      </c>
      <c r="B51" s="8" t="s">
        <v>43</v>
      </c>
      <c r="C51" s="8"/>
      <c r="D51" s="8" t="s">
        <v>44</v>
      </c>
      <c r="E51" s="8"/>
      <c r="F51" s="42"/>
      <c r="G51" s="1"/>
    </row>
    <row r="52" spans="1:7" x14ac:dyDescent="0.2">
      <c r="A52" s="41"/>
      <c r="B52" s="8"/>
      <c r="C52" s="8"/>
      <c r="D52" s="8"/>
      <c r="E52" s="8"/>
      <c r="F52" s="42"/>
      <c r="G52" s="1"/>
    </row>
    <row r="53" spans="1:7" x14ac:dyDescent="0.2">
      <c r="A53" s="41" t="s">
        <v>47</v>
      </c>
      <c r="B53" s="8" t="s">
        <v>0</v>
      </c>
      <c r="C53" s="8"/>
      <c r="D53" s="8">
        <v>122.41</v>
      </c>
      <c r="E53" s="8"/>
      <c r="F53" s="42"/>
      <c r="G53" s="1"/>
    </row>
    <row r="54" spans="1:7" x14ac:dyDescent="0.2">
      <c r="A54" s="41"/>
      <c r="B54" s="8" t="s">
        <v>48</v>
      </c>
      <c r="C54" s="8"/>
      <c r="D54" s="8">
        <v>99.84</v>
      </c>
      <c r="E54" s="8"/>
      <c r="F54" s="42"/>
      <c r="G54" s="1"/>
    </row>
    <row r="55" spans="1:7" x14ac:dyDescent="0.2">
      <c r="A55" s="41"/>
      <c r="B55" s="8"/>
      <c r="C55" s="8"/>
      <c r="D55" s="8"/>
      <c r="E55" s="8"/>
      <c r="F55" s="42"/>
      <c r="G55" s="1"/>
    </row>
    <row r="56" spans="1:7" ht="13.5" thickBot="1" x14ac:dyDescent="0.25">
      <c r="A56" s="45" t="s">
        <v>49</v>
      </c>
      <c r="B56" s="46" t="s">
        <v>50</v>
      </c>
      <c r="C56" s="46"/>
      <c r="D56" s="47">
        <v>0.11559999999999999</v>
      </c>
      <c r="E56" s="46"/>
      <c r="F56" s="19"/>
      <c r="G56" s="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dcterms:created xsi:type="dcterms:W3CDTF">2000-05-06T03:04:05Z</dcterms:created>
  <dcterms:modified xsi:type="dcterms:W3CDTF">2023-09-19T17:07:08Z</dcterms:modified>
</cp:coreProperties>
</file>