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E6D6DE-7A8C-4D85-9366-9A0E1F2E80CD}" xr6:coauthVersionLast="47" xr6:coauthVersionMax="47" xr10:uidLastSave="{00000000-0000-0000-0000-000000000000}"/>
  <bookViews>
    <workbookView xWindow="-120" yWindow="-120" windowWidth="38640" windowHeight="15720"/>
  </bookViews>
  <sheets>
    <sheet name="250 MM Exp West with SJ Lat" sheetId="18" r:id="rId1"/>
    <sheet name="250 MM Exp West without SJ Lat" sheetId="19" r:id="rId2"/>
    <sheet name="300 MM Exp West with SJ Lat" sheetId="16" r:id="rId3"/>
    <sheet name="300 MM Exp West without SJ Lat" sheetId="17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8" l="1"/>
  <c r="R14" i="18"/>
  <c r="G23" i="18"/>
  <c r="L23" i="18"/>
  <c r="R23" i="18"/>
  <c r="G32" i="18"/>
  <c r="L32" i="18"/>
  <c r="R32" i="18"/>
  <c r="L34" i="18"/>
  <c r="R34" i="18"/>
  <c r="L36" i="18"/>
  <c r="L40" i="18"/>
  <c r="L44" i="18"/>
  <c r="G46" i="18"/>
  <c r="L46" i="18"/>
  <c r="R46" i="18"/>
  <c r="L48" i="18"/>
  <c r="G22" i="19"/>
  <c r="L22" i="19"/>
  <c r="R22" i="19"/>
  <c r="L24" i="19"/>
  <c r="R24" i="19"/>
  <c r="L26" i="19"/>
  <c r="L30" i="19"/>
  <c r="L34" i="19"/>
  <c r="G36" i="19"/>
  <c r="L36" i="19"/>
  <c r="R36" i="19"/>
  <c r="L38" i="19"/>
  <c r="L14" i="16"/>
  <c r="R14" i="16"/>
  <c r="G23" i="16"/>
  <c r="L23" i="16"/>
  <c r="R23" i="16"/>
  <c r="G25" i="16"/>
  <c r="L25" i="16"/>
  <c r="R25" i="16"/>
  <c r="G26" i="16"/>
  <c r="L26" i="16"/>
  <c r="R26" i="16"/>
  <c r="G27" i="16"/>
  <c r="L27" i="16"/>
  <c r="R27" i="16"/>
  <c r="L28" i="16"/>
  <c r="R28" i="16"/>
  <c r="L29" i="16"/>
  <c r="R29" i="16"/>
  <c r="G34" i="16"/>
  <c r="L34" i="16"/>
  <c r="R34" i="16"/>
  <c r="L36" i="16"/>
  <c r="R36" i="16"/>
  <c r="L38" i="16"/>
  <c r="L39" i="16"/>
  <c r="L43" i="16"/>
  <c r="L47" i="16"/>
  <c r="G49" i="16"/>
  <c r="L49" i="16"/>
  <c r="R49" i="16"/>
  <c r="L51" i="16"/>
  <c r="G14" i="17"/>
  <c r="L14" i="17"/>
  <c r="R14" i="17"/>
  <c r="G15" i="17"/>
  <c r="L15" i="17"/>
  <c r="R15" i="17"/>
  <c r="G16" i="17"/>
  <c r="L16" i="17"/>
  <c r="R16" i="17"/>
  <c r="L17" i="17"/>
  <c r="R17" i="17"/>
  <c r="L18" i="17"/>
  <c r="R18" i="17"/>
  <c r="G23" i="17"/>
  <c r="L23" i="17"/>
  <c r="R23" i="17"/>
  <c r="L25" i="17"/>
  <c r="R25" i="17"/>
  <c r="L27" i="17"/>
  <c r="L28" i="17"/>
  <c r="L32" i="17"/>
  <c r="L36" i="17"/>
  <c r="G38" i="17"/>
  <c r="L38" i="17"/>
  <c r="R38" i="17"/>
  <c r="L40" i="17"/>
</calcChain>
</file>

<file path=xl/sharedStrings.xml><?xml version="1.0" encoding="utf-8"?>
<sst xmlns="http://schemas.openxmlformats.org/spreadsheetml/2006/main" count="246" uniqueCount="70">
  <si>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</si>
  <si>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</si>
  <si>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</si>
  <si>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</si>
  <si>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</si>
  <si>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</si>
  <si>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</si>
  <si>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</si>
  <si>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</si>
  <si>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</si>
  <si>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</si>
  <si>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</si>
  <si>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</si>
  <si>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</si>
  <si>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</si>
  <si>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Bisti CS Mods</t>
  </si>
  <si>
    <t>"</t>
  </si>
  <si>
    <t>MMcf/d</t>
  </si>
  <si>
    <t>Sta. #1</t>
  </si>
  <si>
    <t>Needles</t>
  </si>
  <si>
    <t>Total San Juan Expansion</t>
  </si>
  <si>
    <t>Total Mainline Expansion</t>
  </si>
  <si>
    <t>Note:</t>
  </si>
  <si>
    <t>1.</t>
  </si>
  <si>
    <t>2.</t>
  </si>
  <si>
    <t>3.</t>
  </si>
  <si>
    <t>Vol. Incr.</t>
  </si>
  <si>
    <t>Total Vol.</t>
  </si>
  <si>
    <t>Not Included</t>
  </si>
  <si>
    <t>Int., O/H, etc</t>
  </si>
  <si>
    <t>Total Project  Excl. Int., O/H, etc.</t>
  </si>
  <si>
    <t>Total Project  Incl. Int., O/H, etc.</t>
  </si>
  <si>
    <t>Bloomfield Compressor Mods</t>
  </si>
  <si>
    <t>CS4              (25,000 Hp)</t>
  </si>
  <si>
    <t>Navajo land &amp; labor costs</t>
  </si>
  <si>
    <t>Gross receipt payments (AZ &amp; NM)</t>
  </si>
  <si>
    <t>River &amp; stream crossings</t>
  </si>
  <si>
    <t xml:space="preserve">Mountain terrain &amp; </t>
  </si>
  <si>
    <t>BLM Double ditching</t>
  </si>
  <si>
    <t>Contingency on above</t>
  </si>
  <si>
    <t>No escalation added to the above line items.</t>
  </si>
  <si>
    <t>Extraordinary Detailed Line Items:</t>
  </si>
  <si>
    <t xml:space="preserve">Sub Total </t>
  </si>
  <si>
    <t>Sub Total  w/interest, etc</t>
  </si>
  <si>
    <t>Mainline Expansion</t>
  </si>
  <si>
    <t>CASE XI.</t>
  </si>
  <si>
    <t>Standing Rock CS (9,500 Hp)</t>
  </si>
  <si>
    <t>30" MAINLINE LOOP, AND HP</t>
  </si>
  <si>
    <t>330 MMCF/D EXPANSION (1740 MMCF/D TOTAL)</t>
  </si>
  <si>
    <t>Gallup CS  HP Add</t>
  </si>
  <si>
    <t>CS1.5           (25,000 Hp)</t>
  </si>
  <si>
    <t>Total Topock Lateral Expansion</t>
  </si>
  <si>
    <t>Station #4 Hp changeout included in this project.</t>
  </si>
  <si>
    <t>Interest and overheads identified separately.</t>
  </si>
  <si>
    <t>4.</t>
  </si>
  <si>
    <r>
      <t xml:space="preserve">The above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</si>
  <si>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San Juan Junction to California (Topock)</t>
  </si>
  <si>
    <t>San Juan (Bloomfield) to California (Topock)</t>
  </si>
  <si>
    <t>Kingman CS    (25,000 Hp)</t>
  </si>
  <si>
    <t>5.</t>
  </si>
  <si>
    <t>Project costs to expand east facilities (WTX or PH Laterals) not included in this study.</t>
  </si>
  <si>
    <t>B.</t>
  </si>
  <si>
    <t>C.</t>
  </si>
  <si>
    <t>Pipe Loop and Compression</t>
  </si>
  <si>
    <t>A.</t>
  </si>
  <si>
    <t>CS3.5           (26,500 Hp)</t>
  </si>
  <si>
    <t>CS2.5           (26,500 Hp)</t>
  </si>
  <si>
    <t>Mainline Mid-Point Compression Only</t>
  </si>
  <si>
    <t>Dated 10-24-01</t>
  </si>
  <si>
    <t>250 MMCF/D EXPANSION (1460 MMCF/D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</si>
</sst>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topLeftCell="A7" workbookViewId="0">
      <selection activeCell="L40" sqref="L40"/>
    </sheetView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44</v>
      </c>
    </row>
    <row r="3" spans="3:20" ht="18" x14ac:dyDescent="0.25">
      <c r="H3" s="24" t="s">
        <v>57</v>
      </c>
    </row>
    <row r="4" spans="3:20" ht="18" x14ac:dyDescent="0.25">
      <c r="H4" s="24" t="s">
        <v>67</v>
      </c>
    </row>
    <row r="5" spans="3:20" ht="18" x14ac:dyDescent="0.25">
      <c r="H5" s="24" t="s">
        <v>0</v>
      </c>
    </row>
    <row r="6" spans="3:20" ht="18" x14ac:dyDescent="0.25">
      <c r="H6" s="24" t="s">
        <v>68</v>
      </c>
    </row>
    <row r="7" spans="3:20" ht="6" customHeight="1" x14ac:dyDescent="0.2"/>
    <row r="9" spans="3:20" x14ac:dyDescent="0.2">
      <c r="C9" s="3" t="s">
        <v>45</v>
      </c>
      <c r="D9" s="4" t="s">
        <v>64</v>
      </c>
      <c r="E9" s="20" t="s">
        <v>47</v>
      </c>
      <c r="F9" s="20"/>
      <c r="T9"/>
    </row>
    <row r="10" spans="3:20" x14ac:dyDescent="0.2">
      <c r="E10" s="20" t="s">
        <v>69</v>
      </c>
      <c r="F10" s="3"/>
      <c r="T10"/>
    </row>
    <row r="11" spans="3:20" x14ac:dyDescent="0.2">
      <c r="E11" s="20"/>
      <c r="F11" s="3"/>
      <c r="T11"/>
    </row>
    <row r="12" spans="3:20" x14ac:dyDescent="0.2">
      <c r="N12" s="3" t="s">
        <v>26</v>
      </c>
      <c r="P12" s="3" t="s">
        <v>27</v>
      </c>
      <c r="R12" s="3" t="s">
        <v>29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0" x14ac:dyDescent="0.2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I14*28000*1.1*G14</f>
        <v>52917480.000000007</v>
      </c>
      <c r="R14" s="31">
        <f>I14*28000*0.2*G14</f>
        <v>9621360</v>
      </c>
      <c r="T14"/>
    </row>
    <row r="15" spans="3:20" x14ac:dyDescent="0.2">
      <c r="C15" s="5"/>
      <c r="D15" s="5"/>
      <c r="E15" s="9" t="s">
        <v>8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C16" s="5"/>
      <c r="D16" s="5"/>
      <c r="E16" s="9" t="s">
        <v>32</v>
      </c>
      <c r="L16" s="8">
        <v>3000000</v>
      </c>
      <c r="T16"/>
    </row>
    <row r="17" spans="3:22" x14ac:dyDescent="0.2">
      <c r="E17" t="s">
        <v>9</v>
      </c>
      <c r="L17" s="8">
        <v>1700000</v>
      </c>
      <c r="T17"/>
    </row>
    <row r="18" spans="3:22" x14ac:dyDescent="0.2">
      <c r="E18" t="s">
        <v>15</v>
      </c>
      <c r="L18" s="8">
        <v>2600000</v>
      </c>
      <c r="T18"/>
    </row>
    <row r="19" spans="3:22" x14ac:dyDescent="0.2">
      <c r="E19" t="s">
        <v>46</v>
      </c>
      <c r="L19" s="8">
        <v>25346000</v>
      </c>
      <c r="T19"/>
    </row>
    <row r="20" spans="3:22" x14ac:dyDescent="0.2">
      <c r="E20" t="s">
        <v>49</v>
      </c>
      <c r="L20" s="10">
        <v>12000000</v>
      </c>
      <c r="T20"/>
    </row>
    <row r="21" spans="3:22" ht="12.75" customHeight="1" x14ac:dyDescent="0.2">
      <c r="E21" t="s">
        <v>10</v>
      </c>
      <c r="L21" s="10">
        <v>6400000</v>
      </c>
      <c r="T21"/>
    </row>
    <row r="22" spans="3:22" ht="12.75" customHeight="1" x14ac:dyDescent="0.2">
      <c r="F22" s="28"/>
      <c r="T22"/>
    </row>
    <row r="23" spans="3:22" x14ac:dyDescent="0.2">
      <c r="F23" s="18" t="s">
        <v>20</v>
      </c>
      <c r="G23" s="19">
        <f>SUM(G14:G22)</f>
        <v>57.27</v>
      </c>
      <c r="H23" s="4"/>
      <c r="I23" s="3"/>
      <c r="J23" s="3"/>
      <c r="K23" s="4"/>
      <c r="L23" s="17">
        <f>SUM(L14:L21)</f>
        <v>104963480</v>
      </c>
      <c r="M23" s="4"/>
      <c r="N23" s="3">
        <v>300</v>
      </c>
      <c r="O23" s="3"/>
      <c r="P23" s="3">
        <v>1150</v>
      </c>
      <c r="R23" s="30">
        <f>SUM(R14:R22)</f>
        <v>9621360</v>
      </c>
      <c r="T23"/>
    </row>
    <row r="24" spans="3:22" x14ac:dyDescent="0.2">
      <c r="F24" s="18"/>
      <c r="G24" s="19"/>
      <c r="H24" s="4"/>
      <c r="I24" s="3"/>
      <c r="J24" s="3"/>
      <c r="K24" s="4"/>
      <c r="L24" s="17"/>
      <c r="M24" s="4"/>
      <c r="N24" s="3"/>
      <c r="O24" s="3"/>
      <c r="P24" s="3"/>
      <c r="R24" s="30"/>
      <c r="T24"/>
    </row>
    <row r="25" spans="3:22" ht="12.75" customHeight="1" x14ac:dyDescent="0.2">
      <c r="E25" s="25" t="s">
        <v>33</v>
      </c>
      <c r="G25" s="14"/>
      <c r="I25" s="13"/>
      <c r="J25" s="13"/>
      <c r="L25" s="8">
        <v>29660000</v>
      </c>
      <c r="Q25" s="11"/>
      <c r="R25" s="12"/>
      <c r="V25" s="10"/>
    </row>
    <row r="26" spans="3:22" x14ac:dyDescent="0.2">
      <c r="C26" s="1"/>
      <c r="D26" s="13"/>
      <c r="E26" s="25" t="s">
        <v>65</v>
      </c>
      <c r="G26" s="14"/>
      <c r="I26" s="13"/>
      <c r="J26" s="13"/>
      <c r="L26" s="8">
        <v>29400000</v>
      </c>
      <c r="Q26" s="11"/>
      <c r="R26" s="32"/>
      <c r="V26" s="10"/>
    </row>
    <row r="27" spans="3:22" x14ac:dyDescent="0.2">
      <c r="C27" s="1"/>
      <c r="D27" s="13"/>
      <c r="E27" s="25" t="s">
        <v>66</v>
      </c>
      <c r="G27" s="14"/>
      <c r="I27" s="13"/>
      <c r="J27" s="13"/>
      <c r="L27" s="8">
        <v>29400000</v>
      </c>
      <c r="Q27" s="11"/>
      <c r="R27" s="32"/>
      <c r="V27" s="10"/>
    </row>
    <row r="28" spans="3:22" x14ac:dyDescent="0.2">
      <c r="C28" s="1"/>
      <c r="D28" s="13"/>
      <c r="E28" s="25" t="s">
        <v>50</v>
      </c>
      <c r="G28" s="14"/>
      <c r="I28" s="13"/>
      <c r="J28" s="13"/>
      <c r="L28" s="8">
        <v>29400000</v>
      </c>
      <c r="Q28" s="11"/>
      <c r="R28" s="32"/>
      <c r="V28" s="10"/>
    </row>
    <row r="29" spans="3:22" x14ac:dyDescent="0.2">
      <c r="C29" s="1"/>
      <c r="D29" s="13"/>
      <c r="E29" s="25" t="s">
        <v>58</v>
      </c>
      <c r="G29" s="14"/>
      <c r="I29" s="13"/>
      <c r="J29" s="13"/>
      <c r="L29" s="8">
        <v>29400000</v>
      </c>
      <c r="Q29" s="11"/>
      <c r="R29" s="32"/>
      <c r="V29" s="10"/>
    </row>
    <row r="30" spans="3:22" x14ac:dyDescent="0.2">
      <c r="C30" s="1"/>
      <c r="D30" s="13"/>
      <c r="E30" s="1"/>
      <c r="G30" s="14"/>
      <c r="I30" s="13"/>
      <c r="J30" s="5"/>
      <c r="L30" s="8"/>
      <c r="Q30" s="11"/>
      <c r="R30" s="32"/>
      <c r="V30" s="10"/>
    </row>
    <row r="31" spans="3:22" x14ac:dyDescent="0.2">
      <c r="C31" s="1"/>
      <c r="D31" s="13"/>
      <c r="E31" s="25"/>
      <c r="G31" s="14"/>
      <c r="I31" s="13"/>
      <c r="J31" s="13"/>
      <c r="L31" s="8"/>
      <c r="Q31" s="11"/>
      <c r="R31" s="12"/>
      <c r="V31" s="10"/>
    </row>
    <row r="32" spans="3:22" x14ac:dyDescent="0.2">
      <c r="C32" s="1"/>
      <c r="D32" s="13"/>
      <c r="E32" s="1"/>
      <c r="F32" s="18" t="s">
        <v>21</v>
      </c>
      <c r="G32" s="21">
        <f>SUM(G26:G31)</f>
        <v>0</v>
      </c>
      <c r="I32" s="13"/>
      <c r="J32" s="13"/>
      <c r="L32" s="23">
        <f>SUM(L26:L31)</f>
        <v>117600000</v>
      </c>
      <c r="N32" s="3">
        <v>250</v>
      </c>
      <c r="P32" s="3">
        <v>1460</v>
      </c>
      <c r="Q32" s="11"/>
      <c r="R32" s="29">
        <f>SUM(R26:R31)</f>
        <v>0</v>
      </c>
      <c r="V32" s="10"/>
    </row>
    <row r="33" spans="2:22" ht="12.75" customHeight="1" x14ac:dyDescent="0.2">
      <c r="C33" s="1"/>
      <c r="D33" s="13"/>
      <c r="E33" s="1"/>
      <c r="G33" s="14"/>
      <c r="I33" s="13"/>
      <c r="J33" s="13"/>
      <c r="L33" s="8"/>
      <c r="Q33" s="11"/>
      <c r="R33" s="12"/>
      <c r="V33" s="10"/>
    </row>
    <row r="34" spans="2:22" ht="12.75" customHeight="1" x14ac:dyDescent="0.2">
      <c r="C34" s="1"/>
      <c r="D34" s="1"/>
      <c r="E34" s="1"/>
      <c r="F34" s="18" t="s">
        <v>51</v>
      </c>
      <c r="G34" s="21">
        <v>18.41</v>
      </c>
      <c r="I34" s="13">
        <v>20</v>
      </c>
      <c r="J34" s="5" t="s">
        <v>16</v>
      </c>
      <c r="L34" s="29">
        <f>I34*28000*1.1*G34</f>
        <v>11340560</v>
      </c>
      <c r="N34" s="3">
        <v>300</v>
      </c>
      <c r="P34" s="3">
        <v>700</v>
      </c>
      <c r="Q34" s="11"/>
      <c r="R34" s="29">
        <f>I34*28000*0.2*G34</f>
        <v>2061920</v>
      </c>
      <c r="V34" s="10"/>
    </row>
    <row r="35" spans="2:22" ht="13.5" thickBot="1" x14ac:dyDescent="0.25">
      <c r="F35" s="18"/>
      <c r="G35" s="19"/>
      <c r="L35" s="17"/>
      <c r="N35" s="27"/>
      <c r="P35" s="3"/>
      <c r="Q35" s="11"/>
      <c r="R35" s="29"/>
      <c r="V35" s="10"/>
    </row>
    <row r="36" spans="2:22" ht="13.5" thickBot="1" x14ac:dyDescent="0.25">
      <c r="F36" s="18" t="s">
        <v>42</v>
      </c>
      <c r="G36" s="19"/>
      <c r="L36" s="34">
        <f>L23+L32+L34</f>
        <v>233904040</v>
      </c>
      <c r="N36" s="27"/>
      <c r="P36" s="3"/>
      <c r="Q36" s="11"/>
      <c r="R36" s="29"/>
      <c r="V36" s="10"/>
    </row>
    <row r="37" spans="2:22" x14ac:dyDescent="0.2">
      <c r="F37" s="18"/>
      <c r="G37" s="19"/>
      <c r="L37" s="17"/>
      <c r="N37" s="27"/>
      <c r="P37" s="3"/>
      <c r="Q37" s="11"/>
      <c r="R37" s="29"/>
      <c r="V37" s="10"/>
    </row>
    <row r="38" spans="2:22" x14ac:dyDescent="0.2">
      <c r="B38" s="33" t="s">
        <v>41</v>
      </c>
      <c r="F38" s="18"/>
      <c r="G38" s="19"/>
      <c r="L38" s="17"/>
      <c r="N38" s="27"/>
      <c r="P38" s="3"/>
      <c r="Q38" s="11"/>
      <c r="R38" s="29"/>
      <c r="V38" s="10"/>
    </row>
    <row r="39" spans="2:22" x14ac:dyDescent="0.2">
      <c r="F39" s="18" t="s">
        <v>34</v>
      </c>
      <c r="G39" s="19"/>
      <c r="L39" s="17">
        <v>46400000</v>
      </c>
      <c r="N39" s="27"/>
      <c r="P39" s="3"/>
      <c r="Q39" s="11"/>
      <c r="R39" s="29"/>
      <c r="V39" s="10"/>
    </row>
    <row r="40" spans="2:22" x14ac:dyDescent="0.2">
      <c r="F40" s="18" t="s">
        <v>35</v>
      </c>
      <c r="G40" s="19"/>
      <c r="L40" s="23">
        <f>(L23+L32+L34)*0.3*0.075</f>
        <v>5262840.8999999994</v>
      </c>
      <c r="N40" s="27"/>
      <c r="P40" s="3"/>
      <c r="Q40" s="11"/>
      <c r="R40" s="29"/>
      <c r="V40" s="10"/>
    </row>
    <row r="41" spans="2:22" x14ac:dyDescent="0.2">
      <c r="F41" s="18" t="s">
        <v>36</v>
      </c>
      <c r="G41" s="19"/>
      <c r="L41" s="17">
        <v>7600000</v>
      </c>
      <c r="N41" s="27"/>
      <c r="P41" s="3"/>
      <c r="Q41" s="11"/>
      <c r="R41" s="29"/>
      <c r="V41" s="10"/>
    </row>
    <row r="42" spans="2:22" x14ac:dyDescent="0.2">
      <c r="F42" s="18" t="s">
        <v>37</v>
      </c>
      <c r="G42" s="19"/>
      <c r="L42" s="17">
        <v>4500000</v>
      </c>
      <c r="N42" s="27"/>
      <c r="P42" s="3"/>
      <c r="Q42" s="11"/>
      <c r="R42" s="29"/>
      <c r="V42" s="10"/>
    </row>
    <row r="43" spans="2:22" ht="12.75" customHeight="1" x14ac:dyDescent="0.2">
      <c r="F43" s="18" t="s">
        <v>38</v>
      </c>
      <c r="G43" s="12"/>
      <c r="L43" s="10"/>
      <c r="Q43" s="11"/>
      <c r="R43" s="12"/>
      <c r="V43" s="10"/>
    </row>
    <row r="44" spans="2:22" ht="12.75" customHeight="1" x14ac:dyDescent="0.2">
      <c r="F44" s="18" t="s">
        <v>39</v>
      </c>
      <c r="G44" s="12"/>
      <c r="L44" s="30">
        <f>0.1*SUM(L39:L42)</f>
        <v>6376284.0899999999</v>
      </c>
      <c r="Q44" s="11"/>
      <c r="R44" s="12"/>
      <c r="V44" s="10"/>
    </row>
    <row r="45" spans="2:22" ht="12.75" customHeight="1" thickBot="1" x14ac:dyDescent="0.25">
      <c r="F45" s="18"/>
      <c r="G45" s="12"/>
      <c r="L45" s="10"/>
      <c r="Q45" s="11"/>
      <c r="R45" s="12"/>
      <c r="V45" s="10"/>
    </row>
    <row r="46" spans="2:22" ht="13.5" thickBot="1" x14ac:dyDescent="0.25">
      <c r="F46" s="18" t="s">
        <v>30</v>
      </c>
      <c r="G46" s="15">
        <f>G23+G32+G34</f>
        <v>75.680000000000007</v>
      </c>
      <c r="L46" s="22">
        <f>L36+SUM(L39:L44)</f>
        <v>304043164.99000001</v>
      </c>
      <c r="Q46" s="11"/>
      <c r="R46" s="22">
        <f>R23+R32+R34</f>
        <v>11683280</v>
      </c>
      <c r="V46" s="10"/>
    </row>
    <row r="47" spans="2:22" ht="13.5" thickBot="1" x14ac:dyDescent="0.25">
      <c r="F47" s="18"/>
      <c r="G47" s="16"/>
      <c r="L47" s="23"/>
      <c r="Q47" s="11"/>
      <c r="R47" s="12"/>
      <c r="V47" s="10"/>
    </row>
    <row r="48" spans="2:22" ht="13.5" thickBot="1" x14ac:dyDescent="0.25">
      <c r="F48" s="18" t="s">
        <v>31</v>
      </c>
      <c r="G48" s="16"/>
      <c r="L48" s="22">
        <f>SUM(L46:R46)</f>
        <v>315726444.99000001</v>
      </c>
      <c r="Q48" s="11"/>
      <c r="V48" s="10"/>
    </row>
    <row r="49" spans="3:22" x14ac:dyDescent="0.2">
      <c r="F49" s="18"/>
      <c r="G49" s="16"/>
      <c r="L49" s="23"/>
      <c r="Q49" s="11"/>
      <c r="R49" s="12"/>
      <c r="V49" s="10"/>
    </row>
    <row r="50" spans="3:22" x14ac:dyDescent="0.2">
      <c r="F50" s="18"/>
      <c r="G50" s="16"/>
      <c r="Q50" s="11"/>
      <c r="R50" s="12"/>
      <c r="V50" s="10"/>
    </row>
    <row r="51" spans="3:22" x14ac:dyDescent="0.2">
      <c r="C51" s="1" t="s">
        <v>22</v>
      </c>
      <c r="D51" s="26" t="s">
        <v>23</v>
      </c>
      <c r="E51" t="s">
        <v>53</v>
      </c>
      <c r="F51" s="18"/>
      <c r="G51" s="16"/>
      <c r="L51" s="23"/>
      <c r="Q51" s="11"/>
      <c r="R51" s="12"/>
      <c r="V51" s="10"/>
    </row>
    <row r="52" spans="3:22" x14ac:dyDescent="0.2">
      <c r="D52" s="26" t="s">
        <v>24</v>
      </c>
      <c r="E52" t="s">
        <v>52</v>
      </c>
      <c r="F52" s="18"/>
      <c r="G52" s="16"/>
      <c r="L52" s="23"/>
      <c r="Q52" s="11"/>
      <c r="R52" s="12"/>
      <c r="V52" s="10"/>
    </row>
    <row r="53" spans="3:22" x14ac:dyDescent="0.2">
      <c r="D53" s="26" t="s">
        <v>25</v>
      </c>
      <c r="E53" t="s">
        <v>40</v>
      </c>
      <c r="F53" s="18"/>
      <c r="G53" s="16"/>
      <c r="L53" s="23"/>
      <c r="Q53" s="11"/>
      <c r="R53" s="12"/>
      <c r="V53" s="10"/>
    </row>
    <row r="54" spans="3:22" x14ac:dyDescent="0.2">
      <c r="D54" s="26" t="s">
        <v>54</v>
      </c>
      <c r="E54" t="s">
        <v>55</v>
      </c>
      <c r="F54" s="18"/>
      <c r="G54" s="16"/>
      <c r="L54" s="23"/>
      <c r="Q54" s="11"/>
      <c r="R54" s="12"/>
      <c r="V54" s="10"/>
    </row>
    <row r="55" spans="3:22" x14ac:dyDescent="0.2">
      <c r="F55" s="18"/>
      <c r="G55" s="16"/>
      <c r="L55" s="23"/>
      <c r="Q55" s="11"/>
      <c r="R55" s="12"/>
      <c r="V55" s="10"/>
    </row>
    <row r="56" spans="3:22" x14ac:dyDescent="0.2">
      <c r="F56" s="18"/>
      <c r="G56" s="16"/>
      <c r="L56" s="23"/>
      <c r="Q56" s="11"/>
      <c r="R56" s="12"/>
      <c r="V56" s="10"/>
    </row>
    <row r="57" spans="3:22" x14ac:dyDescent="0.2">
      <c r="F57" s="18"/>
      <c r="G57" s="16"/>
      <c r="L57" s="23"/>
      <c r="Q57" s="11"/>
      <c r="R57" s="12"/>
      <c r="V57" s="10"/>
    </row>
    <row r="58" spans="3:22" x14ac:dyDescent="0.2">
      <c r="F58" s="18"/>
      <c r="G58" s="16"/>
      <c r="L58" s="23"/>
      <c r="Q58" s="11"/>
      <c r="R58" s="12"/>
      <c r="V58" s="10"/>
    </row>
    <row r="59" spans="3:22" x14ac:dyDescent="0.2">
      <c r="F59" s="18"/>
      <c r="G59" s="16"/>
      <c r="L59" s="23"/>
      <c r="Q59" s="11"/>
      <c r="R59" s="12"/>
      <c r="V59" s="10"/>
    </row>
    <row r="60" spans="3:22" x14ac:dyDescent="0.2">
      <c r="F60" s="18"/>
      <c r="G60" s="16"/>
      <c r="L60" s="23"/>
      <c r="Q60" s="11"/>
      <c r="R60" s="12"/>
      <c r="V60" s="10"/>
    </row>
    <row r="61" spans="3:22" x14ac:dyDescent="0.2">
      <c r="F61" s="18"/>
      <c r="G61" s="16"/>
      <c r="L61" s="23"/>
      <c r="Q61" s="11"/>
      <c r="R61" s="12"/>
      <c r="V61" s="10"/>
    </row>
    <row r="62" spans="3:22" x14ac:dyDescent="0.2">
      <c r="F62" s="18"/>
      <c r="G62" s="16"/>
      <c r="L62" s="23"/>
      <c r="Q62" s="11"/>
      <c r="R62" s="12"/>
      <c r="V62" s="10"/>
    </row>
    <row r="63" spans="3:22" x14ac:dyDescent="0.2">
      <c r="F63" s="18"/>
      <c r="G63" s="16"/>
      <c r="L63" s="23"/>
      <c r="Q63" s="11"/>
      <c r="R63" s="12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opLeftCell="A14" workbookViewId="0">
      <selection activeCell="H46" sqref="H46"/>
    </sheetView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2" ht="20.25" x14ac:dyDescent="0.3">
      <c r="H2" s="2" t="s">
        <v>44</v>
      </c>
    </row>
    <row r="3" spans="3:22" ht="18" x14ac:dyDescent="0.25">
      <c r="H3" s="24" t="s">
        <v>57</v>
      </c>
    </row>
    <row r="4" spans="3:22" ht="18" x14ac:dyDescent="0.25">
      <c r="H4" s="24" t="s">
        <v>67</v>
      </c>
    </row>
    <row r="5" spans="3:22" ht="18" x14ac:dyDescent="0.25">
      <c r="H5" s="24" t="s">
        <v>0</v>
      </c>
    </row>
    <row r="6" spans="3:22" ht="18" x14ac:dyDescent="0.25">
      <c r="H6" s="24" t="s">
        <v>68</v>
      </c>
    </row>
    <row r="7" spans="3:22" ht="6" customHeight="1" x14ac:dyDescent="0.2"/>
    <row r="9" spans="3:22" x14ac:dyDescent="0.2">
      <c r="C9" s="3" t="s">
        <v>45</v>
      </c>
      <c r="D9" s="4" t="s">
        <v>64</v>
      </c>
      <c r="E9" s="20" t="s">
        <v>47</v>
      </c>
      <c r="F9" s="20"/>
      <c r="T9"/>
    </row>
    <row r="10" spans="3:22" x14ac:dyDescent="0.2">
      <c r="E10" s="20" t="s">
        <v>69</v>
      </c>
      <c r="F10" s="3"/>
      <c r="T10"/>
    </row>
    <row r="11" spans="3:22" x14ac:dyDescent="0.2">
      <c r="E11" s="20"/>
      <c r="F11" s="3"/>
      <c r="T11"/>
    </row>
    <row r="12" spans="3:22" x14ac:dyDescent="0.2">
      <c r="N12" s="3" t="s">
        <v>26</v>
      </c>
      <c r="P12" s="3" t="s">
        <v>27</v>
      </c>
      <c r="R12" s="3" t="s">
        <v>29</v>
      </c>
      <c r="T12"/>
    </row>
    <row r="13" spans="3:22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2" ht="12.75" customHeight="1" x14ac:dyDescent="0.2">
      <c r="F14" s="28"/>
      <c r="T14"/>
    </row>
    <row r="15" spans="3:22" ht="12.75" customHeight="1" x14ac:dyDescent="0.2">
      <c r="E15" s="25" t="s">
        <v>33</v>
      </c>
      <c r="G15" s="14"/>
      <c r="I15" s="13"/>
      <c r="J15" s="13"/>
      <c r="L15" s="8">
        <v>29660000</v>
      </c>
      <c r="Q15" s="11"/>
      <c r="R15" s="12"/>
      <c r="V15" s="10"/>
    </row>
    <row r="16" spans="3:22" x14ac:dyDescent="0.2">
      <c r="C16" s="1"/>
      <c r="D16" s="13"/>
      <c r="E16" s="25" t="s">
        <v>65</v>
      </c>
      <c r="G16" s="14"/>
      <c r="I16" s="13"/>
      <c r="J16" s="13"/>
      <c r="L16" s="8">
        <v>29400000</v>
      </c>
      <c r="Q16" s="11"/>
      <c r="R16" s="32"/>
      <c r="V16" s="10"/>
    </row>
    <row r="17" spans="2:22" x14ac:dyDescent="0.2">
      <c r="C17" s="1"/>
      <c r="D17" s="13"/>
      <c r="E17" s="25" t="s">
        <v>66</v>
      </c>
      <c r="G17" s="14"/>
      <c r="I17" s="13"/>
      <c r="J17" s="13"/>
      <c r="L17" s="8">
        <v>29400000</v>
      </c>
      <c r="Q17" s="11"/>
      <c r="R17" s="32"/>
      <c r="V17" s="10"/>
    </row>
    <row r="18" spans="2:22" x14ac:dyDescent="0.2">
      <c r="C18" s="1"/>
      <c r="D18" s="13"/>
      <c r="E18" s="25" t="s">
        <v>50</v>
      </c>
      <c r="G18" s="14"/>
      <c r="I18" s="13"/>
      <c r="J18" s="13"/>
      <c r="L18" s="8">
        <v>29400000</v>
      </c>
      <c r="Q18" s="11"/>
      <c r="R18" s="32"/>
      <c r="V18" s="10"/>
    </row>
    <row r="19" spans="2:22" x14ac:dyDescent="0.2">
      <c r="C19" s="1"/>
      <c r="D19" s="13"/>
      <c r="E19" s="25" t="s">
        <v>58</v>
      </c>
      <c r="G19" s="14"/>
      <c r="I19" s="13"/>
      <c r="J19" s="13"/>
      <c r="L19" s="8">
        <v>29400000</v>
      </c>
      <c r="Q19" s="11"/>
      <c r="R19" s="32"/>
      <c r="V19" s="10"/>
    </row>
    <row r="20" spans="2:22" x14ac:dyDescent="0.2">
      <c r="C20" s="1"/>
      <c r="D20" s="13"/>
      <c r="E20" s="1"/>
      <c r="G20" s="14"/>
      <c r="I20" s="13"/>
      <c r="J20" s="5"/>
      <c r="L20" s="8"/>
      <c r="Q20" s="11"/>
      <c r="R20" s="32"/>
      <c r="V20" s="10"/>
    </row>
    <row r="21" spans="2:22" x14ac:dyDescent="0.2">
      <c r="C21" s="1"/>
      <c r="D21" s="13"/>
      <c r="E21" s="25"/>
      <c r="G21" s="14"/>
      <c r="I21" s="13"/>
      <c r="J21" s="13"/>
      <c r="L21" s="8"/>
      <c r="Q21" s="11"/>
      <c r="R21" s="12"/>
      <c r="V21" s="10"/>
    </row>
    <row r="22" spans="2:22" x14ac:dyDescent="0.2">
      <c r="C22" s="1"/>
      <c r="D22" s="13"/>
      <c r="E22" s="1"/>
      <c r="F22" s="18" t="s">
        <v>21</v>
      </c>
      <c r="G22" s="21">
        <f>SUM(G16:G21)</f>
        <v>0</v>
      </c>
      <c r="I22" s="13"/>
      <c r="J22" s="13"/>
      <c r="L22" s="23">
        <f>SUM(L16:L21)</f>
        <v>117600000</v>
      </c>
      <c r="N22" s="3">
        <v>250</v>
      </c>
      <c r="P22" s="3">
        <v>1460</v>
      </c>
      <c r="Q22" s="11"/>
      <c r="R22" s="29">
        <f>SUM(R16:R21)</f>
        <v>0</v>
      </c>
      <c r="V22" s="10"/>
    </row>
    <row r="23" spans="2:22" ht="12.75" customHeight="1" x14ac:dyDescent="0.2">
      <c r="C23" s="1"/>
      <c r="D23" s="13"/>
      <c r="E23" s="1"/>
      <c r="G23" s="14"/>
      <c r="I23" s="13"/>
      <c r="J23" s="13"/>
      <c r="L23" s="8"/>
      <c r="Q23" s="11"/>
      <c r="R23" s="12"/>
      <c r="V23" s="10"/>
    </row>
    <row r="24" spans="2:22" ht="12.75" customHeight="1" x14ac:dyDescent="0.2">
      <c r="C24" s="1"/>
      <c r="D24" s="1"/>
      <c r="E24" s="1"/>
      <c r="F24" s="18" t="s">
        <v>51</v>
      </c>
      <c r="G24" s="21">
        <v>18.41</v>
      </c>
      <c r="I24" s="13">
        <v>20</v>
      </c>
      <c r="J24" s="5" t="s">
        <v>16</v>
      </c>
      <c r="L24" s="29">
        <f>I24*28000*1.1*G24</f>
        <v>11340560</v>
      </c>
      <c r="N24" s="3">
        <v>300</v>
      </c>
      <c r="P24" s="3">
        <v>700</v>
      </c>
      <c r="Q24" s="11"/>
      <c r="R24" s="29">
        <f>I24*28000*0.2*G24</f>
        <v>2061920</v>
      </c>
      <c r="V24" s="10"/>
    </row>
    <row r="25" spans="2:22" ht="13.5" thickBot="1" x14ac:dyDescent="0.25">
      <c r="F25" s="18"/>
      <c r="G25" s="19"/>
      <c r="L25" s="17"/>
      <c r="N25" s="27"/>
      <c r="P25" s="3"/>
      <c r="Q25" s="11"/>
      <c r="R25" s="29"/>
      <c r="V25" s="10"/>
    </row>
    <row r="26" spans="2:22" ht="13.5" thickBot="1" x14ac:dyDescent="0.25">
      <c r="F26" s="18" t="s">
        <v>42</v>
      </c>
      <c r="G26" s="19"/>
      <c r="L26" s="34">
        <f>L22+L24</f>
        <v>128940560</v>
      </c>
      <c r="N26" s="27"/>
      <c r="P26" s="3"/>
      <c r="Q26" s="11"/>
      <c r="R26" s="29"/>
      <c r="V26" s="10"/>
    </row>
    <row r="27" spans="2:22" x14ac:dyDescent="0.2">
      <c r="F27" s="18"/>
      <c r="G27" s="19"/>
      <c r="L27" s="17"/>
      <c r="N27" s="27"/>
      <c r="P27" s="3"/>
      <c r="Q27" s="11"/>
      <c r="R27" s="29"/>
      <c r="V27" s="10"/>
    </row>
    <row r="28" spans="2:22" x14ac:dyDescent="0.2">
      <c r="B28" s="33" t="s">
        <v>41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">
      <c r="F29" s="18" t="s">
        <v>34</v>
      </c>
      <c r="G29" s="19"/>
      <c r="L29" s="17">
        <v>46400000</v>
      </c>
      <c r="N29" s="27"/>
      <c r="P29" s="3"/>
      <c r="Q29" s="11"/>
      <c r="R29" s="29"/>
      <c r="V29" s="10"/>
    </row>
    <row r="30" spans="2:22" x14ac:dyDescent="0.2">
      <c r="F30" s="18" t="s">
        <v>35</v>
      </c>
      <c r="G30" s="19"/>
      <c r="L30" s="23">
        <f>(L22+L24)*0.3*0.075</f>
        <v>2901162.6</v>
      </c>
      <c r="N30" s="27"/>
      <c r="P30" s="3"/>
      <c r="Q30" s="11"/>
      <c r="R30" s="29"/>
      <c r="V30" s="10"/>
    </row>
    <row r="31" spans="2:22" x14ac:dyDescent="0.2">
      <c r="F31" s="18" t="s">
        <v>36</v>
      </c>
      <c r="G31" s="19"/>
      <c r="L31" s="17">
        <v>0</v>
      </c>
      <c r="N31" s="27"/>
      <c r="P31" s="3"/>
      <c r="Q31" s="11"/>
      <c r="R31" s="29"/>
      <c r="V31" s="10"/>
    </row>
    <row r="32" spans="2:22" x14ac:dyDescent="0.2">
      <c r="F32" s="18" t="s">
        <v>37</v>
      </c>
      <c r="G32" s="19"/>
      <c r="L32" s="17">
        <v>0</v>
      </c>
      <c r="N32" s="27"/>
      <c r="P32" s="3"/>
      <c r="Q32" s="11"/>
      <c r="R32" s="29"/>
      <c r="V32" s="10"/>
    </row>
    <row r="33" spans="3:22" ht="12.75" customHeight="1" x14ac:dyDescent="0.2">
      <c r="F33" s="18" t="s">
        <v>38</v>
      </c>
      <c r="G33" s="12"/>
      <c r="L33" s="10"/>
      <c r="Q33" s="11"/>
      <c r="R33" s="12"/>
      <c r="V33" s="10"/>
    </row>
    <row r="34" spans="3:22" ht="12.75" customHeight="1" x14ac:dyDescent="0.2">
      <c r="F34" s="18" t="s">
        <v>39</v>
      </c>
      <c r="G34" s="12"/>
      <c r="L34" s="30">
        <f>0.1*SUM(L29:L32)</f>
        <v>4930116.2600000007</v>
      </c>
      <c r="Q34" s="11"/>
      <c r="R34" s="12"/>
      <c r="V34" s="10"/>
    </row>
    <row r="35" spans="3:22" ht="12.75" customHeight="1" thickBot="1" x14ac:dyDescent="0.25">
      <c r="F35" s="18"/>
      <c r="G35" s="12"/>
      <c r="L35" s="10"/>
      <c r="Q35" s="11"/>
      <c r="R35" s="12"/>
      <c r="V35" s="10"/>
    </row>
    <row r="36" spans="3:22" ht="13.5" thickBot="1" x14ac:dyDescent="0.25">
      <c r="F36" s="18" t="s">
        <v>30</v>
      </c>
      <c r="G36" s="15">
        <f>G22+G24</f>
        <v>18.41</v>
      </c>
      <c r="L36" s="22">
        <f>L26+SUM(L29:L34)</f>
        <v>183171838.86000001</v>
      </c>
      <c r="Q36" s="11"/>
      <c r="R36" s="22">
        <f>R22+R24</f>
        <v>2061920</v>
      </c>
      <c r="V36" s="10"/>
    </row>
    <row r="37" spans="3:22" ht="13.5" thickBot="1" x14ac:dyDescent="0.25">
      <c r="F37" s="18"/>
      <c r="G37" s="16"/>
      <c r="L37" s="23"/>
      <c r="Q37" s="11"/>
      <c r="R37" s="12"/>
      <c r="V37" s="10"/>
    </row>
    <row r="38" spans="3:22" ht="13.5" thickBot="1" x14ac:dyDescent="0.25">
      <c r="F38" s="18" t="s">
        <v>31</v>
      </c>
      <c r="G38" s="16"/>
      <c r="L38" s="22">
        <f>SUM(L36:R36)</f>
        <v>185233758.86000001</v>
      </c>
      <c r="Q38" s="11"/>
      <c r="V38" s="10"/>
    </row>
    <row r="39" spans="3:22" x14ac:dyDescent="0.2">
      <c r="F39" s="18"/>
      <c r="G39" s="16"/>
      <c r="L39" s="23"/>
      <c r="Q39" s="11"/>
      <c r="R39" s="12"/>
      <c r="V39" s="10"/>
    </row>
    <row r="40" spans="3:22" x14ac:dyDescent="0.2">
      <c r="F40" s="18"/>
      <c r="G40" s="16"/>
      <c r="Q40" s="11"/>
      <c r="R40" s="12"/>
      <c r="V40" s="10"/>
    </row>
    <row r="41" spans="3:22" x14ac:dyDescent="0.2">
      <c r="C41" s="1" t="s">
        <v>22</v>
      </c>
      <c r="D41" s="26" t="s">
        <v>23</v>
      </c>
      <c r="E41" t="s">
        <v>53</v>
      </c>
      <c r="F41" s="18"/>
      <c r="G41" s="16"/>
      <c r="L41" s="23"/>
      <c r="Q41" s="11"/>
      <c r="R41" s="12"/>
      <c r="V41" s="10"/>
    </row>
    <row r="42" spans="3:22" x14ac:dyDescent="0.2">
      <c r="D42" s="26" t="s">
        <v>24</v>
      </c>
      <c r="E42" t="s">
        <v>52</v>
      </c>
      <c r="F42" s="18"/>
      <c r="G42" s="16"/>
      <c r="L42" s="23"/>
      <c r="Q42" s="11"/>
      <c r="R42" s="12"/>
      <c r="V42" s="10"/>
    </row>
    <row r="43" spans="3:22" x14ac:dyDescent="0.2">
      <c r="D43" s="26" t="s">
        <v>25</v>
      </c>
      <c r="E43" t="s">
        <v>40</v>
      </c>
      <c r="F43" s="18"/>
      <c r="G43" s="16"/>
      <c r="L43" s="23"/>
      <c r="Q43" s="11"/>
      <c r="R43" s="12"/>
      <c r="V43" s="10"/>
    </row>
    <row r="44" spans="3:22" x14ac:dyDescent="0.2">
      <c r="D44" s="26" t="s">
        <v>54</v>
      </c>
      <c r="E44" t="s">
        <v>55</v>
      </c>
      <c r="F44" s="18"/>
      <c r="G44" s="16"/>
      <c r="L44" s="23"/>
      <c r="Q44" s="11"/>
      <c r="R44" s="12"/>
      <c r="V44" s="10"/>
    </row>
    <row r="45" spans="3:22" x14ac:dyDescent="0.2">
      <c r="F45" s="18"/>
      <c r="G45" s="16"/>
      <c r="L45" s="23"/>
      <c r="Q45" s="11"/>
      <c r="R45" s="12"/>
      <c r="V45" s="10"/>
    </row>
    <row r="46" spans="3:22" x14ac:dyDescent="0.2">
      <c r="F46" s="18"/>
      <c r="G46" s="16"/>
      <c r="L46" s="23"/>
      <c r="Q46" s="11"/>
      <c r="R46" s="12"/>
      <c r="V46" s="10"/>
    </row>
    <row r="47" spans="3:22" x14ac:dyDescent="0.2">
      <c r="F47" s="18"/>
      <c r="G47" s="16"/>
      <c r="L47" s="23"/>
      <c r="Q47" s="11"/>
      <c r="R47" s="12"/>
      <c r="V47" s="10"/>
    </row>
    <row r="48" spans="3:22" x14ac:dyDescent="0.2">
      <c r="F48" s="18"/>
      <c r="G48" s="16"/>
      <c r="L48" s="23"/>
      <c r="Q48" s="11"/>
      <c r="R48" s="12"/>
      <c r="V48" s="10"/>
    </row>
    <row r="49" spans="6:22" x14ac:dyDescent="0.2">
      <c r="F49" s="18"/>
      <c r="G49" s="16"/>
      <c r="L49" s="23"/>
      <c r="Q49" s="11"/>
      <c r="R49" s="12"/>
      <c r="V49" s="10"/>
    </row>
    <row r="50" spans="6:22" x14ac:dyDescent="0.2">
      <c r="F50" s="18"/>
      <c r="G50" s="16"/>
      <c r="L50" s="23"/>
      <c r="Q50" s="11"/>
      <c r="R50" s="12"/>
      <c r="V50" s="10"/>
    </row>
    <row r="51" spans="6:22" x14ac:dyDescent="0.2">
      <c r="F51" s="18"/>
      <c r="G51" s="16"/>
      <c r="L51" s="23"/>
      <c r="Q51" s="11"/>
      <c r="R51" s="12"/>
      <c r="V51" s="10"/>
    </row>
    <row r="52" spans="6:22" x14ac:dyDescent="0.2">
      <c r="F52" s="18"/>
      <c r="G52" s="16"/>
      <c r="L52" s="23"/>
      <c r="Q52" s="11"/>
      <c r="R52" s="12"/>
      <c r="V52" s="10"/>
    </row>
    <row r="53" spans="6:22" x14ac:dyDescent="0.2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6"/>
  <sheetViews>
    <sheetView workbookViewId="0">
      <selection activeCell="H7" sqref="H7"/>
    </sheetView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44</v>
      </c>
    </row>
    <row r="3" spans="3:20" ht="18" x14ac:dyDescent="0.25">
      <c r="H3" s="24" t="s">
        <v>57</v>
      </c>
    </row>
    <row r="4" spans="3:20" ht="18" x14ac:dyDescent="0.25">
      <c r="H4" s="24" t="s">
        <v>63</v>
      </c>
    </row>
    <row r="5" spans="3:20" ht="18" x14ac:dyDescent="0.25">
      <c r="H5" s="24" t="s">
        <v>0</v>
      </c>
    </row>
    <row r="6" spans="3:20" ht="18" x14ac:dyDescent="0.25">
      <c r="H6" s="24" t="s">
        <v>68</v>
      </c>
    </row>
    <row r="7" spans="3:20" ht="6" customHeight="1" x14ac:dyDescent="0.2"/>
    <row r="9" spans="3:20" x14ac:dyDescent="0.2">
      <c r="C9" s="3" t="s">
        <v>45</v>
      </c>
      <c r="D9" s="4" t="s">
        <v>61</v>
      </c>
      <c r="E9" s="20" t="s">
        <v>47</v>
      </c>
      <c r="F9" s="20"/>
      <c r="T9"/>
    </row>
    <row r="10" spans="3:20" x14ac:dyDescent="0.2">
      <c r="E10" s="20" t="s">
        <v>48</v>
      </c>
      <c r="F10" s="3"/>
      <c r="T10"/>
    </row>
    <row r="11" spans="3:20" x14ac:dyDescent="0.2">
      <c r="E11" s="20"/>
      <c r="F11" s="3"/>
      <c r="T11"/>
    </row>
    <row r="12" spans="3:20" x14ac:dyDescent="0.2">
      <c r="N12" s="3" t="s">
        <v>26</v>
      </c>
      <c r="P12" s="3" t="s">
        <v>27</v>
      </c>
      <c r="R12" s="3" t="s">
        <v>29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0" x14ac:dyDescent="0.2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I14*28000*1.1*G14</f>
        <v>52917480.000000007</v>
      </c>
      <c r="R14" s="31">
        <f>I14*28000*0.2*G14</f>
        <v>9621360</v>
      </c>
      <c r="T14"/>
    </row>
    <row r="15" spans="3:20" x14ac:dyDescent="0.2">
      <c r="C15" s="5"/>
      <c r="D15" s="5"/>
      <c r="E15" s="9" t="s">
        <v>8</v>
      </c>
      <c r="F15" s="6"/>
      <c r="G15" s="7"/>
      <c r="H15" s="6"/>
      <c r="I15" s="5"/>
      <c r="J15" s="5"/>
      <c r="L15" s="8">
        <v>1000000</v>
      </c>
      <c r="T15"/>
    </row>
    <row r="16" spans="3:20" x14ac:dyDescent="0.2">
      <c r="C16" s="5"/>
      <c r="D16" s="5"/>
      <c r="E16" s="9" t="s">
        <v>32</v>
      </c>
      <c r="L16" s="8">
        <v>3000000</v>
      </c>
      <c r="T16"/>
    </row>
    <row r="17" spans="3:22" x14ac:dyDescent="0.2">
      <c r="E17" t="s">
        <v>9</v>
      </c>
      <c r="L17" s="8">
        <v>1700000</v>
      </c>
      <c r="T17"/>
    </row>
    <row r="18" spans="3:22" x14ac:dyDescent="0.2">
      <c r="E18" t="s">
        <v>15</v>
      </c>
      <c r="L18" s="8">
        <v>2600000</v>
      </c>
      <c r="T18"/>
    </row>
    <row r="19" spans="3:22" x14ac:dyDescent="0.2">
      <c r="E19" t="s">
        <v>46</v>
      </c>
      <c r="L19" s="8">
        <v>25346000</v>
      </c>
      <c r="T19"/>
    </row>
    <row r="20" spans="3:22" x14ac:dyDescent="0.2">
      <c r="E20" t="s">
        <v>49</v>
      </c>
      <c r="L20" s="10">
        <v>12000000</v>
      </c>
      <c r="T20"/>
    </row>
    <row r="21" spans="3:22" ht="12.75" customHeight="1" x14ac:dyDescent="0.2">
      <c r="E21" t="s">
        <v>10</v>
      </c>
      <c r="L21" s="10">
        <v>6400000</v>
      </c>
      <c r="T21"/>
    </row>
    <row r="22" spans="3:22" ht="12.75" customHeight="1" x14ac:dyDescent="0.2">
      <c r="F22" s="28"/>
      <c r="T22"/>
    </row>
    <row r="23" spans="3:22" x14ac:dyDescent="0.2">
      <c r="F23" s="18" t="s">
        <v>20</v>
      </c>
      <c r="G23" s="19">
        <f>SUM(G14:G22)</f>
        <v>57.27</v>
      </c>
      <c r="H23" s="4"/>
      <c r="I23" s="3"/>
      <c r="J23" s="3"/>
      <c r="K23" s="4"/>
      <c r="L23" s="17">
        <f>SUM(L14:L21)</f>
        <v>104963480</v>
      </c>
      <c r="M23" s="4"/>
      <c r="N23" s="3">
        <v>300</v>
      </c>
      <c r="O23" s="3"/>
      <c r="P23" s="3">
        <v>1150</v>
      </c>
      <c r="R23" s="30">
        <f>SUM(R14:R22)</f>
        <v>9621360</v>
      </c>
      <c r="T23"/>
    </row>
    <row r="24" spans="3:22" ht="12.75" customHeight="1" x14ac:dyDescent="0.2">
      <c r="F24" s="11"/>
      <c r="G24" s="12"/>
      <c r="L24" s="10"/>
      <c r="Q24" s="11"/>
      <c r="R24" s="12"/>
      <c r="V24" s="10"/>
    </row>
    <row r="25" spans="3:22" x14ac:dyDescent="0.2">
      <c r="C25" s="1" t="s">
        <v>7</v>
      </c>
      <c r="D25" s="13" t="s">
        <v>11</v>
      </c>
      <c r="E25" s="1" t="s">
        <v>12</v>
      </c>
      <c r="G25" s="14">
        <f>0.8+12.8+2.9+7.136+3.364+1.23+15.67</f>
        <v>43.9</v>
      </c>
      <c r="I25" s="13">
        <v>30</v>
      </c>
      <c r="J25" s="5" t="s">
        <v>16</v>
      </c>
      <c r="L25" s="8">
        <f>I25*28000*1.1*G25</f>
        <v>40563600.000000007</v>
      </c>
      <c r="Q25" s="11"/>
      <c r="R25" s="32">
        <f>I25*28000*0.2*G25</f>
        <v>7375200</v>
      </c>
      <c r="V25" s="10"/>
    </row>
    <row r="26" spans="3:22" x14ac:dyDescent="0.2">
      <c r="C26" s="1" t="s">
        <v>12</v>
      </c>
      <c r="D26" s="13" t="s">
        <v>11</v>
      </c>
      <c r="E26" s="1" t="s">
        <v>13</v>
      </c>
      <c r="G26" s="14">
        <f>10+3.9+15.4+11.9+1.8+12.1+16.1+14.3</f>
        <v>85.5</v>
      </c>
      <c r="I26" s="13">
        <v>30</v>
      </c>
      <c r="J26" s="5" t="s">
        <v>16</v>
      </c>
      <c r="L26" s="8">
        <f>I26*28000*1.1*G26</f>
        <v>79002000.000000015</v>
      </c>
      <c r="Q26" s="11"/>
      <c r="R26" s="32">
        <f>I26*28000*0.2*G26</f>
        <v>14364000</v>
      </c>
      <c r="V26" s="10"/>
    </row>
    <row r="27" spans="3:22" x14ac:dyDescent="0.2">
      <c r="C27" s="1" t="s">
        <v>13</v>
      </c>
      <c r="D27" s="13" t="s">
        <v>11</v>
      </c>
      <c r="E27" s="1" t="s">
        <v>14</v>
      </c>
      <c r="G27" s="14">
        <f>12.31+13.8+5.1+7.9+1+10.666+8.334</f>
        <v>59.11</v>
      </c>
      <c r="I27" s="13">
        <v>30</v>
      </c>
      <c r="J27" s="5" t="s">
        <v>16</v>
      </c>
      <c r="L27" s="8">
        <f>I27*28000*1.1*G27</f>
        <v>54617640.000000007</v>
      </c>
      <c r="Q27" s="11"/>
      <c r="R27" s="32">
        <f>I27*28000*0.2*G27</f>
        <v>9930480</v>
      </c>
      <c r="V27" s="10"/>
    </row>
    <row r="28" spans="3:22" x14ac:dyDescent="0.2">
      <c r="C28" s="1" t="s">
        <v>14</v>
      </c>
      <c r="D28" s="13"/>
      <c r="E28" s="1" t="s">
        <v>18</v>
      </c>
      <c r="G28" s="14">
        <v>0</v>
      </c>
      <c r="I28" s="13">
        <v>30</v>
      </c>
      <c r="J28" s="5" t="s">
        <v>16</v>
      </c>
      <c r="L28" s="8">
        <f>I28*28000*1.1*G28</f>
        <v>0</v>
      </c>
      <c r="Q28" s="11"/>
      <c r="R28" s="32">
        <f>I28*28000*0.2*G28</f>
        <v>0</v>
      </c>
      <c r="V28" s="10"/>
    </row>
    <row r="29" spans="3:22" x14ac:dyDescent="0.2">
      <c r="C29" s="1" t="s">
        <v>18</v>
      </c>
      <c r="D29" s="13"/>
      <c r="E29" s="1" t="s">
        <v>19</v>
      </c>
      <c r="G29" s="14">
        <v>0</v>
      </c>
      <c r="I29" s="13">
        <v>30</v>
      </c>
      <c r="J29" s="5" t="s">
        <v>16</v>
      </c>
      <c r="L29" s="8">
        <f>I29*28000*1.1*G29</f>
        <v>0</v>
      </c>
      <c r="Q29" s="11"/>
      <c r="R29" s="32">
        <f>I29*28000*0.2*G29</f>
        <v>0</v>
      </c>
      <c r="V29" s="10"/>
    </row>
    <row r="30" spans="3:22" x14ac:dyDescent="0.2">
      <c r="C30" s="25"/>
      <c r="D30" s="13"/>
      <c r="E30" s="25" t="s">
        <v>33</v>
      </c>
      <c r="G30" s="14"/>
      <c r="I30" s="13"/>
      <c r="J30" s="13"/>
      <c r="L30" s="8">
        <v>29660000</v>
      </c>
      <c r="Q30" s="11"/>
      <c r="R30" s="12"/>
      <c r="V30" s="10"/>
    </row>
    <row r="31" spans="3:22" x14ac:dyDescent="0.2">
      <c r="C31" s="25"/>
      <c r="D31" s="13"/>
      <c r="E31" s="25" t="s">
        <v>50</v>
      </c>
      <c r="G31" s="14"/>
      <c r="I31" s="13"/>
      <c r="J31" s="13"/>
      <c r="L31" s="8">
        <v>29200000</v>
      </c>
      <c r="Q31" s="11"/>
      <c r="R31" s="12"/>
      <c r="V31" s="10"/>
    </row>
    <row r="32" spans="3:22" x14ac:dyDescent="0.2">
      <c r="C32" s="25"/>
      <c r="D32" s="13"/>
      <c r="E32" s="25" t="s">
        <v>58</v>
      </c>
      <c r="G32" s="14"/>
      <c r="I32" s="13"/>
      <c r="J32" s="13"/>
      <c r="L32" s="8">
        <v>29400000</v>
      </c>
      <c r="Q32" s="11"/>
      <c r="R32" s="12"/>
      <c r="V32" s="10"/>
    </row>
    <row r="33" spans="2:22" x14ac:dyDescent="0.2">
      <c r="C33" s="1"/>
      <c r="D33" s="13"/>
      <c r="E33" s="25"/>
      <c r="G33" s="14"/>
      <c r="I33" s="13"/>
      <c r="J33" s="13"/>
      <c r="L33" s="8"/>
      <c r="Q33" s="11"/>
      <c r="R33" s="12"/>
      <c r="V33" s="10"/>
    </row>
    <row r="34" spans="2:22" x14ac:dyDescent="0.2">
      <c r="C34" s="1"/>
      <c r="D34" s="13"/>
      <c r="E34" s="1"/>
      <c r="F34" s="18" t="s">
        <v>21</v>
      </c>
      <c r="G34" s="21">
        <f>SUM(G25:G33)</f>
        <v>188.51</v>
      </c>
      <c r="I34" s="13"/>
      <c r="J34" s="13"/>
      <c r="L34" s="23">
        <f>SUM(L25:L33)</f>
        <v>262443240.00000003</v>
      </c>
      <c r="N34" s="3">
        <v>330</v>
      </c>
      <c r="P34" s="3">
        <v>1540</v>
      </c>
      <c r="Q34" s="11"/>
      <c r="R34" s="29">
        <f>SUM(R25:R33)</f>
        <v>31669680</v>
      </c>
      <c r="V34" s="10"/>
    </row>
    <row r="35" spans="2:22" ht="12.75" customHeight="1" x14ac:dyDescent="0.2">
      <c r="C35" s="1"/>
      <c r="D35" s="13"/>
      <c r="E35" s="1"/>
      <c r="G35" s="14"/>
      <c r="I35" s="13"/>
      <c r="J35" s="13"/>
      <c r="L35" s="8"/>
      <c r="Q35" s="11"/>
      <c r="R35" s="12"/>
      <c r="V35" s="10"/>
    </row>
    <row r="36" spans="2:22" ht="12.75" customHeight="1" x14ac:dyDescent="0.2">
      <c r="C36" s="1"/>
      <c r="D36" s="1"/>
      <c r="E36" s="1"/>
      <c r="F36" s="18" t="s">
        <v>51</v>
      </c>
      <c r="G36" s="21">
        <v>18.41</v>
      </c>
      <c r="I36" s="13">
        <v>20</v>
      </c>
      <c r="J36" s="5" t="s">
        <v>16</v>
      </c>
      <c r="L36" s="29">
        <f>I36*28000*1.1*G36</f>
        <v>11340560</v>
      </c>
      <c r="N36" s="3">
        <v>300</v>
      </c>
      <c r="P36" s="3">
        <v>700</v>
      </c>
      <c r="Q36" s="11"/>
      <c r="R36" s="29">
        <f>I36*28000*0.2*G36</f>
        <v>2061920</v>
      </c>
      <c r="V36" s="10"/>
    </row>
    <row r="37" spans="2:22" ht="13.5" thickBot="1" x14ac:dyDescent="0.25">
      <c r="F37" s="18"/>
      <c r="G37" s="19"/>
      <c r="L37" s="17"/>
      <c r="N37" s="27"/>
      <c r="P37" s="3"/>
      <c r="Q37" s="11"/>
      <c r="R37" s="29"/>
      <c r="V37" s="10"/>
    </row>
    <row r="38" spans="2:22" ht="13.5" thickBot="1" x14ac:dyDescent="0.25">
      <c r="F38" s="18" t="s">
        <v>42</v>
      </c>
      <c r="G38" s="19"/>
      <c r="L38" s="34">
        <f>L23+L34+L36</f>
        <v>378747280</v>
      </c>
      <c r="N38" s="27"/>
      <c r="P38" s="3"/>
      <c r="Q38" s="11"/>
      <c r="R38" s="29"/>
      <c r="V38" s="10"/>
    </row>
    <row r="39" spans="2:22" ht="13.5" thickBot="1" x14ac:dyDescent="0.25">
      <c r="F39" s="18" t="s">
        <v>43</v>
      </c>
      <c r="G39" s="19"/>
      <c r="L39" s="34">
        <f>L38+R34</f>
        <v>410416960</v>
      </c>
      <c r="N39" s="27"/>
      <c r="P39" s="3"/>
      <c r="Q39" s="11"/>
      <c r="R39" s="29"/>
      <c r="V39" s="10"/>
    </row>
    <row r="40" spans="2:22" x14ac:dyDescent="0.2">
      <c r="F40" s="18"/>
      <c r="G40" s="19"/>
      <c r="L40" s="17"/>
      <c r="N40" s="27"/>
      <c r="P40" s="3"/>
      <c r="Q40" s="11"/>
      <c r="R40" s="29"/>
      <c r="V40" s="10"/>
    </row>
    <row r="41" spans="2:22" x14ac:dyDescent="0.2">
      <c r="B41" s="33" t="s">
        <v>41</v>
      </c>
      <c r="F41" s="18"/>
      <c r="G41" s="19"/>
      <c r="L41" s="17"/>
      <c r="N41" s="27"/>
      <c r="P41" s="3"/>
      <c r="Q41" s="11"/>
      <c r="R41" s="29"/>
      <c r="V41" s="10"/>
    </row>
    <row r="42" spans="2:22" x14ac:dyDescent="0.2">
      <c r="F42" s="18" t="s">
        <v>34</v>
      </c>
      <c r="G42" s="19"/>
      <c r="L42" s="17">
        <v>46400000</v>
      </c>
      <c r="N42" s="27"/>
      <c r="P42" s="3"/>
      <c r="Q42" s="11"/>
      <c r="R42" s="29"/>
      <c r="V42" s="10"/>
    </row>
    <row r="43" spans="2:22" x14ac:dyDescent="0.2">
      <c r="F43" s="18" t="s">
        <v>35</v>
      </c>
      <c r="G43" s="19"/>
      <c r="L43" s="23">
        <f>(L23+L34+L36)*0.3*0.075</f>
        <v>8521813.7999999989</v>
      </c>
      <c r="N43" s="27"/>
      <c r="P43" s="3"/>
      <c r="Q43" s="11"/>
      <c r="R43" s="29"/>
      <c r="V43" s="10"/>
    </row>
    <row r="44" spans="2:22" x14ac:dyDescent="0.2">
      <c r="F44" s="18" t="s">
        <v>36</v>
      </c>
      <c r="G44" s="19"/>
      <c r="L44" s="17">
        <v>7600000</v>
      </c>
      <c r="N44" s="27"/>
      <c r="P44" s="3"/>
      <c r="Q44" s="11"/>
      <c r="R44" s="29"/>
      <c r="V44" s="10"/>
    </row>
    <row r="45" spans="2:22" x14ac:dyDescent="0.2">
      <c r="F45" s="18" t="s">
        <v>37</v>
      </c>
      <c r="G45" s="19"/>
      <c r="L45" s="17">
        <v>4500000</v>
      </c>
      <c r="N45" s="27"/>
      <c r="P45" s="3"/>
      <c r="Q45" s="11"/>
      <c r="R45" s="29"/>
      <c r="V45" s="10"/>
    </row>
    <row r="46" spans="2:22" ht="12.75" customHeight="1" x14ac:dyDescent="0.2">
      <c r="F46" s="18" t="s">
        <v>38</v>
      </c>
      <c r="G46" s="12"/>
      <c r="L46" s="10"/>
      <c r="Q46" s="11"/>
      <c r="R46" s="12"/>
      <c r="V46" s="10"/>
    </row>
    <row r="47" spans="2:22" ht="12.75" customHeight="1" x14ac:dyDescent="0.2">
      <c r="F47" s="18" t="s">
        <v>39</v>
      </c>
      <c r="G47" s="12"/>
      <c r="L47" s="30">
        <f>0.1*SUM(L42:L45)</f>
        <v>6702181.3799999999</v>
      </c>
      <c r="Q47" s="11"/>
      <c r="R47" s="12"/>
      <c r="V47" s="10"/>
    </row>
    <row r="48" spans="2:22" ht="12.75" customHeight="1" thickBot="1" x14ac:dyDescent="0.25">
      <c r="F48" s="18"/>
      <c r="G48" s="12"/>
      <c r="L48" s="10"/>
      <c r="Q48" s="11"/>
      <c r="R48" s="12"/>
      <c r="V48" s="10"/>
    </row>
    <row r="49" spans="3:22" ht="13.5" thickBot="1" x14ac:dyDescent="0.25">
      <c r="F49" s="18" t="s">
        <v>30</v>
      </c>
      <c r="G49" s="15">
        <f>G23+G34+G36</f>
        <v>264.19</v>
      </c>
      <c r="L49" s="22">
        <f>L38+SUM(L42:L47)</f>
        <v>452471275.18000001</v>
      </c>
      <c r="Q49" s="11"/>
      <c r="R49" s="22">
        <f>R23+R34+R36</f>
        <v>43352960</v>
      </c>
      <c r="V49" s="10"/>
    </row>
    <row r="50" spans="3:22" ht="13.5" thickBot="1" x14ac:dyDescent="0.25">
      <c r="F50" s="18"/>
      <c r="G50" s="16"/>
      <c r="L50" s="23"/>
      <c r="Q50" s="11"/>
      <c r="R50" s="12"/>
      <c r="V50" s="10"/>
    </row>
    <row r="51" spans="3:22" ht="13.5" thickBot="1" x14ac:dyDescent="0.25">
      <c r="F51" s="18" t="s">
        <v>31</v>
      </c>
      <c r="G51" s="16"/>
      <c r="L51" s="22">
        <f>SUM(L49:R49)</f>
        <v>495824235.18000001</v>
      </c>
      <c r="Q51" s="11"/>
      <c r="V51" s="10"/>
    </row>
    <row r="52" spans="3:22" x14ac:dyDescent="0.2">
      <c r="F52" s="18"/>
      <c r="G52" s="16"/>
      <c r="L52" s="23"/>
      <c r="Q52" s="11"/>
      <c r="R52" s="12"/>
      <c r="V52" s="10"/>
    </row>
    <row r="53" spans="3:22" x14ac:dyDescent="0.2">
      <c r="F53" s="18"/>
      <c r="G53" s="16"/>
      <c r="Q53" s="11"/>
      <c r="R53" s="12"/>
      <c r="V53" s="10"/>
    </row>
    <row r="54" spans="3:22" x14ac:dyDescent="0.2">
      <c r="C54" s="1" t="s">
        <v>22</v>
      </c>
      <c r="D54" s="26" t="s">
        <v>23</v>
      </c>
      <c r="E54" t="s">
        <v>53</v>
      </c>
      <c r="F54" s="18"/>
      <c r="G54" s="16"/>
      <c r="L54" s="23"/>
      <c r="Q54" s="11"/>
      <c r="R54" s="12"/>
      <c r="V54" s="10"/>
    </row>
    <row r="55" spans="3:22" x14ac:dyDescent="0.2">
      <c r="D55" s="26" t="s">
        <v>24</v>
      </c>
      <c r="E55" t="s">
        <v>52</v>
      </c>
      <c r="F55" s="18"/>
      <c r="G55" s="16"/>
      <c r="L55" s="23"/>
      <c r="Q55" s="11"/>
      <c r="R55" s="12"/>
      <c r="V55" s="10"/>
    </row>
    <row r="56" spans="3:22" x14ac:dyDescent="0.2">
      <c r="D56" s="26" t="s">
        <v>25</v>
      </c>
      <c r="E56" t="s">
        <v>40</v>
      </c>
      <c r="F56" s="18"/>
      <c r="G56" s="16"/>
      <c r="L56" s="23"/>
      <c r="Q56" s="11"/>
      <c r="R56" s="12"/>
      <c r="V56" s="10"/>
    </row>
    <row r="57" spans="3:22" x14ac:dyDescent="0.2">
      <c r="D57" s="26" t="s">
        <v>54</v>
      </c>
      <c r="E57" t="s">
        <v>55</v>
      </c>
      <c r="F57" s="18"/>
      <c r="G57" s="16"/>
      <c r="L57" s="23"/>
      <c r="Q57" s="11"/>
      <c r="R57" s="12"/>
      <c r="V57" s="10"/>
    </row>
    <row r="58" spans="3:22" x14ac:dyDescent="0.2">
      <c r="F58" s="18"/>
      <c r="G58" s="16"/>
      <c r="L58" s="23"/>
      <c r="Q58" s="11"/>
      <c r="R58" s="12"/>
      <c r="V58" s="10"/>
    </row>
    <row r="59" spans="3:22" x14ac:dyDescent="0.2">
      <c r="F59" s="18"/>
      <c r="G59" s="16"/>
      <c r="L59" s="23"/>
      <c r="Q59" s="11"/>
      <c r="R59" s="12"/>
      <c r="V59" s="10"/>
    </row>
    <row r="60" spans="3:22" x14ac:dyDescent="0.2">
      <c r="F60" s="18"/>
      <c r="G60" s="16"/>
      <c r="L60" s="23"/>
      <c r="Q60" s="11"/>
      <c r="R60" s="12"/>
      <c r="V60" s="10"/>
    </row>
    <row r="61" spans="3:22" x14ac:dyDescent="0.2">
      <c r="F61" s="18"/>
      <c r="G61" s="16"/>
      <c r="L61" s="23"/>
      <c r="Q61" s="11"/>
      <c r="R61" s="12"/>
      <c r="V61" s="10"/>
    </row>
    <row r="62" spans="3:22" x14ac:dyDescent="0.2">
      <c r="F62" s="18"/>
      <c r="G62" s="16"/>
      <c r="L62" s="23"/>
      <c r="Q62" s="11"/>
      <c r="R62" s="12"/>
      <c r="V62" s="10"/>
    </row>
    <row r="63" spans="3:22" x14ac:dyDescent="0.2">
      <c r="F63" s="18"/>
      <c r="G63" s="16"/>
      <c r="L63" s="23"/>
      <c r="Q63" s="11"/>
      <c r="R63" s="12"/>
      <c r="V63" s="10"/>
    </row>
    <row r="64" spans="3:22" x14ac:dyDescent="0.2">
      <c r="F64" s="18"/>
      <c r="G64" s="16"/>
      <c r="L64" s="23"/>
      <c r="Q64" s="11"/>
      <c r="R64" s="12"/>
      <c r="V64" s="10"/>
    </row>
    <row r="65" spans="6:22" x14ac:dyDescent="0.2">
      <c r="F65" s="18"/>
      <c r="G65" s="16"/>
      <c r="L65" s="23"/>
      <c r="Q65" s="11"/>
      <c r="R65" s="12"/>
      <c r="V65" s="10"/>
    </row>
    <row r="66" spans="6:22" x14ac:dyDescent="0.2">
      <c r="F66" s="18"/>
      <c r="G66" s="16"/>
      <c r="L66" s="23"/>
      <c r="Q66" s="11"/>
      <c r="R66" s="12"/>
      <c r="V66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5"/>
  <sheetViews>
    <sheetView workbookViewId="0">
      <selection activeCell="G7" sqref="G7"/>
    </sheetView>
  </sheetViews>
  <sheetFormatPr defaultRowHeight="12.75" x14ac:dyDescent="0.2"/>
  <cols>
    <col min="1" max="2" width="3.7109375" customWidth="1"/>
    <col min="3" max="3" width="8.7109375" customWidth="1"/>
    <col min="4" max="4" width="2.7109375" customWidth="1"/>
    <col min="5" max="5" width="7.7109375" customWidth="1"/>
    <col min="6" max="6" width="6.7109375" customWidth="1"/>
    <col min="7" max="7" width="7.7109375" customWidth="1"/>
    <col min="8" max="8" width="1.7109375" customWidth="1"/>
    <col min="9" max="9" width="2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8.7109375" customWidth="1"/>
    <col min="15" max="15" width="0.85546875" customWidth="1"/>
    <col min="16" max="16" width="8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2" ht="20.25" x14ac:dyDescent="0.3">
      <c r="H2" s="2" t="s">
        <v>44</v>
      </c>
    </row>
    <row r="3" spans="3:22" ht="18" x14ac:dyDescent="0.25">
      <c r="H3" s="24" t="s">
        <v>56</v>
      </c>
    </row>
    <row r="4" spans="3:22" ht="18" x14ac:dyDescent="0.25">
      <c r="H4" s="24" t="s">
        <v>63</v>
      </c>
    </row>
    <row r="5" spans="3:22" ht="18" x14ac:dyDescent="0.25">
      <c r="H5" s="24" t="s">
        <v>0</v>
      </c>
    </row>
    <row r="6" spans="3:22" ht="18" x14ac:dyDescent="0.25">
      <c r="H6" s="24" t="s">
        <v>68</v>
      </c>
    </row>
    <row r="7" spans="3:22" ht="6" customHeight="1" x14ac:dyDescent="0.2"/>
    <row r="9" spans="3:22" x14ac:dyDescent="0.2">
      <c r="C9" s="3" t="s">
        <v>45</v>
      </c>
      <c r="D9" s="4" t="s">
        <v>62</v>
      </c>
      <c r="E9" s="20" t="s">
        <v>47</v>
      </c>
      <c r="F9" s="20"/>
      <c r="T9"/>
    </row>
    <row r="10" spans="3:22" x14ac:dyDescent="0.2">
      <c r="E10" s="20" t="s">
        <v>48</v>
      </c>
      <c r="F10" s="3"/>
      <c r="T10"/>
    </row>
    <row r="11" spans="3:22" x14ac:dyDescent="0.2">
      <c r="E11" s="20"/>
      <c r="F11" s="3"/>
      <c r="T11"/>
    </row>
    <row r="12" spans="3:22" x14ac:dyDescent="0.2">
      <c r="N12" s="3" t="s">
        <v>26</v>
      </c>
      <c r="P12" s="3" t="s">
        <v>27</v>
      </c>
      <c r="R12" s="3" t="s">
        <v>29</v>
      </c>
      <c r="T12"/>
    </row>
    <row r="13" spans="3:22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2" x14ac:dyDescent="0.2">
      <c r="C14" s="1" t="s">
        <v>7</v>
      </c>
      <c r="D14" s="13" t="s">
        <v>11</v>
      </c>
      <c r="E14" s="1" t="s">
        <v>12</v>
      </c>
      <c r="G14" s="14">
        <f>0.8+12.8+2.9+7.136+3.364+1.23+15.67</f>
        <v>43.9</v>
      </c>
      <c r="I14" s="13">
        <v>30</v>
      </c>
      <c r="J14" s="5" t="s">
        <v>16</v>
      </c>
      <c r="L14" s="8">
        <f>I14*28000*1.1*G14</f>
        <v>40563600.000000007</v>
      </c>
      <c r="Q14" s="11"/>
      <c r="R14" s="32">
        <f>I14*28000*0.2*G14</f>
        <v>7375200</v>
      </c>
      <c r="V14" s="10"/>
    </row>
    <row r="15" spans="3:22" x14ac:dyDescent="0.2">
      <c r="C15" s="1" t="s">
        <v>12</v>
      </c>
      <c r="D15" s="13" t="s">
        <v>11</v>
      </c>
      <c r="E15" s="1" t="s">
        <v>13</v>
      </c>
      <c r="G15" s="14">
        <f>10+3.9+15.4+11.9+1.8+12.1+16.1+14.3</f>
        <v>85.5</v>
      </c>
      <c r="I15" s="13">
        <v>30</v>
      </c>
      <c r="J15" s="5" t="s">
        <v>16</v>
      </c>
      <c r="L15" s="8">
        <f>I15*28000*1.1*G15</f>
        <v>79002000.000000015</v>
      </c>
      <c r="Q15" s="11"/>
      <c r="R15" s="32">
        <f>I15*28000*0.2*G15</f>
        <v>14364000</v>
      </c>
      <c r="V15" s="10"/>
    </row>
    <row r="16" spans="3:22" x14ac:dyDescent="0.2">
      <c r="C16" s="1" t="s">
        <v>13</v>
      </c>
      <c r="D16" s="13" t="s">
        <v>11</v>
      </c>
      <c r="E16" s="1" t="s">
        <v>14</v>
      </c>
      <c r="G16" s="14">
        <f>12.31+13.8+5.1+7.9+1+10.666+8.334</f>
        <v>59.11</v>
      </c>
      <c r="I16" s="13">
        <v>30</v>
      </c>
      <c r="J16" s="5" t="s">
        <v>16</v>
      </c>
      <c r="L16" s="8">
        <f>I16*28000*1.1*G16</f>
        <v>54617640.000000007</v>
      </c>
      <c r="Q16" s="11"/>
      <c r="R16" s="32">
        <f>I16*28000*0.2*G16</f>
        <v>9930480</v>
      </c>
      <c r="V16" s="10"/>
    </row>
    <row r="17" spans="2:22" x14ac:dyDescent="0.2">
      <c r="C17" s="1" t="s">
        <v>14</v>
      </c>
      <c r="D17" s="13"/>
      <c r="E17" s="1" t="s">
        <v>18</v>
      </c>
      <c r="G17" s="14">
        <v>0</v>
      </c>
      <c r="I17" s="13">
        <v>30</v>
      </c>
      <c r="J17" s="5" t="s">
        <v>16</v>
      </c>
      <c r="L17" s="8">
        <f>I17*28000*1.1*G17</f>
        <v>0</v>
      </c>
      <c r="Q17" s="11"/>
      <c r="R17" s="32">
        <f>I17*28000*0.2*G17</f>
        <v>0</v>
      </c>
      <c r="V17" s="10"/>
    </row>
    <row r="18" spans="2:22" x14ac:dyDescent="0.2">
      <c r="C18" s="1" t="s">
        <v>18</v>
      </c>
      <c r="D18" s="13"/>
      <c r="E18" s="1" t="s">
        <v>19</v>
      </c>
      <c r="G18" s="14">
        <v>0</v>
      </c>
      <c r="I18" s="13">
        <v>30</v>
      </c>
      <c r="J18" s="5" t="s">
        <v>16</v>
      </c>
      <c r="L18" s="8">
        <f>I18*28000*1.1*G18</f>
        <v>0</v>
      </c>
      <c r="Q18" s="11"/>
      <c r="R18" s="32">
        <f>I18*28000*0.2*G18</f>
        <v>0</v>
      </c>
      <c r="V18" s="10"/>
    </row>
    <row r="19" spans="2:22" x14ac:dyDescent="0.2">
      <c r="C19" s="25"/>
      <c r="D19" s="13"/>
      <c r="E19" s="25" t="s">
        <v>33</v>
      </c>
      <c r="G19" s="14"/>
      <c r="I19" s="13"/>
      <c r="J19" s="13"/>
      <c r="L19" s="8">
        <v>29660000</v>
      </c>
      <c r="Q19" s="11"/>
      <c r="R19" s="12"/>
      <c r="V19" s="10"/>
    </row>
    <row r="20" spans="2:22" x14ac:dyDescent="0.2">
      <c r="C20" s="25"/>
      <c r="D20" s="13"/>
      <c r="E20" s="25" t="s">
        <v>50</v>
      </c>
      <c r="G20" s="14"/>
      <c r="I20" s="13"/>
      <c r="J20" s="13"/>
      <c r="L20" s="8">
        <v>29200000</v>
      </c>
      <c r="Q20" s="11"/>
      <c r="R20" s="12"/>
      <c r="V20" s="10"/>
    </row>
    <row r="21" spans="2:22" x14ac:dyDescent="0.2">
      <c r="C21" s="25"/>
      <c r="D21" s="13"/>
      <c r="E21" s="25" t="s">
        <v>58</v>
      </c>
      <c r="G21" s="14"/>
      <c r="I21" s="13"/>
      <c r="J21" s="13"/>
      <c r="L21" s="8">
        <v>29400000</v>
      </c>
      <c r="Q21" s="11"/>
      <c r="R21" s="12"/>
      <c r="V21" s="10"/>
    </row>
    <row r="22" spans="2:22" x14ac:dyDescent="0.2">
      <c r="C22" s="1"/>
      <c r="D22" s="13"/>
      <c r="E22" s="25"/>
      <c r="G22" s="14"/>
      <c r="I22" s="13"/>
      <c r="J22" s="13"/>
      <c r="L22" s="8"/>
      <c r="Q22" s="11"/>
      <c r="R22" s="12"/>
      <c r="V22" s="10"/>
    </row>
    <row r="23" spans="2:22" x14ac:dyDescent="0.2">
      <c r="C23" s="1"/>
      <c r="D23" s="13"/>
      <c r="E23" s="1"/>
      <c r="F23" s="18" t="s">
        <v>21</v>
      </c>
      <c r="G23" s="21">
        <f>SUM(G14:G22)</f>
        <v>188.51</v>
      </c>
      <c r="I23" s="13"/>
      <c r="J23" s="13"/>
      <c r="L23" s="23">
        <f>SUM(L14:L22)</f>
        <v>262443240.00000003</v>
      </c>
      <c r="N23" s="3">
        <v>330</v>
      </c>
      <c r="P23" s="3">
        <v>1540</v>
      </c>
      <c r="Q23" s="11"/>
      <c r="R23" s="29">
        <f>SUM(R14:R22)</f>
        <v>31669680</v>
      </c>
      <c r="V23" s="10"/>
    </row>
    <row r="24" spans="2:22" ht="12.75" customHeight="1" x14ac:dyDescent="0.2">
      <c r="C24" s="1"/>
      <c r="D24" s="13"/>
      <c r="E24" s="1"/>
      <c r="G24" s="14"/>
      <c r="I24" s="13"/>
      <c r="J24" s="13"/>
      <c r="L24" s="8"/>
      <c r="Q24" s="11"/>
      <c r="R24" s="12"/>
      <c r="V24" s="10"/>
    </row>
    <row r="25" spans="2:22" ht="12.75" customHeight="1" x14ac:dyDescent="0.2">
      <c r="C25" s="1"/>
      <c r="D25" s="1"/>
      <c r="E25" s="1"/>
      <c r="F25" s="18" t="s">
        <v>51</v>
      </c>
      <c r="G25" s="21">
        <v>18.41</v>
      </c>
      <c r="I25" s="13">
        <v>20</v>
      </c>
      <c r="J25" s="5" t="s">
        <v>16</v>
      </c>
      <c r="L25" s="29">
        <f>I25*28000*1.1*G25</f>
        <v>11340560</v>
      </c>
      <c r="N25" s="3">
        <v>300</v>
      </c>
      <c r="P25" s="3">
        <v>700</v>
      </c>
      <c r="Q25" s="11"/>
      <c r="R25" s="29">
        <f>I25*28000*0.2*G25</f>
        <v>2061920</v>
      </c>
      <c r="V25" s="10"/>
    </row>
    <row r="26" spans="2:22" ht="13.5" thickBot="1" x14ac:dyDescent="0.25">
      <c r="F26" s="18"/>
      <c r="G26" s="19"/>
      <c r="L26" s="17"/>
      <c r="N26" s="27"/>
      <c r="P26" s="3"/>
      <c r="Q26" s="11"/>
      <c r="R26" s="29"/>
      <c r="V26" s="10"/>
    </row>
    <row r="27" spans="2:22" ht="13.5" thickBot="1" x14ac:dyDescent="0.25">
      <c r="F27" s="18" t="s">
        <v>42</v>
      </c>
      <c r="G27" s="19"/>
      <c r="L27" s="34">
        <f>L23+L25</f>
        <v>273783800</v>
      </c>
      <c r="N27" s="27"/>
      <c r="P27" s="3"/>
      <c r="Q27" s="11"/>
      <c r="R27" s="29"/>
      <c r="V27" s="10"/>
    </row>
    <row r="28" spans="2:22" ht="13.5" thickBot="1" x14ac:dyDescent="0.25">
      <c r="F28" s="18" t="s">
        <v>43</v>
      </c>
      <c r="G28" s="19"/>
      <c r="L28" s="34">
        <f>L27+R23</f>
        <v>305453480</v>
      </c>
      <c r="N28" s="27"/>
      <c r="P28" s="3"/>
      <c r="Q28" s="11"/>
      <c r="R28" s="29"/>
      <c r="V28" s="10"/>
    </row>
    <row r="29" spans="2:22" x14ac:dyDescent="0.2">
      <c r="F29" s="18"/>
      <c r="G29" s="19"/>
      <c r="L29" s="17"/>
      <c r="N29" s="27"/>
      <c r="P29" s="3"/>
      <c r="Q29" s="11"/>
      <c r="R29" s="29"/>
      <c r="V29" s="10"/>
    </row>
    <row r="30" spans="2:22" x14ac:dyDescent="0.2">
      <c r="B30" s="33" t="s">
        <v>41</v>
      </c>
      <c r="F30" s="18"/>
      <c r="G30" s="19"/>
      <c r="L30" s="17"/>
      <c r="N30" s="27"/>
      <c r="P30" s="3"/>
      <c r="Q30" s="11"/>
      <c r="R30" s="29"/>
      <c r="V30" s="10"/>
    </row>
    <row r="31" spans="2:22" x14ac:dyDescent="0.2">
      <c r="F31" s="18" t="s">
        <v>34</v>
      </c>
      <c r="G31" s="19"/>
      <c r="L31" s="17">
        <v>40400000</v>
      </c>
      <c r="N31" s="27"/>
      <c r="P31" s="3"/>
      <c r="Q31" s="11"/>
      <c r="R31" s="29"/>
      <c r="V31" s="10"/>
    </row>
    <row r="32" spans="2:22" x14ac:dyDescent="0.2">
      <c r="F32" s="18" t="s">
        <v>35</v>
      </c>
      <c r="G32" s="19"/>
      <c r="L32" s="23">
        <f>(L23+L25)*0.3*0.075</f>
        <v>6160135.5</v>
      </c>
      <c r="N32" s="27"/>
      <c r="P32" s="3"/>
      <c r="Q32" s="11"/>
      <c r="R32" s="29"/>
      <c r="V32" s="10"/>
    </row>
    <row r="33" spans="3:22" x14ac:dyDescent="0.2">
      <c r="F33" s="18" t="s">
        <v>36</v>
      </c>
      <c r="G33" s="19"/>
      <c r="L33" s="17">
        <v>5600000</v>
      </c>
      <c r="N33" s="27"/>
      <c r="P33" s="3"/>
      <c r="Q33" s="11"/>
      <c r="R33" s="29"/>
      <c r="V33" s="10"/>
    </row>
    <row r="34" spans="3:22" x14ac:dyDescent="0.2">
      <c r="F34" s="18" t="s">
        <v>37</v>
      </c>
      <c r="G34" s="19"/>
      <c r="L34" s="17">
        <v>4500000</v>
      </c>
      <c r="N34" s="27"/>
      <c r="P34" s="3"/>
      <c r="Q34" s="11"/>
      <c r="R34" s="29"/>
      <c r="V34" s="10"/>
    </row>
    <row r="35" spans="3:22" ht="12.75" customHeight="1" x14ac:dyDescent="0.2">
      <c r="F35" s="18" t="s">
        <v>38</v>
      </c>
      <c r="G35" s="12"/>
      <c r="L35" s="10"/>
      <c r="Q35" s="11"/>
      <c r="R35" s="12"/>
      <c r="V35" s="10"/>
    </row>
    <row r="36" spans="3:22" ht="12.75" customHeight="1" x14ac:dyDescent="0.2">
      <c r="F36" s="18" t="s">
        <v>39</v>
      </c>
      <c r="G36" s="12"/>
      <c r="L36" s="30">
        <f>0.1*SUM(L31:L34)</f>
        <v>5666013.5500000007</v>
      </c>
      <c r="Q36" s="11"/>
      <c r="R36" s="12"/>
      <c r="V36" s="10"/>
    </row>
    <row r="37" spans="3:22" ht="12.75" customHeight="1" thickBot="1" x14ac:dyDescent="0.25">
      <c r="F37" s="18"/>
      <c r="G37" s="12"/>
      <c r="L37" s="10"/>
      <c r="Q37" s="11"/>
      <c r="R37" s="12"/>
      <c r="V37" s="10"/>
    </row>
    <row r="38" spans="3:22" ht="13.5" thickBot="1" x14ac:dyDescent="0.25">
      <c r="F38" s="18" t="s">
        <v>30</v>
      </c>
      <c r="G38" s="15">
        <f>G23+G25</f>
        <v>206.92</v>
      </c>
      <c r="L38" s="22">
        <f>L27+SUM(L31:L36)</f>
        <v>336109949.05000001</v>
      </c>
      <c r="Q38" s="11"/>
      <c r="R38" s="22">
        <f>R23+R25</f>
        <v>33731600</v>
      </c>
      <c r="V38" s="10"/>
    </row>
    <row r="39" spans="3:22" ht="13.5" thickBot="1" x14ac:dyDescent="0.25">
      <c r="F39" s="18"/>
      <c r="G39" s="16"/>
      <c r="L39" s="23"/>
      <c r="Q39" s="11"/>
      <c r="R39" s="12"/>
      <c r="V39" s="10"/>
    </row>
    <row r="40" spans="3:22" ht="13.5" thickBot="1" x14ac:dyDescent="0.25">
      <c r="F40" s="18" t="s">
        <v>31</v>
      </c>
      <c r="G40" s="16"/>
      <c r="L40" s="22">
        <f>SUM(L38:R38)</f>
        <v>369841549.05000001</v>
      </c>
      <c r="Q40" s="11"/>
      <c r="V40" s="10"/>
    </row>
    <row r="41" spans="3:22" x14ac:dyDescent="0.2">
      <c r="F41" s="18"/>
      <c r="G41" s="16"/>
      <c r="L41" s="23"/>
      <c r="Q41" s="11"/>
      <c r="R41" s="12"/>
      <c r="V41" s="10"/>
    </row>
    <row r="42" spans="3:22" x14ac:dyDescent="0.2">
      <c r="F42" s="18"/>
      <c r="G42" s="16"/>
      <c r="Q42" s="11"/>
      <c r="R42" s="12"/>
      <c r="V42" s="10"/>
    </row>
    <row r="43" spans="3:22" x14ac:dyDescent="0.2">
      <c r="C43" s="1" t="s">
        <v>22</v>
      </c>
      <c r="D43" s="26" t="s">
        <v>23</v>
      </c>
      <c r="E43" t="s">
        <v>53</v>
      </c>
      <c r="F43" s="18"/>
      <c r="G43" s="16"/>
      <c r="L43" s="23"/>
      <c r="Q43" s="11"/>
      <c r="R43" s="12"/>
      <c r="V43" s="10"/>
    </row>
    <row r="44" spans="3:22" x14ac:dyDescent="0.2">
      <c r="D44" s="26" t="s">
        <v>24</v>
      </c>
      <c r="E44" t="s">
        <v>52</v>
      </c>
      <c r="F44" s="18"/>
      <c r="G44" s="16"/>
      <c r="L44" s="23"/>
      <c r="Q44" s="11"/>
      <c r="R44" s="12"/>
      <c r="V44" s="10"/>
    </row>
    <row r="45" spans="3:22" x14ac:dyDescent="0.2">
      <c r="D45" s="26" t="s">
        <v>25</v>
      </c>
      <c r="E45" t="s">
        <v>40</v>
      </c>
      <c r="F45" s="18"/>
      <c r="G45" s="16"/>
      <c r="L45" s="23"/>
      <c r="Q45" s="11"/>
      <c r="R45" s="12"/>
      <c r="V45" s="10"/>
    </row>
    <row r="46" spans="3:22" x14ac:dyDescent="0.2">
      <c r="D46" s="26" t="s">
        <v>54</v>
      </c>
      <c r="E46" t="s">
        <v>55</v>
      </c>
      <c r="F46" s="18"/>
      <c r="G46" s="16"/>
      <c r="L46" s="23"/>
      <c r="Q46" s="11"/>
      <c r="R46" s="12"/>
      <c r="V46" s="10"/>
    </row>
    <row r="47" spans="3:22" x14ac:dyDescent="0.2">
      <c r="D47" s="26" t="s">
        <v>59</v>
      </c>
      <c r="E47" t="s">
        <v>60</v>
      </c>
      <c r="F47" s="18"/>
      <c r="G47" s="16"/>
      <c r="L47" s="23"/>
      <c r="Q47" s="11"/>
      <c r="R47" s="12"/>
      <c r="V47" s="10"/>
    </row>
    <row r="48" spans="3:22" x14ac:dyDescent="0.2">
      <c r="F48" s="18"/>
      <c r="G48" s="16"/>
      <c r="L48" s="23"/>
      <c r="Q48" s="11"/>
      <c r="R48" s="12"/>
      <c r="V48" s="10"/>
    </row>
    <row r="49" spans="6:22" x14ac:dyDescent="0.2">
      <c r="F49" s="18"/>
      <c r="G49" s="16"/>
      <c r="L49" s="23"/>
      <c r="Q49" s="11"/>
      <c r="R49" s="12"/>
      <c r="V49" s="10"/>
    </row>
    <row r="50" spans="6:22" x14ac:dyDescent="0.2">
      <c r="F50" s="18"/>
      <c r="G50" s="16"/>
      <c r="L50" s="23"/>
      <c r="Q50" s="11"/>
      <c r="R50" s="12"/>
      <c r="V50" s="10"/>
    </row>
    <row r="51" spans="6:22" x14ac:dyDescent="0.2">
      <c r="F51" s="18"/>
      <c r="G51" s="16"/>
      <c r="L51" s="23"/>
      <c r="Q51" s="11"/>
      <c r="R51" s="12"/>
      <c r="V51" s="10"/>
    </row>
    <row r="52" spans="6:22" x14ac:dyDescent="0.2">
      <c r="F52" s="18"/>
      <c r="G52" s="16"/>
      <c r="L52" s="23"/>
      <c r="Q52" s="11"/>
      <c r="R52" s="12"/>
      <c r="V52" s="10"/>
    </row>
    <row r="53" spans="6:22" x14ac:dyDescent="0.2">
      <c r="F53" s="18"/>
      <c r="G53" s="16"/>
      <c r="L53" s="23"/>
      <c r="Q53" s="11"/>
      <c r="R53" s="12"/>
      <c r="V53" s="10"/>
    </row>
    <row r="54" spans="6:22" x14ac:dyDescent="0.2">
      <c r="F54" s="18"/>
      <c r="G54" s="16"/>
      <c r="L54" s="23"/>
      <c r="Q54" s="11"/>
      <c r="R54" s="12"/>
      <c r="V54" s="10"/>
    </row>
    <row r="55" spans="6:22" x14ac:dyDescent="0.2">
      <c r="F55" s="18"/>
      <c r="G55" s="16"/>
      <c r="L55" s="23"/>
      <c r="Q55" s="11"/>
      <c r="R55" s="12"/>
      <c r="V55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 MM Exp West with SJ Lat</vt:lpstr>
      <vt:lpstr>250 MM Exp West without SJ Lat</vt:lpstr>
      <vt:lpstr>300 MM Exp West with SJ Lat</vt:lpstr>
      <vt:lpstr>300 MM Exp West without SJ Lat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2001-10-24T16:18:13Z</cp:lastPrinted>
  <dcterms:created xsi:type="dcterms:W3CDTF">2001-06-25T13:07:09Z</dcterms:created>
  <dcterms:modified xsi:type="dcterms:W3CDTF">2023-09-19T23:20:58Z</dcterms:modified>
</cp:coreProperties>
</file>