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544803-7F66-4FE0-9FD1-6D6A0086AAC4}" xr6:coauthVersionLast="47" xr6:coauthVersionMax="47" xr10:uidLastSave="{00000000-0000-0000-0000-000000000000}"/>
  <bookViews>
    <workbookView xWindow="-120" yWindow="-120" windowWidth="38640" windowHeight="15720" activeTab="3"/>
  </bookViews>
  <sheets>
    <sheet name="Copyright" sheetId="1" r:id="rId1"/>
    <sheet name="Exhibit 1" sheetId="2" r:id="rId2"/>
    <sheet name="Exhibit 2" sheetId="3" r:id="rId3"/>
    <sheet name="Exhibit 3" sheetId="4" r:id="rId4"/>
  </sheets>
  <calcPr calcId="0"/>
</workbook>
</file>

<file path=xl/calcChain.xml><?xml version="1.0" encoding="utf-8"?>
<calcChain xmlns="http://schemas.openxmlformats.org/spreadsheetml/2006/main">
  <c r="C8" i="2" l="1"/>
  <c r="D8" i="2"/>
  <c r="E8" i="2"/>
  <c r="F8" i="2"/>
  <c r="C10" i="2"/>
  <c r="D10" i="2"/>
  <c r="E10" i="2"/>
  <c r="F10" i="2"/>
  <c r="C11" i="2"/>
  <c r="D11" i="2"/>
  <c r="E11" i="2"/>
  <c r="F11" i="2"/>
  <c r="C13" i="2"/>
  <c r="D13" i="2"/>
  <c r="E13" i="2"/>
  <c r="F13" i="2"/>
  <c r="C15" i="2"/>
  <c r="D15" i="2"/>
  <c r="E15" i="2"/>
  <c r="F15" i="2"/>
  <c r="C17" i="2"/>
  <c r="D17" i="2"/>
  <c r="E17" i="2"/>
  <c r="F17" i="2"/>
  <c r="I17" i="2"/>
  <c r="J17" i="2"/>
  <c r="K17" i="2"/>
  <c r="I19" i="2"/>
  <c r="J19" i="2"/>
  <c r="K19" i="2"/>
  <c r="K3" i="3"/>
  <c r="L3" i="3"/>
  <c r="M3" i="3"/>
  <c r="N3" i="3"/>
  <c r="K4" i="3"/>
  <c r="L4" i="3"/>
  <c r="M4" i="3"/>
  <c r="N4" i="3"/>
  <c r="P4" i="3"/>
  <c r="Q4" i="3"/>
  <c r="P5" i="3"/>
  <c r="Q5" i="3"/>
  <c r="C6" i="3"/>
  <c r="D6" i="3"/>
  <c r="E6" i="3"/>
  <c r="F6" i="3"/>
  <c r="L6" i="3"/>
  <c r="M6" i="3"/>
  <c r="N6" i="3"/>
  <c r="L7" i="3"/>
  <c r="M7" i="3"/>
  <c r="N7" i="3"/>
  <c r="Q7" i="3"/>
  <c r="C8" i="3"/>
  <c r="D8" i="3"/>
  <c r="E8" i="3"/>
  <c r="F8" i="3"/>
  <c r="M10" i="3"/>
  <c r="N10" i="3"/>
  <c r="M11" i="3"/>
  <c r="N11" i="3"/>
  <c r="N13" i="3"/>
  <c r="C16" i="3"/>
  <c r="D16" i="3"/>
  <c r="E16" i="3"/>
  <c r="F16" i="3"/>
  <c r="C19" i="3"/>
  <c r="D19" i="3"/>
  <c r="E19" i="3"/>
  <c r="F19" i="3"/>
  <c r="C21" i="3"/>
  <c r="D21" i="3"/>
  <c r="E21" i="3"/>
  <c r="F21" i="3"/>
</calcChain>
</file>

<file path=xl/sharedStrings.xml><?xml version="1.0" encoding="utf-8"?>
<sst xmlns="http://schemas.openxmlformats.org/spreadsheetml/2006/main" count="101" uniqueCount="91">
  <si>
    <t>Clarkson Lumber Company</t>
  </si>
  <si>
    <t xml:space="preserve">Courseware Number:  2-297-716 </t>
  </si>
  <si>
    <t xml:space="preserve">This case was prepared as the basis for class discussion rather than to illustrate either </t>
  </si>
  <si>
    <t xml:space="preserve">effective or ineffective handling of an administrative situation.  </t>
  </si>
  <si>
    <t>Copyright 1996 by the President and Fellows of Harvard College.</t>
  </si>
  <si>
    <t xml:space="preserve">Exhibit 1     Operating Expenses for Years Ending December 31, 1993-1995, and for First Quarter 1996 </t>
  </si>
  <si>
    <t>(thousands of dollars)</t>
  </si>
  <si>
    <t>1st Quarter 1996</t>
  </si>
  <si>
    <t>Net sales</t>
  </si>
  <si>
    <t>a</t>
  </si>
  <si>
    <t>Cost of Goods Sold:</t>
  </si>
  <si>
    <t>Beginning inventory</t>
  </si>
  <si>
    <t>Purchases</t>
  </si>
  <si>
    <t>Ending inventory</t>
  </si>
  <si>
    <t>Total Cost of Goods Sold</t>
  </si>
  <si>
    <t>Gross profit</t>
  </si>
  <si>
    <t>Operating expensesb</t>
  </si>
  <si>
    <t>Earnings before interest and taxes</t>
  </si>
  <si>
    <t>Interest expense</t>
  </si>
  <si>
    <t>Net income before income taxes</t>
  </si>
  <si>
    <t>Provision for income taxesc</t>
  </si>
  <si>
    <t>Net income</t>
  </si>
  <si>
    <t>aIn the first quarter of 1995, sales were $903,000 and net income was $7,000.</t>
  </si>
  <si>
    <t xml:space="preserve">bOperating expenses include a cash salary for Mr. Clarkson of $75,000 in 1993; $80,000 in 1994; </t>
  </si>
  <si>
    <t xml:space="preserve">$85,000 in 1995; and $22,500 in the first quarter of 1996.  </t>
  </si>
  <si>
    <t xml:space="preserve">cClarkson Lumber was required to estimate its income tax liability for the current tax year and pay four </t>
  </si>
  <si>
    <t xml:space="preserve">quarterly estimated tax installments during that year.  The first $50,000 of pretax profits were taxed </t>
  </si>
  <si>
    <t xml:space="preserve">at a 15% rate; the next $25,000 were taxed at a 34% rate; and profits in excess of $100,000 but </t>
  </si>
  <si>
    <t xml:space="preserve">less than $335,000 were taxed at a 39% rate.  </t>
  </si>
  <si>
    <t>Exhibit 2    Balance Sheets at December 31, 1993-1995, and March 31, 1996 (thousands of dollars)</t>
  </si>
  <si>
    <t>Cash</t>
  </si>
  <si>
    <t>Accounts receivable, net</t>
  </si>
  <si>
    <t>Inventory</t>
  </si>
  <si>
    <t>Current assets</t>
  </si>
  <si>
    <t>Property, net</t>
  </si>
  <si>
    <t>Total Assets</t>
  </si>
  <si>
    <t>Notes payable, banka</t>
  </si>
  <si>
    <t>$    --</t>
  </si>
  <si>
    <t>Note payable to Holtz, current portionb</t>
  </si>
  <si>
    <t>--</t>
  </si>
  <si>
    <t xml:space="preserve">Notes payable, trade </t>
  </si>
  <si>
    <t>Accounts payable</t>
  </si>
  <si>
    <t>Accrued expenses</t>
  </si>
  <si>
    <t>Term loan, current portionc</t>
  </si>
  <si>
    <t>Current liabilities</t>
  </si>
  <si>
    <t>Term loanc</t>
  </si>
  <si>
    <t>Note payable, Mr. Holtzb</t>
  </si>
  <si>
    <t>Total Liabilities</t>
  </si>
  <si>
    <t>Net worth</t>
  </si>
  <si>
    <t>Total Liabilities and Net Worth</t>
  </si>
  <si>
    <t>aInterest is computed on the average outstanding loan balance at the rate of prime plus 2 1/2%.</t>
  </si>
  <si>
    <t xml:space="preserve">bInterest is fixed at 11% times the outstanding balance.  </t>
  </si>
  <si>
    <t xml:space="preserve">cInterest is fixed at 10.0% times the outstanding balance; the term loan is secured by the fixed assets </t>
  </si>
  <si>
    <t xml:space="preserve">and is repayable in semiannual installments of $10,000.  </t>
  </si>
  <si>
    <t>Exhibit 3      Selected Statistics on Lumber Outlets</t>
  </si>
  <si>
    <t>Low-Profit Outletsa</t>
  </si>
  <si>
    <t>High-Profit Outletsa</t>
  </si>
  <si>
    <t>Percent of sales:</t>
  </si>
  <si>
    <t>Cost of goods</t>
  </si>
  <si>
    <t>Operating expense</t>
  </si>
  <si>
    <t>Accounts receivable</t>
  </si>
  <si>
    <t>Fixed assets, net</t>
  </si>
  <si>
    <t>Percent of total assets:</t>
  </si>
  <si>
    <t>Long-term liabilities</t>
  </si>
  <si>
    <t>Equity</t>
  </si>
  <si>
    <t>Current ratio</t>
  </si>
  <si>
    <t>Return on sales</t>
  </si>
  <si>
    <t>Return on assets</t>
  </si>
  <si>
    <t>Return on equity</t>
  </si>
  <si>
    <t xml:space="preserve">aDefined as the bottom 25% and as the top 25% of all contributors, based on return on sales.  </t>
  </si>
  <si>
    <t>Accounts Receivable turn</t>
  </si>
  <si>
    <t>Inventory Turnover</t>
  </si>
  <si>
    <t>Projected Levels if sales $5.5m</t>
  </si>
  <si>
    <t>same level as 1995</t>
  </si>
  <si>
    <t>Increase</t>
  </si>
  <si>
    <t>=======</t>
  </si>
  <si>
    <t>Percentage raise</t>
  </si>
  <si>
    <t>A/R</t>
  </si>
  <si>
    <t>Inv</t>
  </si>
  <si>
    <t>A/R if maintained 1993 turnover</t>
  </si>
  <si>
    <t>Inv if maintained 1993 turnover</t>
  </si>
  <si>
    <t>Diff from Real</t>
  </si>
  <si>
    <t>ROS</t>
  </si>
  <si>
    <t>current</t>
  </si>
  <si>
    <t>ROA</t>
  </si>
  <si>
    <t>ROE</t>
  </si>
  <si>
    <t>with increase</t>
  </si>
  <si>
    <t>from discounts</t>
  </si>
  <si>
    <t>Clarkson</t>
  </si>
  <si>
    <t>----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</si>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</sst>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"/>
    <numFmt numFmtId="165" formatCode="0.0%"/>
    <numFmt numFmtId="174" formatCode="0.0?_%;\(0.0?\)_%"/>
    <numFmt numFmtId="190" formatCode="_(&quot;$&quot;* #,##0_);_(&quot;$&quot;* \(#,##0\);_(&quot;$&quot;* &quot;-&quot;??_);_(@_)"/>
    <numFmt numFmtId="191" formatCode="&quot;$&quot;#,##0.00"/>
  </numFmts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 wrapText="1"/>
    </xf>
    <xf numFmtId="164" fontId="0" fillId="0" borderId="0" xfId="0" applyNumberFormat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right" wrapText="1"/>
    </xf>
    <xf numFmtId="3" fontId="0" fillId="0" borderId="0" xfId="0" applyNumberFormat="1" applyBorder="1"/>
    <xf numFmtId="3" fontId="0" fillId="0" borderId="0" xfId="0" applyNumberFormat="1" applyAlignment="1">
      <alignment horizontal="right"/>
    </xf>
    <xf numFmtId="164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right" wrapText="1"/>
    </xf>
    <xf numFmtId="165" fontId="2" fillId="0" borderId="0" xfId="2" applyNumberFormat="1"/>
    <xf numFmtId="174" fontId="0" fillId="0" borderId="0" xfId="0" applyNumberFormat="1"/>
    <xf numFmtId="0" fontId="0" fillId="0" borderId="0" xfId="0" applyAlignment="1">
      <alignment wrapText="1"/>
    </xf>
    <xf numFmtId="190" fontId="0" fillId="0" borderId="0" xfId="1" applyNumberFormat="1" applyFont="1"/>
    <xf numFmtId="190" fontId="0" fillId="0" borderId="0" xfId="0" applyNumberFormat="1"/>
    <xf numFmtId="0" fontId="0" fillId="0" borderId="0" xfId="0" quotePrefix="1"/>
    <xf numFmtId="10" fontId="0" fillId="0" borderId="0" xfId="2" applyNumberFormat="1" applyFont="1"/>
    <xf numFmtId="191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right" wrapText="1"/>
    </xf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showGridLines="0" workbookViewId="0">
      <selection activeCell="B13" sqref="B13"/>
    </sheetView>
  </sheetViews>
  <sheetFormatPr defaultColWidth="8.85546875" defaultRowHeight="12.75" x14ac:dyDescent="0.2"/>
  <sheetData>
    <row r="1" spans="1:1" ht="20.25" x14ac:dyDescent="0.3">
      <c r="A1" s="1" t="s">
        <v>0</v>
      </c>
    </row>
    <row r="2" spans="1:1" x14ac:dyDescent="0.2">
      <c r="A2" s="2" t="s">
        <v>1</v>
      </c>
    </row>
    <row r="5" spans="1:1" x14ac:dyDescent="0.2">
      <c r="A5" s="2"/>
    </row>
    <row r="6" spans="1:1" x14ac:dyDescent="0.2">
      <c r="A6" s="2" t="s">
        <v>2</v>
      </c>
    </row>
    <row r="7" spans="1:1" x14ac:dyDescent="0.2">
      <c r="A7" s="2" t="s">
        <v>3</v>
      </c>
    </row>
    <row r="8" spans="1:1" x14ac:dyDescent="0.2">
      <c r="A8" s="2"/>
    </row>
    <row r="9" spans="1:1" x14ac:dyDescent="0.2">
      <c r="A9" s="3"/>
    </row>
    <row r="10" spans="1:1" x14ac:dyDescent="0.2">
      <c r="A10" s="2" t="s">
        <v>4</v>
      </c>
    </row>
  </sheetData>
  <printOptions gridLinesSet="0"/>
  <pageMargins left="0.75" right="0.75" top="1" bottom="1" header="0.5" footer="0.5"/>
  <pageSetup orientation="landscape" horizontalDpi="0" vertic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21" sqref="J21"/>
    </sheetView>
  </sheetViews>
  <sheetFormatPr defaultColWidth="8.85546875" defaultRowHeight="12.75" x14ac:dyDescent="0.2"/>
  <cols>
    <col min="1" max="1" width="4.42578125" customWidth="1"/>
    <col min="2" max="2" width="26" customWidth="1"/>
    <col min="3" max="6" width="10.140625" customWidth="1"/>
    <col min="7" max="7" width="4.28515625" customWidth="1"/>
    <col min="8" max="8" width="13.140625" bestFit="1" customWidth="1"/>
  </cols>
  <sheetData>
    <row r="1" spans="1:11" x14ac:dyDescent="0.2">
      <c r="A1" t="s">
        <v>5</v>
      </c>
    </row>
    <row r="2" spans="1:11" x14ac:dyDescent="0.2">
      <c r="A2" s="4" t="s">
        <v>6</v>
      </c>
      <c r="B2" s="4"/>
      <c r="C2" s="4"/>
      <c r="D2" s="4"/>
      <c r="E2" s="4"/>
      <c r="F2" s="4"/>
      <c r="G2" s="4"/>
    </row>
    <row r="3" spans="1:11" ht="38.25" customHeight="1" x14ac:dyDescent="0.2">
      <c r="A3" s="4"/>
      <c r="B3" s="4"/>
      <c r="C3" s="4">
        <v>1993</v>
      </c>
      <c r="D3" s="4">
        <v>1994</v>
      </c>
      <c r="E3" s="4">
        <v>1995</v>
      </c>
      <c r="F3" s="5" t="s">
        <v>7</v>
      </c>
      <c r="G3" s="4"/>
    </row>
    <row r="4" spans="1:11" x14ac:dyDescent="0.2">
      <c r="A4" t="s">
        <v>8</v>
      </c>
      <c r="C4" s="6">
        <v>2921</v>
      </c>
      <c r="D4" s="6">
        <v>3477</v>
      </c>
      <c r="E4" s="6">
        <v>4519</v>
      </c>
      <c r="F4" s="6">
        <v>1062</v>
      </c>
      <c r="G4" s="7" t="s">
        <v>9</v>
      </c>
    </row>
    <row r="5" spans="1:11" x14ac:dyDescent="0.2">
      <c r="A5" t="s">
        <v>10</v>
      </c>
      <c r="C5" s="8"/>
      <c r="D5" s="8"/>
      <c r="E5" s="8"/>
      <c r="F5" s="8"/>
    </row>
    <row r="6" spans="1:11" x14ac:dyDescent="0.2">
      <c r="B6" t="s">
        <v>11</v>
      </c>
      <c r="C6" s="8">
        <v>330</v>
      </c>
      <c r="D6" s="8">
        <v>337</v>
      </c>
      <c r="E6" s="8">
        <v>432</v>
      </c>
      <c r="F6" s="8">
        <v>587</v>
      </c>
    </row>
    <row r="7" spans="1:11" x14ac:dyDescent="0.2">
      <c r="B7" t="s">
        <v>12</v>
      </c>
      <c r="C7" s="9">
        <v>2209</v>
      </c>
      <c r="D7" s="9">
        <v>2729</v>
      </c>
      <c r="E7" s="9">
        <v>3579</v>
      </c>
      <c r="F7" s="9">
        <v>819</v>
      </c>
      <c r="G7" s="4"/>
    </row>
    <row r="8" spans="1:11" x14ac:dyDescent="0.2">
      <c r="C8" s="6">
        <f>SUM(C6:C7)</f>
        <v>2539</v>
      </c>
      <c r="D8" s="6">
        <f>SUM(D6:D7)</f>
        <v>3066</v>
      </c>
      <c r="E8" s="6">
        <f>SUM(E6:E7)</f>
        <v>4011</v>
      </c>
      <c r="F8" s="6">
        <f>SUM(F6:F7)</f>
        <v>1406</v>
      </c>
      <c r="I8" s="27"/>
    </row>
    <row r="9" spans="1:11" x14ac:dyDescent="0.2">
      <c r="B9" t="s">
        <v>13</v>
      </c>
      <c r="C9" s="9">
        <v>337</v>
      </c>
      <c r="D9" s="9">
        <v>432</v>
      </c>
      <c r="E9" s="9">
        <v>587</v>
      </c>
      <c r="F9" s="9">
        <v>607</v>
      </c>
      <c r="G9" s="4"/>
      <c r="H9" s="27"/>
      <c r="I9" s="27"/>
      <c r="J9" s="27"/>
    </row>
    <row r="10" spans="1:11" x14ac:dyDescent="0.2">
      <c r="A10" t="s">
        <v>14</v>
      </c>
      <c r="C10" s="6">
        <f>SUM(C8-C9)</f>
        <v>2202</v>
      </c>
      <c r="D10" s="6">
        <f>SUM(D8-D9)</f>
        <v>2634</v>
      </c>
      <c r="E10" s="6">
        <f>SUM(E8-E9)</f>
        <v>3424</v>
      </c>
      <c r="F10" s="6">
        <f>SUM(F8-F9)</f>
        <v>799</v>
      </c>
    </row>
    <row r="11" spans="1:11" x14ac:dyDescent="0.2">
      <c r="A11" t="s">
        <v>15</v>
      </c>
      <c r="C11" s="8">
        <f>SUM(C4-C10)</f>
        <v>719</v>
      </c>
      <c r="D11" s="8">
        <f>SUM(D4-D10)</f>
        <v>843</v>
      </c>
      <c r="E11" s="8">
        <f>SUM(E4-E10)</f>
        <v>1095</v>
      </c>
      <c r="F11" s="8">
        <f>SUM(F4-F10)</f>
        <v>263</v>
      </c>
    </row>
    <row r="12" spans="1:11" x14ac:dyDescent="0.2">
      <c r="A12" t="s">
        <v>16</v>
      </c>
      <c r="C12" s="9">
        <v>622</v>
      </c>
      <c r="D12" s="9">
        <v>717</v>
      </c>
      <c r="E12" s="9">
        <v>940</v>
      </c>
      <c r="F12" s="9">
        <v>244</v>
      </c>
      <c r="G12" s="4"/>
      <c r="H12" s="27"/>
      <c r="I12" s="27"/>
      <c r="J12" s="27"/>
    </row>
    <row r="13" spans="1:11" x14ac:dyDescent="0.2">
      <c r="A13" t="s">
        <v>17</v>
      </c>
      <c r="C13" s="6">
        <f>SUM(C11-C12)</f>
        <v>97</v>
      </c>
      <c r="D13" s="6">
        <f>SUM(D11-D12)</f>
        <v>126</v>
      </c>
      <c r="E13" s="6">
        <f>SUM(E11-E12)</f>
        <v>155</v>
      </c>
      <c r="F13" s="6">
        <f>SUM(F11-F12)</f>
        <v>19</v>
      </c>
    </row>
    <row r="14" spans="1:11" x14ac:dyDescent="0.2">
      <c r="A14" t="s">
        <v>18</v>
      </c>
      <c r="C14" s="9">
        <v>23</v>
      </c>
      <c r="D14" s="9">
        <v>42</v>
      </c>
      <c r="E14" s="9">
        <v>56</v>
      </c>
      <c r="F14" s="9">
        <v>13</v>
      </c>
      <c r="G14" s="4"/>
    </row>
    <row r="15" spans="1:11" x14ac:dyDescent="0.2">
      <c r="A15" t="s">
        <v>19</v>
      </c>
      <c r="C15" s="6">
        <f>SUM(C13-C14)</f>
        <v>74</v>
      </c>
      <c r="D15" s="6">
        <f>SUM(D13-D14)</f>
        <v>84</v>
      </c>
      <c r="E15" s="6">
        <f>SUM(E13-E14)</f>
        <v>99</v>
      </c>
      <c r="F15" s="6">
        <f>SUM(F13-F14)</f>
        <v>6</v>
      </c>
    </row>
    <row r="16" spans="1:11" x14ac:dyDescent="0.2">
      <c r="A16" t="s">
        <v>20</v>
      </c>
      <c r="C16" s="9">
        <v>14</v>
      </c>
      <c r="D16" s="9">
        <v>16</v>
      </c>
      <c r="E16" s="9">
        <v>22</v>
      </c>
      <c r="F16" s="9">
        <v>1</v>
      </c>
      <c r="G16" s="4"/>
      <c r="I16" t="s">
        <v>82</v>
      </c>
      <c r="J16" t="s">
        <v>84</v>
      </c>
      <c r="K16" t="s">
        <v>85</v>
      </c>
    </row>
    <row r="17" spans="1:11" ht="13.5" thickBot="1" x14ac:dyDescent="0.25">
      <c r="A17" t="s">
        <v>21</v>
      </c>
      <c r="C17" s="10">
        <f>SUM(C15-C16)</f>
        <v>60</v>
      </c>
      <c r="D17" s="10">
        <f>SUM(D15-D16)</f>
        <v>68</v>
      </c>
      <c r="E17" s="10">
        <f>SUM(E15-E16)</f>
        <v>77</v>
      </c>
      <c r="F17" s="10">
        <f>SUM(F15-F16)</f>
        <v>5</v>
      </c>
      <c r="G17" s="11"/>
      <c r="H17" t="s">
        <v>83</v>
      </c>
      <c r="I17" s="26">
        <f>$E$17/$E$4</f>
        <v>1.7039167957512723E-2</v>
      </c>
      <c r="J17" s="26">
        <f>$E$17/'Exhibit 2'!$E$8</f>
        <v>4.7037263286499695E-2</v>
      </c>
      <c r="K17" s="26">
        <f>$E$17/'Exhibit 2'!$E$20</f>
        <v>0.17149220489977729</v>
      </c>
    </row>
    <row r="18" spans="1:11" ht="13.5" thickTop="1" x14ac:dyDescent="0.2">
      <c r="A18" s="4"/>
      <c r="B18" s="4"/>
      <c r="C18" s="4"/>
      <c r="D18" s="4"/>
      <c r="E18" s="4"/>
      <c r="F18" s="4"/>
      <c r="G18" s="4"/>
      <c r="H18" t="s">
        <v>86</v>
      </c>
    </row>
    <row r="19" spans="1:11" x14ac:dyDescent="0.2">
      <c r="A19" s="7" t="s">
        <v>22</v>
      </c>
      <c r="H19" t="s">
        <v>87</v>
      </c>
      <c r="I19" s="26">
        <f>($E$17+I8)/$E$4</f>
        <v>1.7039167957512723E-2</v>
      </c>
      <c r="J19" s="26">
        <f>($E$17+I8)/'Exhibit 2'!$E$8</f>
        <v>4.7037263286499695E-2</v>
      </c>
      <c r="K19" s="26">
        <f>($E$17+I8)/'Exhibit 2'!$E$20</f>
        <v>0.17149220489977729</v>
      </c>
    </row>
    <row r="20" spans="1:11" x14ac:dyDescent="0.2">
      <c r="A20" s="7" t="s">
        <v>23</v>
      </c>
    </row>
    <row r="21" spans="1:11" x14ac:dyDescent="0.2">
      <c r="A21" t="s">
        <v>24</v>
      </c>
    </row>
    <row r="22" spans="1:11" x14ac:dyDescent="0.2">
      <c r="A22" s="7" t="s">
        <v>25</v>
      </c>
    </row>
    <row r="23" spans="1:11" x14ac:dyDescent="0.2">
      <c r="A23" t="s">
        <v>26</v>
      </c>
    </row>
    <row r="24" spans="1:11" x14ac:dyDescent="0.2">
      <c r="A24" t="s">
        <v>27</v>
      </c>
    </row>
    <row r="25" spans="1:11" x14ac:dyDescent="0.2">
      <c r="A25" t="s">
        <v>28</v>
      </c>
    </row>
  </sheetData>
  <pageMargins left="0.75" right="0.6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J28" sqref="J28"/>
    </sheetView>
  </sheetViews>
  <sheetFormatPr defaultColWidth="8.85546875" defaultRowHeight="12.75" x14ac:dyDescent="0.2"/>
  <cols>
    <col min="1" max="1" width="4.42578125" customWidth="1"/>
    <col min="2" max="2" width="29.42578125" customWidth="1"/>
    <col min="3" max="3" width="11.140625" customWidth="1"/>
    <col min="4" max="6" width="11" customWidth="1"/>
    <col min="7" max="9" width="4" customWidth="1"/>
    <col min="10" max="10" width="22" bestFit="1" customWidth="1"/>
    <col min="11" max="15" width="8.85546875" customWidth="1"/>
    <col min="16" max="16" width="16.85546875" bestFit="1" customWidth="1"/>
  </cols>
  <sheetData>
    <row r="1" spans="1:17" x14ac:dyDescent="0.2">
      <c r="A1" s="4" t="s">
        <v>29</v>
      </c>
      <c r="B1" s="4"/>
      <c r="C1" s="4"/>
      <c r="D1" s="4"/>
      <c r="E1" s="4"/>
      <c r="F1" s="4"/>
      <c r="G1" s="4"/>
      <c r="H1" s="12"/>
      <c r="I1" s="12"/>
    </row>
    <row r="2" spans="1:17" ht="25.5" customHeight="1" x14ac:dyDescent="0.2">
      <c r="A2" s="4"/>
      <c r="B2" s="4"/>
      <c r="C2" s="4">
        <v>1993</v>
      </c>
      <c r="D2" s="4">
        <v>1994</v>
      </c>
      <c r="E2" s="4">
        <v>1995</v>
      </c>
      <c r="F2" s="5" t="s">
        <v>7</v>
      </c>
      <c r="G2" s="4"/>
      <c r="H2" s="12"/>
      <c r="I2" s="12"/>
      <c r="K2" s="4">
        <v>1993</v>
      </c>
      <c r="L2" s="4">
        <v>1994</v>
      </c>
      <c r="M2" s="4">
        <v>1995</v>
      </c>
      <c r="N2" s="5" t="s">
        <v>7</v>
      </c>
      <c r="P2" s="22" t="s">
        <v>72</v>
      </c>
    </row>
    <row r="3" spans="1:17" x14ac:dyDescent="0.2">
      <c r="A3" s="12" t="s">
        <v>30</v>
      </c>
      <c r="B3" s="12"/>
      <c r="C3" s="13">
        <v>43</v>
      </c>
      <c r="D3" s="13">
        <v>52</v>
      </c>
      <c r="E3" s="13">
        <v>56</v>
      </c>
      <c r="F3" s="13">
        <v>53</v>
      </c>
      <c r="G3" s="14"/>
      <c r="H3" s="14"/>
      <c r="I3" s="14"/>
      <c r="J3" t="s">
        <v>70</v>
      </c>
      <c r="K3">
        <f>365/('Exhibit 1'!C4/'Exhibit 2'!C4)</f>
        <v>38.23690516946251</v>
      </c>
      <c r="L3">
        <f>365/('Exhibit 1'!D4/'Exhibit 2'!D4)</f>
        <v>43.144952545297663</v>
      </c>
      <c r="M3">
        <f>365/('Exhibit 1'!E4/'Exhibit 2'!E4)</f>
        <v>48.946669617171942</v>
      </c>
      <c r="N3">
        <f>90/('Exhibit 1'!F4/'Exhibit 2'!F4)</f>
        <v>49.406779661016948</v>
      </c>
      <c r="P3" t="s">
        <v>73</v>
      </c>
      <c r="Q3" t="s">
        <v>74</v>
      </c>
    </row>
    <row r="4" spans="1:17" x14ac:dyDescent="0.2">
      <c r="A4" t="s">
        <v>31</v>
      </c>
      <c r="C4" s="8">
        <v>306</v>
      </c>
      <c r="D4" s="8">
        <v>411</v>
      </c>
      <c r="E4" s="8">
        <v>606</v>
      </c>
      <c r="F4" s="8">
        <v>583</v>
      </c>
      <c r="G4" s="6"/>
      <c r="H4" s="6"/>
      <c r="I4" s="6"/>
      <c r="J4" t="s">
        <v>71</v>
      </c>
      <c r="K4">
        <f>365/('Exhibit 1'!C10/'Exhibit 2'!C5)</f>
        <v>55.860581289736601</v>
      </c>
      <c r="L4">
        <f>365/('Exhibit 1'!D10/'Exhibit 2'!D5)</f>
        <v>59.863325740318906</v>
      </c>
      <c r="M4">
        <f>365/('Exhibit 1'!E10/'Exhibit 2'!E5)</f>
        <v>62.574474299065422</v>
      </c>
      <c r="N4">
        <f>90/('Exhibit 1'!F10/'Exhibit 2'!F5)</f>
        <v>68.372966207759703</v>
      </c>
      <c r="P4" s="23">
        <f>5500*(E4/'Exhibit 1'!E4)</f>
        <v>737.55255587519355</v>
      </c>
      <c r="Q4" s="24">
        <f>P4-E4</f>
        <v>131.55255587519355</v>
      </c>
    </row>
    <row r="5" spans="1:17" x14ac:dyDescent="0.2">
      <c r="A5" t="s">
        <v>32</v>
      </c>
      <c r="C5" s="9">
        <v>337</v>
      </c>
      <c r="D5" s="9">
        <v>432</v>
      </c>
      <c r="E5" s="9">
        <v>587</v>
      </c>
      <c r="F5" s="9">
        <v>607</v>
      </c>
      <c r="G5" s="9"/>
      <c r="H5" s="15"/>
      <c r="I5" s="15"/>
      <c r="P5" s="23">
        <f>(5500*('Exhibit 1'!E10/'Exhibit 1'!E4))*(E5/'Exhibit 1'!E10)</f>
        <v>714.42797078999774</v>
      </c>
      <c r="Q5" s="24">
        <f>P5-E5</f>
        <v>127.42797078999774</v>
      </c>
    </row>
    <row r="6" spans="1:17" x14ac:dyDescent="0.2">
      <c r="B6" t="s">
        <v>33</v>
      </c>
      <c r="C6" s="13">
        <f>SUM(C3:C5)</f>
        <v>686</v>
      </c>
      <c r="D6" s="13">
        <f>SUM(D3:D5)</f>
        <v>895</v>
      </c>
      <c r="E6" s="13">
        <f>SUM(E3:E5)</f>
        <v>1249</v>
      </c>
      <c r="F6" s="13">
        <f>SUM(F3:F5)</f>
        <v>1243</v>
      </c>
      <c r="G6" s="8"/>
      <c r="H6" s="8"/>
      <c r="I6" s="8"/>
      <c r="J6" t="s">
        <v>76</v>
      </c>
      <c r="K6" t="s">
        <v>77</v>
      </c>
      <c r="L6" s="26">
        <f t="shared" ref="L6:N7" si="0">(L3-K3)/K3</f>
        <v>0.12835890755496895</v>
      </c>
      <c r="M6" s="26">
        <f t="shared" si="0"/>
        <v>0.13447035469057675</v>
      </c>
      <c r="N6" s="26">
        <f t="shared" si="0"/>
        <v>9.4002318736632878E-3</v>
      </c>
      <c r="Q6" s="25" t="s">
        <v>75</v>
      </c>
    </row>
    <row r="7" spans="1:17" x14ac:dyDescent="0.2">
      <c r="A7" t="s">
        <v>34</v>
      </c>
      <c r="C7" s="9">
        <v>233</v>
      </c>
      <c r="D7" s="9">
        <v>262</v>
      </c>
      <c r="E7" s="9">
        <v>388</v>
      </c>
      <c r="F7" s="9">
        <v>384</v>
      </c>
      <c r="G7" s="9"/>
      <c r="H7" s="15"/>
      <c r="I7" s="15"/>
      <c r="K7" t="s">
        <v>78</v>
      </c>
      <c r="L7" s="26">
        <f t="shared" si="0"/>
        <v>7.165597561222907E-2</v>
      </c>
      <c r="M7" s="26">
        <f t="shared" si="0"/>
        <v>4.5288973260643843E-2</v>
      </c>
      <c r="N7" s="26">
        <f t="shared" si="0"/>
        <v>9.2665451426427473E-2</v>
      </c>
      <c r="Q7" s="24">
        <f>SUM(Q4:Q5)</f>
        <v>258.98052666519129</v>
      </c>
    </row>
    <row r="8" spans="1:17" x14ac:dyDescent="0.2">
      <c r="B8" t="s">
        <v>35</v>
      </c>
      <c r="C8" s="13">
        <f>SUM(C6:C7)</f>
        <v>919</v>
      </c>
      <c r="D8" s="13">
        <f>SUM(D6:D7)</f>
        <v>1157</v>
      </c>
      <c r="E8" s="13">
        <f>SUM(E6:E7)</f>
        <v>1637</v>
      </c>
      <c r="F8" s="13">
        <f>SUM(F6:F7)</f>
        <v>1627</v>
      </c>
      <c r="G8" s="13"/>
      <c r="H8" s="13"/>
      <c r="I8" s="13"/>
    </row>
    <row r="9" spans="1:17" x14ac:dyDescent="0.2">
      <c r="C9" s="8"/>
      <c r="D9" s="15"/>
      <c r="E9" s="15"/>
      <c r="F9" s="15"/>
      <c r="G9" s="15"/>
      <c r="H9" s="15"/>
      <c r="I9" s="15"/>
      <c r="M9">
        <v>1995</v>
      </c>
      <c r="N9" t="s">
        <v>81</v>
      </c>
    </row>
    <row r="10" spans="1:17" x14ac:dyDescent="0.2">
      <c r="A10" t="s">
        <v>36</v>
      </c>
      <c r="C10" s="16" t="s">
        <v>37</v>
      </c>
      <c r="D10" s="8">
        <v>60</v>
      </c>
      <c r="E10" s="8">
        <v>390</v>
      </c>
      <c r="F10" s="8">
        <v>399</v>
      </c>
      <c r="G10" s="6"/>
      <c r="H10" s="6"/>
      <c r="I10" s="6"/>
      <c r="J10" t="s">
        <v>79</v>
      </c>
      <c r="M10">
        <f>K3/365*'Exhibit 1'!E4</f>
        <v>473.40431359123585</v>
      </c>
      <c r="N10" s="8">
        <f>E4-M10</f>
        <v>132.59568640876415</v>
      </c>
    </row>
    <row r="11" spans="1:17" x14ac:dyDescent="0.2">
      <c r="A11" t="s">
        <v>38</v>
      </c>
      <c r="C11" s="16" t="s">
        <v>39</v>
      </c>
      <c r="D11" s="8">
        <v>100</v>
      </c>
      <c r="E11" s="8">
        <v>100</v>
      </c>
      <c r="F11" s="8">
        <v>100</v>
      </c>
      <c r="G11" s="8"/>
      <c r="H11" s="8"/>
      <c r="I11" s="8"/>
      <c r="J11" t="s">
        <v>80</v>
      </c>
      <c r="M11">
        <f>(K4/365)*'Exhibit 1'!E10</f>
        <v>524.01816530426879</v>
      </c>
      <c r="N11" s="8">
        <f>E5-M11</f>
        <v>62.981834695731209</v>
      </c>
    </row>
    <row r="12" spans="1:17" x14ac:dyDescent="0.2">
      <c r="A12" t="s">
        <v>40</v>
      </c>
      <c r="C12" s="16" t="s">
        <v>39</v>
      </c>
      <c r="D12" s="16" t="s">
        <v>39</v>
      </c>
      <c r="E12" s="15">
        <v>127</v>
      </c>
      <c r="F12" s="15">
        <v>123</v>
      </c>
      <c r="G12" s="15"/>
      <c r="H12" s="15"/>
      <c r="I12" s="15"/>
      <c r="N12" s="25" t="s">
        <v>75</v>
      </c>
    </row>
    <row r="13" spans="1:17" x14ac:dyDescent="0.2">
      <c r="A13" t="s">
        <v>41</v>
      </c>
      <c r="C13" s="8">
        <v>213</v>
      </c>
      <c r="D13" s="8">
        <v>340</v>
      </c>
      <c r="E13" s="8">
        <v>376</v>
      </c>
      <c r="F13" s="8">
        <v>364</v>
      </c>
      <c r="G13" s="6"/>
      <c r="H13" s="6"/>
      <c r="I13" s="6"/>
      <c r="N13" s="8">
        <f>N11+N11</f>
        <v>125.96366939146242</v>
      </c>
    </row>
    <row r="14" spans="1:17" x14ac:dyDescent="0.2">
      <c r="A14" t="s">
        <v>42</v>
      </c>
      <c r="C14" s="8">
        <v>42</v>
      </c>
      <c r="D14" s="15">
        <v>45</v>
      </c>
      <c r="E14" s="15">
        <v>75</v>
      </c>
      <c r="F14" s="15">
        <v>67</v>
      </c>
      <c r="G14" s="15"/>
      <c r="H14" s="15"/>
      <c r="I14" s="15"/>
    </row>
    <row r="15" spans="1:17" x14ac:dyDescent="0.2">
      <c r="A15" t="s">
        <v>43</v>
      </c>
      <c r="C15" s="9">
        <v>20</v>
      </c>
      <c r="D15" s="9">
        <v>20</v>
      </c>
      <c r="E15" s="9">
        <v>20</v>
      </c>
      <c r="F15" s="9">
        <v>20</v>
      </c>
      <c r="G15" s="17"/>
      <c r="H15" s="13"/>
      <c r="I15" s="13"/>
    </row>
    <row r="16" spans="1:17" x14ac:dyDescent="0.2">
      <c r="B16" t="s">
        <v>44</v>
      </c>
      <c r="C16" s="13">
        <f>SUM(C10:C15)</f>
        <v>275</v>
      </c>
      <c r="D16" s="13">
        <f>SUM(D10:D15)</f>
        <v>565</v>
      </c>
      <c r="E16" s="13">
        <f>SUM(E10:E15)</f>
        <v>1088</v>
      </c>
      <c r="F16" s="13">
        <f>SUM(F10:F15)</f>
        <v>1073</v>
      </c>
      <c r="G16" s="15"/>
      <c r="H16" s="15"/>
      <c r="I16" s="15"/>
    </row>
    <row r="17" spans="1:9" x14ac:dyDescent="0.2">
      <c r="A17" t="s">
        <v>45</v>
      </c>
      <c r="C17" s="8">
        <v>140</v>
      </c>
      <c r="D17" s="15">
        <v>120</v>
      </c>
      <c r="E17" s="15">
        <v>100</v>
      </c>
      <c r="F17" s="15">
        <v>100</v>
      </c>
      <c r="G17" s="13"/>
      <c r="H17" s="13"/>
      <c r="I17" s="13"/>
    </row>
    <row r="18" spans="1:9" x14ac:dyDescent="0.2">
      <c r="A18" s="12" t="s">
        <v>46</v>
      </c>
      <c r="B18" s="12"/>
      <c r="C18" s="18" t="s">
        <v>39</v>
      </c>
      <c r="D18" s="9">
        <v>100</v>
      </c>
      <c r="E18" s="9">
        <v>0</v>
      </c>
      <c r="F18" s="9">
        <v>0</v>
      </c>
      <c r="G18" s="4"/>
      <c r="H18" s="12"/>
      <c r="I18" s="12"/>
    </row>
    <row r="19" spans="1:9" x14ac:dyDescent="0.2">
      <c r="A19" s="3"/>
      <c r="B19" s="3" t="s">
        <v>47</v>
      </c>
      <c r="C19" s="13">
        <f>SUM(C16:C18)</f>
        <v>415</v>
      </c>
      <c r="D19" s="13">
        <f>SUM(D16:D18)</f>
        <v>785</v>
      </c>
      <c r="E19" s="13">
        <f>SUM(E16:E18)</f>
        <v>1188</v>
      </c>
      <c r="F19" s="13">
        <f>SUM(F16:F18)</f>
        <v>1173</v>
      </c>
    </row>
    <row r="20" spans="1:9" x14ac:dyDescent="0.2">
      <c r="A20" s="3" t="s">
        <v>48</v>
      </c>
      <c r="B20" s="7"/>
      <c r="C20" s="9">
        <v>504</v>
      </c>
      <c r="D20" s="9">
        <v>372</v>
      </c>
      <c r="E20" s="9">
        <v>449</v>
      </c>
      <c r="F20" s="9">
        <v>454</v>
      </c>
      <c r="G20" s="4"/>
      <c r="H20" s="12"/>
      <c r="I20" s="12"/>
    </row>
    <row r="21" spans="1:9" ht="13.5" thickBot="1" x14ac:dyDescent="0.25">
      <c r="B21" t="s">
        <v>49</v>
      </c>
      <c r="C21" s="10">
        <f>SUM(C19:C20)</f>
        <v>919</v>
      </c>
      <c r="D21" s="10">
        <f>SUM(D19:D20)</f>
        <v>1157</v>
      </c>
      <c r="E21" s="10">
        <f>SUM(E19:E20)</f>
        <v>1637</v>
      </c>
      <c r="F21" s="10">
        <f>SUM(F19:F20)</f>
        <v>1627</v>
      </c>
      <c r="G21" s="11"/>
      <c r="H21" s="12"/>
      <c r="I21" s="12"/>
    </row>
    <row r="22" spans="1:9" ht="13.5" thickTop="1" x14ac:dyDescent="0.2">
      <c r="A22" s="7"/>
      <c r="B22" s="7"/>
    </row>
    <row r="23" spans="1:9" x14ac:dyDescent="0.2">
      <c r="A23" s="7" t="s">
        <v>50</v>
      </c>
    </row>
    <row r="24" spans="1:9" x14ac:dyDescent="0.2">
      <c r="A24" s="7" t="s">
        <v>51</v>
      </c>
    </row>
    <row r="25" spans="1:9" x14ac:dyDescent="0.2">
      <c r="A25" s="7" t="s">
        <v>52</v>
      </c>
    </row>
    <row r="26" spans="1:9" x14ac:dyDescent="0.2">
      <c r="A26" t="s">
        <v>53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7" sqref="G27"/>
    </sheetView>
  </sheetViews>
  <sheetFormatPr defaultColWidth="8.85546875" defaultRowHeight="12.75" x14ac:dyDescent="0.2"/>
  <cols>
    <col min="1" max="1" width="4.140625" customWidth="1"/>
    <col min="2" max="2" width="23.7109375" customWidth="1"/>
    <col min="3" max="5" width="14.7109375" customWidth="1"/>
    <col min="6" max="6" width="11.140625" customWidth="1"/>
    <col min="7" max="7" width="11.28515625" customWidth="1"/>
    <col min="8" max="8" width="10.28515625" customWidth="1"/>
  </cols>
  <sheetData>
    <row r="1" spans="1:9" x14ac:dyDescent="0.2">
      <c r="A1" t="s">
        <v>54</v>
      </c>
      <c r="G1" t="s">
        <v>88</v>
      </c>
    </row>
    <row r="2" spans="1:9" ht="26.25" customHeight="1" x14ac:dyDescent="0.2">
      <c r="C2" s="19" t="s">
        <v>55</v>
      </c>
      <c r="D2" s="19" t="s">
        <v>56</v>
      </c>
      <c r="E2" s="19"/>
      <c r="F2" s="4">
        <v>1993</v>
      </c>
      <c r="G2" s="4">
        <v>1994</v>
      </c>
      <c r="H2" s="4">
        <v>1995</v>
      </c>
    </row>
    <row r="3" spans="1:9" x14ac:dyDescent="0.2">
      <c r="A3" t="s">
        <v>57</v>
      </c>
    </row>
    <row r="4" spans="1:9" x14ac:dyDescent="0.2">
      <c r="B4" t="s">
        <v>58</v>
      </c>
      <c r="C4" s="20">
        <v>0.76900000000000002</v>
      </c>
      <c r="D4" s="20">
        <v>0.751</v>
      </c>
      <c r="E4" s="20"/>
      <c r="F4" s="28">
        <v>0.86922286888052036</v>
      </c>
      <c r="G4" s="28">
        <v>0.88179465056082829</v>
      </c>
      <c r="H4" s="28">
        <v>0.88758574905952647</v>
      </c>
    </row>
    <row r="5" spans="1:9" x14ac:dyDescent="0.2">
      <c r="B5" t="s">
        <v>59</v>
      </c>
      <c r="C5" s="20">
        <v>0.22</v>
      </c>
      <c r="D5" s="20">
        <v>0.20599999999999999</v>
      </c>
      <c r="E5" s="20"/>
      <c r="F5" s="28">
        <v>0.21294077370763437</v>
      </c>
      <c r="G5" s="28">
        <v>0.20621225194132872</v>
      </c>
      <c r="H5" s="28">
        <v>0.2080106218189865</v>
      </c>
    </row>
    <row r="6" spans="1:9" x14ac:dyDescent="0.2">
      <c r="B6" t="s">
        <v>30</v>
      </c>
      <c r="C6" s="20">
        <v>1.2999999999999999E-2</v>
      </c>
      <c r="D6" s="20">
        <v>1.0999999999999999E-2</v>
      </c>
      <c r="E6" s="20"/>
      <c r="F6" s="29">
        <v>1.4720985963711058E-2</v>
      </c>
      <c r="G6" s="29">
        <v>1.780212256076686E-2</v>
      </c>
      <c r="H6" s="29">
        <v>1.9171516603902775E-2</v>
      </c>
    </row>
    <row r="7" spans="1:9" x14ac:dyDescent="0.2">
      <c r="B7" t="s">
        <v>60</v>
      </c>
      <c r="C7" s="20">
        <v>0.13700000000000001</v>
      </c>
      <c r="D7" s="20">
        <v>0.124</v>
      </c>
      <c r="E7" s="20"/>
      <c r="F7" s="28">
        <v>0.1047586442998973</v>
      </c>
      <c r="G7" s="28">
        <v>0.1182053494391717</v>
      </c>
      <c r="H7" s="28">
        <v>0.13410046470458065</v>
      </c>
    </row>
    <row r="8" spans="1:9" x14ac:dyDescent="0.2">
      <c r="B8" t="s">
        <v>32</v>
      </c>
      <c r="C8" s="20">
        <v>0.12</v>
      </c>
      <c r="D8" s="20">
        <v>0.11600000000000001</v>
      </c>
      <c r="E8" s="20"/>
      <c r="F8" s="28">
        <v>0.11537144813420061</v>
      </c>
      <c r="G8" s="28">
        <v>0.12424503882657463</v>
      </c>
      <c r="H8" s="28">
        <v>0.12989599468909049</v>
      </c>
    </row>
    <row r="9" spans="1:9" x14ac:dyDescent="0.2">
      <c r="B9" t="s">
        <v>61</v>
      </c>
      <c r="C9" s="20">
        <v>0.121</v>
      </c>
      <c r="D9" s="20">
        <v>9.1999999999999998E-2</v>
      </c>
      <c r="E9" s="20"/>
      <c r="F9" s="28">
        <v>7.976720301266689E-2</v>
      </c>
      <c r="G9" s="28">
        <v>8.9695309825402261E-2</v>
      </c>
      <c r="H9" s="28">
        <v>0.1328312221841835</v>
      </c>
      <c r="I9" s="28"/>
    </row>
    <row r="10" spans="1:9" x14ac:dyDescent="0.2">
      <c r="B10" t="s">
        <v>35</v>
      </c>
      <c r="C10" s="20">
        <v>0.39100000000000001</v>
      </c>
      <c r="D10" s="20">
        <v>0.34300000000000003</v>
      </c>
      <c r="E10" s="20"/>
      <c r="F10" s="28">
        <v>0.31461828141047588</v>
      </c>
      <c r="G10" s="28">
        <v>0.39609722697706268</v>
      </c>
      <c r="H10" s="28">
        <v>0.56042451215337208</v>
      </c>
    </row>
    <row r="11" spans="1:9" x14ac:dyDescent="0.2">
      <c r="C11" s="20"/>
      <c r="D11" s="20"/>
      <c r="E11" s="20"/>
    </row>
    <row r="12" spans="1:9" x14ac:dyDescent="0.2">
      <c r="A12" t="s">
        <v>62</v>
      </c>
      <c r="C12" s="20"/>
      <c r="D12" s="20"/>
      <c r="E12" s="20"/>
    </row>
    <row r="13" spans="1:9" x14ac:dyDescent="0.2">
      <c r="B13" t="s">
        <v>44</v>
      </c>
      <c r="C13" s="20">
        <v>0.52700000000000002</v>
      </c>
      <c r="D13" s="20">
        <v>0.29199999999999998</v>
      </c>
      <c r="E13" s="20"/>
      <c r="F13" s="28">
        <v>0.29923830250272032</v>
      </c>
      <c r="G13" s="28">
        <v>0.48833189282627487</v>
      </c>
      <c r="H13" s="28">
        <v>0.66463042150274898</v>
      </c>
    </row>
    <row r="14" spans="1:9" x14ac:dyDescent="0.2">
      <c r="B14" t="s">
        <v>63</v>
      </c>
      <c r="C14" s="20">
        <v>0.34799999999999998</v>
      </c>
      <c r="D14" s="20">
        <v>0.16</v>
      </c>
      <c r="E14" s="20"/>
      <c r="F14" s="28">
        <v>0.15233949945593037</v>
      </c>
      <c r="G14" s="28">
        <v>0.19014693171996544</v>
      </c>
      <c r="H14" s="28">
        <v>6.1087354917532068E-2</v>
      </c>
    </row>
    <row r="15" spans="1:9" x14ac:dyDescent="0.2">
      <c r="B15" t="s">
        <v>64</v>
      </c>
      <c r="C15" s="20">
        <v>0.125</v>
      </c>
      <c r="D15" s="20">
        <v>0.54800000000000004</v>
      </c>
      <c r="E15" s="20"/>
      <c r="F15" s="28">
        <v>0.54842219804134928</v>
      </c>
      <c r="G15" s="28">
        <v>0.32152117545375974</v>
      </c>
      <c r="H15" s="28">
        <v>0.27428222357971899</v>
      </c>
    </row>
    <row r="16" spans="1:9" x14ac:dyDescent="0.2">
      <c r="C16" s="21"/>
      <c r="D16" s="21"/>
      <c r="E16" s="21"/>
    </row>
    <row r="17" spans="1:8" x14ac:dyDescent="0.2">
      <c r="A17" t="s">
        <v>65</v>
      </c>
      <c r="C17" s="21">
        <v>1.31</v>
      </c>
      <c r="D17" s="21">
        <v>2.52</v>
      </c>
      <c r="E17" s="21"/>
      <c r="F17" s="30">
        <v>2.4945454545454546</v>
      </c>
      <c r="G17" s="30">
        <v>1.584070796460177</v>
      </c>
      <c r="H17" s="30">
        <v>1.1479779411764706</v>
      </c>
    </row>
    <row r="18" spans="1:8" x14ac:dyDescent="0.2">
      <c r="C18" s="21"/>
      <c r="D18" s="21"/>
      <c r="E18" s="21"/>
    </row>
    <row r="19" spans="1:8" x14ac:dyDescent="0.2">
      <c r="A19" t="s">
        <v>66</v>
      </c>
      <c r="C19" s="20">
        <v>-7.0000000000000001E-3</v>
      </c>
      <c r="D19" s="20">
        <v>4.2999999999999997E-2</v>
      </c>
      <c r="E19" s="20"/>
      <c r="F19" s="28">
        <v>2.0540910647038686E-2</v>
      </c>
      <c r="G19" s="28">
        <v>1.9557089444923785E-2</v>
      </c>
      <c r="H19" s="28">
        <v>1.7039167957512723E-2</v>
      </c>
    </row>
    <row r="20" spans="1:8" x14ac:dyDescent="0.2">
      <c r="A20" t="s">
        <v>67</v>
      </c>
      <c r="C20" s="20">
        <v>-1.7999999999999999E-2</v>
      </c>
      <c r="D20" s="20">
        <v>0.122</v>
      </c>
      <c r="E20" s="20"/>
      <c r="F20" s="25" t="s">
        <v>89</v>
      </c>
      <c r="G20" s="28">
        <v>0.10597302504816955</v>
      </c>
      <c r="H20" s="28">
        <v>9.5204008589835368E-2</v>
      </c>
    </row>
    <row r="21" spans="1:8" x14ac:dyDescent="0.2">
      <c r="A21" t="s">
        <v>68</v>
      </c>
      <c r="C21" s="20">
        <v>-0.14299999999999999</v>
      </c>
      <c r="D21" s="20">
        <v>0.221</v>
      </c>
      <c r="E21" s="20"/>
      <c r="F21" s="25" t="s">
        <v>90</v>
      </c>
      <c r="G21" s="28">
        <v>0.15525114155251141</v>
      </c>
      <c r="H21" s="28">
        <v>0.18757612667478685</v>
      </c>
    </row>
    <row r="22" spans="1:8" x14ac:dyDescent="0.2">
      <c r="C22" s="20"/>
      <c r="D22" s="20"/>
      <c r="E22" s="20"/>
    </row>
    <row r="23" spans="1:8" x14ac:dyDescent="0.2">
      <c r="A23" s="7" t="s">
        <v>69</v>
      </c>
    </row>
  </sheetData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</vt:lpstr>
      <vt:lpstr>Exhibit 1</vt:lpstr>
      <vt:lpstr>Exhibit 2</vt:lpstr>
      <vt:lpstr>Exhibit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2001-01-28T04:53:03Z</dcterms:created>
  <dcterms:modified xsi:type="dcterms:W3CDTF">2023-09-19T23:53:53Z</dcterms:modified>
</cp:coreProperties>
</file>