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B865F-A9B1-47F0-A1E1-C508593AE2FC}" xr6:coauthVersionLast="47" xr6:coauthVersionMax="47" xr10:uidLastSave="{00000000-0000-0000-0000-000000000000}"/>
  <bookViews>
    <workbookView xWindow="-120" yWindow="-120" windowWidth="38640" windowHeight="15720"/>
  </bookViews>
  <sheets>
    <sheet name="Station #2 Discharge" sheetId="4" r:id="rId1"/>
    <sheet name="Upstream of Station #2" sheetId="6" r:id="rId2"/>
    <sheet name="Discharge Of Gallup CS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K11" i="7"/>
  <c r="G12" i="7"/>
  <c r="K12" i="7"/>
  <c r="G19" i="7"/>
  <c r="K19" i="7"/>
  <c r="K22" i="7"/>
  <c r="K23" i="7"/>
  <c r="G24" i="7"/>
  <c r="K24" i="7"/>
  <c r="G26" i="7"/>
  <c r="K26" i="7"/>
  <c r="K32" i="7"/>
  <c r="G39" i="7"/>
  <c r="K39" i="7"/>
  <c r="K42" i="7"/>
  <c r="K43" i="7"/>
  <c r="G44" i="7"/>
  <c r="K44" i="7"/>
  <c r="G46" i="7"/>
  <c r="K46" i="7"/>
  <c r="K70" i="7"/>
  <c r="G76" i="7"/>
  <c r="K76" i="7"/>
  <c r="K79" i="7"/>
  <c r="K80" i="7"/>
  <c r="G81" i="7"/>
  <c r="K81" i="7"/>
  <c r="G83" i="7"/>
  <c r="K83" i="7"/>
  <c r="G11" i="4"/>
  <c r="K11" i="4"/>
  <c r="G12" i="4"/>
  <c r="K12" i="4"/>
  <c r="G19" i="4"/>
  <c r="K19" i="4"/>
  <c r="G21" i="4"/>
  <c r="K21" i="4"/>
  <c r="G22" i="4"/>
  <c r="K22" i="4"/>
  <c r="G23" i="4"/>
  <c r="K23" i="4"/>
  <c r="G25" i="4"/>
  <c r="K25" i="4"/>
  <c r="K27" i="4"/>
  <c r="K28" i="4"/>
  <c r="G29" i="4"/>
  <c r="K29" i="4"/>
  <c r="G30" i="4"/>
  <c r="K30" i="4"/>
  <c r="G32" i="4"/>
  <c r="K32" i="4"/>
  <c r="G34" i="4"/>
  <c r="K34" i="4"/>
  <c r="K41" i="4"/>
  <c r="G47" i="4"/>
  <c r="K47" i="4"/>
  <c r="G49" i="4"/>
  <c r="K49" i="4"/>
  <c r="G50" i="4"/>
  <c r="K50" i="4"/>
  <c r="G51" i="4"/>
  <c r="K51" i="4"/>
  <c r="G53" i="4"/>
  <c r="K53" i="4"/>
  <c r="K55" i="4"/>
  <c r="K56" i="4"/>
  <c r="G57" i="4"/>
  <c r="K57" i="4"/>
  <c r="G58" i="4"/>
  <c r="K58" i="4"/>
  <c r="G60" i="4"/>
  <c r="K60" i="4"/>
  <c r="G62" i="4"/>
  <c r="K62" i="4"/>
  <c r="K73" i="4"/>
  <c r="G78" i="4"/>
  <c r="K78" i="4"/>
  <c r="G80" i="4"/>
  <c r="K80" i="4"/>
  <c r="G81" i="4"/>
  <c r="K81" i="4"/>
  <c r="G82" i="4"/>
  <c r="K82" i="4"/>
  <c r="G84" i="4"/>
  <c r="K84" i="4"/>
  <c r="K86" i="4"/>
  <c r="K87" i="4"/>
  <c r="G88" i="4"/>
  <c r="K88" i="4"/>
  <c r="G89" i="4"/>
  <c r="K89" i="4"/>
  <c r="G91" i="4"/>
  <c r="K91" i="4"/>
  <c r="G93" i="4"/>
  <c r="K93" i="4"/>
  <c r="G100" i="4"/>
  <c r="K100" i="4"/>
  <c r="G101" i="4"/>
  <c r="K101" i="4"/>
  <c r="G102" i="4"/>
  <c r="K102" i="4"/>
  <c r="G104" i="4"/>
  <c r="K104" i="4"/>
  <c r="G108" i="4"/>
  <c r="K108" i="4"/>
  <c r="K110" i="4"/>
  <c r="K112" i="4"/>
  <c r="K114" i="4"/>
  <c r="G11" i="6"/>
  <c r="K11" i="6"/>
  <c r="G12" i="6"/>
  <c r="K12" i="6"/>
  <c r="G19" i="6"/>
  <c r="K19" i="6"/>
  <c r="G21" i="6"/>
  <c r="K21" i="6"/>
  <c r="G22" i="6"/>
  <c r="K22" i="6"/>
  <c r="G23" i="6"/>
  <c r="K23" i="6"/>
  <c r="G25" i="6"/>
  <c r="K25" i="6"/>
  <c r="K27" i="6"/>
  <c r="G28" i="6"/>
  <c r="K28" i="6"/>
  <c r="G29" i="6"/>
  <c r="K29" i="6"/>
  <c r="G32" i="6"/>
  <c r="K32" i="6"/>
  <c r="G34" i="6"/>
  <c r="K34" i="6"/>
  <c r="K40" i="6"/>
  <c r="G47" i="6"/>
  <c r="K47" i="6"/>
  <c r="G49" i="6"/>
  <c r="K49" i="6"/>
  <c r="G50" i="6"/>
  <c r="K50" i="6"/>
  <c r="G51" i="6"/>
  <c r="K51" i="6"/>
  <c r="G53" i="6"/>
  <c r="K53" i="6"/>
  <c r="K55" i="6"/>
  <c r="G56" i="6"/>
  <c r="K56" i="6"/>
  <c r="G57" i="6"/>
  <c r="K57" i="6"/>
  <c r="G60" i="6"/>
  <c r="K60" i="6"/>
  <c r="G62" i="6"/>
  <c r="K62" i="6"/>
  <c r="K73" i="6"/>
  <c r="G79" i="6"/>
  <c r="K79" i="6"/>
  <c r="G81" i="6"/>
  <c r="K81" i="6"/>
  <c r="G82" i="6"/>
  <c r="K82" i="6"/>
  <c r="G83" i="6"/>
  <c r="K83" i="6"/>
  <c r="G85" i="6"/>
  <c r="K85" i="6"/>
  <c r="K87" i="6"/>
  <c r="G88" i="6"/>
  <c r="K88" i="6"/>
  <c r="G89" i="6"/>
  <c r="K89" i="6"/>
  <c r="G91" i="6"/>
  <c r="K91" i="6"/>
  <c r="G93" i="6"/>
  <c r="K93" i="6"/>
</calcChain>
</file>

<file path=xl/sharedStrings.xml><?xml version="1.0" encoding="utf-8"?>
<sst xmlns="http://schemas.openxmlformats.org/spreadsheetml/2006/main" count="384" uniqueCount="56">
  <si>
    <t>Sun Devil Project</t>
  </si>
  <si>
    <t>San Juan to Phoenix</t>
  </si>
  <si>
    <t>400 MMcf/d Expansion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</si>
  <si>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</si>
  <si>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</si>
  <si>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</si>
  <si>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</si>
  <si>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</si>
  <si>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</si>
  <si>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</si>
  <si>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</si>
  <si>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36"</t>
  </si>
  <si>
    <t>30"</t>
  </si>
  <si>
    <t>Bloomfield Mods</t>
  </si>
  <si>
    <t>Blanco Hub Mods</t>
  </si>
  <si>
    <t>Standing Rock CS</t>
  </si>
  <si>
    <t>Gallup CS Mods</t>
  </si>
  <si>
    <t>Total San Juan</t>
  </si>
  <si>
    <t>-</t>
  </si>
  <si>
    <t>Sta. #4</t>
  </si>
  <si>
    <t>Sta. #3</t>
  </si>
  <si>
    <t>Sta. #2</t>
  </si>
  <si>
    <t>I40</t>
  </si>
  <si>
    <t>I17</t>
  </si>
  <si>
    <t>Phoenix</t>
  </si>
  <si>
    <t>24"</t>
  </si>
  <si>
    <t>Pipeline Total</t>
  </si>
  <si>
    <t>New Station #25(27,500 Hp)</t>
  </si>
  <si>
    <t>Gallup disch. to Phoenix</t>
  </si>
  <si>
    <t>42"</t>
  </si>
  <si>
    <t>M/L</t>
  </si>
  <si>
    <t>CASE I.</t>
  </si>
  <si>
    <t>A.</t>
  </si>
  <si>
    <t>SUN DEVIL FROM STATION #2 DISCHARGE</t>
  </si>
  <si>
    <t>30" MAINLINE LOOP WITH 30"/36" SAN JUAN LOOP</t>
  </si>
  <si>
    <t>Bisti CS Mods</t>
  </si>
  <si>
    <t>Mainline Loop Total</t>
  </si>
  <si>
    <t>Sun Devil Pipeline Total</t>
  </si>
  <si>
    <t xml:space="preserve">Total Project </t>
  </si>
  <si>
    <t>30" MAINLINE LOOP WITH NEW 36" SAN JUAN LINE</t>
  </si>
  <si>
    <t>B.</t>
  </si>
  <si>
    <t>C.</t>
  </si>
  <si>
    <t>30" MAINLINE LOOP WITH NEW 42" SAN JUAN LINE</t>
  </si>
  <si>
    <t>36" MAINLINE LOOP ALTERNATIVE</t>
  </si>
  <si>
    <t>Alternative Total Project  I. A.</t>
  </si>
  <si>
    <t>Alternative Total Project  I. B.</t>
  </si>
  <si>
    <t>Alternative Total Project  I. C.</t>
  </si>
  <si>
    <t>CASE II.</t>
  </si>
  <si>
    <t>SUN DEVIL FROM UPSTREAM OF STATION #2</t>
  </si>
  <si>
    <t>Sun Devil CS  (10,000Hp)</t>
  </si>
  <si>
    <t>CASE III.</t>
  </si>
  <si>
    <t>NO MAINLINE LOOP WITH 30"/36" SAN JUAN LOOP</t>
  </si>
  <si>
    <t>SUN DEVIL FROM GALLUP DISCHARGE</t>
  </si>
  <si>
    <t>Total Sun Devil</t>
  </si>
  <si>
    <t>NO MAINLINE LOOP WITH NEW 42" SAN JUAN LINE</t>
  </si>
  <si>
    <t>NO MAINLINE LOOP WITH NEW 36" SAN JUAN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</si>
</sst>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9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/>
    <xf numFmtId="169" fontId="1" fillId="0" borderId="0" xfId="1" applyNumberForma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4" fillId="0" borderId="1" xfId="0" applyNumberFormat="1" applyFont="1" applyBorder="1"/>
    <xf numFmtId="169" fontId="4" fillId="0" borderId="1" xfId="0" applyNumberFormat="1" applyFont="1" applyBorder="1"/>
    <xf numFmtId="2" fontId="4" fillId="0" borderId="0" xfId="0" applyNumberFormat="1" applyFont="1" applyBorder="1"/>
    <xf numFmtId="169" fontId="4" fillId="0" borderId="0" xfId="0" applyNumberFormat="1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left"/>
    </xf>
    <xf numFmtId="2" fontId="4" fillId="0" borderId="0" xfId="0" applyNumberFormat="1" applyFont="1" applyAlignment="1"/>
    <xf numFmtId="169" fontId="4" fillId="0" borderId="0" xfId="1" applyNumberFormat="1" applyFont="1"/>
    <xf numFmtId="169" fontId="4" fillId="0" borderId="1" xfId="1" applyNumberFormat="1" applyFont="1" applyBorder="1"/>
    <xf numFmtId="169" fontId="4" fillId="0" borderId="0" xfId="1" applyNumberFormat="1" applyFont="1" applyBorder="1"/>
    <xf numFmtId="0" fontId="6" fillId="0" borderId="0" xfId="0" applyFont="1" applyAlignment="1">
      <alignment horizontal="center"/>
    </xf>
    <xf numFmtId="169" fontId="4" fillId="0" borderId="0" xfId="0" applyNumberFormat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4"/>
  <sheetViews>
    <sheetView tabSelected="1" workbookViewId="0">
      <selection activeCell="H1" sqref="H1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7.7109375" style="1" customWidth="1"/>
    <col min="10" max="10" width="5.7109375" customWidth="1"/>
    <col min="11" max="11" width="13.7109375" customWidth="1"/>
    <col min="12" max="12" width="8.7109375" customWidth="1"/>
    <col min="13" max="13" width="7.7109375" customWidth="1"/>
    <col min="14" max="14" width="1.7109375" customWidth="1"/>
    <col min="15" max="15" width="7.7109375" customWidth="1"/>
    <col min="16" max="16" width="6.7109375" customWidth="1"/>
    <col min="17" max="17" width="7.7109375" customWidth="1"/>
    <col min="18" max="18" width="1.7109375" customWidth="1"/>
    <col min="19" max="19" width="9.140625" style="1"/>
    <col min="20" max="20" width="1.7109375" customWidth="1"/>
    <col min="21" max="21" width="13.7109375" customWidth="1"/>
  </cols>
  <sheetData>
    <row r="2" spans="2:19" ht="20.25" x14ac:dyDescent="0.3">
      <c r="H2" s="3" t="s">
        <v>0</v>
      </c>
    </row>
    <row r="3" spans="2:19" ht="18" x14ac:dyDescent="0.25">
      <c r="H3" s="29" t="s">
        <v>1</v>
      </c>
    </row>
    <row r="4" spans="2:19" ht="23.25" customHeight="1" x14ac:dyDescent="0.35">
      <c r="B4" s="2"/>
      <c r="C4" s="2"/>
      <c r="D4" s="2"/>
      <c r="E4" s="2"/>
      <c r="H4" s="29" t="s">
        <v>2</v>
      </c>
      <c r="K4" s="2"/>
      <c r="M4" s="2"/>
      <c r="N4" s="2"/>
      <c r="O4" s="2"/>
      <c r="P4" s="2"/>
      <c r="Q4" s="2"/>
      <c r="R4" s="2"/>
      <c r="S4" s="2"/>
    </row>
    <row r="5" spans="2:19" ht="18" x14ac:dyDescent="0.25">
      <c r="H5" s="29" t="s">
        <v>3</v>
      </c>
    </row>
    <row r="7" spans="2:19" x14ac:dyDescent="0.2">
      <c r="C7" s="4" t="s">
        <v>31</v>
      </c>
      <c r="D7" s="5" t="s">
        <v>32</v>
      </c>
      <c r="E7" s="24" t="s">
        <v>34</v>
      </c>
      <c r="F7" s="24"/>
      <c r="S7"/>
    </row>
    <row r="8" spans="2:19" x14ac:dyDescent="0.2">
      <c r="E8" s="24" t="s">
        <v>33</v>
      </c>
      <c r="F8" s="4"/>
      <c r="S8"/>
    </row>
    <row r="9" spans="2:19" x14ac:dyDescent="0.2">
      <c r="S9"/>
    </row>
    <row r="10" spans="2:19" x14ac:dyDescent="0.2">
      <c r="C10" s="4" t="s">
        <v>4</v>
      </c>
      <c r="D10" s="4"/>
      <c r="E10" s="4" t="s">
        <v>5</v>
      </c>
      <c r="F10" s="5"/>
      <c r="G10" s="4" t="s">
        <v>6</v>
      </c>
      <c r="I10" s="4" t="s">
        <v>7</v>
      </c>
      <c r="K10" s="4" t="s">
        <v>8</v>
      </c>
      <c r="L10" s="4"/>
      <c r="S10"/>
    </row>
    <row r="11" spans="2:19" x14ac:dyDescent="0.2">
      <c r="C11" s="6" t="s">
        <v>9</v>
      </c>
      <c r="D11" s="6"/>
      <c r="E11" s="6" t="s">
        <v>10</v>
      </c>
      <c r="F11" s="7"/>
      <c r="G11" s="8">
        <f>1+2.786+1.33+2.03+0.538+2.656+5.928+0.739+3.502+5.872+9.97</f>
        <v>36.350999999999999</v>
      </c>
      <c r="H11" s="7"/>
      <c r="I11" s="6" t="s">
        <v>11</v>
      </c>
      <c r="K11" s="9">
        <f>36*28000*1.3*G11</f>
        <v>47634350.399999999</v>
      </c>
      <c r="S11"/>
    </row>
    <row r="12" spans="2:19" x14ac:dyDescent="0.2">
      <c r="C12" s="6"/>
      <c r="D12" s="6"/>
      <c r="E12" s="6"/>
      <c r="F12" s="7"/>
      <c r="G12" s="8">
        <f>1.582+2.14+0.1+3.72+2.037+2.162+2+0.001+4.043+0.1+2.959+7.131+3.34+0.458+3.793+2.703</f>
        <v>38.269000000000005</v>
      </c>
      <c r="H12" s="7"/>
      <c r="I12" s="6" t="s">
        <v>12</v>
      </c>
      <c r="K12" s="9">
        <f>30*28000*1.3*G12</f>
        <v>41789748.000000007</v>
      </c>
      <c r="S12"/>
    </row>
    <row r="13" spans="2:19" x14ac:dyDescent="0.2">
      <c r="C13" s="6"/>
      <c r="D13" s="6"/>
      <c r="E13" s="11" t="s">
        <v>13</v>
      </c>
      <c r="F13" s="7"/>
      <c r="G13" s="8"/>
      <c r="H13" s="7"/>
      <c r="I13" s="6"/>
      <c r="K13" s="9">
        <v>1000000</v>
      </c>
      <c r="S13"/>
    </row>
    <row r="14" spans="2:19" x14ac:dyDescent="0.2">
      <c r="E14" t="s">
        <v>14</v>
      </c>
      <c r="K14" s="9">
        <v>2000000</v>
      </c>
      <c r="S14"/>
    </row>
    <row r="15" spans="2:19" x14ac:dyDescent="0.2">
      <c r="E15" t="s">
        <v>35</v>
      </c>
      <c r="K15" s="9">
        <v>1000000</v>
      </c>
      <c r="S15"/>
    </row>
    <row r="16" spans="2:19" x14ac:dyDescent="0.2">
      <c r="E16" t="s">
        <v>15</v>
      </c>
      <c r="K16" s="12">
        <v>15000000</v>
      </c>
      <c r="S16"/>
    </row>
    <row r="17" spans="3:21" x14ac:dyDescent="0.2">
      <c r="E17" t="s">
        <v>16</v>
      </c>
      <c r="K17" s="12">
        <v>5000000</v>
      </c>
      <c r="S17"/>
    </row>
    <row r="18" spans="3:21" ht="6" customHeight="1" x14ac:dyDescent="0.2">
      <c r="K18" s="12"/>
      <c r="S18"/>
    </row>
    <row r="19" spans="3:21" x14ac:dyDescent="0.2">
      <c r="F19" s="21" t="s">
        <v>17</v>
      </c>
      <c r="G19" s="22">
        <f>SUM(G11:G18)</f>
        <v>74.62</v>
      </c>
      <c r="H19" s="5"/>
      <c r="I19" s="4"/>
      <c r="J19" s="5"/>
      <c r="K19" s="20">
        <f>SUM(K11:K18)</f>
        <v>113424098.40000001</v>
      </c>
      <c r="L19" s="5"/>
      <c r="S19"/>
    </row>
    <row r="20" spans="3:21" ht="6" customHeight="1" x14ac:dyDescent="0.2">
      <c r="F20" s="13"/>
      <c r="G20" s="14"/>
      <c r="K20" s="12"/>
      <c r="P20" s="13"/>
      <c r="Q20" s="14"/>
      <c r="U20" s="12"/>
    </row>
    <row r="21" spans="3:21" x14ac:dyDescent="0.2">
      <c r="C21" s="1" t="s">
        <v>10</v>
      </c>
      <c r="D21" s="15" t="s">
        <v>18</v>
      </c>
      <c r="E21" s="1" t="s">
        <v>19</v>
      </c>
      <c r="G21" s="16">
        <f>0.8+12.8+2.9+7.136+3.364+1.23+15.67</f>
        <v>43.9</v>
      </c>
      <c r="I21" s="15" t="s">
        <v>12</v>
      </c>
      <c r="K21" s="9">
        <f>30*28000*1.3*G21</f>
        <v>47938800</v>
      </c>
      <c r="P21" s="13"/>
      <c r="Q21" s="14"/>
      <c r="U21" s="12"/>
    </row>
    <row r="22" spans="3:21" x14ac:dyDescent="0.2">
      <c r="C22" s="1" t="s">
        <v>19</v>
      </c>
      <c r="D22" s="15" t="s">
        <v>18</v>
      </c>
      <c r="E22" s="1" t="s">
        <v>20</v>
      </c>
      <c r="G22" s="16">
        <f>10+3.9+15.4+11.9+1.8+12.1+16.1</f>
        <v>71.2</v>
      </c>
      <c r="I22" s="15" t="s">
        <v>12</v>
      </c>
      <c r="K22" s="9">
        <f>30*28000*1.3*G22</f>
        <v>77750400</v>
      </c>
      <c r="P22" s="13"/>
      <c r="Q22" s="14"/>
      <c r="U22" s="12"/>
    </row>
    <row r="23" spans="3:21" x14ac:dyDescent="0.2">
      <c r="C23" s="1" t="s">
        <v>20</v>
      </c>
      <c r="D23" s="15" t="s">
        <v>18</v>
      </c>
      <c r="E23" s="1" t="s">
        <v>21</v>
      </c>
      <c r="G23" s="16">
        <f>12.31+13.8+5.1+7.9+1+10.56+8</f>
        <v>58.67</v>
      </c>
      <c r="I23" s="15" t="s">
        <v>12</v>
      </c>
      <c r="K23" s="9">
        <f>30*28000*1.3*G23</f>
        <v>64067640</v>
      </c>
      <c r="P23" s="13"/>
      <c r="Q23" s="14"/>
      <c r="U23" s="12"/>
    </row>
    <row r="24" spans="3:21" ht="6" customHeight="1" x14ac:dyDescent="0.2">
      <c r="C24" s="1"/>
      <c r="D24" s="15"/>
      <c r="E24" s="1"/>
      <c r="G24" s="16"/>
      <c r="I24" s="15"/>
      <c r="K24" s="9"/>
      <c r="P24" s="13"/>
      <c r="Q24" s="14"/>
      <c r="U24" s="12"/>
    </row>
    <row r="25" spans="3:21" x14ac:dyDescent="0.2">
      <c r="C25" s="1"/>
      <c r="D25" s="15"/>
      <c r="E25" s="1"/>
      <c r="F25" s="21" t="s">
        <v>36</v>
      </c>
      <c r="G25" s="25">
        <f>SUM(G21:G24)</f>
        <v>173.76999999999998</v>
      </c>
      <c r="I25" s="15"/>
      <c r="K25" s="28">
        <f>SUM(K21:K24)</f>
        <v>189756840</v>
      </c>
      <c r="P25" s="13"/>
      <c r="Q25" s="14"/>
      <c r="U25" s="12"/>
    </row>
    <row r="26" spans="3:21" ht="6" customHeight="1" x14ac:dyDescent="0.2">
      <c r="C26" s="1"/>
      <c r="D26" s="15"/>
      <c r="E26" s="1"/>
      <c r="G26" s="16"/>
      <c r="I26" s="15"/>
      <c r="K26" s="9"/>
      <c r="P26" s="13"/>
      <c r="Q26" s="14"/>
      <c r="U26" s="12"/>
    </row>
    <row r="27" spans="3:21" x14ac:dyDescent="0.2">
      <c r="C27" s="1" t="s">
        <v>21</v>
      </c>
      <c r="D27" s="15" t="s">
        <v>18</v>
      </c>
      <c r="E27" s="1" t="s">
        <v>22</v>
      </c>
      <c r="G27" s="16">
        <v>3</v>
      </c>
      <c r="I27" s="15" t="s">
        <v>12</v>
      </c>
      <c r="K27" s="9">
        <f>30*28000*1.3*G27</f>
        <v>3276000</v>
      </c>
      <c r="P27" s="13"/>
      <c r="Q27" s="14"/>
      <c r="U27" s="12"/>
    </row>
    <row r="28" spans="3:21" x14ac:dyDescent="0.2">
      <c r="C28" s="1" t="s">
        <v>22</v>
      </c>
      <c r="D28" s="15" t="s">
        <v>18</v>
      </c>
      <c r="E28" s="1" t="s">
        <v>23</v>
      </c>
      <c r="G28" s="16">
        <v>12.5</v>
      </c>
      <c r="I28" s="15" t="s">
        <v>12</v>
      </c>
      <c r="K28" s="9">
        <f>30*28000*1.3*G28</f>
        <v>13650000</v>
      </c>
      <c r="P28" s="13"/>
      <c r="Q28" s="14"/>
      <c r="U28" s="12"/>
    </row>
    <row r="29" spans="3:21" x14ac:dyDescent="0.2">
      <c r="C29" s="1" t="s">
        <v>23</v>
      </c>
      <c r="D29" s="15" t="s">
        <v>18</v>
      </c>
      <c r="E29" s="1" t="s">
        <v>24</v>
      </c>
      <c r="G29" s="16">
        <f>25.1+11.5+29.5</f>
        <v>66.099999999999994</v>
      </c>
      <c r="H29" s="14"/>
      <c r="I29" s="1" t="s">
        <v>12</v>
      </c>
      <c r="K29" s="9">
        <f>30*28000*1.3*G29</f>
        <v>72181200</v>
      </c>
      <c r="P29" s="13"/>
      <c r="Q29" s="14"/>
      <c r="U29" s="12"/>
    </row>
    <row r="30" spans="3:21" x14ac:dyDescent="0.2">
      <c r="C30" s="1"/>
      <c r="D30" s="15"/>
      <c r="E30" s="1"/>
      <c r="G30" s="16">
        <f>27.5+18.5+20.5+11.5</f>
        <v>78</v>
      </c>
      <c r="H30" s="14"/>
      <c r="I30" s="1" t="s">
        <v>25</v>
      </c>
      <c r="K30" s="9">
        <f>24*28000*1.3*G30</f>
        <v>68140800</v>
      </c>
      <c r="P30" s="13"/>
      <c r="Q30" s="14"/>
      <c r="U30" s="12"/>
    </row>
    <row r="31" spans="3:21" ht="6" customHeight="1" x14ac:dyDescent="0.2">
      <c r="C31" s="1"/>
      <c r="D31" s="1"/>
      <c r="E31" s="1"/>
      <c r="G31" s="16"/>
      <c r="K31" s="12"/>
      <c r="P31" s="13"/>
      <c r="Q31" s="14"/>
      <c r="U31" s="12"/>
    </row>
    <row r="32" spans="3:21" x14ac:dyDescent="0.2">
      <c r="F32" s="21" t="s">
        <v>37</v>
      </c>
      <c r="G32" s="22">
        <f>SUM(G27:G31)</f>
        <v>159.6</v>
      </c>
      <c r="K32" s="20">
        <f>SUM(K27:K31)</f>
        <v>157248000</v>
      </c>
      <c r="P32" s="13"/>
      <c r="Q32" s="14"/>
      <c r="U32" s="12"/>
    </row>
    <row r="33" spans="3:21" ht="6" customHeight="1" thickBot="1" x14ac:dyDescent="0.25">
      <c r="F33" s="13"/>
      <c r="G33" s="14"/>
      <c r="K33" s="12"/>
      <c r="P33" s="13"/>
      <c r="Q33" s="14"/>
      <c r="U33" s="12"/>
    </row>
    <row r="34" spans="3:21" ht="13.5" thickBot="1" x14ac:dyDescent="0.25">
      <c r="F34" s="21" t="s">
        <v>38</v>
      </c>
      <c r="G34" s="17">
        <f>G19+G25+G32</f>
        <v>407.99</v>
      </c>
      <c r="K34" s="27">
        <f>K19+K25+K32</f>
        <v>460428938.39999998</v>
      </c>
      <c r="P34" s="13"/>
      <c r="Q34" s="14"/>
      <c r="U34" s="12"/>
    </row>
    <row r="35" spans="3:21" x14ac:dyDescent="0.2">
      <c r="F35" s="21"/>
      <c r="G35" s="19"/>
      <c r="K35" s="28"/>
      <c r="P35" s="13"/>
      <c r="Q35" s="14"/>
      <c r="U35" s="12"/>
    </row>
    <row r="36" spans="3:21" x14ac:dyDescent="0.2">
      <c r="F36" s="13"/>
      <c r="G36" s="14"/>
      <c r="K36" s="12"/>
      <c r="P36" s="13"/>
      <c r="Q36" s="14"/>
      <c r="U36" s="12"/>
    </row>
    <row r="37" spans="3:21" x14ac:dyDescent="0.2">
      <c r="C37" s="4" t="s">
        <v>31</v>
      </c>
      <c r="D37" s="5" t="s">
        <v>40</v>
      </c>
      <c r="E37" s="24" t="s">
        <v>39</v>
      </c>
      <c r="F37" s="24"/>
      <c r="P37" s="13"/>
      <c r="Q37" s="14"/>
      <c r="U37" s="12"/>
    </row>
    <row r="38" spans="3:21" x14ac:dyDescent="0.2">
      <c r="E38" s="24" t="s">
        <v>33</v>
      </c>
      <c r="F38" s="4"/>
      <c r="P38" s="13"/>
      <c r="Q38" s="14"/>
      <c r="U38" s="12"/>
    </row>
    <row r="39" spans="3:21" x14ac:dyDescent="0.2">
      <c r="F39" s="13"/>
      <c r="G39" s="14"/>
      <c r="K39" s="12"/>
      <c r="P39" s="13"/>
      <c r="Q39" s="14"/>
      <c r="U39" s="12"/>
    </row>
    <row r="40" spans="3:21" x14ac:dyDescent="0.2">
      <c r="C40" s="4" t="s">
        <v>4</v>
      </c>
      <c r="D40" s="4"/>
      <c r="E40" s="4" t="s">
        <v>5</v>
      </c>
      <c r="F40" s="5"/>
      <c r="G40" s="4" t="s">
        <v>6</v>
      </c>
      <c r="I40" s="4" t="s">
        <v>7</v>
      </c>
      <c r="K40" s="4" t="s">
        <v>8</v>
      </c>
      <c r="P40" s="13"/>
      <c r="Q40" s="14"/>
      <c r="U40" s="12"/>
    </row>
    <row r="41" spans="3:21" x14ac:dyDescent="0.2">
      <c r="C41" s="6" t="s">
        <v>9</v>
      </c>
      <c r="D41" s="6"/>
      <c r="E41" s="6" t="s">
        <v>10</v>
      </c>
      <c r="F41" s="7"/>
      <c r="G41" s="8">
        <v>96.83</v>
      </c>
      <c r="H41" s="7"/>
      <c r="I41" s="10" t="s">
        <v>11</v>
      </c>
      <c r="J41" s="7"/>
      <c r="K41" s="9">
        <f>36*28000*1.3*G41</f>
        <v>126886032</v>
      </c>
      <c r="P41" s="13"/>
      <c r="Q41" s="14"/>
      <c r="U41" s="12"/>
    </row>
    <row r="42" spans="3:21" x14ac:dyDescent="0.2">
      <c r="C42" s="6"/>
      <c r="D42" s="6"/>
      <c r="E42" s="11" t="s">
        <v>13</v>
      </c>
      <c r="F42" s="7"/>
      <c r="G42" s="8"/>
      <c r="H42" s="7"/>
      <c r="I42" s="6"/>
      <c r="K42" s="9">
        <v>1000000</v>
      </c>
      <c r="P42" s="13"/>
      <c r="Q42" s="14"/>
      <c r="U42" s="12"/>
    </row>
    <row r="43" spans="3:21" x14ac:dyDescent="0.2">
      <c r="E43" t="s">
        <v>14</v>
      </c>
      <c r="K43" s="9">
        <v>2000000</v>
      </c>
      <c r="P43" s="13"/>
      <c r="Q43" s="14"/>
      <c r="U43" s="12"/>
    </row>
    <row r="44" spans="3:21" x14ac:dyDescent="0.2">
      <c r="E44" t="s">
        <v>15</v>
      </c>
      <c r="K44" s="12">
        <v>15000000</v>
      </c>
      <c r="P44" s="13"/>
      <c r="Q44" s="14"/>
      <c r="U44" s="12"/>
    </row>
    <row r="45" spans="3:21" x14ac:dyDescent="0.2">
      <c r="E45" t="s">
        <v>16</v>
      </c>
      <c r="K45" s="12">
        <v>5000000</v>
      </c>
      <c r="P45" s="13"/>
      <c r="Q45" s="14"/>
      <c r="U45" s="12"/>
    </row>
    <row r="46" spans="3:21" ht="6" customHeight="1" x14ac:dyDescent="0.2">
      <c r="K46" s="12"/>
      <c r="P46" s="13"/>
      <c r="Q46" s="14"/>
      <c r="U46" s="12"/>
    </row>
    <row r="47" spans="3:21" x14ac:dyDescent="0.2">
      <c r="C47" s="5"/>
      <c r="D47" s="5"/>
      <c r="E47" s="5"/>
      <c r="F47" s="21" t="s">
        <v>17</v>
      </c>
      <c r="G47" s="22">
        <f>SUM(G41:G46)</f>
        <v>96.83</v>
      </c>
      <c r="H47" s="5"/>
      <c r="I47" s="4"/>
      <c r="J47" s="5"/>
      <c r="K47" s="20">
        <f>SUM(K41:K46)</f>
        <v>149886032</v>
      </c>
      <c r="P47" s="13"/>
      <c r="Q47" s="14"/>
      <c r="U47" s="12"/>
    </row>
    <row r="48" spans="3:21" ht="6" customHeight="1" x14ac:dyDescent="0.2">
      <c r="C48" s="5"/>
      <c r="D48" s="5"/>
      <c r="E48" s="5"/>
      <c r="F48" s="21"/>
      <c r="G48" s="22"/>
      <c r="H48" s="5"/>
      <c r="I48" s="4"/>
      <c r="J48" s="5"/>
      <c r="K48" s="20"/>
      <c r="P48" s="13"/>
      <c r="Q48" s="14"/>
      <c r="U48" s="12"/>
    </row>
    <row r="49" spans="3:21" x14ac:dyDescent="0.2">
      <c r="C49" s="1" t="s">
        <v>10</v>
      </c>
      <c r="D49" s="15" t="s">
        <v>18</v>
      </c>
      <c r="E49" s="1" t="s">
        <v>19</v>
      </c>
      <c r="G49" s="16">
        <f>0.8+12.8+2.9+7.136+3.364+1.23+15.67</f>
        <v>43.9</v>
      </c>
      <c r="I49" s="15" t="s">
        <v>12</v>
      </c>
      <c r="K49" s="9">
        <f>30*28000*1.3*G49</f>
        <v>47938800</v>
      </c>
      <c r="P49" s="13"/>
      <c r="Q49" s="14"/>
      <c r="U49" s="12"/>
    </row>
    <row r="50" spans="3:21" x14ac:dyDescent="0.2">
      <c r="C50" s="1" t="s">
        <v>19</v>
      </c>
      <c r="D50" s="15" t="s">
        <v>18</v>
      </c>
      <c r="E50" s="1" t="s">
        <v>20</v>
      </c>
      <c r="G50" s="16">
        <f>10+3.9+15.4+11.9+1.8+12.1+16.1</f>
        <v>71.2</v>
      </c>
      <c r="I50" s="15" t="s">
        <v>12</v>
      </c>
      <c r="K50" s="9">
        <f>30*28000*1.3*G50</f>
        <v>77750400</v>
      </c>
      <c r="P50" s="13"/>
      <c r="Q50" s="14"/>
      <c r="U50" s="12"/>
    </row>
    <row r="51" spans="3:21" x14ac:dyDescent="0.2">
      <c r="C51" s="1" t="s">
        <v>20</v>
      </c>
      <c r="D51" s="15" t="s">
        <v>18</v>
      </c>
      <c r="E51" s="1" t="s">
        <v>21</v>
      </c>
      <c r="G51" s="16">
        <f>12.31+13.8+5.1+7.9+1+10.56+8</f>
        <v>58.67</v>
      </c>
      <c r="I51" s="15" t="s">
        <v>12</v>
      </c>
      <c r="K51" s="9">
        <f>30*28000*1.3*G51</f>
        <v>64067640</v>
      </c>
      <c r="P51" s="13"/>
      <c r="Q51" s="14"/>
      <c r="U51" s="12"/>
    </row>
    <row r="52" spans="3:21" ht="6" customHeight="1" x14ac:dyDescent="0.2">
      <c r="C52" s="1"/>
      <c r="D52" s="15"/>
      <c r="E52" s="1"/>
      <c r="G52" s="16"/>
      <c r="I52" s="15"/>
      <c r="K52" s="9"/>
      <c r="P52" s="13"/>
      <c r="Q52" s="14"/>
      <c r="U52" s="12"/>
    </row>
    <row r="53" spans="3:21" x14ac:dyDescent="0.2">
      <c r="C53" s="1"/>
      <c r="D53" s="15"/>
      <c r="E53" s="1"/>
      <c r="F53" s="21" t="s">
        <v>36</v>
      </c>
      <c r="G53" s="25">
        <f>SUM(G49:G52)</f>
        <v>173.76999999999998</v>
      </c>
      <c r="I53" s="15"/>
      <c r="K53" s="28">
        <f>SUM(K49:K52)</f>
        <v>189756840</v>
      </c>
      <c r="P53" s="13"/>
      <c r="Q53" s="14"/>
      <c r="U53" s="12"/>
    </row>
    <row r="54" spans="3:21" ht="6" customHeight="1" x14ac:dyDescent="0.2">
      <c r="C54" s="1"/>
      <c r="D54" s="15"/>
      <c r="E54" s="1"/>
      <c r="G54" s="16"/>
      <c r="I54" s="15"/>
      <c r="K54" s="9"/>
      <c r="P54" s="13"/>
      <c r="Q54" s="14"/>
      <c r="U54" s="12"/>
    </row>
    <row r="55" spans="3:21" x14ac:dyDescent="0.2">
      <c r="C55" s="1" t="s">
        <v>21</v>
      </c>
      <c r="D55" s="15" t="s">
        <v>18</v>
      </c>
      <c r="E55" s="1" t="s">
        <v>22</v>
      </c>
      <c r="G55" s="16">
        <v>3</v>
      </c>
      <c r="I55" s="15" t="s">
        <v>12</v>
      </c>
      <c r="K55" s="9">
        <f>30*28000*1.3*G55</f>
        <v>3276000</v>
      </c>
      <c r="P55" s="13"/>
      <c r="Q55" s="14"/>
      <c r="U55" s="12"/>
    </row>
    <row r="56" spans="3:21" x14ac:dyDescent="0.2">
      <c r="C56" s="1" t="s">
        <v>22</v>
      </c>
      <c r="D56" s="15" t="s">
        <v>18</v>
      </c>
      <c r="E56" s="1" t="s">
        <v>23</v>
      </c>
      <c r="G56" s="16">
        <v>12.5</v>
      </c>
      <c r="I56" s="15" t="s">
        <v>12</v>
      </c>
      <c r="K56" s="9">
        <f>30*28000*1.3*G56</f>
        <v>13650000</v>
      </c>
      <c r="P56" s="13"/>
      <c r="Q56" s="14"/>
      <c r="U56" s="12"/>
    </row>
    <row r="57" spans="3:21" x14ac:dyDescent="0.2">
      <c r="C57" s="1" t="s">
        <v>23</v>
      </c>
      <c r="D57" s="15" t="s">
        <v>18</v>
      </c>
      <c r="E57" s="1" t="s">
        <v>24</v>
      </c>
      <c r="G57" s="16">
        <f>25.1+11.5+29.5</f>
        <v>66.099999999999994</v>
      </c>
      <c r="H57" s="14"/>
      <c r="I57" s="1" t="s">
        <v>12</v>
      </c>
      <c r="K57" s="9">
        <f>30*28000*1.3*G57</f>
        <v>72181200</v>
      </c>
      <c r="P57" s="13"/>
      <c r="Q57" s="14"/>
      <c r="U57" s="12"/>
    </row>
    <row r="58" spans="3:21" x14ac:dyDescent="0.2">
      <c r="C58" s="1"/>
      <c r="D58" s="15"/>
      <c r="E58" s="1"/>
      <c r="G58" s="16">
        <f>27.5+18.5+20.5+11.5</f>
        <v>78</v>
      </c>
      <c r="H58" s="14"/>
      <c r="I58" s="1" t="s">
        <v>25</v>
      </c>
      <c r="K58" s="9">
        <f>24*28000*1.3*G58</f>
        <v>68140800</v>
      </c>
      <c r="P58" s="13"/>
      <c r="Q58" s="14"/>
      <c r="U58" s="12"/>
    </row>
    <row r="59" spans="3:21" ht="6" customHeight="1" x14ac:dyDescent="0.2">
      <c r="C59" s="5"/>
      <c r="D59" s="5"/>
      <c r="E59" s="5"/>
      <c r="F59" s="21"/>
      <c r="G59" s="22"/>
      <c r="H59" s="5"/>
      <c r="I59" s="4"/>
      <c r="J59" s="5"/>
      <c r="K59" s="20"/>
      <c r="P59" s="13"/>
      <c r="Q59" s="14"/>
      <c r="U59" s="12"/>
    </row>
    <row r="60" spans="3:21" x14ac:dyDescent="0.2">
      <c r="F60" s="21" t="s">
        <v>37</v>
      </c>
      <c r="G60" s="22">
        <f>SUM(G55:G59)</f>
        <v>159.6</v>
      </c>
      <c r="K60" s="26">
        <f>SUM(K55:K59)</f>
        <v>157248000</v>
      </c>
      <c r="P60" s="13"/>
      <c r="Q60" s="14"/>
      <c r="U60" s="12"/>
    </row>
    <row r="61" spans="3:21" ht="6" customHeight="1" thickBot="1" x14ac:dyDescent="0.25">
      <c r="F61" s="13"/>
      <c r="G61" s="14"/>
      <c r="K61" s="12"/>
      <c r="P61" s="13"/>
      <c r="Q61" s="14"/>
      <c r="U61" s="12"/>
    </row>
    <row r="62" spans="3:21" ht="13.5" thickBot="1" x14ac:dyDescent="0.25">
      <c r="F62" s="21" t="s">
        <v>38</v>
      </c>
      <c r="G62" s="17">
        <f>G47+G53+G60</f>
        <v>430.19999999999993</v>
      </c>
      <c r="K62" s="27">
        <f>K47+K53+K60</f>
        <v>496890872</v>
      </c>
      <c r="P62" s="13"/>
      <c r="Q62" s="14"/>
      <c r="U62" s="12"/>
    </row>
    <row r="63" spans="3:21" x14ac:dyDescent="0.2">
      <c r="F63" s="21"/>
      <c r="G63" s="19"/>
      <c r="K63" s="28"/>
      <c r="P63" s="13"/>
      <c r="Q63" s="14"/>
      <c r="U63" s="12"/>
    </row>
    <row r="64" spans="3:21" x14ac:dyDescent="0.2">
      <c r="F64" s="21"/>
      <c r="G64" s="19"/>
      <c r="K64" s="28"/>
      <c r="P64" s="13"/>
      <c r="Q64" s="14"/>
      <c r="U64" s="12"/>
    </row>
    <row r="65" spans="3:21" ht="20.25" x14ac:dyDescent="0.3">
      <c r="F65" s="21"/>
      <c r="G65" s="19"/>
      <c r="H65" s="3" t="s">
        <v>0</v>
      </c>
      <c r="K65" s="28"/>
      <c r="P65" s="13"/>
      <c r="Q65" s="14"/>
      <c r="U65" s="12"/>
    </row>
    <row r="66" spans="3:21" ht="23.25" customHeight="1" x14ac:dyDescent="0.25">
      <c r="F66" s="21"/>
      <c r="G66" s="19"/>
      <c r="H66" s="29" t="s">
        <v>1</v>
      </c>
      <c r="K66" s="28"/>
      <c r="P66" s="13"/>
      <c r="Q66" s="14"/>
      <c r="U66" s="12"/>
    </row>
    <row r="67" spans="3:21" ht="18" x14ac:dyDescent="0.25">
      <c r="F67" s="21"/>
      <c r="G67" s="19"/>
      <c r="H67" s="29" t="s">
        <v>2</v>
      </c>
      <c r="K67" s="28"/>
      <c r="P67" s="13"/>
      <c r="Q67" s="14"/>
      <c r="U67" s="12"/>
    </row>
    <row r="68" spans="3:21" ht="18" x14ac:dyDescent="0.25">
      <c r="F68" s="21"/>
      <c r="G68" s="19"/>
      <c r="H68" s="29" t="s">
        <v>3</v>
      </c>
      <c r="K68" s="28"/>
      <c r="P68" s="13"/>
      <c r="Q68" s="14"/>
      <c r="U68" s="12"/>
    </row>
    <row r="69" spans="3:21" x14ac:dyDescent="0.2">
      <c r="C69" s="4" t="s">
        <v>31</v>
      </c>
      <c r="D69" s="5" t="s">
        <v>41</v>
      </c>
      <c r="E69" s="24" t="s">
        <v>42</v>
      </c>
      <c r="F69" s="24"/>
      <c r="P69" s="13"/>
      <c r="Q69" s="14"/>
      <c r="U69" s="12"/>
    </row>
    <row r="70" spans="3:21" x14ac:dyDescent="0.2">
      <c r="E70" s="24" t="s">
        <v>33</v>
      </c>
      <c r="F70" s="4"/>
      <c r="P70" s="13"/>
      <c r="Q70" s="14"/>
      <c r="U70" s="12"/>
    </row>
    <row r="71" spans="3:21" x14ac:dyDescent="0.2">
      <c r="E71" s="24"/>
      <c r="F71" s="4"/>
      <c r="P71" s="13"/>
      <c r="Q71" s="14"/>
      <c r="U71" s="12"/>
    </row>
    <row r="72" spans="3:21" x14ac:dyDescent="0.2">
      <c r="C72" s="4" t="s">
        <v>4</v>
      </c>
      <c r="D72" s="4"/>
      <c r="E72" s="4" t="s">
        <v>5</v>
      </c>
      <c r="F72" s="5"/>
      <c r="G72" s="4" t="s">
        <v>6</v>
      </c>
      <c r="I72" s="4" t="s">
        <v>7</v>
      </c>
      <c r="K72" s="4" t="s">
        <v>8</v>
      </c>
      <c r="P72" s="13"/>
      <c r="Q72" s="14"/>
      <c r="U72" s="12"/>
    </row>
    <row r="73" spans="3:21" x14ac:dyDescent="0.2">
      <c r="C73" s="6" t="s">
        <v>9</v>
      </c>
      <c r="D73" s="6"/>
      <c r="E73" s="6" t="s">
        <v>10</v>
      </c>
      <c r="F73" s="7"/>
      <c r="G73" s="8">
        <v>96.83</v>
      </c>
      <c r="H73" s="7"/>
      <c r="I73" s="10" t="s">
        <v>29</v>
      </c>
      <c r="J73" s="7"/>
      <c r="K73" s="9">
        <f>42*28000*1.3*G73</f>
        <v>148033704</v>
      </c>
      <c r="P73" s="13"/>
      <c r="Q73" s="14"/>
      <c r="U73" s="12"/>
    </row>
    <row r="74" spans="3:21" x14ac:dyDescent="0.2">
      <c r="C74" s="6"/>
      <c r="D74" s="6"/>
      <c r="E74" s="11" t="s">
        <v>13</v>
      </c>
      <c r="F74" s="7"/>
      <c r="G74" s="8"/>
      <c r="H74" s="7"/>
      <c r="I74" s="6"/>
      <c r="K74" s="9">
        <v>1000000</v>
      </c>
      <c r="P74" s="13"/>
      <c r="Q74" s="14"/>
      <c r="U74" s="12"/>
    </row>
    <row r="75" spans="3:21" x14ac:dyDescent="0.2">
      <c r="E75" t="s">
        <v>14</v>
      </c>
      <c r="K75" s="9">
        <v>2000000</v>
      </c>
      <c r="P75" s="13"/>
      <c r="Q75" s="14"/>
      <c r="U75" s="12"/>
    </row>
    <row r="76" spans="3:21" x14ac:dyDescent="0.2">
      <c r="E76" t="s">
        <v>16</v>
      </c>
      <c r="K76" s="12">
        <v>5000000</v>
      </c>
      <c r="P76" s="13"/>
      <c r="Q76" s="14"/>
      <c r="U76" s="12"/>
    </row>
    <row r="77" spans="3:21" ht="6" customHeight="1" x14ac:dyDescent="0.2">
      <c r="K77" s="12"/>
      <c r="P77" s="13"/>
      <c r="Q77" s="14"/>
      <c r="U77" s="12"/>
    </row>
    <row r="78" spans="3:21" x14ac:dyDescent="0.2">
      <c r="C78" s="5"/>
      <c r="D78" s="5"/>
      <c r="E78" s="5"/>
      <c r="F78" s="21" t="s">
        <v>17</v>
      </c>
      <c r="G78" s="22">
        <f>SUM(G73:G77)</f>
        <v>96.83</v>
      </c>
      <c r="H78" s="5"/>
      <c r="I78" s="4"/>
      <c r="J78" s="5"/>
      <c r="K78" s="20">
        <f>SUM(K73:K77)</f>
        <v>156033704</v>
      </c>
      <c r="P78" s="13"/>
      <c r="Q78" s="14"/>
      <c r="U78" s="12"/>
    </row>
    <row r="79" spans="3:21" ht="6" customHeight="1" x14ac:dyDescent="0.2">
      <c r="F79" s="21"/>
      <c r="G79" s="19"/>
      <c r="K79" s="28"/>
      <c r="P79" s="13"/>
      <c r="Q79" s="14"/>
      <c r="U79" s="12"/>
    </row>
    <row r="80" spans="3:21" x14ac:dyDescent="0.2">
      <c r="C80" s="1" t="s">
        <v>10</v>
      </c>
      <c r="D80" s="15" t="s">
        <v>18</v>
      </c>
      <c r="E80" s="1" t="s">
        <v>19</v>
      </c>
      <c r="G80" s="16">
        <f>0.8+12.8+2.9+7.136+3.364+1.23+15.67</f>
        <v>43.9</v>
      </c>
      <c r="I80" s="15" t="s">
        <v>12</v>
      </c>
      <c r="K80" s="9">
        <f>30*28000*1.3*G80</f>
        <v>47938800</v>
      </c>
      <c r="P80" s="13"/>
      <c r="Q80" s="14"/>
      <c r="U80" s="12"/>
    </row>
    <row r="81" spans="3:21" x14ac:dyDescent="0.2">
      <c r="C81" s="1" t="s">
        <v>19</v>
      </c>
      <c r="D81" s="15" t="s">
        <v>18</v>
      </c>
      <c r="E81" s="1" t="s">
        <v>20</v>
      </c>
      <c r="G81" s="16">
        <f>10+3.9+15.4+11.9+1.8+12.1+16.1</f>
        <v>71.2</v>
      </c>
      <c r="I81" s="15" t="s">
        <v>12</v>
      </c>
      <c r="K81" s="9">
        <f>30*28000*1.3*G81</f>
        <v>77750400</v>
      </c>
      <c r="P81" s="13"/>
      <c r="Q81" s="14"/>
      <c r="U81" s="12"/>
    </row>
    <row r="82" spans="3:21" x14ac:dyDescent="0.2">
      <c r="C82" s="1" t="s">
        <v>20</v>
      </c>
      <c r="D82" s="15" t="s">
        <v>18</v>
      </c>
      <c r="E82" s="1" t="s">
        <v>21</v>
      </c>
      <c r="G82" s="16">
        <f>12.31+13.8+5.1+7.9+1+10.56+8</f>
        <v>58.67</v>
      </c>
      <c r="I82" s="15" t="s">
        <v>12</v>
      </c>
      <c r="K82" s="9">
        <f>30*28000*1.3*G82</f>
        <v>64067640</v>
      </c>
      <c r="P82" s="13"/>
      <c r="Q82" s="14"/>
      <c r="U82" s="12"/>
    </row>
    <row r="83" spans="3:21" ht="6" customHeight="1" x14ac:dyDescent="0.2">
      <c r="C83" s="1"/>
      <c r="D83" s="15"/>
      <c r="E83" s="1"/>
      <c r="G83" s="16"/>
      <c r="I83" s="15"/>
      <c r="K83" s="9"/>
      <c r="P83" s="13"/>
      <c r="Q83" s="14"/>
      <c r="U83" s="12"/>
    </row>
    <row r="84" spans="3:21" x14ac:dyDescent="0.2">
      <c r="C84" s="1"/>
      <c r="D84" s="15"/>
      <c r="E84" s="1"/>
      <c r="F84" s="21" t="s">
        <v>36</v>
      </c>
      <c r="G84" s="25">
        <f>SUM(G80:G83)</f>
        <v>173.76999999999998</v>
      </c>
      <c r="I84" s="15"/>
      <c r="K84" s="28">
        <f>SUM(K80:K83)</f>
        <v>189756840</v>
      </c>
      <c r="P84" s="13"/>
      <c r="Q84" s="14"/>
      <c r="U84" s="12"/>
    </row>
    <row r="85" spans="3:21" ht="6" customHeight="1" x14ac:dyDescent="0.2">
      <c r="C85" s="1"/>
      <c r="D85" s="15"/>
      <c r="E85" s="1"/>
      <c r="G85" s="16"/>
      <c r="I85" s="15"/>
      <c r="K85" s="9"/>
      <c r="P85" s="13"/>
      <c r="Q85" s="14"/>
      <c r="U85" s="12"/>
    </row>
    <row r="86" spans="3:21" x14ac:dyDescent="0.2">
      <c r="C86" s="1" t="s">
        <v>21</v>
      </c>
      <c r="D86" s="15" t="s">
        <v>18</v>
      </c>
      <c r="E86" s="1" t="s">
        <v>22</v>
      </c>
      <c r="G86" s="16">
        <v>3</v>
      </c>
      <c r="I86" s="15" t="s">
        <v>12</v>
      </c>
      <c r="K86" s="9">
        <f>30*28000*1.3*G86</f>
        <v>3276000</v>
      </c>
      <c r="P86" s="13"/>
      <c r="Q86" s="14"/>
      <c r="U86" s="12"/>
    </row>
    <row r="87" spans="3:21" x14ac:dyDescent="0.2">
      <c r="C87" s="1" t="s">
        <v>22</v>
      </c>
      <c r="D87" s="15" t="s">
        <v>18</v>
      </c>
      <c r="E87" s="1" t="s">
        <v>23</v>
      </c>
      <c r="G87" s="16">
        <v>12.5</v>
      </c>
      <c r="I87" s="15" t="s">
        <v>12</v>
      </c>
      <c r="K87" s="9">
        <f>30*28000*1.3*G87</f>
        <v>13650000</v>
      </c>
      <c r="P87" s="13"/>
      <c r="Q87" s="14"/>
      <c r="U87" s="12"/>
    </row>
    <row r="88" spans="3:21" x14ac:dyDescent="0.2">
      <c r="C88" s="1" t="s">
        <v>23</v>
      </c>
      <c r="D88" s="15" t="s">
        <v>18</v>
      </c>
      <c r="E88" s="1" t="s">
        <v>24</v>
      </c>
      <c r="G88" s="16">
        <f>25.1+11.5+29.5</f>
        <v>66.099999999999994</v>
      </c>
      <c r="H88" s="14"/>
      <c r="I88" s="1" t="s">
        <v>12</v>
      </c>
      <c r="K88" s="9">
        <f>30*28000*1.3*G88</f>
        <v>72181200</v>
      </c>
      <c r="P88" s="13"/>
      <c r="Q88" s="14"/>
      <c r="U88" s="12"/>
    </row>
    <row r="89" spans="3:21" x14ac:dyDescent="0.2">
      <c r="C89" s="1"/>
      <c r="D89" s="15"/>
      <c r="E89" s="1"/>
      <c r="G89" s="16">
        <f>27.5+18.5+20.5+11.5</f>
        <v>78</v>
      </c>
      <c r="H89" s="14"/>
      <c r="I89" s="1" t="s">
        <v>25</v>
      </c>
      <c r="K89" s="9">
        <f>24*28000*1.3*G89</f>
        <v>68140800</v>
      </c>
      <c r="P89" s="13"/>
      <c r="Q89" s="14"/>
      <c r="U89" s="12"/>
    </row>
    <row r="90" spans="3:21" ht="6" customHeight="1" x14ac:dyDescent="0.2">
      <c r="C90" s="5"/>
      <c r="D90" s="5"/>
      <c r="E90" s="5"/>
      <c r="F90" s="21"/>
      <c r="G90" s="22"/>
      <c r="H90" s="5"/>
      <c r="I90" s="4"/>
      <c r="J90" s="5"/>
      <c r="K90" s="20"/>
      <c r="P90" s="13"/>
      <c r="Q90" s="14"/>
      <c r="U90" s="12"/>
    </row>
    <row r="91" spans="3:21" x14ac:dyDescent="0.2">
      <c r="F91" s="21" t="s">
        <v>37</v>
      </c>
      <c r="G91" s="22">
        <f>SUM(G86:G90)</f>
        <v>159.6</v>
      </c>
      <c r="K91" s="26">
        <f>SUM(K86:K90)</f>
        <v>157248000</v>
      </c>
      <c r="P91" s="13"/>
      <c r="Q91" s="14"/>
      <c r="U91" s="12"/>
    </row>
    <row r="92" spans="3:21" ht="13.5" thickBot="1" x14ac:dyDescent="0.25">
      <c r="F92" s="13"/>
      <c r="G92" s="14"/>
      <c r="K92" s="12"/>
      <c r="P92" s="13"/>
      <c r="Q92" s="14"/>
      <c r="U92" s="12"/>
    </row>
    <row r="93" spans="3:21" ht="13.5" thickBot="1" x14ac:dyDescent="0.25">
      <c r="F93" s="21" t="s">
        <v>38</v>
      </c>
      <c r="G93" s="17">
        <f>G78+G84+G91</f>
        <v>430.19999999999993</v>
      </c>
      <c r="K93" s="27">
        <f>K78+K84+K91</f>
        <v>503038544</v>
      </c>
      <c r="P93" s="13"/>
      <c r="Q93" s="14"/>
      <c r="U93" s="12"/>
    </row>
    <row r="94" spans="3:21" x14ac:dyDescent="0.2">
      <c r="F94" s="13"/>
      <c r="G94" s="14"/>
      <c r="K94" s="12"/>
      <c r="P94" s="13"/>
      <c r="Q94" s="14"/>
      <c r="U94" s="12"/>
    </row>
    <row r="95" spans="3:21" x14ac:dyDescent="0.2">
      <c r="F95" s="13"/>
      <c r="G95" s="14"/>
      <c r="K95" s="12"/>
      <c r="P95" s="13"/>
      <c r="Q95" s="14"/>
      <c r="U95" s="12"/>
    </row>
    <row r="96" spans="3:21" x14ac:dyDescent="0.2">
      <c r="F96" s="13"/>
      <c r="G96" s="14"/>
      <c r="K96" s="12"/>
      <c r="P96" s="13"/>
      <c r="Q96" s="14"/>
      <c r="U96" s="12"/>
    </row>
    <row r="97" spans="3:21" x14ac:dyDescent="0.2">
      <c r="E97" s="24" t="s">
        <v>43</v>
      </c>
      <c r="F97" s="13"/>
      <c r="G97" s="14"/>
      <c r="K97" s="12"/>
      <c r="P97" s="13"/>
      <c r="Q97" s="14"/>
      <c r="U97" s="12"/>
    </row>
    <row r="98" spans="3:21" x14ac:dyDescent="0.2">
      <c r="F98" s="13"/>
      <c r="G98" s="14"/>
      <c r="K98" s="12"/>
      <c r="P98" s="13"/>
      <c r="Q98" s="14"/>
      <c r="U98" s="12"/>
    </row>
    <row r="99" spans="3:21" x14ac:dyDescent="0.2">
      <c r="C99" s="4" t="s">
        <v>4</v>
      </c>
      <c r="D99" s="4"/>
      <c r="E99" s="4" t="s">
        <v>5</v>
      </c>
      <c r="F99" s="5"/>
      <c r="G99" s="4" t="s">
        <v>6</v>
      </c>
      <c r="I99" s="4" t="s">
        <v>7</v>
      </c>
      <c r="K99" s="4" t="s">
        <v>8</v>
      </c>
      <c r="P99" s="13"/>
      <c r="Q99" s="14"/>
      <c r="U99" s="12"/>
    </row>
    <row r="100" spans="3:21" x14ac:dyDescent="0.2">
      <c r="C100" s="1" t="s">
        <v>10</v>
      </c>
      <c r="D100" s="15" t="s">
        <v>18</v>
      </c>
      <c r="E100" s="1" t="s">
        <v>19</v>
      </c>
      <c r="G100" s="16">
        <f>2.9+7.136+3.364+1.23+15.67</f>
        <v>30.299999999999997</v>
      </c>
      <c r="I100" s="10" t="s">
        <v>11</v>
      </c>
      <c r="K100" s="9">
        <f>36*28000*1.3*G100</f>
        <v>39705120</v>
      </c>
      <c r="P100" s="13"/>
      <c r="Q100" s="14"/>
      <c r="U100" s="12"/>
    </row>
    <row r="101" spans="3:21" x14ac:dyDescent="0.2">
      <c r="C101" s="1" t="s">
        <v>19</v>
      </c>
      <c r="D101" s="15" t="s">
        <v>18</v>
      </c>
      <c r="E101" s="1" t="s">
        <v>20</v>
      </c>
      <c r="G101" s="16">
        <f>10+3.9+15.4+11.9+1.8+12.1+16.1</f>
        <v>71.2</v>
      </c>
      <c r="I101" s="10" t="s">
        <v>11</v>
      </c>
      <c r="K101" s="9">
        <f>36*28000*1.3*G101</f>
        <v>93300480</v>
      </c>
      <c r="P101" s="13"/>
      <c r="Q101" s="14"/>
      <c r="U101" s="12"/>
    </row>
    <row r="102" spans="3:21" x14ac:dyDescent="0.2">
      <c r="C102" s="1" t="s">
        <v>20</v>
      </c>
      <c r="D102" s="15" t="s">
        <v>18</v>
      </c>
      <c r="E102" s="1" t="s">
        <v>21</v>
      </c>
      <c r="G102" s="16">
        <f>7.9+10.66</f>
        <v>18.560000000000002</v>
      </c>
      <c r="I102" s="10" t="s">
        <v>11</v>
      </c>
      <c r="K102" s="9">
        <f>36*28000*1.3*G102</f>
        <v>24321024.000000004</v>
      </c>
      <c r="P102" s="13"/>
      <c r="Q102" s="14"/>
      <c r="U102" s="12"/>
    </row>
    <row r="103" spans="3:21" ht="6" customHeight="1" x14ac:dyDescent="0.2">
      <c r="F103" s="13"/>
      <c r="G103" s="19"/>
      <c r="K103" s="20"/>
      <c r="P103" s="13"/>
      <c r="Q103" s="14"/>
      <c r="U103" s="12"/>
    </row>
    <row r="104" spans="3:21" x14ac:dyDescent="0.2">
      <c r="F104" s="13" t="s">
        <v>26</v>
      </c>
      <c r="G104" s="22">
        <f>SUM(G100:G102)</f>
        <v>120.06</v>
      </c>
      <c r="K104" s="30">
        <f>SUM(K100:K102)</f>
        <v>157326624</v>
      </c>
      <c r="P104" s="13"/>
      <c r="Q104" s="14"/>
      <c r="U104" s="12"/>
    </row>
    <row r="105" spans="3:21" ht="6" customHeight="1" x14ac:dyDescent="0.2">
      <c r="F105" s="13"/>
      <c r="G105" s="14"/>
      <c r="K105" s="12"/>
      <c r="P105" s="13"/>
      <c r="Q105" s="14"/>
      <c r="U105" s="12"/>
    </row>
    <row r="106" spans="3:21" x14ac:dyDescent="0.2">
      <c r="F106" s="13" t="s">
        <v>27</v>
      </c>
      <c r="K106" s="30">
        <v>24000000</v>
      </c>
    </row>
    <row r="107" spans="3:21" ht="6" customHeight="1" x14ac:dyDescent="0.2">
      <c r="F107" s="13"/>
      <c r="K107" s="12"/>
    </row>
    <row r="108" spans="3:21" x14ac:dyDescent="0.2">
      <c r="F108" s="21" t="s">
        <v>36</v>
      </c>
      <c r="G108" s="22">
        <f>SUM(G100:G102)</f>
        <v>120.06</v>
      </c>
      <c r="K108" s="30">
        <f>SUM(K104:K106)</f>
        <v>181326624</v>
      </c>
    </row>
    <row r="109" spans="3:21" ht="13.5" thickBot="1" x14ac:dyDescent="0.25">
      <c r="F109" s="13"/>
      <c r="K109" s="12"/>
    </row>
    <row r="110" spans="3:21" ht="13.5" thickBot="1" x14ac:dyDescent="0.25">
      <c r="F110" s="21" t="s">
        <v>44</v>
      </c>
      <c r="K110" s="18">
        <f>$K$108+K19+K32</f>
        <v>451998722.39999998</v>
      </c>
    </row>
    <row r="111" spans="3:21" ht="6" customHeight="1" thickBot="1" x14ac:dyDescent="0.25">
      <c r="F111" s="21"/>
      <c r="K111" s="12"/>
    </row>
    <row r="112" spans="3:21" ht="13.5" thickBot="1" x14ac:dyDescent="0.25">
      <c r="F112" s="21" t="s">
        <v>45</v>
      </c>
      <c r="K112" s="18">
        <f>$K$108+K47+K60</f>
        <v>488460656</v>
      </c>
    </row>
    <row r="113" spans="6:11" ht="6" customHeight="1" thickBot="1" x14ac:dyDescent="0.25">
      <c r="F113" s="21"/>
      <c r="K113" s="12"/>
    </row>
    <row r="114" spans="6:11" ht="13.5" thickBot="1" x14ac:dyDescent="0.25">
      <c r="F114" s="21" t="s">
        <v>46</v>
      </c>
      <c r="K114" s="18">
        <f>$K$108+K78+K91</f>
        <v>494608328</v>
      </c>
    </row>
    <row r="115" spans="6:11" x14ac:dyDescent="0.2">
      <c r="F115" s="13"/>
      <c r="K115" s="12"/>
    </row>
    <row r="116" spans="6:11" x14ac:dyDescent="0.2">
      <c r="F116" s="13"/>
      <c r="K116" s="12"/>
    </row>
    <row r="117" spans="6:11" x14ac:dyDescent="0.2">
      <c r="F117" s="13"/>
      <c r="K117" s="12"/>
    </row>
    <row r="118" spans="6:11" x14ac:dyDescent="0.2">
      <c r="F118" s="13"/>
      <c r="K118" s="12"/>
    </row>
    <row r="119" spans="6:11" x14ac:dyDescent="0.2">
      <c r="F119" s="13"/>
      <c r="K119" s="12"/>
    </row>
    <row r="120" spans="6:11" x14ac:dyDescent="0.2">
      <c r="F120" s="13"/>
      <c r="K120" s="12"/>
    </row>
    <row r="121" spans="6:11" x14ac:dyDescent="0.2">
      <c r="F121" s="13"/>
      <c r="K121" s="12"/>
    </row>
    <row r="122" spans="6:11" x14ac:dyDescent="0.2">
      <c r="F122" s="13"/>
      <c r="K122" s="12"/>
    </row>
    <row r="123" spans="6:11" x14ac:dyDescent="0.2">
      <c r="F123" s="13"/>
      <c r="K123" s="12"/>
    </row>
    <row r="124" spans="6:11" x14ac:dyDescent="0.2">
      <c r="F124" s="13"/>
      <c r="K124" s="12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7/05/01
Revision #1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topLeftCell="A71" workbookViewId="0">
      <selection activeCell="K93" sqref="K93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7.7109375" style="1" customWidth="1"/>
    <col min="10" max="10" width="5.7109375" customWidth="1"/>
    <col min="11" max="11" width="13.7109375" customWidth="1"/>
    <col min="12" max="12" width="8.7109375" customWidth="1"/>
    <col min="13" max="13" width="7.7109375" customWidth="1"/>
    <col min="14" max="14" width="1.7109375" customWidth="1"/>
    <col min="15" max="15" width="7.7109375" customWidth="1"/>
    <col min="16" max="16" width="6.7109375" customWidth="1"/>
    <col min="17" max="17" width="7.7109375" customWidth="1"/>
    <col min="18" max="18" width="1.7109375" customWidth="1"/>
    <col min="19" max="19" width="9.140625" style="1"/>
    <col min="20" max="20" width="1.7109375" customWidth="1"/>
    <col min="21" max="21" width="13.7109375" customWidth="1"/>
  </cols>
  <sheetData>
    <row r="2" spans="2:19" ht="20.25" x14ac:dyDescent="0.3">
      <c r="H2" s="3" t="s">
        <v>0</v>
      </c>
    </row>
    <row r="3" spans="2:19" ht="18" x14ac:dyDescent="0.25">
      <c r="H3" s="29" t="s">
        <v>1</v>
      </c>
    </row>
    <row r="4" spans="2:19" ht="23.25" x14ac:dyDescent="0.35">
      <c r="B4" s="2"/>
      <c r="C4" s="2"/>
      <c r="D4" s="2"/>
      <c r="E4" s="2"/>
      <c r="H4" s="29" t="s">
        <v>2</v>
      </c>
      <c r="K4" s="2"/>
      <c r="M4" s="2"/>
      <c r="N4" s="2"/>
      <c r="O4" s="2"/>
      <c r="P4" s="2"/>
      <c r="Q4" s="2"/>
      <c r="R4" s="2"/>
      <c r="S4" s="2"/>
    </row>
    <row r="5" spans="2:19" ht="18" x14ac:dyDescent="0.25">
      <c r="H5" s="29" t="s">
        <v>3</v>
      </c>
    </row>
    <row r="7" spans="2:19" x14ac:dyDescent="0.2">
      <c r="C7" s="4" t="s">
        <v>47</v>
      </c>
      <c r="D7" s="5" t="s">
        <v>32</v>
      </c>
      <c r="E7" s="24" t="s">
        <v>34</v>
      </c>
      <c r="F7" s="24"/>
      <c r="S7"/>
    </row>
    <row r="8" spans="2:19" x14ac:dyDescent="0.2">
      <c r="E8" s="24" t="s">
        <v>48</v>
      </c>
      <c r="F8" s="4"/>
      <c r="S8"/>
    </row>
    <row r="9" spans="2:19" x14ac:dyDescent="0.2">
      <c r="S9"/>
    </row>
    <row r="10" spans="2:19" x14ac:dyDescent="0.2">
      <c r="C10" s="4" t="s">
        <v>4</v>
      </c>
      <c r="D10" s="4"/>
      <c r="E10" s="4" t="s">
        <v>5</v>
      </c>
      <c r="F10" s="5"/>
      <c r="G10" s="4" t="s">
        <v>6</v>
      </c>
      <c r="I10" s="4" t="s">
        <v>7</v>
      </c>
      <c r="K10" s="4" t="s">
        <v>8</v>
      </c>
      <c r="L10" s="4"/>
      <c r="S10"/>
    </row>
    <row r="11" spans="2:19" x14ac:dyDescent="0.2">
      <c r="C11" s="6" t="s">
        <v>9</v>
      </c>
      <c r="D11" s="6"/>
      <c r="E11" s="6" t="s">
        <v>10</v>
      </c>
      <c r="F11" s="7"/>
      <c r="G11" s="8">
        <f>1+2.786+1.33+2.03+0.538+2.656+5.928+0.739+3.502+5.872+9.97</f>
        <v>36.350999999999999</v>
      </c>
      <c r="H11" s="7"/>
      <c r="I11" s="6" t="s">
        <v>11</v>
      </c>
      <c r="K11" s="9">
        <f>36*28000*1.3*G11</f>
        <v>47634350.399999999</v>
      </c>
      <c r="S11"/>
    </row>
    <row r="12" spans="2:19" x14ac:dyDescent="0.2">
      <c r="C12" s="6"/>
      <c r="D12" s="6"/>
      <c r="E12" s="6"/>
      <c r="F12" s="7"/>
      <c r="G12" s="8">
        <f>1.582+2.14+0.1+3.72+2.037+2.162+2+0.001+4.043+0.1+2.959+7.131+3.34+0.458+3.793+2.703</f>
        <v>38.269000000000005</v>
      </c>
      <c r="H12" s="7"/>
      <c r="I12" s="6" t="s">
        <v>12</v>
      </c>
      <c r="K12" s="9">
        <f>30*28000*1.3*G12</f>
        <v>41789748.000000007</v>
      </c>
      <c r="S12"/>
    </row>
    <row r="13" spans="2:19" x14ac:dyDescent="0.2">
      <c r="C13" s="6"/>
      <c r="D13" s="6"/>
      <c r="E13" s="11" t="s">
        <v>13</v>
      </c>
      <c r="F13" s="7"/>
      <c r="G13" s="8"/>
      <c r="H13" s="7"/>
      <c r="I13" s="6"/>
      <c r="K13" s="9">
        <v>1000000</v>
      </c>
      <c r="S13"/>
    </row>
    <row r="14" spans="2:19" x14ac:dyDescent="0.2">
      <c r="E14" t="s">
        <v>14</v>
      </c>
      <c r="K14" s="9">
        <v>2000000</v>
      </c>
      <c r="S14"/>
    </row>
    <row r="15" spans="2:19" x14ac:dyDescent="0.2">
      <c r="E15" t="s">
        <v>35</v>
      </c>
      <c r="K15" s="9">
        <v>1000000</v>
      </c>
      <c r="S15"/>
    </row>
    <row r="16" spans="2:19" x14ac:dyDescent="0.2">
      <c r="E16" t="s">
        <v>15</v>
      </c>
      <c r="K16" s="12">
        <v>15000000</v>
      </c>
      <c r="S16"/>
    </row>
    <row r="17" spans="3:21" x14ac:dyDescent="0.2">
      <c r="E17" t="s">
        <v>16</v>
      </c>
      <c r="K17" s="12">
        <v>5000000</v>
      </c>
      <c r="S17"/>
    </row>
    <row r="18" spans="3:21" ht="6" customHeight="1" x14ac:dyDescent="0.2">
      <c r="K18" s="12"/>
      <c r="S18"/>
    </row>
    <row r="19" spans="3:21" x14ac:dyDescent="0.2">
      <c r="F19" s="21" t="s">
        <v>17</v>
      </c>
      <c r="G19" s="22">
        <f>SUM(G11:G18)</f>
        <v>74.62</v>
      </c>
      <c r="H19" s="5"/>
      <c r="I19" s="4"/>
      <c r="J19" s="5"/>
      <c r="K19" s="20">
        <f>SUM(K11:K18)</f>
        <v>113424098.40000001</v>
      </c>
      <c r="L19" s="5"/>
      <c r="S19"/>
    </row>
    <row r="20" spans="3:21" ht="6" customHeight="1" x14ac:dyDescent="0.2">
      <c r="F20" s="13"/>
      <c r="G20" s="14"/>
      <c r="K20" s="12"/>
      <c r="P20" s="13"/>
      <c r="Q20" s="14"/>
      <c r="U20" s="12"/>
    </row>
    <row r="21" spans="3:21" x14ac:dyDescent="0.2">
      <c r="C21" s="1" t="s">
        <v>10</v>
      </c>
      <c r="D21" s="15" t="s">
        <v>18</v>
      </c>
      <c r="E21" s="1" t="s">
        <v>19</v>
      </c>
      <c r="G21" s="16">
        <f>0.8+12.8+2.9+7.136+3.364+1.23+15.67</f>
        <v>43.9</v>
      </c>
      <c r="I21" s="15" t="s">
        <v>12</v>
      </c>
      <c r="K21" s="9">
        <f>30*28000*1.3*G21</f>
        <v>47938800</v>
      </c>
      <c r="P21" s="13"/>
      <c r="Q21" s="14"/>
      <c r="U21" s="12"/>
    </row>
    <row r="22" spans="3:21" x14ac:dyDescent="0.2">
      <c r="C22" s="1" t="s">
        <v>19</v>
      </c>
      <c r="D22" s="15" t="s">
        <v>18</v>
      </c>
      <c r="E22" s="1" t="s">
        <v>20</v>
      </c>
      <c r="G22" s="16">
        <f>10+3.9+15.4+11.9+1.8+12.1+16.1</f>
        <v>71.2</v>
      </c>
      <c r="I22" s="15" t="s">
        <v>12</v>
      </c>
      <c r="K22" s="9">
        <f>30*28000*1.3*G22</f>
        <v>77750400</v>
      </c>
      <c r="P22" s="13"/>
      <c r="Q22" s="14"/>
      <c r="U22" s="12"/>
    </row>
    <row r="23" spans="3:21" x14ac:dyDescent="0.2">
      <c r="C23" s="1" t="s">
        <v>20</v>
      </c>
      <c r="D23" s="15" t="s">
        <v>18</v>
      </c>
      <c r="E23" s="1" t="s">
        <v>21</v>
      </c>
      <c r="G23" s="16">
        <f>12.31+13.8+5.1+7.9+1+7</f>
        <v>47.11</v>
      </c>
      <c r="I23" s="15" t="s">
        <v>12</v>
      </c>
      <c r="K23" s="9">
        <f>30*28000*1.3*G23</f>
        <v>51444120</v>
      </c>
      <c r="P23" s="13"/>
      <c r="Q23" s="14"/>
      <c r="U23" s="12"/>
    </row>
    <row r="24" spans="3:21" ht="6" customHeight="1" x14ac:dyDescent="0.2">
      <c r="C24" s="1"/>
      <c r="D24" s="15"/>
      <c r="E24" s="1"/>
      <c r="G24" s="16"/>
      <c r="I24" s="15"/>
      <c r="K24" s="9"/>
      <c r="P24" s="13"/>
      <c r="Q24" s="14"/>
      <c r="U24" s="12"/>
    </row>
    <row r="25" spans="3:21" x14ac:dyDescent="0.2">
      <c r="C25" s="1"/>
      <c r="D25" s="15"/>
      <c r="E25" s="1"/>
      <c r="F25" s="21" t="s">
        <v>36</v>
      </c>
      <c r="G25" s="25">
        <f>SUM(G21:G24)</f>
        <v>162.20999999999998</v>
      </c>
      <c r="I25" s="15"/>
      <c r="K25" s="28">
        <f>SUM(K21:K24)</f>
        <v>177133320</v>
      </c>
      <c r="P25" s="13"/>
      <c r="Q25" s="14"/>
      <c r="U25" s="12"/>
    </row>
    <row r="26" spans="3:21" ht="6" customHeight="1" x14ac:dyDescent="0.2">
      <c r="C26" s="1"/>
      <c r="D26" s="15"/>
      <c r="E26" s="1"/>
      <c r="G26" s="16"/>
      <c r="I26" s="15"/>
      <c r="K26" s="9"/>
      <c r="P26" s="13"/>
      <c r="Q26" s="14"/>
      <c r="U26" s="12"/>
    </row>
    <row r="27" spans="3:21" x14ac:dyDescent="0.2">
      <c r="C27" s="1" t="s">
        <v>30</v>
      </c>
      <c r="D27" s="15" t="s">
        <v>18</v>
      </c>
      <c r="E27" s="1" t="s">
        <v>23</v>
      </c>
      <c r="G27" s="16">
        <v>8</v>
      </c>
      <c r="I27" s="15" t="s">
        <v>12</v>
      </c>
      <c r="K27" s="9">
        <f>30*28000*1.3*G27</f>
        <v>8736000</v>
      </c>
      <c r="P27" s="13"/>
      <c r="Q27" s="14"/>
      <c r="U27" s="12"/>
    </row>
    <row r="28" spans="3:21" x14ac:dyDescent="0.2">
      <c r="C28" s="1" t="s">
        <v>23</v>
      </c>
      <c r="D28" s="15" t="s">
        <v>18</v>
      </c>
      <c r="E28" s="1" t="s">
        <v>24</v>
      </c>
      <c r="G28" s="16">
        <f>25.1+11.5+29.5</f>
        <v>66.099999999999994</v>
      </c>
      <c r="H28" s="14"/>
      <c r="I28" s="1" t="s">
        <v>12</v>
      </c>
      <c r="K28" s="9">
        <f>30*28000*1.3*G28</f>
        <v>72181200</v>
      </c>
      <c r="P28" s="13"/>
      <c r="Q28" s="14"/>
      <c r="U28" s="12"/>
    </row>
    <row r="29" spans="3:21" x14ac:dyDescent="0.2">
      <c r="C29" s="1"/>
      <c r="D29" s="15"/>
      <c r="E29" s="1"/>
      <c r="G29" s="16">
        <f>27.5+18.5+20.5+11.5</f>
        <v>78</v>
      </c>
      <c r="H29" s="14"/>
      <c r="I29" s="1" t="s">
        <v>25</v>
      </c>
      <c r="K29" s="9">
        <f>24*28000*1.3*G29</f>
        <v>68140800</v>
      </c>
      <c r="P29" s="13"/>
      <c r="Q29" s="14"/>
      <c r="U29" s="12"/>
    </row>
    <row r="30" spans="3:21" x14ac:dyDescent="0.2">
      <c r="D30" s="15"/>
      <c r="E30" s="31" t="s">
        <v>49</v>
      </c>
      <c r="G30" s="16"/>
      <c r="H30" s="14"/>
      <c r="K30" s="9">
        <v>15000000</v>
      </c>
      <c r="P30" s="13"/>
      <c r="Q30" s="14"/>
      <c r="U30" s="12"/>
    </row>
    <row r="31" spans="3:21" ht="6" customHeight="1" x14ac:dyDescent="0.2">
      <c r="C31" s="1"/>
      <c r="D31" s="1"/>
      <c r="E31" s="1"/>
      <c r="G31" s="16"/>
      <c r="K31" s="12"/>
      <c r="P31" s="13"/>
      <c r="Q31" s="14"/>
      <c r="U31" s="12"/>
    </row>
    <row r="32" spans="3:21" x14ac:dyDescent="0.2">
      <c r="F32" s="21" t="s">
        <v>37</v>
      </c>
      <c r="G32" s="22">
        <f>SUM(G27:G31)</f>
        <v>152.1</v>
      </c>
      <c r="K32" s="20">
        <f>SUM(K27:K31)</f>
        <v>164058000</v>
      </c>
      <c r="P32" s="13"/>
      <c r="Q32" s="14"/>
      <c r="U32" s="12"/>
    </row>
    <row r="33" spans="3:21" ht="6" customHeight="1" thickBot="1" x14ac:dyDescent="0.25">
      <c r="F33" s="13"/>
      <c r="G33" s="14"/>
      <c r="K33" s="12"/>
      <c r="P33" s="13"/>
      <c r="Q33" s="14"/>
      <c r="U33" s="12"/>
    </row>
    <row r="34" spans="3:21" ht="13.5" thickBot="1" x14ac:dyDescent="0.25">
      <c r="F34" s="21" t="s">
        <v>38</v>
      </c>
      <c r="G34" s="17">
        <f>G19+G25+G32</f>
        <v>388.92999999999995</v>
      </c>
      <c r="K34" s="27">
        <f>K19+K25+K32</f>
        <v>454615418.39999998</v>
      </c>
      <c r="P34" s="13"/>
      <c r="Q34" s="14"/>
      <c r="U34" s="12"/>
    </row>
    <row r="35" spans="3:21" x14ac:dyDescent="0.2">
      <c r="F35" s="13"/>
      <c r="G35" s="14"/>
      <c r="K35" s="12"/>
      <c r="P35" s="13"/>
      <c r="Q35" s="14"/>
      <c r="U35" s="12"/>
    </row>
    <row r="36" spans="3:21" x14ac:dyDescent="0.2">
      <c r="C36" s="4" t="s">
        <v>47</v>
      </c>
      <c r="D36" s="5" t="s">
        <v>40</v>
      </c>
      <c r="E36" s="24" t="s">
        <v>39</v>
      </c>
      <c r="F36" s="24"/>
      <c r="P36" s="13"/>
      <c r="Q36" s="14"/>
      <c r="U36" s="12"/>
    </row>
    <row r="37" spans="3:21" x14ac:dyDescent="0.2">
      <c r="E37" s="24" t="s">
        <v>48</v>
      </c>
      <c r="F37" s="4"/>
      <c r="P37" s="13"/>
      <c r="Q37" s="14"/>
      <c r="U37" s="12"/>
    </row>
    <row r="38" spans="3:21" x14ac:dyDescent="0.2">
      <c r="F38" s="13"/>
      <c r="G38" s="14"/>
      <c r="K38" s="12"/>
      <c r="P38" s="13"/>
      <c r="Q38" s="14"/>
      <c r="U38" s="12"/>
    </row>
    <row r="39" spans="3:21" x14ac:dyDescent="0.2">
      <c r="C39" s="4" t="s">
        <v>4</v>
      </c>
      <c r="D39" s="4"/>
      <c r="E39" s="4" t="s">
        <v>5</v>
      </c>
      <c r="F39" s="5"/>
      <c r="G39" s="4" t="s">
        <v>6</v>
      </c>
      <c r="I39" s="4" t="s">
        <v>7</v>
      </c>
      <c r="K39" s="4" t="s">
        <v>8</v>
      </c>
      <c r="P39" s="13"/>
      <c r="Q39" s="14"/>
      <c r="U39" s="12"/>
    </row>
    <row r="40" spans="3:21" x14ac:dyDescent="0.2">
      <c r="C40" s="6" t="s">
        <v>9</v>
      </c>
      <c r="D40" s="6"/>
      <c r="E40" s="6" t="s">
        <v>10</v>
      </c>
      <c r="F40" s="7"/>
      <c r="G40" s="8">
        <v>96.83</v>
      </c>
      <c r="H40" s="7"/>
      <c r="I40" s="10" t="s">
        <v>11</v>
      </c>
      <c r="J40" s="7"/>
      <c r="K40" s="9">
        <f>36*28000*1.3*G40</f>
        <v>126886032</v>
      </c>
      <c r="P40" s="13"/>
      <c r="Q40" s="14"/>
      <c r="U40" s="12"/>
    </row>
    <row r="41" spans="3:21" x14ac:dyDescent="0.2">
      <c r="C41" s="6"/>
      <c r="D41" s="6"/>
      <c r="E41" s="11" t="s">
        <v>13</v>
      </c>
      <c r="F41" s="7"/>
      <c r="G41" s="8"/>
      <c r="H41" s="7"/>
      <c r="I41" s="6"/>
      <c r="K41" s="9">
        <v>1000000</v>
      </c>
      <c r="P41" s="13"/>
      <c r="Q41" s="14"/>
      <c r="U41" s="12"/>
    </row>
    <row r="42" spans="3:21" x14ac:dyDescent="0.2">
      <c r="E42" t="s">
        <v>14</v>
      </c>
      <c r="K42" s="9">
        <v>2000000</v>
      </c>
      <c r="P42" s="13"/>
      <c r="Q42" s="14"/>
      <c r="U42" s="12"/>
    </row>
    <row r="43" spans="3:21" x14ac:dyDescent="0.2">
      <c r="E43" t="s">
        <v>35</v>
      </c>
      <c r="K43" s="9">
        <v>1000000</v>
      </c>
      <c r="P43" s="13"/>
      <c r="Q43" s="14"/>
      <c r="U43" s="12"/>
    </row>
    <row r="44" spans="3:21" x14ac:dyDescent="0.2">
      <c r="E44" t="s">
        <v>15</v>
      </c>
      <c r="K44" s="12">
        <v>15000000</v>
      </c>
      <c r="P44" s="13"/>
      <c r="Q44" s="14"/>
      <c r="U44" s="12"/>
    </row>
    <row r="45" spans="3:21" x14ac:dyDescent="0.2">
      <c r="E45" t="s">
        <v>16</v>
      </c>
      <c r="K45" s="12">
        <v>5000000</v>
      </c>
      <c r="P45" s="13"/>
      <c r="Q45" s="14"/>
      <c r="U45" s="12"/>
    </row>
    <row r="46" spans="3:21" ht="6" customHeight="1" x14ac:dyDescent="0.2">
      <c r="K46" s="12"/>
      <c r="P46" s="13"/>
      <c r="Q46" s="14"/>
      <c r="U46" s="12"/>
    </row>
    <row r="47" spans="3:21" x14ac:dyDescent="0.2">
      <c r="C47" s="5"/>
      <c r="D47" s="5"/>
      <c r="E47" s="5"/>
      <c r="F47" s="21" t="s">
        <v>17</v>
      </c>
      <c r="G47" s="22">
        <f>SUM(G40:G46)</f>
        <v>96.83</v>
      </c>
      <c r="H47" s="5"/>
      <c r="I47" s="4"/>
      <c r="J47" s="5"/>
      <c r="K47" s="20">
        <f>SUM(K40:K46)</f>
        <v>150886032</v>
      </c>
      <c r="P47" s="13"/>
      <c r="Q47" s="14"/>
      <c r="U47" s="12"/>
    </row>
    <row r="48" spans="3:21" ht="6" customHeight="1" x14ac:dyDescent="0.2">
      <c r="C48" s="5"/>
      <c r="D48" s="5"/>
      <c r="E48" s="5"/>
      <c r="F48" s="21"/>
      <c r="G48" s="22"/>
      <c r="H48" s="5"/>
      <c r="I48" s="4"/>
      <c r="J48" s="5"/>
      <c r="K48" s="20"/>
      <c r="P48" s="13"/>
      <c r="Q48" s="14"/>
      <c r="U48" s="12"/>
    </row>
    <row r="49" spans="3:21" x14ac:dyDescent="0.2">
      <c r="C49" s="1" t="s">
        <v>10</v>
      </c>
      <c r="D49" s="15" t="s">
        <v>18</v>
      </c>
      <c r="E49" s="1" t="s">
        <v>19</v>
      </c>
      <c r="G49" s="16">
        <f>0.8+12.8+2.9+7.136+3.364+1.23+15.67</f>
        <v>43.9</v>
      </c>
      <c r="I49" s="15" t="s">
        <v>12</v>
      </c>
      <c r="K49" s="9">
        <f>30*28000*1.3*G49</f>
        <v>47938800</v>
      </c>
      <c r="P49" s="13"/>
      <c r="Q49" s="14"/>
      <c r="U49" s="12"/>
    </row>
    <row r="50" spans="3:21" x14ac:dyDescent="0.2">
      <c r="C50" s="1" t="s">
        <v>19</v>
      </c>
      <c r="D50" s="15" t="s">
        <v>18</v>
      </c>
      <c r="E50" s="1" t="s">
        <v>20</v>
      </c>
      <c r="G50" s="16">
        <f>10+3.9+15.4+11.9+1.8+12.1+16.1</f>
        <v>71.2</v>
      </c>
      <c r="I50" s="15" t="s">
        <v>12</v>
      </c>
      <c r="K50" s="9">
        <f>30*28000*1.3*G50</f>
        <v>77750400</v>
      </c>
      <c r="P50" s="13"/>
      <c r="Q50" s="14"/>
      <c r="U50" s="12"/>
    </row>
    <row r="51" spans="3:21" x14ac:dyDescent="0.2">
      <c r="C51" s="1" t="s">
        <v>20</v>
      </c>
      <c r="D51" s="15" t="s">
        <v>18</v>
      </c>
      <c r="E51" s="1" t="s">
        <v>21</v>
      </c>
      <c r="G51" s="16">
        <f>12.31+13.8+5.1+7.9+1+7</f>
        <v>47.11</v>
      </c>
      <c r="I51" s="15" t="s">
        <v>12</v>
      </c>
      <c r="K51" s="9">
        <f>30*28000*1.3*G51</f>
        <v>51444120</v>
      </c>
      <c r="P51" s="13"/>
      <c r="Q51" s="14"/>
      <c r="U51" s="12"/>
    </row>
    <row r="52" spans="3:21" ht="6" customHeight="1" x14ac:dyDescent="0.2">
      <c r="C52" s="1"/>
      <c r="D52" s="15"/>
      <c r="E52" s="1"/>
      <c r="G52" s="16"/>
      <c r="I52" s="15"/>
      <c r="K52" s="9"/>
      <c r="P52" s="13"/>
      <c r="Q52" s="14"/>
      <c r="U52" s="12"/>
    </row>
    <row r="53" spans="3:21" x14ac:dyDescent="0.2">
      <c r="C53" s="1"/>
      <c r="D53" s="15"/>
      <c r="E53" s="1"/>
      <c r="F53" s="21" t="s">
        <v>36</v>
      </c>
      <c r="G53" s="25">
        <f>SUM(G49:G52)</f>
        <v>162.20999999999998</v>
      </c>
      <c r="I53" s="15"/>
      <c r="K53" s="28">
        <f>SUM(K49:K52)</f>
        <v>177133320</v>
      </c>
      <c r="P53" s="13"/>
      <c r="Q53" s="14"/>
      <c r="U53" s="12"/>
    </row>
    <row r="54" spans="3:21" ht="6" customHeight="1" x14ac:dyDescent="0.2">
      <c r="C54" s="1"/>
      <c r="D54" s="15"/>
      <c r="E54" s="1"/>
      <c r="G54" s="16"/>
      <c r="I54" s="15"/>
      <c r="K54" s="9"/>
      <c r="P54" s="13"/>
      <c r="Q54" s="14"/>
      <c r="U54" s="12"/>
    </row>
    <row r="55" spans="3:21" x14ac:dyDescent="0.2">
      <c r="C55" s="1" t="s">
        <v>30</v>
      </c>
      <c r="D55" s="15" t="s">
        <v>18</v>
      </c>
      <c r="E55" s="1" t="s">
        <v>23</v>
      </c>
      <c r="G55" s="16">
        <v>8</v>
      </c>
      <c r="I55" s="15" t="s">
        <v>12</v>
      </c>
      <c r="K55" s="9">
        <f>30*28000*1.3*G55</f>
        <v>8736000</v>
      </c>
      <c r="P55" s="13"/>
      <c r="Q55" s="14"/>
      <c r="U55" s="12"/>
    </row>
    <row r="56" spans="3:21" x14ac:dyDescent="0.2">
      <c r="C56" s="1" t="s">
        <v>23</v>
      </c>
      <c r="D56" s="15" t="s">
        <v>18</v>
      </c>
      <c r="E56" s="1" t="s">
        <v>24</v>
      </c>
      <c r="G56" s="16">
        <f>25.1+11.5+29.5</f>
        <v>66.099999999999994</v>
      </c>
      <c r="H56" s="14"/>
      <c r="I56" s="1" t="s">
        <v>12</v>
      </c>
      <c r="K56" s="9">
        <f>30*28000*1.3*G56</f>
        <v>72181200</v>
      </c>
      <c r="P56" s="13"/>
      <c r="Q56" s="14"/>
      <c r="U56" s="12"/>
    </row>
    <row r="57" spans="3:21" x14ac:dyDescent="0.2">
      <c r="C57" s="1"/>
      <c r="D57" s="15"/>
      <c r="E57" s="1"/>
      <c r="G57" s="16">
        <f>27.5+18.5+20.5+11.5</f>
        <v>78</v>
      </c>
      <c r="H57" s="14"/>
      <c r="I57" s="1" t="s">
        <v>25</v>
      </c>
      <c r="K57" s="9">
        <f>24*28000*1.3*G57</f>
        <v>68140800</v>
      </c>
      <c r="P57" s="13"/>
      <c r="Q57" s="14"/>
      <c r="U57" s="12"/>
    </row>
    <row r="58" spans="3:21" x14ac:dyDescent="0.2">
      <c r="C58" s="1"/>
      <c r="D58" s="15"/>
      <c r="E58" s="31" t="s">
        <v>49</v>
      </c>
      <c r="G58" s="16"/>
      <c r="H58" s="14"/>
      <c r="K58" s="9">
        <v>15000000</v>
      </c>
      <c r="P58" s="13"/>
      <c r="Q58" s="14"/>
      <c r="U58" s="12"/>
    </row>
    <row r="59" spans="3:21" ht="6" customHeight="1" x14ac:dyDescent="0.2">
      <c r="C59" s="5"/>
      <c r="D59" s="5"/>
      <c r="E59" s="5"/>
      <c r="F59" s="21"/>
      <c r="G59" s="22"/>
      <c r="H59" s="5"/>
      <c r="I59" s="4"/>
      <c r="J59" s="5"/>
      <c r="K59" s="20"/>
      <c r="P59" s="13"/>
      <c r="Q59" s="14"/>
      <c r="U59" s="12"/>
    </row>
    <row r="60" spans="3:21" x14ac:dyDescent="0.2">
      <c r="F60" s="21" t="s">
        <v>37</v>
      </c>
      <c r="G60" s="22">
        <f>SUM(G55:G59)</f>
        <v>152.1</v>
      </c>
      <c r="K60" s="26">
        <f>SUM(K55:K59)</f>
        <v>164058000</v>
      </c>
      <c r="P60" s="13"/>
      <c r="Q60" s="14"/>
      <c r="U60" s="12"/>
    </row>
    <row r="61" spans="3:21" ht="6" customHeight="1" thickBot="1" x14ac:dyDescent="0.25">
      <c r="F61" s="13"/>
      <c r="G61" s="14"/>
      <c r="K61" s="12"/>
      <c r="P61" s="13"/>
      <c r="Q61" s="14"/>
      <c r="U61" s="12"/>
    </row>
    <row r="62" spans="3:21" ht="13.5" thickBot="1" x14ac:dyDescent="0.25">
      <c r="F62" s="21" t="s">
        <v>38</v>
      </c>
      <c r="G62" s="17">
        <f>G47+G53+G60</f>
        <v>411.14</v>
      </c>
      <c r="K62" s="27">
        <f>K47+K53+K60</f>
        <v>492077352</v>
      </c>
      <c r="P62" s="13"/>
      <c r="Q62" s="14"/>
      <c r="U62" s="12"/>
    </row>
    <row r="63" spans="3:21" x14ac:dyDescent="0.2">
      <c r="F63" s="21"/>
      <c r="G63" s="19"/>
      <c r="K63" s="28"/>
      <c r="P63" s="13"/>
      <c r="Q63" s="14"/>
      <c r="U63" s="12"/>
    </row>
    <row r="64" spans="3:21" ht="20.25" x14ac:dyDescent="0.3">
      <c r="F64" s="21"/>
      <c r="G64" s="19"/>
      <c r="H64" s="3" t="s">
        <v>0</v>
      </c>
      <c r="K64" s="28"/>
      <c r="P64" s="13"/>
      <c r="Q64" s="14"/>
      <c r="U64" s="12"/>
    </row>
    <row r="65" spans="3:21" ht="18" x14ac:dyDescent="0.25">
      <c r="F65" s="21"/>
      <c r="G65" s="19"/>
      <c r="H65" s="29" t="s">
        <v>1</v>
      </c>
      <c r="K65" s="28"/>
      <c r="P65" s="13"/>
      <c r="Q65" s="14"/>
      <c r="U65" s="12"/>
    </row>
    <row r="66" spans="3:21" ht="18" x14ac:dyDescent="0.25">
      <c r="F66" s="21"/>
      <c r="G66" s="19"/>
      <c r="H66" s="29" t="s">
        <v>2</v>
      </c>
      <c r="K66" s="28"/>
      <c r="P66" s="13"/>
      <c r="Q66" s="14"/>
      <c r="U66" s="12"/>
    </row>
    <row r="67" spans="3:21" ht="18" x14ac:dyDescent="0.25">
      <c r="F67" s="21"/>
      <c r="G67" s="19"/>
      <c r="H67" s="29" t="s">
        <v>3</v>
      </c>
      <c r="K67" s="28"/>
      <c r="P67" s="13"/>
      <c r="Q67" s="14"/>
      <c r="U67" s="12"/>
    </row>
    <row r="68" spans="3:21" x14ac:dyDescent="0.2">
      <c r="F68" s="21"/>
      <c r="G68" s="19"/>
      <c r="K68" s="28"/>
      <c r="P68" s="13"/>
      <c r="Q68" s="14"/>
      <c r="U68" s="12"/>
    </row>
    <row r="69" spans="3:21" x14ac:dyDescent="0.2">
      <c r="C69" s="4" t="s">
        <v>47</v>
      </c>
      <c r="D69" s="5" t="s">
        <v>41</v>
      </c>
      <c r="E69" s="24" t="s">
        <v>42</v>
      </c>
      <c r="F69" s="24"/>
      <c r="P69" s="13"/>
      <c r="Q69" s="14"/>
      <c r="U69" s="12"/>
    </row>
    <row r="70" spans="3:21" x14ac:dyDescent="0.2">
      <c r="E70" s="24" t="s">
        <v>48</v>
      </c>
      <c r="F70" s="4"/>
      <c r="P70" s="13"/>
      <c r="Q70" s="14"/>
      <c r="U70" s="12"/>
    </row>
    <row r="71" spans="3:21" x14ac:dyDescent="0.2">
      <c r="E71" s="24"/>
      <c r="F71" s="4"/>
      <c r="P71" s="13"/>
      <c r="Q71" s="14"/>
      <c r="U71" s="12"/>
    </row>
    <row r="72" spans="3:21" x14ac:dyDescent="0.2">
      <c r="C72" s="4" t="s">
        <v>4</v>
      </c>
      <c r="D72" s="4"/>
      <c r="E72" s="4" t="s">
        <v>5</v>
      </c>
      <c r="F72" s="5"/>
      <c r="G72" s="4" t="s">
        <v>6</v>
      </c>
      <c r="I72" s="4" t="s">
        <v>7</v>
      </c>
      <c r="K72" s="4" t="s">
        <v>8</v>
      </c>
      <c r="P72" s="13"/>
      <c r="Q72" s="14"/>
      <c r="U72" s="12"/>
    </row>
    <row r="73" spans="3:21" x14ac:dyDescent="0.2">
      <c r="C73" s="6" t="s">
        <v>9</v>
      </c>
      <c r="D73" s="6"/>
      <c r="E73" s="6" t="s">
        <v>10</v>
      </c>
      <c r="F73" s="7"/>
      <c r="G73" s="8">
        <v>96.83</v>
      </c>
      <c r="H73" s="7"/>
      <c r="I73" s="10" t="s">
        <v>29</v>
      </c>
      <c r="J73" s="7"/>
      <c r="K73" s="9">
        <f>42*28000*1.3*G73</f>
        <v>148033704</v>
      </c>
      <c r="P73" s="13"/>
      <c r="Q73" s="14"/>
      <c r="U73" s="12"/>
    </row>
    <row r="74" spans="3:21" x14ac:dyDescent="0.2">
      <c r="C74" s="6"/>
      <c r="D74" s="6"/>
      <c r="E74" s="11" t="s">
        <v>13</v>
      </c>
      <c r="F74" s="7"/>
      <c r="G74" s="8"/>
      <c r="H74" s="7"/>
      <c r="I74" s="6"/>
      <c r="K74" s="9">
        <v>1000000</v>
      </c>
      <c r="P74" s="13"/>
      <c r="Q74" s="14"/>
      <c r="U74" s="12"/>
    </row>
    <row r="75" spans="3:21" x14ac:dyDescent="0.2">
      <c r="E75" t="s">
        <v>14</v>
      </c>
      <c r="K75" s="9">
        <v>2000000</v>
      </c>
      <c r="P75" s="13"/>
      <c r="Q75" s="14"/>
      <c r="U75" s="12"/>
    </row>
    <row r="76" spans="3:21" x14ac:dyDescent="0.2">
      <c r="E76" t="s">
        <v>35</v>
      </c>
      <c r="K76" s="9">
        <v>1000000</v>
      </c>
      <c r="P76" s="13"/>
      <c r="Q76" s="14"/>
      <c r="U76" s="12"/>
    </row>
    <row r="77" spans="3:21" x14ac:dyDescent="0.2">
      <c r="E77" t="s">
        <v>16</v>
      </c>
      <c r="K77" s="12">
        <v>5000000</v>
      </c>
      <c r="P77" s="13"/>
      <c r="Q77" s="14"/>
      <c r="U77" s="12"/>
    </row>
    <row r="78" spans="3:21" ht="6" customHeight="1" x14ac:dyDescent="0.2">
      <c r="K78" s="12"/>
      <c r="P78" s="13"/>
      <c r="Q78" s="14"/>
      <c r="U78" s="12"/>
    </row>
    <row r="79" spans="3:21" x14ac:dyDescent="0.2">
      <c r="C79" s="5"/>
      <c r="D79" s="5"/>
      <c r="E79" s="5"/>
      <c r="F79" s="21" t="s">
        <v>17</v>
      </c>
      <c r="G79" s="22">
        <f>SUM(G73:G78)</f>
        <v>96.83</v>
      </c>
      <c r="H79" s="5"/>
      <c r="I79" s="4"/>
      <c r="J79" s="5"/>
      <c r="K79" s="20">
        <f>SUM(K73:K78)</f>
        <v>157033704</v>
      </c>
      <c r="P79" s="13"/>
      <c r="Q79" s="14"/>
      <c r="U79" s="12"/>
    </row>
    <row r="80" spans="3:21" ht="6" customHeight="1" x14ac:dyDescent="0.2">
      <c r="F80" s="21"/>
      <c r="G80" s="19"/>
      <c r="K80" s="28"/>
      <c r="P80" s="13"/>
      <c r="Q80" s="14"/>
      <c r="U80" s="12"/>
    </row>
    <row r="81" spans="3:21" x14ac:dyDescent="0.2">
      <c r="C81" s="1" t="s">
        <v>10</v>
      </c>
      <c r="D81" s="15" t="s">
        <v>18</v>
      </c>
      <c r="E81" s="1" t="s">
        <v>19</v>
      </c>
      <c r="G81" s="16">
        <f>0.8+12.8+2.9+7.136+3.364+1.23+15.67</f>
        <v>43.9</v>
      </c>
      <c r="I81" s="15" t="s">
        <v>12</v>
      </c>
      <c r="K81" s="9">
        <f>30*28000*1.3*G81</f>
        <v>47938800</v>
      </c>
      <c r="P81" s="13"/>
      <c r="Q81" s="14"/>
      <c r="U81" s="12"/>
    </row>
    <row r="82" spans="3:21" x14ac:dyDescent="0.2">
      <c r="C82" s="1" t="s">
        <v>19</v>
      </c>
      <c r="D82" s="15" t="s">
        <v>18</v>
      </c>
      <c r="E82" s="1" t="s">
        <v>20</v>
      </c>
      <c r="G82" s="16">
        <f>10+3.9+15.4+11.9+1.8+12.1+16.1</f>
        <v>71.2</v>
      </c>
      <c r="I82" s="15" t="s">
        <v>12</v>
      </c>
      <c r="K82" s="9">
        <f>30*28000*1.3*G82</f>
        <v>77750400</v>
      </c>
      <c r="P82" s="13"/>
      <c r="Q82" s="14"/>
      <c r="U82" s="12"/>
    </row>
    <row r="83" spans="3:21" x14ac:dyDescent="0.2">
      <c r="C83" s="1" t="s">
        <v>20</v>
      </c>
      <c r="D83" s="15" t="s">
        <v>18</v>
      </c>
      <c r="E83" s="1" t="s">
        <v>21</v>
      </c>
      <c r="G83" s="16">
        <f>12.31+13.8+5.1+7.9+1+7</f>
        <v>47.11</v>
      </c>
      <c r="I83" s="15" t="s">
        <v>12</v>
      </c>
      <c r="K83" s="9">
        <f>30*28000*1.3*G83</f>
        <v>51444120</v>
      </c>
      <c r="P83" s="13"/>
      <c r="Q83" s="14"/>
      <c r="U83" s="12"/>
    </row>
    <row r="84" spans="3:21" ht="6" customHeight="1" x14ac:dyDescent="0.2">
      <c r="C84" s="1"/>
      <c r="D84" s="15"/>
      <c r="E84" s="1"/>
      <c r="G84" s="16"/>
      <c r="I84" s="15"/>
      <c r="K84" s="9"/>
      <c r="P84" s="13"/>
      <c r="Q84" s="14"/>
      <c r="U84" s="12"/>
    </row>
    <row r="85" spans="3:21" x14ac:dyDescent="0.2">
      <c r="C85" s="1"/>
      <c r="D85" s="15"/>
      <c r="E85" s="1"/>
      <c r="F85" s="21" t="s">
        <v>36</v>
      </c>
      <c r="G85" s="25">
        <f>SUM(G81:G84)</f>
        <v>162.20999999999998</v>
      </c>
      <c r="I85" s="15"/>
      <c r="K85" s="28">
        <f>SUM(K81:K84)</f>
        <v>177133320</v>
      </c>
      <c r="P85" s="13"/>
      <c r="Q85" s="14"/>
      <c r="U85" s="12"/>
    </row>
    <row r="86" spans="3:21" ht="6" customHeight="1" x14ac:dyDescent="0.2">
      <c r="C86" s="1"/>
      <c r="D86" s="15"/>
      <c r="E86" s="1"/>
      <c r="G86" s="16"/>
      <c r="I86" s="15"/>
      <c r="K86" s="9"/>
      <c r="P86" s="13"/>
      <c r="Q86" s="14"/>
      <c r="U86" s="12"/>
    </row>
    <row r="87" spans="3:21" x14ac:dyDescent="0.2">
      <c r="C87" s="1" t="s">
        <v>30</v>
      </c>
      <c r="D87" s="15" t="s">
        <v>18</v>
      </c>
      <c r="E87" s="1" t="s">
        <v>23</v>
      </c>
      <c r="G87" s="16">
        <v>8</v>
      </c>
      <c r="I87" s="15" t="s">
        <v>12</v>
      </c>
      <c r="K87" s="9">
        <f>30*28000*1.3*G87</f>
        <v>8736000</v>
      </c>
      <c r="P87" s="13"/>
      <c r="Q87" s="14"/>
      <c r="U87" s="12"/>
    </row>
    <row r="88" spans="3:21" x14ac:dyDescent="0.2">
      <c r="C88" s="1" t="s">
        <v>23</v>
      </c>
      <c r="D88" s="15" t="s">
        <v>18</v>
      </c>
      <c r="E88" s="1" t="s">
        <v>24</v>
      </c>
      <c r="G88" s="16">
        <f>25.1+11.5+29.5</f>
        <v>66.099999999999994</v>
      </c>
      <c r="H88" s="14"/>
      <c r="I88" s="1" t="s">
        <v>12</v>
      </c>
      <c r="K88" s="9">
        <f>30*28000*1.3*G88</f>
        <v>72181200</v>
      </c>
      <c r="P88" s="13"/>
      <c r="Q88" s="14"/>
      <c r="U88" s="12"/>
    </row>
    <row r="89" spans="3:21" x14ac:dyDescent="0.2">
      <c r="C89" s="1"/>
      <c r="D89" s="15"/>
      <c r="E89" s="1"/>
      <c r="G89" s="16">
        <f>27.5+18.5+20.5+11.5</f>
        <v>78</v>
      </c>
      <c r="H89" s="14"/>
      <c r="I89" s="1" t="s">
        <v>25</v>
      </c>
      <c r="K89" s="9">
        <f>24*28000*1.3*G89</f>
        <v>68140800</v>
      </c>
      <c r="P89" s="13"/>
      <c r="Q89" s="14"/>
      <c r="U89" s="12"/>
    </row>
    <row r="90" spans="3:21" ht="6" customHeight="1" x14ac:dyDescent="0.2">
      <c r="C90" s="5"/>
      <c r="D90" s="5"/>
      <c r="E90" s="5"/>
      <c r="F90" s="21"/>
      <c r="G90" s="22"/>
      <c r="H90" s="5"/>
      <c r="I90" s="4"/>
      <c r="J90" s="5"/>
      <c r="K90" s="20"/>
      <c r="P90" s="13"/>
      <c r="Q90" s="14"/>
      <c r="U90" s="12"/>
    </row>
    <row r="91" spans="3:21" x14ac:dyDescent="0.2">
      <c r="F91" s="21" t="s">
        <v>37</v>
      </c>
      <c r="G91" s="22">
        <f>SUM(G87:G90)</f>
        <v>152.1</v>
      </c>
      <c r="K91" s="26">
        <f>SUM(K87:K90)</f>
        <v>149058000</v>
      </c>
      <c r="P91" s="13"/>
      <c r="Q91" s="14"/>
      <c r="U91" s="12"/>
    </row>
    <row r="92" spans="3:21" ht="13.5" thickBot="1" x14ac:dyDescent="0.25">
      <c r="F92" s="13"/>
      <c r="G92" s="14"/>
      <c r="K92" s="12"/>
      <c r="P92" s="13"/>
      <c r="Q92" s="14"/>
      <c r="U92" s="12"/>
    </row>
    <row r="93" spans="3:21" ht="13.5" thickBot="1" x14ac:dyDescent="0.25">
      <c r="F93" s="21" t="s">
        <v>38</v>
      </c>
      <c r="G93" s="17">
        <f>G79+G85+G91</f>
        <v>411.14</v>
      </c>
      <c r="K93" s="27">
        <f>K79+K85+K91</f>
        <v>483225024</v>
      </c>
      <c r="P93" s="13"/>
      <c r="Q93" s="14"/>
      <c r="U93" s="12"/>
    </row>
    <row r="94" spans="3:21" x14ac:dyDescent="0.2">
      <c r="F94" s="13"/>
      <c r="G94" s="14"/>
      <c r="K94" s="12"/>
      <c r="P94" s="13"/>
      <c r="Q94" s="14"/>
      <c r="U94" s="12"/>
    </row>
    <row r="95" spans="3:21" x14ac:dyDescent="0.2">
      <c r="F95" s="13"/>
      <c r="G95" s="14"/>
      <c r="K95" s="12"/>
      <c r="P95" s="13"/>
      <c r="Q95" s="14"/>
      <c r="U95" s="12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7/05/01
Revision #1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3"/>
  <sheetViews>
    <sheetView workbookViewId="0">
      <selection activeCell="C15" sqref="C15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7.7109375" style="1" customWidth="1"/>
    <col min="10" max="10" width="5.7109375" customWidth="1"/>
    <col min="11" max="11" width="13.7109375" customWidth="1"/>
    <col min="12" max="12" width="8.7109375" customWidth="1"/>
    <col min="13" max="13" width="7.7109375" customWidth="1"/>
    <col min="14" max="14" width="1.7109375" customWidth="1"/>
    <col min="15" max="15" width="7.7109375" customWidth="1"/>
    <col min="16" max="16" width="6.7109375" customWidth="1"/>
    <col min="17" max="17" width="7.7109375" customWidth="1"/>
    <col min="18" max="18" width="1.7109375" customWidth="1"/>
    <col min="19" max="19" width="9.140625" style="1"/>
    <col min="20" max="20" width="1.7109375" customWidth="1"/>
    <col min="21" max="21" width="13.7109375" customWidth="1"/>
  </cols>
  <sheetData>
    <row r="2" spans="2:19" ht="20.25" x14ac:dyDescent="0.3">
      <c r="H2" s="3" t="s">
        <v>0</v>
      </c>
    </row>
    <row r="3" spans="2:19" ht="18" x14ac:dyDescent="0.25">
      <c r="H3" s="29" t="s">
        <v>1</v>
      </c>
    </row>
    <row r="4" spans="2:19" ht="23.25" x14ac:dyDescent="0.35">
      <c r="B4" s="2"/>
      <c r="C4" s="2"/>
      <c r="D4" s="2"/>
      <c r="E4" s="2"/>
      <c r="H4" s="29" t="s">
        <v>2</v>
      </c>
      <c r="K4" s="2"/>
      <c r="M4" s="2"/>
      <c r="N4" s="2"/>
      <c r="O4" s="2"/>
      <c r="P4" s="2"/>
      <c r="Q4" s="2"/>
      <c r="R4" s="2"/>
      <c r="S4" s="2"/>
    </row>
    <row r="5" spans="2:19" ht="18" x14ac:dyDescent="0.25">
      <c r="H5" s="29" t="s">
        <v>3</v>
      </c>
    </row>
    <row r="7" spans="2:19" x14ac:dyDescent="0.2">
      <c r="C7" s="4" t="s">
        <v>50</v>
      </c>
      <c r="D7" s="5" t="s">
        <v>32</v>
      </c>
      <c r="E7" s="24" t="s">
        <v>51</v>
      </c>
      <c r="F7" s="24"/>
      <c r="S7"/>
    </row>
    <row r="8" spans="2:19" x14ac:dyDescent="0.2">
      <c r="E8" s="24" t="s">
        <v>52</v>
      </c>
      <c r="F8" s="4"/>
      <c r="S8"/>
    </row>
    <row r="9" spans="2:19" x14ac:dyDescent="0.2">
      <c r="S9"/>
    </row>
    <row r="10" spans="2:19" x14ac:dyDescent="0.2">
      <c r="C10" s="4" t="s">
        <v>4</v>
      </c>
      <c r="D10" s="4"/>
      <c r="E10" s="4" t="s">
        <v>5</v>
      </c>
      <c r="F10" s="5"/>
      <c r="G10" s="4" t="s">
        <v>6</v>
      </c>
      <c r="I10" s="4" t="s">
        <v>7</v>
      </c>
      <c r="K10" s="4" t="s">
        <v>8</v>
      </c>
      <c r="L10" s="4"/>
      <c r="S10"/>
    </row>
    <row r="11" spans="2:19" x14ac:dyDescent="0.2">
      <c r="C11" s="6" t="s">
        <v>9</v>
      </c>
      <c r="D11" s="6"/>
      <c r="E11" s="6" t="s">
        <v>10</v>
      </c>
      <c r="F11" s="7"/>
      <c r="G11" s="8">
        <f>1+2.786+1.33+2.03+0.538+2.656+5.928+0.739+3.502+5.872+9.97</f>
        <v>36.350999999999999</v>
      </c>
      <c r="H11" s="7"/>
      <c r="I11" s="6" t="s">
        <v>11</v>
      </c>
      <c r="K11" s="9">
        <f>36*28000*1.3*G11</f>
        <v>47634350.399999999</v>
      </c>
      <c r="S11"/>
    </row>
    <row r="12" spans="2:19" x14ac:dyDescent="0.2">
      <c r="C12" s="6"/>
      <c r="D12" s="6"/>
      <c r="E12" s="6"/>
      <c r="F12" s="7"/>
      <c r="G12" s="8">
        <f>1.582+2.14+0.1+3.72+2.037+2.162+2+0.001+4.043+0.1+2.959+7.131+3.34+0.458+3.793+2.703</f>
        <v>38.269000000000005</v>
      </c>
      <c r="H12" s="7"/>
      <c r="I12" s="6" t="s">
        <v>12</v>
      </c>
      <c r="K12" s="9">
        <f>30*28000*1.3*G12</f>
        <v>41789748.000000007</v>
      </c>
      <c r="S12"/>
    </row>
    <row r="13" spans="2:19" x14ac:dyDescent="0.2">
      <c r="C13" s="6"/>
      <c r="D13" s="6"/>
      <c r="E13" s="11" t="s">
        <v>13</v>
      </c>
      <c r="F13" s="7"/>
      <c r="G13" s="8"/>
      <c r="H13" s="7"/>
      <c r="I13" s="6"/>
      <c r="K13" s="9">
        <v>1000000</v>
      </c>
      <c r="S13"/>
    </row>
    <row r="14" spans="2:19" x14ac:dyDescent="0.2">
      <c r="E14" t="s">
        <v>14</v>
      </c>
      <c r="K14" s="9">
        <v>2000000</v>
      </c>
      <c r="S14"/>
    </row>
    <row r="15" spans="2:19" x14ac:dyDescent="0.2">
      <c r="E15" t="s">
        <v>35</v>
      </c>
      <c r="K15" s="9">
        <v>1000000</v>
      </c>
      <c r="S15"/>
    </row>
    <row r="16" spans="2:19" x14ac:dyDescent="0.2">
      <c r="E16" t="s">
        <v>15</v>
      </c>
      <c r="K16" s="12">
        <v>15000000</v>
      </c>
      <c r="S16"/>
    </row>
    <row r="17" spans="3:21" x14ac:dyDescent="0.2">
      <c r="E17" t="s">
        <v>16</v>
      </c>
      <c r="K17" s="12">
        <v>5000000</v>
      </c>
      <c r="S17"/>
    </row>
    <row r="18" spans="3:21" ht="6" customHeight="1" x14ac:dyDescent="0.2">
      <c r="K18" s="12"/>
      <c r="S18"/>
    </row>
    <row r="19" spans="3:21" x14ac:dyDescent="0.2">
      <c r="F19" s="21" t="s">
        <v>17</v>
      </c>
      <c r="G19" s="22">
        <f>SUM(G11:G18)</f>
        <v>74.62</v>
      </c>
      <c r="H19" s="5"/>
      <c r="I19" s="4"/>
      <c r="J19" s="5"/>
      <c r="K19" s="20">
        <f>SUM(K11:K18)</f>
        <v>113424098.40000001</v>
      </c>
      <c r="L19" s="5"/>
      <c r="S19"/>
    </row>
    <row r="20" spans="3:21" ht="6" customHeight="1" x14ac:dyDescent="0.2">
      <c r="F20" s="13"/>
      <c r="G20" s="14"/>
      <c r="K20" s="12"/>
      <c r="P20" s="13"/>
      <c r="Q20" s="14"/>
      <c r="U20" s="12"/>
    </row>
    <row r="21" spans="3:21" ht="12.75" customHeight="1" x14ac:dyDescent="0.2">
      <c r="E21" s="31" t="s">
        <v>49</v>
      </c>
      <c r="G21" s="16"/>
      <c r="H21" s="14"/>
      <c r="K21" s="9">
        <v>15000000</v>
      </c>
      <c r="P21" s="13"/>
      <c r="Q21" s="14"/>
      <c r="U21" s="12"/>
    </row>
    <row r="22" spans="3:21" ht="12.75" customHeight="1" x14ac:dyDescent="0.2">
      <c r="C22" t="s">
        <v>28</v>
      </c>
      <c r="G22" s="23">
        <v>40</v>
      </c>
      <c r="I22" s="1" t="s">
        <v>11</v>
      </c>
      <c r="K22" s="9">
        <f>36*28000*1.3*G22</f>
        <v>52416000</v>
      </c>
      <c r="P22" s="13"/>
      <c r="Q22" s="14"/>
      <c r="U22" s="12"/>
    </row>
    <row r="23" spans="3:21" ht="12.75" customHeight="1" x14ac:dyDescent="0.2">
      <c r="G23" s="23">
        <v>240</v>
      </c>
      <c r="I23" s="1" t="s">
        <v>12</v>
      </c>
      <c r="K23" s="9">
        <f>30*28000*1.3*G23</f>
        <v>262080000</v>
      </c>
      <c r="P23" s="13"/>
      <c r="Q23" s="14"/>
      <c r="U23" s="12"/>
    </row>
    <row r="24" spans="3:21" x14ac:dyDescent="0.2">
      <c r="C24" s="1"/>
      <c r="D24" s="15"/>
      <c r="E24" s="1"/>
      <c r="F24" s="21" t="s">
        <v>53</v>
      </c>
      <c r="G24" s="25">
        <f>SUM(G22:G23)</f>
        <v>280</v>
      </c>
      <c r="I24" s="15"/>
      <c r="K24" s="28">
        <f>SUM(K21:K23)</f>
        <v>329496000</v>
      </c>
      <c r="P24" s="13"/>
      <c r="Q24" s="14"/>
      <c r="U24" s="12"/>
    </row>
    <row r="25" spans="3:21" ht="6" customHeight="1" thickBot="1" x14ac:dyDescent="0.25">
      <c r="C25" s="1"/>
      <c r="D25" s="15"/>
      <c r="E25" s="1"/>
      <c r="G25" s="16"/>
      <c r="I25" s="15"/>
      <c r="K25" s="9"/>
      <c r="P25" s="13"/>
      <c r="Q25" s="14"/>
      <c r="U25" s="12"/>
    </row>
    <row r="26" spans="3:21" ht="13.5" thickBot="1" x14ac:dyDescent="0.25">
      <c r="F26" s="21" t="s">
        <v>38</v>
      </c>
      <c r="G26" s="17">
        <f>G19+G24</f>
        <v>354.62</v>
      </c>
      <c r="K26" s="27">
        <f>K19+K24</f>
        <v>442920098.39999998</v>
      </c>
      <c r="P26" s="13"/>
      <c r="Q26" s="14"/>
      <c r="U26" s="12"/>
    </row>
    <row r="27" spans="3:21" x14ac:dyDescent="0.2">
      <c r="F27" s="13"/>
      <c r="G27" s="14"/>
      <c r="K27" s="12"/>
      <c r="P27" s="13"/>
      <c r="Q27" s="14"/>
      <c r="U27" s="12"/>
    </row>
    <row r="28" spans="3:21" x14ac:dyDescent="0.2">
      <c r="C28" s="4" t="s">
        <v>47</v>
      </c>
      <c r="D28" s="5" t="s">
        <v>40</v>
      </c>
      <c r="E28" s="24" t="s">
        <v>55</v>
      </c>
      <c r="F28" s="24"/>
      <c r="P28" s="13"/>
      <c r="Q28" s="14"/>
      <c r="U28" s="12"/>
    </row>
    <row r="29" spans="3:21" x14ac:dyDescent="0.2">
      <c r="E29" s="24" t="s">
        <v>52</v>
      </c>
      <c r="F29" s="4"/>
      <c r="P29" s="13"/>
      <c r="Q29" s="14"/>
      <c r="U29" s="12"/>
    </row>
    <row r="30" spans="3:21" x14ac:dyDescent="0.2">
      <c r="F30" s="13"/>
      <c r="G30" s="14"/>
      <c r="K30" s="12"/>
      <c r="P30" s="13"/>
      <c r="Q30" s="14"/>
      <c r="U30" s="12"/>
    </row>
    <row r="31" spans="3:21" x14ac:dyDescent="0.2">
      <c r="C31" s="4" t="s">
        <v>4</v>
      </c>
      <c r="D31" s="4"/>
      <c r="E31" s="4" t="s">
        <v>5</v>
      </c>
      <c r="F31" s="5"/>
      <c r="G31" s="4" t="s">
        <v>6</v>
      </c>
      <c r="I31" s="4" t="s">
        <v>7</v>
      </c>
      <c r="K31" s="4" t="s">
        <v>8</v>
      </c>
      <c r="P31" s="13"/>
      <c r="Q31" s="14"/>
      <c r="U31" s="12"/>
    </row>
    <row r="32" spans="3:21" x14ac:dyDescent="0.2">
      <c r="C32" s="6" t="s">
        <v>9</v>
      </c>
      <c r="D32" s="6"/>
      <c r="E32" s="6" t="s">
        <v>10</v>
      </c>
      <c r="F32" s="7"/>
      <c r="G32" s="8">
        <v>96.83</v>
      </c>
      <c r="H32" s="7"/>
      <c r="I32" s="10" t="s">
        <v>11</v>
      </c>
      <c r="J32" s="7"/>
      <c r="K32" s="9">
        <f>36*28000*1.3*G32</f>
        <v>126886032</v>
      </c>
      <c r="P32" s="13"/>
      <c r="Q32" s="14"/>
      <c r="U32" s="12"/>
    </row>
    <row r="33" spans="3:21" x14ac:dyDescent="0.2">
      <c r="C33" s="6"/>
      <c r="D33" s="6"/>
      <c r="E33" s="11" t="s">
        <v>13</v>
      </c>
      <c r="F33" s="7"/>
      <c r="G33" s="8"/>
      <c r="H33" s="7"/>
      <c r="I33" s="6"/>
      <c r="K33" s="9">
        <v>1000000</v>
      </c>
      <c r="P33" s="13"/>
      <c r="Q33" s="14"/>
      <c r="U33" s="12"/>
    </row>
    <row r="34" spans="3:21" x14ac:dyDescent="0.2">
      <c r="E34" t="s">
        <v>14</v>
      </c>
      <c r="K34" s="9">
        <v>2000000</v>
      </c>
      <c r="P34" s="13"/>
      <c r="Q34" s="14"/>
      <c r="U34" s="12"/>
    </row>
    <row r="35" spans="3:21" x14ac:dyDescent="0.2">
      <c r="E35" t="s">
        <v>35</v>
      </c>
      <c r="K35" s="9">
        <v>1000000</v>
      </c>
      <c r="P35" s="13"/>
      <c r="Q35" s="14"/>
      <c r="U35" s="12"/>
    </row>
    <row r="36" spans="3:21" x14ac:dyDescent="0.2">
      <c r="E36" t="s">
        <v>15</v>
      </c>
      <c r="K36" s="12">
        <v>15000000</v>
      </c>
      <c r="P36" s="13"/>
      <c r="Q36" s="14"/>
      <c r="U36" s="12"/>
    </row>
    <row r="37" spans="3:21" x14ac:dyDescent="0.2">
      <c r="E37" t="s">
        <v>16</v>
      </c>
      <c r="K37" s="12">
        <v>5000000</v>
      </c>
      <c r="P37" s="13"/>
      <c r="Q37" s="14"/>
      <c r="U37" s="12"/>
    </row>
    <row r="38" spans="3:21" ht="6" customHeight="1" x14ac:dyDescent="0.2">
      <c r="K38" s="12"/>
      <c r="P38" s="13"/>
      <c r="Q38" s="14"/>
      <c r="U38" s="12"/>
    </row>
    <row r="39" spans="3:21" x14ac:dyDescent="0.2">
      <c r="C39" s="5"/>
      <c r="D39" s="5"/>
      <c r="E39" s="5"/>
      <c r="F39" s="21" t="s">
        <v>17</v>
      </c>
      <c r="G39" s="22">
        <f>SUM(G32:G38)</f>
        <v>96.83</v>
      </c>
      <c r="H39" s="5"/>
      <c r="I39" s="4"/>
      <c r="J39" s="5"/>
      <c r="K39" s="20">
        <f>SUM(K32:K38)</f>
        <v>150886032</v>
      </c>
      <c r="P39" s="13"/>
      <c r="Q39" s="14"/>
      <c r="U39" s="12"/>
    </row>
    <row r="40" spans="3:21" ht="6" customHeight="1" x14ac:dyDescent="0.2">
      <c r="C40" s="5"/>
      <c r="D40" s="5"/>
      <c r="E40" s="5"/>
      <c r="F40" s="21"/>
      <c r="G40" s="22"/>
      <c r="H40" s="5"/>
      <c r="I40" s="4"/>
      <c r="J40" s="5"/>
      <c r="K40" s="20"/>
      <c r="P40" s="13"/>
      <c r="Q40" s="14"/>
      <c r="U40" s="12"/>
    </row>
    <row r="41" spans="3:21" x14ac:dyDescent="0.2">
      <c r="E41" s="31" t="s">
        <v>49</v>
      </c>
      <c r="G41" s="16"/>
      <c r="H41" s="14"/>
      <c r="K41" s="9">
        <v>15000000</v>
      </c>
      <c r="P41" s="13"/>
      <c r="Q41" s="14"/>
      <c r="U41" s="12"/>
    </row>
    <row r="42" spans="3:21" x14ac:dyDescent="0.2">
      <c r="C42" t="s">
        <v>28</v>
      </c>
      <c r="G42" s="23">
        <v>40</v>
      </c>
      <c r="I42" s="1" t="s">
        <v>11</v>
      </c>
      <c r="K42" s="9">
        <f>36*28000*1.3*G42</f>
        <v>52416000</v>
      </c>
      <c r="P42" s="13"/>
      <c r="Q42" s="14"/>
      <c r="U42" s="12"/>
    </row>
    <row r="43" spans="3:21" x14ac:dyDescent="0.2">
      <c r="G43" s="23">
        <v>240</v>
      </c>
      <c r="I43" s="1" t="s">
        <v>12</v>
      </c>
      <c r="K43" s="9">
        <f>30*28000*1.3*G43</f>
        <v>262080000</v>
      </c>
      <c r="P43" s="13"/>
      <c r="Q43" s="14"/>
      <c r="U43" s="12"/>
    </row>
    <row r="44" spans="3:21" ht="12.75" customHeight="1" x14ac:dyDescent="0.2">
      <c r="C44" s="1"/>
      <c r="D44" s="15"/>
      <c r="E44" s="1"/>
      <c r="F44" s="21" t="s">
        <v>53</v>
      </c>
      <c r="G44" s="25">
        <f>SUM(G42:G43)</f>
        <v>280</v>
      </c>
      <c r="I44" s="15"/>
      <c r="K44" s="28">
        <f>SUM(K41:K43)</f>
        <v>329496000</v>
      </c>
      <c r="P44" s="13"/>
      <c r="Q44" s="14"/>
      <c r="U44" s="12"/>
    </row>
    <row r="45" spans="3:21" ht="6" customHeight="1" thickBot="1" x14ac:dyDescent="0.25">
      <c r="C45" s="1"/>
      <c r="D45" s="15"/>
      <c r="E45" s="1"/>
      <c r="G45" s="16"/>
      <c r="I45" s="15"/>
      <c r="K45" s="9"/>
      <c r="P45" s="13"/>
      <c r="Q45" s="14"/>
      <c r="U45" s="12"/>
    </row>
    <row r="46" spans="3:21" ht="12.75" customHeight="1" thickBot="1" x14ac:dyDescent="0.25">
      <c r="F46" s="21" t="s">
        <v>38</v>
      </c>
      <c r="G46" s="17">
        <f>G39+G44</f>
        <v>376.83</v>
      </c>
      <c r="K46" s="27">
        <f>K39+K44</f>
        <v>480382032</v>
      </c>
      <c r="P46" s="13"/>
      <c r="Q46" s="14"/>
      <c r="U46" s="12"/>
    </row>
    <row r="47" spans="3:21" ht="12.75" customHeight="1" x14ac:dyDescent="0.2">
      <c r="F47" s="21"/>
      <c r="G47" s="19"/>
      <c r="K47" s="28"/>
      <c r="P47" s="13"/>
      <c r="Q47" s="14"/>
      <c r="U47" s="12"/>
    </row>
    <row r="48" spans="3:21" ht="12.75" customHeight="1" x14ac:dyDescent="0.2">
      <c r="F48" s="21"/>
      <c r="G48" s="19"/>
      <c r="K48" s="28"/>
      <c r="P48" s="13"/>
      <c r="Q48" s="14"/>
      <c r="U48" s="12"/>
    </row>
    <row r="49" spans="6:21" ht="12.75" customHeight="1" x14ac:dyDescent="0.2">
      <c r="F49" s="21"/>
      <c r="G49" s="19"/>
      <c r="K49" s="28"/>
      <c r="P49" s="13"/>
      <c r="Q49" s="14"/>
      <c r="U49" s="12"/>
    </row>
    <row r="50" spans="6:21" ht="12.75" customHeight="1" x14ac:dyDescent="0.2">
      <c r="F50" s="21"/>
      <c r="G50" s="19"/>
      <c r="K50" s="28"/>
      <c r="P50" s="13"/>
      <c r="Q50" s="14"/>
      <c r="U50" s="12"/>
    </row>
    <row r="51" spans="6:21" ht="12.75" customHeight="1" x14ac:dyDescent="0.2">
      <c r="F51" s="21"/>
      <c r="G51" s="19"/>
      <c r="K51" s="28"/>
      <c r="P51" s="13"/>
      <c r="Q51" s="14"/>
      <c r="U51" s="12"/>
    </row>
    <row r="52" spans="6:21" ht="12.75" customHeight="1" x14ac:dyDescent="0.2">
      <c r="F52" s="21"/>
      <c r="G52" s="19"/>
      <c r="K52" s="28"/>
      <c r="P52" s="13"/>
      <c r="Q52" s="14"/>
      <c r="U52" s="12"/>
    </row>
    <row r="53" spans="6:21" ht="12.75" customHeight="1" x14ac:dyDescent="0.2">
      <c r="F53" s="21"/>
      <c r="G53" s="19"/>
      <c r="K53" s="28"/>
      <c r="P53" s="13"/>
      <c r="Q53" s="14"/>
      <c r="U53" s="12"/>
    </row>
    <row r="54" spans="6:21" ht="12.75" customHeight="1" x14ac:dyDescent="0.2">
      <c r="F54" s="21"/>
      <c r="G54" s="19"/>
      <c r="K54" s="28"/>
      <c r="P54" s="13"/>
      <c r="Q54" s="14"/>
      <c r="U54" s="12"/>
    </row>
    <row r="55" spans="6:21" ht="12.75" customHeight="1" x14ac:dyDescent="0.2">
      <c r="F55" s="21"/>
      <c r="G55" s="19"/>
      <c r="K55" s="28"/>
      <c r="P55" s="13"/>
      <c r="Q55" s="14"/>
      <c r="U55" s="12"/>
    </row>
    <row r="56" spans="6:21" ht="12.75" customHeight="1" x14ac:dyDescent="0.2">
      <c r="F56" s="21"/>
      <c r="G56" s="19"/>
      <c r="K56" s="28"/>
      <c r="P56" s="13"/>
      <c r="Q56" s="14"/>
      <c r="U56" s="12"/>
    </row>
    <row r="57" spans="6:21" ht="12.75" customHeight="1" x14ac:dyDescent="0.2">
      <c r="F57" s="21"/>
      <c r="G57" s="19"/>
      <c r="K57" s="28"/>
      <c r="P57" s="13"/>
      <c r="Q57" s="14"/>
      <c r="U57" s="12"/>
    </row>
    <row r="58" spans="6:21" ht="12.75" customHeight="1" x14ac:dyDescent="0.2">
      <c r="F58" s="21"/>
      <c r="G58" s="19"/>
      <c r="K58" s="28"/>
      <c r="P58" s="13"/>
      <c r="Q58" s="14"/>
      <c r="U58" s="12"/>
    </row>
    <row r="59" spans="6:21" ht="12.75" customHeight="1" x14ac:dyDescent="0.2">
      <c r="F59" s="21"/>
      <c r="G59" s="19"/>
      <c r="K59" s="28"/>
      <c r="P59" s="13"/>
      <c r="Q59" s="14"/>
      <c r="U59" s="12"/>
    </row>
    <row r="60" spans="6:21" x14ac:dyDescent="0.2">
      <c r="F60" s="21"/>
      <c r="G60" s="19"/>
      <c r="K60" s="28"/>
      <c r="P60" s="13"/>
      <c r="Q60" s="14"/>
      <c r="U60" s="12"/>
    </row>
    <row r="61" spans="6:21" ht="20.25" x14ac:dyDescent="0.3">
      <c r="F61" s="21"/>
      <c r="G61" s="19"/>
      <c r="H61" s="3" t="s">
        <v>0</v>
      </c>
      <c r="K61" s="28"/>
      <c r="P61" s="13"/>
      <c r="Q61" s="14"/>
      <c r="U61" s="12"/>
    </row>
    <row r="62" spans="6:21" ht="18" x14ac:dyDescent="0.25">
      <c r="F62" s="21"/>
      <c r="G62" s="19"/>
      <c r="H62" s="29" t="s">
        <v>1</v>
      </c>
      <c r="K62" s="28"/>
      <c r="P62" s="13"/>
      <c r="Q62" s="14"/>
      <c r="U62" s="12"/>
    </row>
    <row r="63" spans="6:21" ht="18" x14ac:dyDescent="0.25">
      <c r="F63" s="21"/>
      <c r="G63" s="19"/>
      <c r="H63" s="29" t="s">
        <v>2</v>
      </c>
      <c r="K63" s="28"/>
      <c r="P63" s="13"/>
      <c r="Q63" s="14"/>
      <c r="U63" s="12"/>
    </row>
    <row r="64" spans="6:21" ht="18" x14ac:dyDescent="0.25">
      <c r="F64" s="21"/>
      <c r="G64" s="19"/>
      <c r="H64" s="29" t="s">
        <v>3</v>
      </c>
      <c r="K64" s="28"/>
      <c r="P64" s="13"/>
      <c r="Q64" s="14"/>
      <c r="U64" s="12"/>
    </row>
    <row r="65" spans="3:21" x14ac:dyDescent="0.2">
      <c r="F65" s="21"/>
      <c r="G65" s="19"/>
      <c r="K65" s="28"/>
      <c r="P65" s="13"/>
      <c r="Q65" s="14"/>
      <c r="U65" s="12"/>
    </row>
    <row r="66" spans="3:21" x14ac:dyDescent="0.2">
      <c r="C66" s="4" t="s">
        <v>47</v>
      </c>
      <c r="D66" s="5" t="s">
        <v>41</v>
      </c>
      <c r="E66" s="24" t="s">
        <v>54</v>
      </c>
      <c r="F66" s="24"/>
      <c r="P66" s="13"/>
      <c r="Q66" s="14"/>
      <c r="U66" s="12"/>
    </row>
    <row r="67" spans="3:21" x14ac:dyDescent="0.2">
      <c r="E67" s="24" t="s">
        <v>52</v>
      </c>
      <c r="F67" s="4"/>
      <c r="P67" s="13"/>
      <c r="Q67" s="14"/>
      <c r="U67" s="12"/>
    </row>
    <row r="68" spans="3:21" x14ac:dyDescent="0.2">
      <c r="E68" s="24"/>
      <c r="F68" s="4"/>
      <c r="P68" s="13"/>
      <c r="Q68" s="14"/>
      <c r="U68" s="12"/>
    </row>
    <row r="69" spans="3:21" x14ac:dyDescent="0.2">
      <c r="C69" s="4" t="s">
        <v>4</v>
      </c>
      <c r="D69" s="4"/>
      <c r="E69" s="4" t="s">
        <v>5</v>
      </c>
      <c r="F69" s="5"/>
      <c r="G69" s="4" t="s">
        <v>6</v>
      </c>
      <c r="I69" s="4" t="s">
        <v>7</v>
      </c>
      <c r="K69" s="4" t="s">
        <v>8</v>
      </c>
      <c r="P69" s="13"/>
      <c r="Q69" s="14"/>
      <c r="U69" s="12"/>
    </row>
    <row r="70" spans="3:21" x14ac:dyDescent="0.2">
      <c r="C70" s="6" t="s">
        <v>9</v>
      </c>
      <c r="D70" s="6"/>
      <c r="E70" s="6" t="s">
        <v>10</v>
      </c>
      <c r="F70" s="7"/>
      <c r="G70" s="8">
        <v>96.83</v>
      </c>
      <c r="H70" s="7"/>
      <c r="I70" s="10" t="s">
        <v>29</v>
      </c>
      <c r="J70" s="7"/>
      <c r="K70" s="9">
        <f>42*28000*1.3*G70</f>
        <v>148033704</v>
      </c>
      <c r="P70" s="13"/>
      <c r="Q70" s="14"/>
      <c r="U70" s="12"/>
    </row>
    <row r="71" spans="3:21" x14ac:dyDescent="0.2">
      <c r="C71" s="6"/>
      <c r="D71" s="6"/>
      <c r="E71" s="11" t="s">
        <v>13</v>
      </c>
      <c r="F71" s="7"/>
      <c r="G71" s="8"/>
      <c r="H71" s="7"/>
      <c r="I71" s="6"/>
      <c r="K71" s="9">
        <v>1000000</v>
      </c>
      <c r="P71" s="13"/>
      <c r="Q71" s="14"/>
      <c r="U71" s="12"/>
    </row>
    <row r="72" spans="3:21" x14ac:dyDescent="0.2">
      <c r="E72" t="s">
        <v>14</v>
      </c>
      <c r="K72" s="9">
        <v>2000000</v>
      </c>
      <c r="P72" s="13"/>
      <c r="Q72" s="14"/>
      <c r="U72" s="12"/>
    </row>
    <row r="73" spans="3:21" x14ac:dyDescent="0.2">
      <c r="E73" t="s">
        <v>35</v>
      </c>
      <c r="K73" s="9">
        <v>1000000</v>
      </c>
      <c r="P73" s="13"/>
      <c r="Q73" s="14"/>
      <c r="U73" s="12"/>
    </row>
    <row r="74" spans="3:21" x14ac:dyDescent="0.2">
      <c r="E74" t="s">
        <v>16</v>
      </c>
      <c r="K74" s="12">
        <v>5000000</v>
      </c>
      <c r="P74" s="13"/>
      <c r="Q74" s="14"/>
      <c r="U74" s="12"/>
    </row>
    <row r="75" spans="3:21" ht="6" customHeight="1" x14ac:dyDescent="0.2">
      <c r="K75" s="12"/>
      <c r="P75" s="13"/>
      <c r="Q75" s="14"/>
      <c r="U75" s="12"/>
    </row>
    <row r="76" spans="3:21" x14ac:dyDescent="0.2">
      <c r="C76" s="5"/>
      <c r="D76" s="5"/>
      <c r="E76" s="5"/>
      <c r="F76" s="21" t="s">
        <v>17</v>
      </c>
      <c r="G76" s="22">
        <f>SUM(G70:G75)</f>
        <v>96.83</v>
      </c>
      <c r="H76" s="5"/>
      <c r="I76" s="4"/>
      <c r="J76" s="5"/>
      <c r="K76" s="20">
        <f>SUM(K70:K75)</f>
        <v>157033704</v>
      </c>
      <c r="P76" s="13"/>
      <c r="Q76" s="14"/>
      <c r="U76" s="12"/>
    </row>
    <row r="77" spans="3:21" ht="6" customHeight="1" x14ac:dyDescent="0.2">
      <c r="F77" s="21"/>
      <c r="G77" s="19"/>
      <c r="K77" s="28"/>
      <c r="P77" s="13"/>
      <c r="Q77" s="14"/>
      <c r="U77" s="12"/>
    </row>
    <row r="78" spans="3:21" x14ac:dyDescent="0.2">
      <c r="E78" s="31" t="s">
        <v>49</v>
      </c>
      <c r="G78" s="16"/>
      <c r="H78" s="14"/>
      <c r="K78" s="9">
        <v>15000000</v>
      </c>
      <c r="P78" s="13"/>
      <c r="Q78" s="14"/>
      <c r="U78" s="12"/>
    </row>
    <row r="79" spans="3:21" x14ac:dyDescent="0.2">
      <c r="C79" t="s">
        <v>28</v>
      </c>
      <c r="G79" s="23">
        <v>40</v>
      </c>
      <c r="I79" s="1" t="s">
        <v>11</v>
      </c>
      <c r="K79" s="9">
        <f>36*28000*1.3*G79</f>
        <v>52416000</v>
      </c>
      <c r="P79" s="13"/>
      <c r="Q79" s="14"/>
      <c r="U79" s="12"/>
    </row>
    <row r="80" spans="3:21" x14ac:dyDescent="0.2">
      <c r="G80" s="23">
        <v>240</v>
      </c>
      <c r="I80" s="1" t="s">
        <v>12</v>
      </c>
      <c r="K80" s="9">
        <f>30*28000*1.3*G80</f>
        <v>262080000</v>
      </c>
      <c r="P80" s="13"/>
      <c r="Q80" s="14"/>
      <c r="U80" s="12"/>
    </row>
    <row r="81" spans="3:21" ht="12.75" customHeight="1" x14ac:dyDescent="0.2">
      <c r="C81" s="1"/>
      <c r="D81" s="15"/>
      <c r="E81" s="1"/>
      <c r="F81" s="21" t="s">
        <v>53</v>
      </c>
      <c r="G81" s="25">
        <f>SUM(G79:G80)</f>
        <v>280</v>
      </c>
      <c r="I81" s="15"/>
      <c r="K81" s="28">
        <f>SUM(K78:K80)</f>
        <v>329496000</v>
      </c>
      <c r="P81" s="13"/>
      <c r="Q81" s="14"/>
      <c r="U81" s="12"/>
    </row>
    <row r="82" spans="3:21" ht="6" customHeight="1" thickBot="1" x14ac:dyDescent="0.25">
      <c r="C82" s="1"/>
      <c r="D82" s="15"/>
      <c r="E82" s="1"/>
      <c r="G82" s="16"/>
      <c r="I82" s="15"/>
      <c r="K82" s="9"/>
      <c r="P82" s="13"/>
      <c r="Q82" s="14"/>
      <c r="U82" s="12"/>
    </row>
    <row r="83" spans="3:21" ht="12.75" customHeight="1" thickBot="1" x14ac:dyDescent="0.25">
      <c r="F83" s="21" t="s">
        <v>38</v>
      </c>
      <c r="G83" s="17">
        <f>G76+G81</f>
        <v>376.83</v>
      </c>
      <c r="K83" s="27">
        <f>K76+K81</f>
        <v>486529704</v>
      </c>
      <c r="P83" s="13"/>
      <c r="Q83" s="14"/>
      <c r="U83" s="12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7/05/01
Revision #1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#2 Discharge</vt:lpstr>
      <vt:lpstr>Upstream of Station #2</vt:lpstr>
      <vt:lpstr>Discharge Of Gallup CS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2001-07-06T20:58:34Z</cp:lastPrinted>
  <dcterms:created xsi:type="dcterms:W3CDTF">2001-06-25T13:07:09Z</dcterms:created>
  <dcterms:modified xsi:type="dcterms:W3CDTF">2023-09-19T23:56:59Z</dcterms:modified>
</cp:coreProperties>
</file>