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6BD40A-E900-454F-BB40-CAD209D99D0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8" r:id="rId1"/>
    <sheet name="Station #2 Discharge" sheetId="4" r:id="rId2"/>
    <sheet name="Upstream of Station #2" sheetId="13" r:id="rId3"/>
    <sheet name="Sta. #2 Disch. 42&quot; ML Repl" sheetId="11" r:id="rId4"/>
    <sheet name="Discharge Of Gallup CS" sheetId="7" r:id="rId5"/>
    <sheet name="Fuel Summary" sheetId="12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7" l="1"/>
  <c r="K11" i="7"/>
  <c r="G12" i="7"/>
  <c r="K12" i="7"/>
  <c r="G18" i="7"/>
  <c r="K18" i="7"/>
  <c r="K21" i="7"/>
  <c r="K22" i="7"/>
  <c r="G23" i="7"/>
  <c r="K23" i="7"/>
  <c r="G25" i="7"/>
  <c r="K25" i="7"/>
  <c r="K32" i="7"/>
  <c r="G38" i="7"/>
  <c r="K38" i="7"/>
  <c r="K41" i="7"/>
  <c r="K42" i="7"/>
  <c r="G43" i="7"/>
  <c r="K43" i="7"/>
  <c r="G45" i="7"/>
  <c r="K45" i="7"/>
  <c r="K71" i="7"/>
  <c r="G76" i="7"/>
  <c r="K76" i="7"/>
  <c r="K79" i="7"/>
  <c r="K80" i="7"/>
  <c r="G81" i="7"/>
  <c r="K81" i="7"/>
  <c r="G83" i="7"/>
  <c r="K83" i="7"/>
  <c r="E14" i="12"/>
  <c r="F14" i="12"/>
  <c r="E29" i="12"/>
  <c r="F29" i="12"/>
  <c r="H29" i="12"/>
  <c r="I29" i="12"/>
  <c r="K29" i="12"/>
  <c r="L29" i="12"/>
  <c r="G12" i="11"/>
  <c r="L12" i="11"/>
  <c r="G13" i="11"/>
  <c r="L13" i="11"/>
  <c r="G21" i="11"/>
  <c r="L21" i="11"/>
  <c r="G23" i="11"/>
  <c r="L23" i="11"/>
  <c r="G24" i="11"/>
  <c r="L24" i="11"/>
  <c r="G25" i="11"/>
  <c r="L25" i="11"/>
  <c r="G27" i="11"/>
  <c r="L27" i="11"/>
  <c r="L29" i="11"/>
  <c r="L30" i="11"/>
  <c r="G31" i="11"/>
  <c r="L31" i="11"/>
  <c r="G32" i="11"/>
  <c r="L32" i="11"/>
  <c r="G34" i="11"/>
  <c r="L34" i="11"/>
  <c r="G36" i="11"/>
  <c r="L36" i="11"/>
  <c r="G43" i="11"/>
  <c r="L43" i="11"/>
  <c r="G44" i="11"/>
  <c r="L44" i="11"/>
  <c r="G52" i="11"/>
  <c r="L52" i="11"/>
  <c r="G54" i="11"/>
  <c r="L54" i="11"/>
  <c r="G55" i="11"/>
  <c r="L55" i="11"/>
  <c r="G56" i="11"/>
  <c r="L56" i="11"/>
  <c r="G58" i="11"/>
  <c r="L58" i="11"/>
  <c r="L60" i="11"/>
  <c r="L61" i="11"/>
  <c r="G62" i="11"/>
  <c r="L62" i="11"/>
  <c r="G63" i="11"/>
  <c r="L63" i="11"/>
  <c r="G65" i="11"/>
  <c r="L65" i="11"/>
  <c r="G67" i="11"/>
  <c r="L67" i="11"/>
  <c r="L79" i="11"/>
  <c r="G85" i="11"/>
  <c r="L85" i="11"/>
  <c r="G87" i="11"/>
  <c r="L87" i="11"/>
  <c r="G88" i="11"/>
  <c r="L88" i="11"/>
  <c r="G89" i="11"/>
  <c r="L89" i="11"/>
  <c r="G91" i="11"/>
  <c r="L91" i="11"/>
  <c r="L93" i="11"/>
  <c r="L94" i="11"/>
  <c r="G95" i="11"/>
  <c r="L95" i="11"/>
  <c r="G96" i="11"/>
  <c r="L96" i="11"/>
  <c r="G98" i="11"/>
  <c r="L98" i="11"/>
  <c r="G100" i="11"/>
  <c r="L100" i="11"/>
  <c r="L107" i="11"/>
  <c r="G114" i="11"/>
  <c r="L114" i="11"/>
  <c r="G116" i="11"/>
  <c r="L116" i="11"/>
  <c r="G117" i="11"/>
  <c r="L117" i="11"/>
  <c r="G118" i="11"/>
  <c r="L118" i="11"/>
  <c r="G120" i="11"/>
  <c r="L120" i="11"/>
  <c r="L122" i="11"/>
  <c r="L123" i="11"/>
  <c r="G124" i="11"/>
  <c r="L124" i="11"/>
  <c r="G125" i="11"/>
  <c r="L125" i="11"/>
  <c r="G127" i="11"/>
  <c r="L127" i="11"/>
  <c r="G129" i="11"/>
  <c r="L129" i="11"/>
  <c r="G11" i="4"/>
  <c r="K11" i="4"/>
  <c r="G12" i="4"/>
  <c r="K12" i="4"/>
  <c r="G19" i="4"/>
  <c r="K19" i="4"/>
  <c r="G21" i="4"/>
  <c r="K21" i="4"/>
  <c r="G22" i="4"/>
  <c r="K22" i="4"/>
  <c r="G23" i="4"/>
  <c r="K23" i="4"/>
  <c r="G25" i="4"/>
  <c r="K25" i="4"/>
  <c r="K27" i="4"/>
  <c r="K28" i="4"/>
  <c r="G29" i="4"/>
  <c r="K29" i="4"/>
  <c r="G30" i="4"/>
  <c r="K30" i="4"/>
  <c r="G32" i="4"/>
  <c r="K32" i="4"/>
  <c r="G34" i="4"/>
  <c r="K34" i="4"/>
  <c r="K41" i="4"/>
  <c r="G47" i="4"/>
  <c r="K47" i="4"/>
  <c r="G49" i="4"/>
  <c r="K49" i="4"/>
  <c r="G50" i="4"/>
  <c r="K50" i="4"/>
  <c r="G51" i="4"/>
  <c r="K51" i="4"/>
  <c r="G53" i="4"/>
  <c r="K53" i="4"/>
  <c r="K55" i="4"/>
  <c r="K56" i="4"/>
  <c r="G57" i="4"/>
  <c r="K57" i="4"/>
  <c r="G58" i="4"/>
  <c r="K58" i="4"/>
  <c r="G60" i="4"/>
  <c r="K60" i="4"/>
  <c r="G62" i="4"/>
  <c r="K62" i="4"/>
  <c r="K73" i="4"/>
  <c r="G78" i="4"/>
  <c r="K78" i="4"/>
  <c r="G80" i="4"/>
  <c r="K80" i="4"/>
  <c r="G81" i="4"/>
  <c r="K81" i="4"/>
  <c r="G82" i="4"/>
  <c r="K82" i="4"/>
  <c r="G84" i="4"/>
  <c r="K84" i="4"/>
  <c r="K86" i="4"/>
  <c r="K87" i="4"/>
  <c r="G88" i="4"/>
  <c r="K88" i="4"/>
  <c r="G89" i="4"/>
  <c r="K89" i="4"/>
  <c r="G91" i="4"/>
  <c r="K91" i="4"/>
  <c r="G93" i="4"/>
  <c r="K93" i="4"/>
  <c r="G100" i="4"/>
  <c r="K100" i="4"/>
  <c r="G101" i="4"/>
  <c r="K101" i="4"/>
  <c r="G102" i="4"/>
  <c r="K102" i="4"/>
  <c r="G104" i="4"/>
  <c r="K104" i="4"/>
  <c r="G108" i="4"/>
  <c r="K108" i="4"/>
  <c r="K110" i="4"/>
  <c r="K112" i="4"/>
  <c r="K114" i="4"/>
  <c r="G11" i="13"/>
  <c r="K11" i="13"/>
  <c r="G12" i="13"/>
  <c r="K12" i="13"/>
  <c r="G19" i="13"/>
  <c r="K19" i="13"/>
  <c r="G21" i="13"/>
  <c r="K21" i="13"/>
  <c r="G22" i="13"/>
  <c r="K22" i="13"/>
  <c r="G23" i="13"/>
  <c r="K23" i="13"/>
  <c r="G25" i="13"/>
  <c r="K25" i="13"/>
  <c r="K27" i="13"/>
  <c r="G28" i="13"/>
  <c r="K28" i="13"/>
  <c r="G29" i="13"/>
  <c r="K29" i="13"/>
  <c r="G32" i="13"/>
  <c r="K32" i="13"/>
  <c r="G34" i="13"/>
  <c r="K34" i="13"/>
  <c r="K40" i="13"/>
  <c r="G47" i="13"/>
  <c r="K47" i="13"/>
  <c r="G49" i="13"/>
  <c r="K49" i="13"/>
  <c r="G50" i="13"/>
  <c r="K50" i="13"/>
  <c r="G51" i="13"/>
  <c r="K51" i="13"/>
  <c r="G53" i="13"/>
  <c r="K53" i="13"/>
  <c r="K55" i="13"/>
  <c r="G56" i="13"/>
  <c r="K56" i="13"/>
  <c r="G57" i="13"/>
  <c r="K57" i="13"/>
  <c r="G60" i="13"/>
  <c r="K60" i="13"/>
  <c r="G62" i="13"/>
  <c r="K62" i="13"/>
  <c r="K73" i="13"/>
  <c r="G79" i="13"/>
  <c r="K79" i="13"/>
  <c r="G81" i="13"/>
  <c r="K81" i="13"/>
  <c r="G82" i="13"/>
  <c r="K82" i="13"/>
  <c r="G83" i="13"/>
  <c r="K83" i="13"/>
  <c r="G85" i="13"/>
  <c r="K85" i="13"/>
  <c r="K87" i="13"/>
  <c r="G88" i="13"/>
  <c r="K88" i="13"/>
  <c r="G89" i="13"/>
  <c r="K89" i="13"/>
  <c r="G91" i="13"/>
  <c r="K91" i="13"/>
  <c r="G93" i="13"/>
  <c r="K93" i="13"/>
</calcChain>
</file>

<file path=xl/sharedStrings.xml><?xml version="1.0" encoding="utf-8"?>
<sst xmlns="http://schemas.openxmlformats.org/spreadsheetml/2006/main" count="667" uniqueCount="129">
  <si>
    <t>Sun Devil Project</t>
  </si>
  <si>
    <t>San Juan to Phoenix</t>
  </si>
  <si>
    <t>400 MMcf/d Expansion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</si>
  <si>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</si>
  <si>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</si>
  <si>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</si>
  <si>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</si>
  <si>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</si>
  <si>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</si>
  <si>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</si>
  <si>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</si>
  <si>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36"</t>
  </si>
  <si>
    <t>30"</t>
  </si>
  <si>
    <t>Bloomfield Mods</t>
  </si>
  <si>
    <t>Blanco Hub Mods</t>
  </si>
  <si>
    <t>Standing Rock CS</t>
  </si>
  <si>
    <t>Gallup CS Mods</t>
  </si>
  <si>
    <t>Total San Juan</t>
  </si>
  <si>
    <t>-</t>
  </si>
  <si>
    <t>Sta. #4</t>
  </si>
  <si>
    <t>Sta. #3</t>
  </si>
  <si>
    <t>Sta. #2</t>
  </si>
  <si>
    <t>I40</t>
  </si>
  <si>
    <t>I17</t>
  </si>
  <si>
    <t>Phoenix</t>
  </si>
  <si>
    <t>24"</t>
  </si>
  <si>
    <t>Pipeline Total</t>
  </si>
  <si>
    <t>New Station #25(27,500 Hp)</t>
  </si>
  <si>
    <t>Gallup disch. to Phoenix</t>
  </si>
  <si>
    <t>42"</t>
  </si>
  <si>
    <t>CASE I.</t>
  </si>
  <si>
    <t>A.</t>
  </si>
  <si>
    <t>SUN DEVIL FROM STATION #2 DISCHARGE</t>
  </si>
  <si>
    <t>30" MAINLINE LOOP WITH 30"/36" SAN JUAN LOOP</t>
  </si>
  <si>
    <t>Bisti CS Mods</t>
  </si>
  <si>
    <t>Mainline Loop Total</t>
  </si>
  <si>
    <t>Sun Devil Pipeline Total</t>
  </si>
  <si>
    <t xml:space="preserve">Total Project </t>
  </si>
  <si>
    <t>30" MAINLINE LOOP WITH NEW 36" SAN JUAN LINE</t>
  </si>
  <si>
    <t>B.</t>
  </si>
  <si>
    <t>C.</t>
  </si>
  <si>
    <t>30" MAINLINE LOOP WITH NEW 42" SAN JUAN LINE</t>
  </si>
  <si>
    <t>36" MAINLINE LOOP ALTERNATIVE</t>
  </si>
  <si>
    <t>Alternative Total Project  I. A.</t>
  </si>
  <si>
    <t>Alternative Total Project  I. B.</t>
  </si>
  <si>
    <t>Alternative Total Project  I. C.</t>
  </si>
  <si>
    <t>CASE II.</t>
  </si>
  <si>
    <t>CASE III.</t>
  </si>
  <si>
    <t>NO MAINLINE LOOP WITH 30"/36" SAN JUAN LOOP</t>
  </si>
  <si>
    <t>Total Sun Devil</t>
  </si>
  <si>
    <t>NO MAINLINE LOOP WITH NEW 42" SAN JUAN LINE</t>
  </si>
  <si>
    <t>NO MAINLINE LOOP WITH NEW 36" SAN JUAN LINE</t>
  </si>
  <si>
    <t>Executive Summary</t>
  </si>
  <si>
    <t>Conclusion</t>
  </si>
  <si>
    <t>I.</t>
  </si>
  <si>
    <t>II.</t>
  </si>
  <si>
    <t>System Impacts</t>
  </si>
  <si>
    <t>Sun Devil Compression (9,500 Hp)</t>
  </si>
  <si>
    <t>SUN DEVIL FROM GALLUP SUCTION</t>
  </si>
  <si>
    <t>Juan lateral with about 78 miles of 36" and 30" pipe, expansion of the Blanco Hub facilities,</t>
  </si>
  <si>
    <t>with the upgraded horsepower.  The Sun Devil pipeline would start at the discharge of Station #2</t>
  </si>
  <si>
    <t xml:space="preserve">Juan lateral with about 78 miles of 36" and 30" pipe, expansion of the Blanco Hub facilities, </t>
  </si>
  <si>
    <t>"</t>
  </si>
  <si>
    <t>42" MAINLINE REPLACEMENT WITH 30"/36" SAN JUAN LOOP</t>
  </si>
  <si>
    <t>1270 MMcf/d Total Capacity West of Station #1</t>
  </si>
  <si>
    <t>42" MAINLINE REPLACEMENT WITH 36" SAN JUAN LOOP</t>
  </si>
  <si>
    <t>42" MAINLINE LOOP WITH NEW 42" SAN JUAN LINE</t>
  </si>
  <si>
    <t>D.</t>
  </si>
  <si>
    <t>42" MAINLINE PARTIAL LOOP WITH NEW 42" SAN JUAN LINE</t>
  </si>
  <si>
    <t>Sun Devil Pipeline Project</t>
  </si>
  <si>
    <t xml:space="preserve">Several scenarios were reviewed with input from various groups.  The following selections were </t>
  </si>
  <si>
    <t>mainline will have approximately 188 miles of 42" pipe, and Station #4 is assumed completed</t>
  </si>
  <si>
    <t>San Juan to Phoenix - 42" Mainline Replacement</t>
  </si>
  <si>
    <t>and basically follow major interstate highways.  The pipeline is approximately 160 miles of 30"</t>
  </si>
  <si>
    <t xml:space="preserve">30 MMcf/d expansion with no deliveries to the Big Sandy Project.  </t>
  </si>
  <si>
    <t xml:space="preserve">during the loads swings with the power plants recently connected to the system.  Also if about </t>
  </si>
  <si>
    <t>Replacing the mainline and leaving the existing loops would slightly enhance operating flexibility</t>
  </si>
  <si>
    <t>and 24" pipe with no compression.  The San Juan analysis included about 50 - 60 MMcf/d of total</t>
  </si>
  <si>
    <t xml:space="preserve">fuel which should be enough to handle total fuel.  Total flow west is 1270 MMcf/d which is a </t>
  </si>
  <si>
    <t xml:space="preserve">17 miles of loop is added downstream of Station #1, the increased capacity delivered to the </t>
  </si>
  <si>
    <t>San Juan to Phoenix - Partial 42" Mainline Loop</t>
  </si>
  <si>
    <t>1250 MMcf/d Total Capacity West of Station #1</t>
  </si>
  <si>
    <t>Partial replacement of the mainline and leaving the existing loops would slightly enhance operating</t>
  </si>
  <si>
    <t>cases attached.  All studies assumed base loading with no swings and no other customers attached.</t>
  </si>
  <si>
    <t>flexibility during the loads swings with the power plants recently connected to the system.  There</t>
  </si>
  <si>
    <t xml:space="preserve">Also the assumption is made that Sun Devil is flowing at 400 MMcf/d.  Total capacity is reduced if </t>
  </si>
  <si>
    <t>Sun Devil is at 0 MMcf/d.</t>
  </si>
  <si>
    <t>is a slight increase in capacity delivered to the California border of 10 MMcf/d.</t>
  </si>
  <si>
    <t>San Juan Lateral Alternative</t>
  </si>
  <si>
    <t>San Juan lateral could be expanded by replacing the existing 30" with 42" pipe.  This would increase</t>
  </si>
  <si>
    <t>the lateral capacity to 1395 MMcf/d including fuel without a new station.  A fuel retention of 55 MMcf/d</t>
  </si>
  <si>
    <t>would yield an expansion capacity of 490 MMcf/d.  Fuel retention amount is subject to contract terms.</t>
  </si>
  <si>
    <t>considered the best two options (Case III. A. &amp; B.) by Facility Planning.  Other scenarios are in the</t>
  </si>
  <si>
    <t>California border would be 40 MMcf/d.</t>
  </si>
  <si>
    <t>Bloomfield Hp Add (7000 Hp turbine)</t>
  </si>
  <si>
    <r>
      <t xml:space="preserve">The total project costs is approximately </t>
    </r>
    <r>
      <rPr>
        <b/>
        <i/>
        <sz val="11"/>
        <rFont val="Arial"/>
        <family val="2"/>
      </rPr>
      <t>$575,000,000</t>
    </r>
    <r>
      <rPr>
        <sz val="11"/>
        <rFont val="Arial"/>
        <family val="2"/>
      </rPr>
      <t xml:space="preserve"> which would include expansion of the San</t>
    </r>
  </si>
  <si>
    <r>
      <t xml:space="preserve">This total project costs is approximately </t>
    </r>
    <r>
      <rPr>
        <b/>
        <i/>
        <sz val="11"/>
        <rFont val="Arial"/>
        <family val="2"/>
      </rPr>
      <t>$520,000,000</t>
    </r>
    <r>
      <rPr>
        <sz val="11"/>
        <rFont val="Arial"/>
        <family val="2"/>
      </rPr>
      <t xml:space="preserve"> which would include expansion of the San</t>
    </r>
  </si>
  <si>
    <t xml:space="preserve">Bloomfield compressor add and mods, new Standing Rock CS, and mods to the Gallup CS.  The </t>
  </si>
  <si>
    <t>Bloomfield compressor add and mods, and the new Standing Rock CS.  The mainline will be</t>
  </si>
  <si>
    <t>30" pipe with no compression.</t>
  </si>
  <si>
    <t>about 152 miles 0f 42" loop.  The Sun Devil pipeline would be approximately 280 miles of 36" and</t>
  </si>
  <si>
    <t>SUN DEVIL PROJECT</t>
  </si>
  <si>
    <t>RED ROCK EXPANSION BASE</t>
  </si>
  <si>
    <t>Station</t>
  </si>
  <si>
    <t>HP (ISO)</t>
  </si>
  <si>
    <t>HP (site)</t>
  </si>
  <si>
    <t>HP (req'd)</t>
  </si>
  <si>
    <t>Fuel req'd</t>
  </si>
  <si>
    <t>MMcf/d</t>
  </si>
  <si>
    <t>SUN DEVIL FUEL CHANGES</t>
  </si>
  <si>
    <t>CASE I</t>
  </si>
  <si>
    <t>TOTAL</t>
  </si>
  <si>
    <t>CASE II</t>
  </si>
  <si>
    <t>Sun Devil Hp</t>
  </si>
  <si>
    <t>Downstream of Sta. #2</t>
  </si>
  <si>
    <t>Sta. #1</t>
  </si>
  <si>
    <t>Upstream of Sta. #2</t>
  </si>
  <si>
    <t>CASE III</t>
  </si>
  <si>
    <t>30" and 36" Loop</t>
  </si>
  <si>
    <t>42" Loop</t>
  </si>
  <si>
    <t>SUN DEVIL FROM UPSTREAM OF STATION #2</t>
  </si>
  <si>
    <t>M/L</t>
  </si>
  <si>
    <t>Sun Devil CS  (10,000Hp)</t>
  </si>
  <si>
    <t>Note:</t>
  </si>
  <si>
    <t>1.</t>
  </si>
  <si>
    <t>San Juan 42" replacement case yields total capacity of 1,340 MMcf/d which will have a</t>
  </si>
  <si>
    <t xml:space="preserve">490 MMcf/d expansion.  This is without Standin Rock CS.  With Standing Rock CS, the </t>
  </si>
  <si>
    <t>expansion capacity would increase to 600 MMcf/d for a total lateral capacity of 1510 MMcf/d.</t>
  </si>
  <si>
    <t>CASE 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</si>
</sst>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9" formatCode="_(&quot;$&quot;* #,##0_);_(&quot;$&quot;* \(#,##0\);_(&quot;$&quot;* &quot;-&quot;??_);_(@_)"/>
    <numFmt numFmtId="171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/>
    <xf numFmtId="169" fontId="1" fillId="0" borderId="0" xfId="2" applyNumberFormat="1"/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4" fillId="0" borderId="1" xfId="0" applyNumberFormat="1" applyFont="1" applyBorder="1"/>
    <xf numFmtId="169" fontId="4" fillId="0" borderId="1" xfId="0" applyNumberFormat="1" applyFont="1" applyBorder="1"/>
    <xf numFmtId="2" fontId="4" fillId="0" borderId="0" xfId="0" applyNumberFormat="1" applyFont="1" applyBorder="1"/>
    <xf numFmtId="169" fontId="4" fillId="0" borderId="0" xfId="0" applyNumberFormat="1" applyFont="1" applyBorder="1"/>
    <xf numFmtId="0" fontId="4" fillId="0" borderId="0" xfId="0" applyFont="1" applyAlignment="1">
      <alignment horizontal="right"/>
    </xf>
    <xf numFmtId="2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left"/>
    </xf>
    <xf numFmtId="2" fontId="4" fillId="0" borderId="0" xfId="0" applyNumberFormat="1" applyFont="1" applyAlignment="1"/>
    <xf numFmtId="169" fontId="4" fillId="0" borderId="0" xfId="2" applyNumberFormat="1" applyFont="1"/>
    <xf numFmtId="169" fontId="4" fillId="0" borderId="1" xfId="2" applyNumberFormat="1" applyFont="1" applyBorder="1"/>
    <xf numFmtId="169" fontId="4" fillId="0" borderId="0" xfId="2" applyNumberFormat="1" applyFont="1" applyBorder="1"/>
    <xf numFmtId="0" fontId="6" fillId="0" borderId="0" xfId="0" applyFont="1" applyAlignment="1">
      <alignment horizontal="center"/>
    </xf>
    <xf numFmtId="169" fontId="4" fillId="0" borderId="0" xfId="0" applyNumberFormat="1" applyFont="1"/>
    <xf numFmtId="0" fontId="7" fillId="0" borderId="0" xfId="0" applyFont="1"/>
    <xf numFmtId="169" fontId="0" fillId="0" borderId="0" xfId="2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/>
    </xf>
    <xf numFmtId="2" fontId="4" fillId="0" borderId="1" xfId="0" applyNumberFormat="1" applyFont="1" applyBorder="1" applyAlignment="1">
      <alignment vertical="center"/>
    </xf>
    <xf numFmtId="169" fontId="4" fillId="0" borderId="1" xfId="2" applyNumberFormat="1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2" fillId="0" borderId="0" xfId="0" applyFont="1"/>
    <xf numFmtId="171" fontId="0" fillId="0" borderId="0" xfId="1" applyNumberFormat="1" applyFont="1"/>
    <xf numFmtId="171" fontId="0" fillId="0" borderId="0" xfId="1" applyNumberFormat="1" applyFont="1" applyAlignment="1">
      <alignment horizontal="center"/>
    </xf>
    <xf numFmtId="171" fontId="4" fillId="0" borderId="0" xfId="1" applyNumberFormat="1" applyFont="1" applyAlignment="1">
      <alignment horizontal="center"/>
    </xf>
    <xf numFmtId="171" fontId="5" fillId="0" borderId="0" xfId="1" applyNumberFormat="1" applyFont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171" fontId="4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tabSelected="1" workbookViewId="0">
      <selection activeCell="C3" sqref="C3"/>
    </sheetView>
  </sheetViews>
  <sheetFormatPr defaultRowHeight="12.75" x14ac:dyDescent="0.2"/>
  <cols>
    <col min="1" max="2" width="2.7109375" customWidth="1"/>
    <col min="3" max="3" width="8.7109375" customWidth="1"/>
    <col min="11" max="11" width="17.7109375" customWidth="1"/>
  </cols>
  <sheetData>
    <row r="3" spans="1:11" ht="20.25" x14ac:dyDescent="0.3">
      <c r="F3" s="3"/>
      <c r="G3" s="3" t="s">
        <v>69</v>
      </c>
    </row>
    <row r="4" spans="1:11" ht="18" x14ac:dyDescent="0.25">
      <c r="F4" s="29"/>
      <c r="G4" s="29" t="s">
        <v>1</v>
      </c>
    </row>
    <row r="5" spans="1:11" ht="18" x14ac:dyDescent="0.25">
      <c r="F5" s="29"/>
      <c r="G5" s="29" t="s">
        <v>2</v>
      </c>
    </row>
    <row r="6" spans="1:11" ht="18" x14ac:dyDescent="0.25">
      <c r="F6" s="29"/>
      <c r="G6" s="29" t="s">
        <v>52</v>
      </c>
    </row>
    <row r="8" spans="1:11" ht="15" x14ac:dyDescent="0.25">
      <c r="A8" s="35" t="s">
        <v>53</v>
      </c>
      <c r="B8" s="35"/>
      <c r="C8" s="36"/>
      <c r="D8" s="36"/>
      <c r="E8" s="36"/>
      <c r="F8" s="36"/>
      <c r="G8" s="36"/>
      <c r="H8" s="36"/>
      <c r="I8" s="36"/>
      <c r="J8" s="36"/>
      <c r="K8" s="36"/>
    </row>
    <row r="9" spans="1:11" ht="14.25" x14ac:dyDescent="0.2">
      <c r="A9" s="36"/>
      <c r="B9" s="36" t="s">
        <v>70</v>
      </c>
      <c r="C9" s="36"/>
      <c r="D9" s="36"/>
      <c r="E9" s="36"/>
      <c r="F9" s="36"/>
      <c r="G9" s="36"/>
      <c r="H9" s="36"/>
      <c r="I9" s="36"/>
      <c r="J9" s="36"/>
      <c r="K9" s="36"/>
    </row>
    <row r="10" spans="1:11" ht="14.25" x14ac:dyDescent="0.2">
      <c r="A10" s="36"/>
      <c r="B10" s="36" t="s">
        <v>92</v>
      </c>
      <c r="C10" s="36"/>
      <c r="D10" s="36"/>
      <c r="E10" s="36"/>
      <c r="F10" s="36"/>
      <c r="G10" s="36"/>
      <c r="H10" s="36"/>
      <c r="I10" s="36"/>
      <c r="J10" s="36"/>
      <c r="K10" s="36"/>
    </row>
    <row r="11" spans="1:11" ht="14.25" x14ac:dyDescent="0.2">
      <c r="A11" s="36"/>
      <c r="B11" s="36" t="s">
        <v>83</v>
      </c>
      <c r="C11" s="36"/>
      <c r="D11" s="36"/>
      <c r="E11" s="36"/>
      <c r="F11" s="36"/>
      <c r="G11" s="36"/>
      <c r="H11" s="36"/>
      <c r="I11" s="36"/>
      <c r="J11" s="36"/>
      <c r="K11" s="36"/>
    </row>
    <row r="12" spans="1:11" ht="14.25" x14ac:dyDescent="0.2">
      <c r="A12" s="36"/>
      <c r="B12" s="36" t="s">
        <v>85</v>
      </c>
      <c r="C12" s="36"/>
      <c r="D12" s="36"/>
      <c r="E12" s="36"/>
      <c r="F12" s="36"/>
      <c r="G12" s="36"/>
      <c r="H12" s="36"/>
      <c r="I12" s="36"/>
      <c r="J12" s="36"/>
      <c r="K12" s="36"/>
    </row>
    <row r="13" spans="1:11" ht="14.25" x14ac:dyDescent="0.2">
      <c r="A13" s="36"/>
      <c r="B13" s="36" t="s">
        <v>86</v>
      </c>
      <c r="C13" s="36"/>
      <c r="D13" s="36"/>
      <c r="E13" s="36"/>
      <c r="F13" s="36"/>
      <c r="G13" s="36"/>
      <c r="H13" s="36"/>
      <c r="I13" s="36"/>
      <c r="J13" s="36"/>
      <c r="K13" s="36"/>
    </row>
    <row r="14" spans="1:11" ht="12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1:11" ht="15" x14ac:dyDescent="0.25">
      <c r="A15" s="36"/>
      <c r="B15" s="37" t="s">
        <v>54</v>
      </c>
      <c r="C15" s="35" t="s">
        <v>72</v>
      </c>
      <c r="D15" s="36"/>
      <c r="E15" s="36"/>
      <c r="F15" s="36"/>
      <c r="G15" s="36"/>
      <c r="H15" s="36"/>
      <c r="I15" s="36"/>
      <c r="J15" s="36"/>
      <c r="K15" s="36"/>
    </row>
    <row r="16" spans="1:11" ht="14.25" x14ac:dyDescent="0.2">
      <c r="A16" s="36"/>
      <c r="B16" s="36"/>
      <c r="C16" s="36" t="s">
        <v>95</v>
      </c>
      <c r="D16" s="36"/>
      <c r="E16" s="36"/>
      <c r="F16" s="36"/>
      <c r="G16" s="36"/>
      <c r="H16" s="36"/>
      <c r="I16" s="36"/>
      <c r="J16" s="36"/>
      <c r="K16" s="36"/>
    </row>
    <row r="17" spans="1:11" ht="14.25" x14ac:dyDescent="0.2">
      <c r="A17" s="36"/>
      <c r="B17" s="36"/>
      <c r="C17" s="36" t="s">
        <v>59</v>
      </c>
      <c r="D17" s="36"/>
      <c r="E17" s="36"/>
      <c r="F17" s="36"/>
      <c r="G17" s="36"/>
      <c r="H17" s="36"/>
      <c r="I17" s="36"/>
      <c r="J17" s="36"/>
      <c r="K17" s="36"/>
    </row>
    <row r="18" spans="1:11" ht="14.25" x14ac:dyDescent="0.2">
      <c r="A18" s="36"/>
      <c r="B18" s="36"/>
      <c r="C18" s="36" t="s">
        <v>97</v>
      </c>
      <c r="D18" s="36"/>
      <c r="E18" s="36"/>
      <c r="F18" s="36"/>
      <c r="G18" s="36"/>
      <c r="H18" s="36"/>
      <c r="I18" s="36"/>
      <c r="J18" s="36"/>
      <c r="K18" s="36"/>
    </row>
    <row r="19" spans="1:11" ht="14.25" x14ac:dyDescent="0.2">
      <c r="A19" s="36"/>
      <c r="B19" s="36"/>
      <c r="C19" s="36" t="s">
        <v>71</v>
      </c>
      <c r="D19" s="36"/>
      <c r="E19" s="36"/>
      <c r="F19" s="36"/>
      <c r="G19" s="36"/>
      <c r="H19" s="36"/>
      <c r="I19" s="36"/>
      <c r="J19" s="36"/>
      <c r="K19" s="36"/>
    </row>
    <row r="20" spans="1:11" ht="14.25" x14ac:dyDescent="0.2">
      <c r="A20" s="36"/>
      <c r="B20" s="36"/>
      <c r="C20" s="36" t="s">
        <v>60</v>
      </c>
      <c r="D20" s="36"/>
      <c r="E20" s="36"/>
      <c r="F20" s="36"/>
      <c r="G20" s="36"/>
      <c r="H20" s="36"/>
      <c r="I20" s="36"/>
      <c r="J20" s="36"/>
      <c r="K20" s="36"/>
    </row>
    <row r="21" spans="1:11" ht="14.25" x14ac:dyDescent="0.2">
      <c r="A21" s="36"/>
      <c r="B21" s="36"/>
      <c r="C21" s="36" t="s">
        <v>73</v>
      </c>
      <c r="D21" s="36"/>
      <c r="E21" s="36"/>
      <c r="F21" s="36"/>
      <c r="G21" s="36"/>
      <c r="H21" s="36"/>
      <c r="I21" s="36"/>
      <c r="J21" s="36"/>
      <c r="K21" s="36"/>
    </row>
    <row r="22" spans="1:11" ht="14.25" x14ac:dyDescent="0.2">
      <c r="A22" s="36"/>
      <c r="B22" s="36"/>
      <c r="C22" s="36" t="s">
        <v>77</v>
      </c>
      <c r="D22" s="36"/>
      <c r="E22" s="36"/>
      <c r="F22" s="36"/>
      <c r="G22" s="36"/>
      <c r="H22" s="36"/>
      <c r="I22" s="36"/>
      <c r="J22" s="36"/>
      <c r="K22" s="36"/>
    </row>
    <row r="23" spans="1:11" ht="14.25" x14ac:dyDescent="0.2">
      <c r="A23" s="36"/>
      <c r="B23" s="36"/>
      <c r="C23" s="36" t="s">
        <v>78</v>
      </c>
      <c r="D23" s="36"/>
      <c r="E23" s="36"/>
      <c r="F23" s="36"/>
      <c r="G23" s="36"/>
      <c r="H23" s="36"/>
      <c r="I23" s="36"/>
      <c r="J23" s="36"/>
      <c r="K23" s="36"/>
    </row>
    <row r="24" spans="1:11" ht="14.25" x14ac:dyDescent="0.2">
      <c r="A24" s="36"/>
      <c r="B24" s="36"/>
      <c r="C24" s="36" t="s">
        <v>74</v>
      </c>
      <c r="D24" s="36"/>
      <c r="E24" s="36"/>
      <c r="F24" s="36"/>
      <c r="G24" s="36"/>
      <c r="H24" s="36"/>
      <c r="I24" s="36"/>
      <c r="J24" s="36"/>
      <c r="K24" s="36"/>
    </row>
    <row r="25" spans="1:11" ht="12" customHeight="1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1:11" ht="15" x14ac:dyDescent="0.25">
      <c r="A26" s="36"/>
      <c r="B26" s="36"/>
      <c r="C26" s="35" t="s">
        <v>56</v>
      </c>
      <c r="D26" s="36"/>
      <c r="E26" s="36"/>
      <c r="F26" s="36"/>
      <c r="G26" s="36"/>
      <c r="H26" s="36"/>
      <c r="I26" s="36"/>
      <c r="J26" s="36"/>
      <c r="K26" s="36"/>
    </row>
    <row r="27" spans="1:11" ht="14.25" x14ac:dyDescent="0.2">
      <c r="A27" s="36"/>
      <c r="B27" s="36"/>
      <c r="C27" s="36" t="s">
        <v>76</v>
      </c>
      <c r="D27" s="36"/>
      <c r="E27" s="36"/>
      <c r="F27" s="36"/>
      <c r="G27" s="36"/>
      <c r="H27" s="36"/>
      <c r="I27" s="36"/>
      <c r="J27" s="36"/>
      <c r="K27" s="36"/>
    </row>
    <row r="28" spans="1:11" ht="14.25" x14ac:dyDescent="0.2">
      <c r="A28" s="36"/>
      <c r="B28" s="36"/>
      <c r="C28" s="36" t="s">
        <v>75</v>
      </c>
      <c r="D28" s="36"/>
      <c r="E28" s="36"/>
      <c r="F28" s="36"/>
      <c r="G28" s="36"/>
      <c r="H28" s="36"/>
      <c r="I28" s="36"/>
      <c r="J28" s="36"/>
      <c r="K28" s="36"/>
    </row>
    <row r="29" spans="1:11" ht="14.25" x14ac:dyDescent="0.2">
      <c r="A29" s="36"/>
      <c r="B29" s="36"/>
      <c r="C29" s="36" t="s">
        <v>79</v>
      </c>
      <c r="D29" s="36"/>
      <c r="E29" s="36"/>
      <c r="F29" s="36"/>
      <c r="G29" s="36"/>
      <c r="H29" s="36"/>
      <c r="I29" s="36"/>
      <c r="J29" s="36"/>
      <c r="K29" s="36"/>
    </row>
    <row r="30" spans="1:11" ht="14.25" x14ac:dyDescent="0.2">
      <c r="A30" s="36"/>
      <c r="B30" s="36"/>
      <c r="C30" s="36" t="s">
        <v>93</v>
      </c>
      <c r="D30" s="36"/>
      <c r="E30" s="36"/>
      <c r="F30" s="36"/>
      <c r="G30" s="36"/>
      <c r="H30" s="36"/>
      <c r="I30" s="36"/>
      <c r="J30" s="36"/>
      <c r="K30" s="36"/>
    </row>
    <row r="31" spans="1:11" ht="12" customHeight="1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1:11" ht="12" customHeight="1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1:11" ht="15" x14ac:dyDescent="0.25">
      <c r="A33" s="36"/>
      <c r="B33" s="37" t="s">
        <v>55</v>
      </c>
      <c r="C33" s="35" t="s">
        <v>80</v>
      </c>
      <c r="D33" s="36"/>
      <c r="E33" s="36"/>
      <c r="F33" s="36"/>
      <c r="G33" s="36"/>
      <c r="H33" s="36"/>
      <c r="I33" s="36"/>
      <c r="J33" s="36"/>
      <c r="K33" s="36"/>
    </row>
    <row r="34" spans="1:11" ht="14.25" x14ac:dyDescent="0.2">
      <c r="A34" s="36"/>
      <c r="B34" s="36"/>
      <c r="C34" s="36" t="s">
        <v>96</v>
      </c>
      <c r="D34" s="36"/>
      <c r="E34" s="36"/>
      <c r="F34" s="36"/>
      <c r="G34" s="36"/>
      <c r="H34" s="36"/>
      <c r="I34" s="36"/>
      <c r="J34" s="36"/>
      <c r="K34" s="36"/>
    </row>
    <row r="35" spans="1:11" ht="14.25" x14ac:dyDescent="0.2">
      <c r="A35" s="36"/>
      <c r="B35" s="36"/>
      <c r="C35" s="36" t="s">
        <v>61</v>
      </c>
      <c r="D35" s="36"/>
      <c r="E35" s="36"/>
      <c r="F35" s="36"/>
      <c r="G35" s="36"/>
      <c r="H35" s="36"/>
      <c r="I35" s="36"/>
      <c r="J35" s="36"/>
      <c r="K35" s="36"/>
    </row>
    <row r="36" spans="1:11" ht="14.25" x14ac:dyDescent="0.2">
      <c r="A36" s="36"/>
      <c r="B36" s="36"/>
      <c r="C36" s="36" t="s">
        <v>98</v>
      </c>
      <c r="D36" s="36"/>
      <c r="E36" s="36"/>
      <c r="F36" s="36"/>
      <c r="G36" s="36"/>
      <c r="H36" s="36"/>
      <c r="I36" s="36"/>
      <c r="J36" s="36"/>
      <c r="K36" s="36"/>
    </row>
    <row r="37" spans="1:11" ht="14.25" x14ac:dyDescent="0.2">
      <c r="A37" s="36"/>
      <c r="B37" s="36"/>
      <c r="C37" s="36" t="s">
        <v>100</v>
      </c>
      <c r="D37" s="36"/>
      <c r="E37" s="36"/>
      <c r="F37" s="36"/>
      <c r="G37" s="36"/>
      <c r="H37" s="36"/>
      <c r="I37" s="36"/>
      <c r="J37" s="36"/>
      <c r="K37" s="36"/>
    </row>
    <row r="38" spans="1:11" ht="14.25" x14ac:dyDescent="0.2">
      <c r="A38" s="36"/>
      <c r="B38" s="36"/>
      <c r="C38" s="36" t="s">
        <v>99</v>
      </c>
      <c r="D38" s="36"/>
      <c r="E38" s="36"/>
      <c r="F38" s="36"/>
      <c r="G38" s="36"/>
      <c r="H38" s="36"/>
      <c r="I38" s="36"/>
      <c r="J38" s="36"/>
      <c r="K38" s="36"/>
    </row>
    <row r="39" spans="1:11" ht="12" customHeight="1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ht="15" x14ac:dyDescent="0.25">
      <c r="A40" s="36"/>
      <c r="B40" s="36"/>
      <c r="C40" s="35" t="s">
        <v>56</v>
      </c>
      <c r="D40" s="36"/>
      <c r="E40" s="36"/>
      <c r="F40" s="36"/>
      <c r="G40" s="36"/>
      <c r="H40" s="36"/>
      <c r="I40" s="36"/>
      <c r="J40" s="36"/>
      <c r="K40" s="36"/>
    </row>
    <row r="41" spans="1:11" ht="14.25" x14ac:dyDescent="0.2">
      <c r="A41" s="36"/>
      <c r="B41" s="36"/>
      <c r="C41" s="36" t="s">
        <v>82</v>
      </c>
      <c r="D41" s="36"/>
      <c r="E41" s="36"/>
      <c r="F41" s="36"/>
      <c r="G41" s="36"/>
      <c r="H41" s="36"/>
      <c r="I41" s="36"/>
      <c r="J41" s="36"/>
      <c r="K41" s="36"/>
    </row>
    <row r="42" spans="1:11" ht="14.25" x14ac:dyDescent="0.2">
      <c r="A42" s="36"/>
      <c r="B42" s="36"/>
      <c r="C42" s="36" t="s">
        <v>84</v>
      </c>
      <c r="D42" s="36"/>
      <c r="E42" s="36"/>
      <c r="F42" s="36"/>
      <c r="G42" s="36"/>
      <c r="H42" s="36"/>
      <c r="I42" s="36"/>
      <c r="J42" s="36"/>
      <c r="K42" s="36"/>
    </row>
    <row r="43" spans="1:11" ht="14.25" x14ac:dyDescent="0.2">
      <c r="A43" s="36"/>
      <c r="B43" s="36"/>
      <c r="C43" s="36" t="s">
        <v>87</v>
      </c>
      <c r="D43" s="36"/>
      <c r="E43" s="36"/>
      <c r="F43" s="36"/>
      <c r="G43" s="36"/>
      <c r="H43" s="36"/>
      <c r="I43" s="36"/>
      <c r="J43" s="36"/>
      <c r="K43" s="36"/>
    </row>
    <row r="44" spans="1:11" ht="14.25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1" ht="12" customHeight="1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1" ht="15" x14ac:dyDescent="0.25">
      <c r="B46" s="35" t="s">
        <v>88</v>
      </c>
      <c r="D46" s="36"/>
      <c r="E46" s="36"/>
      <c r="F46" s="36"/>
      <c r="G46" s="36"/>
      <c r="H46" s="36"/>
      <c r="I46" s="36"/>
      <c r="J46" s="36"/>
      <c r="K46" s="36"/>
    </row>
    <row r="47" spans="1:11" ht="14.25" x14ac:dyDescent="0.2">
      <c r="B47" s="36" t="s">
        <v>89</v>
      </c>
      <c r="D47" s="36"/>
      <c r="E47" s="36"/>
      <c r="F47" s="36"/>
      <c r="G47" s="36"/>
      <c r="H47" s="36"/>
      <c r="I47" s="36"/>
      <c r="J47" s="36"/>
      <c r="K47" s="36"/>
    </row>
    <row r="48" spans="1:11" ht="14.25" x14ac:dyDescent="0.2">
      <c r="B48" s="36" t="s">
        <v>90</v>
      </c>
      <c r="D48" s="36"/>
      <c r="E48" s="36"/>
      <c r="F48" s="36"/>
      <c r="G48" s="36"/>
      <c r="H48" s="36"/>
      <c r="I48" s="36"/>
      <c r="J48" s="36"/>
      <c r="K48" s="36"/>
    </row>
    <row r="49" spans="1:11" ht="14.25" x14ac:dyDescent="0.2">
      <c r="B49" s="36" t="s">
        <v>91</v>
      </c>
      <c r="D49" s="36"/>
      <c r="E49" s="36"/>
      <c r="F49" s="36"/>
      <c r="G49" s="36"/>
      <c r="H49" s="36"/>
      <c r="I49" s="36"/>
      <c r="J49" s="36"/>
      <c r="K49" s="36"/>
    </row>
    <row r="50" spans="1:11" ht="14.25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</row>
    <row r="51" spans="1:11" ht="14.25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</row>
    <row r="52" spans="1:11" ht="14.25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</row>
    <row r="53" spans="1:11" ht="14.25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</row>
    <row r="54" spans="1:11" ht="14.25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spans="1:11" ht="14.25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</row>
    <row r="56" spans="1:11" ht="15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</row>
    <row r="57" spans="1:11" ht="15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</row>
    <row r="58" spans="1:11" ht="15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</row>
    <row r="59" spans="1:11" ht="15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</row>
    <row r="60" spans="1:11" ht="15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</row>
    <row r="61" spans="1:11" ht="15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</row>
  </sheetData>
  <phoneticPr fontId="0" type="noConversion"/>
  <pageMargins left="0.6" right="0.4" top="0.25" bottom="0.25" header="0.15" footer="0"/>
  <pageSetup orientation="portrait" horizontalDpi="300" verticalDpi="300" r:id="rId1"/>
  <headerFooter alignWithMargins="0">
    <oddHeader>&amp;RCONFIDENTIAL AND PRIVILEGED  INFORMATION
FOR USE BY ETS FACILITY PLANNING TEAM</oddHeader>
    <oddFooter>&amp;R&amp;7&amp;F
7/16/01
Revision #3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24"/>
  <sheetViews>
    <sheetView workbookViewId="0"/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5.7109375" customWidth="1"/>
    <col min="9" max="9" width="7.7109375" style="1" customWidth="1"/>
    <col min="10" max="10" width="5.7109375" customWidth="1"/>
    <col min="11" max="11" width="13.7109375" customWidth="1"/>
    <col min="12" max="12" width="8.7109375" customWidth="1"/>
    <col min="13" max="13" width="7.7109375" customWidth="1"/>
    <col min="14" max="14" width="1.7109375" customWidth="1"/>
    <col min="15" max="15" width="7.7109375" customWidth="1"/>
    <col min="16" max="16" width="6.7109375" customWidth="1"/>
    <col min="17" max="17" width="7.7109375" customWidth="1"/>
    <col min="18" max="18" width="1.7109375" customWidth="1"/>
    <col min="19" max="19" width="9.140625" style="1"/>
    <col min="20" max="20" width="1.7109375" customWidth="1"/>
    <col min="21" max="21" width="13.7109375" customWidth="1"/>
  </cols>
  <sheetData>
    <row r="2" spans="2:19" ht="20.25" x14ac:dyDescent="0.3">
      <c r="H2" s="3" t="s">
        <v>0</v>
      </c>
    </row>
    <row r="3" spans="2:19" ht="18" x14ac:dyDescent="0.25">
      <c r="H3" s="29" t="s">
        <v>1</v>
      </c>
    </row>
    <row r="4" spans="2:19" ht="18" customHeight="1" x14ac:dyDescent="0.35">
      <c r="B4" s="2"/>
      <c r="C4" s="2"/>
      <c r="D4" s="2"/>
      <c r="E4" s="2"/>
      <c r="H4" s="33" t="s">
        <v>2</v>
      </c>
      <c r="K4" s="2"/>
      <c r="M4" s="2"/>
      <c r="N4" s="2"/>
      <c r="O4" s="2"/>
      <c r="P4" s="2"/>
      <c r="Q4" s="2"/>
      <c r="R4" s="2"/>
      <c r="S4" s="2"/>
    </row>
    <row r="5" spans="2:19" ht="18" x14ac:dyDescent="0.25">
      <c r="H5" s="29" t="s">
        <v>3</v>
      </c>
    </row>
    <row r="7" spans="2:19" x14ac:dyDescent="0.2">
      <c r="C7" s="4" t="s">
        <v>30</v>
      </c>
      <c r="D7" s="5" t="s">
        <v>31</v>
      </c>
      <c r="E7" s="24" t="s">
        <v>33</v>
      </c>
      <c r="F7" s="24"/>
      <c r="S7"/>
    </row>
    <row r="8" spans="2:19" x14ac:dyDescent="0.2">
      <c r="E8" s="24" t="s">
        <v>32</v>
      </c>
      <c r="F8" s="4"/>
      <c r="S8"/>
    </row>
    <row r="9" spans="2:19" x14ac:dyDescent="0.2">
      <c r="S9"/>
    </row>
    <row r="10" spans="2:19" x14ac:dyDescent="0.2">
      <c r="C10" s="4" t="s">
        <v>4</v>
      </c>
      <c r="D10" s="4"/>
      <c r="E10" s="4" t="s">
        <v>5</v>
      </c>
      <c r="F10" s="5"/>
      <c r="G10" s="4" t="s">
        <v>6</v>
      </c>
      <c r="I10" s="4" t="s">
        <v>7</v>
      </c>
      <c r="K10" s="4" t="s">
        <v>8</v>
      </c>
      <c r="L10" s="4"/>
      <c r="S10"/>
    </row>
    <row r="11" spans="2:19" x14ac:dyDescent="0.2">
      <c r="C11" s="6" t="s">
        <v>9</v>
      </c>
      <c r="D11" s="6"/>
      <c r="E11" s="6" t="s">
        <v>10</v>
      </c>
      <c r="F11" s="7"/>
      <c r="G11" s="8">
        <f>1+2.786+1.33+2.03+0.538+2.656+5.928+0.739+3.502+5.872+9.97</f>
        <v>36.350999999999999</v>
      </c>
      <c r="H11" s="7"/>
      <c r="I11" s="6" t="s">
        <v>11</v>
      </c>
      <c r="K11" s="9">
        <f>36*28000*1.3*G11</f>
        <v>47634350.399999999</v>
      </c>
      <c r="S11"/>
    </row>
    <row r="12" spans="2:19" x14ac:dyDescent="0.2">
      <c r="C12" s="6"/>
      <c r="D12" s="6"/>
      <c r="E12" s="6"/>
      <c r="F12" s="7"/>
      <c r="G12" s="8">
        <f>1.582+2.14+0.1+3.72+2.037+2.162+2+0.001+4.043+0.1+2.959+7.131+3.34+0.458+3.793+2.703+2.879</f>
        <v>41.148000000000003</v>
      </c>
      <c r="H12" s="7"/>
      <c r="I12" s="6" t="s">
        <v>12</v>
      </c>
      <c r="K12" s="9">
        <f>30*28000*1.3*G12</f>
        <v>44933616</v>
      </c>
      <c r="S12"/>
    </row>
    <row r="13" spans="2:19" x14ac:dyDescent="0.2">
      <c r="C13" s="6"/>
      <c r="D13" s="6"/>
      <c r="E13" s="11" t="s">
        <v>13</v>
      </c>
      <c r="F13" s="7"/>
      <c r="G13" s="8"/>
      <c r="H13" s="7"/>
      <c r="I13" s="6"/>
      <c r="K13" s="9">
        <v>1000000</v>
      </c>
      <c r="S13"/>
    </row>
    <row r="14" spans="2:19" x14ac:dyDescent="0.2">
      <c r="E14" t="s">
        <v>14</v>
      </c>
      <c r="K14" s="9">
        <v>2000000</v>
      </c>
      <c r="S14"/>
    </row>
    <row r="15" spans="2:19" x14ac:dyDescent="0.2">
      <c r="E15" t="s">
        <v>34</v>
      </c>
      <c r="K15" s="9">
        <v>1000000</v>
      </c>
      <c r="S15"/>
    </row>
    <row r="16" spans="2:19" x14ac:dyDescent="0.2">
      <c r="E16" t="s">
        <v>15</v>
      </c>
      <c r="K16" s="12">
        <v>15000000</v>
      </c>
      <c r="S16"/>
    </row>
    <row r="17" spans="3:21" x14ac:dyDescent="0.2">
      <c r="E17" t="s">
        <v>16</v>
      </c>
      <c r="K17" s="12">
        <v>5000000</v>
      </c>
      <c r="S17"/>
    </row>
    <row r="18" spans="3:21" ht="6" customHeight="1" x14ac:dyDescent="0.2">
      <c r="K18" s="12"/>
      <c r="S18"/>
    </row>
    <row r="19" spans="3:21" x14ac:dyDescent="0.2">
      <c r="F19" s="21" t="s">
        <v>17</v>
      </c>
      <c r="G19" s="22">
        <f>SUM(G11:G18)</f>
        <v>77.498999999999995</v>
      </c>
      <c r="H19" s="5"/>
      <c r="I19" s="4"/>
      <c r="J19" s="5"/>
      <c r="K19" s="20">
        <f>SUM(K11:K18)</f>
        <v>116567966.40000001</v>
      </c>
      <c r="L19" s="5"/>
      <c r="S19"/>
    </row>
    <row r="20" spans="3:21" ht="6" customHeight="1" x14ac:dyDescent="0.2">
      <c r="F20" s="13"/>
      <c r="G20" s="14"/>
      <c r="K20" s="12"/>
      <c r="P20" s="13"/>
      <c r="Q20" s="14"/>
      <c r="U20" s="12"/>
    </row>
    <row r="21" spans="3:21" x14ac:dyDescent="0.2">
      <c r="C21" s="1" t="s">
        <v>10</v>
      </c>
      <c r="D21" s="15" t="s">
        <v>18</v>
      </c>
      <c r="E21" s="1" t="s">
        <v>19</v>
      </c>
      <c r="G21" s="16">
        <f>0.8+12.8+2.9+7.136+3.364+1.23+15.67</f>
        <v>43.9</v>
      </c>
      <c r="I21" s="15" t="s">
        <v>12</v>
      </c>
      <c r="K21" s="9">
        <f>30*28000*1.3*G21</f>
        <v>47938800</v>
      </c>
      <c r="P21" s="13"/>
      <c r="Q21" s="14"/>
      <c r="U21" s="12"/>
    </row>
    <row r="22" spans="3:21" x14ac:dyDescent="0.2">
      <c r="C22" s="1" t="s">
        <v>19</v>
      </c>
      <c r="D22" s="15" t="s">
        <v>18</v>
      </c>
      <c r="E22" s="1" t="s">
        <v>20</v>
      </c>
      <c r="G22" s="16">
        <f>10+3.9+15.4+11.9+1.8+12.1+16.1</f>
        <v>71.2</v>
      </c>
      <c r="I22" s="15" t="s">
        <v>12</v>
      </c>
      <c r="K22" s="9">
        <f>30*28000*1.3*G22</f>
        <v>77750400</v>
      </c>
      <c r="P22" s="13"/>
      <c r="Q22" s="14"/>
      <c r="U22" s="12"/>
    </row>
    <row r="23" spans="3:21" x14ac:dyDescent="0.2">
      <c r="C23" s="1" t="s">
        <v>20</v>
      </c>
      <c r="D23" s="15" t="s">
        <v>18</v>
      </c>
      <c r="E23" s="1" t="s">
        <v>21</v>
      </c>
      <c r="G23" s="16">
        <f>12.31+13.8+5.1+7.9+1+10.56+8</f>
        <v>58.67</v>
      </c>
      <c r="I23" s="15" t="s">
        <v>12</v>
      </c>
      <c r="K23" s="9">
        <f>30*28000*1.3*G23</f>
        <v>64067640</v>
      </c>
      <c r="P23" s="13"/>
      <c r="Q23" s="14"/>
      <c r="U23" s="12"/>
    </row>
    <row r="24" spans="3:21" ht="6" customHeight="1" x14ac:dyDescent="0.2">
      <c r="C24" s="1"/>
      <c r="D24" s="15"/>
      <c r="E24" s="1"/>
      <c r="G24" s="16"/>
      <c r="I24" s="15"/>
      <c r="K24" s="9"/>
      <c r="P24" s="13"/>
      <c r="Q24" s="14"/>
      <c r="U24" s="12"/>
    </row>
    <row r="25" spans="3:21" x14ac:dyDescent="0.2">
      <c r="C25" s="1"/>
      <c r="D25" s="15"/>
      <c r="E25" s="1"/>
      <c r="F25" s="21" t="s">
        <v>35</v>
      </c>
      <c r="G25" s="25">
        <f>SUM(G21:G24)</f>
        <v>173.76999999999998</v>
      </c>
      <c r="I25" s="15"/>
      <c r="K25" s="28">
        <f>SUM(K21:K24)</f>
        <v>189756840</v>
      </c>
      <c r="P25" s="13"/>
      <c r="Q25" s="14"/>
      <c r="U25" s="12"/>
    </row>
    <row r="26" spans="3:21" ht="6" customHeight="1" x14ac:dyDescent="0.2">
      <c r="C26" s="1"/>
      <c r="D26" s="15"/>
      <c r="E26" s="1"/>
      <c r="G26" s="16"/>
      <c r="I26" s="15"/>
      <c r="K26" s="9"/>
      <c r="P26" s="13"/>
      <c r="Q26" s="14"/>
      <c r="U26" s="12"/>
    </row>
    <row r="27" spans="3:21" x14ac:dyDescent="0.2">
      <c r="C27" s="1" t="s">
        <v>21</v>
      </c>
      <c r="D27" s="15" t="s">
        <v>18</v>
      </c>
      <c r="E27" s="1" t="s">
        <v>22</v>
      </c>
      <c r="G27" s="16">
        <v>3</v>
      </c>
      <c r="I27" s="15" t="s">
        <v>12</v>
      </c>
      <c r="K27" s="9">
        <f>30*28000*1.3*G27</f>
        <v>3276000</v>
      </c>
      <c r="P27" s="13"/>
      <c r="Q27" s="14"/>
      <c r="U27" s="12"/>
    </row>
    <row r="28" spans="3:21" x14ac:dyDescent="0.2">
      <c r="C28" s="1" t="s">
        <v>22</v>
      </c>
      <c r="D28" s="15" t="s">
        <v>18</v>
      </c>
      <c r="E28" s="1" t="s">
        <v>23</v>
      </c>
      <c r="G28" s="16">
        <v>12.5</v>
      </c>
      <c r="I28" s="15" t="s">
        <v>12</v>
      </c>
      <c r="K28" s="9">
        <f>30*28000*1.3*G28</f>
        <v>13650000</v>
      </c>
      <c r="P28" s="13"/>
      <c r="Q28" s="14"/>
      <c r="U28" s="12"/>
    </row>
    <row r="29" spans="3:21" x14ac:dyDescent="0.2">
      <c r="C29" s="1" t="s">
        <v>23</v>
      </c>
      <c r="D29" s="15" t="s">
        <v>18</v>
      </c>
      <c r="E29" s="1" t="s">
        <v>24</v>
      </c>
      <c r="G29" s="16">
        <f>25.1+11.5+29.5</f>
        <v>66.099999999999994</v>
      </c>
      <c r="H29" s="14"/>
      <c r="I29" s="1" t="s">
        <v>12</v>
      </c>
      <c r="K29" s="9">
        <f>30*28000*1.3*G29</f>
        <v>72181200</v>
      </c>
      <c r="P29" s="13"/>
      <c r="Q29" s="14"/>
      <c r="U29" s="12"/>
    </row>
    <row r="30" spans="3:21" x14ac:dyDescent="0.2">
      <c r="C30" s="1"/>
      <c r="D30" s="15"/>
      <c r="E30" s="1"/>
      <c r="G30" s="16">
        <f>27.5+18.5+20.5+11.5</f>
        <v>78</v>
      </c>
      <c r="H30" s="14"/>
      <c r="I30" s="1" t="s">
        <v>25</v>
      </c>
      <c r="K30" s="9">
        <f>24*28000*1.3*G30</f>
        <v>68140800</v>
      </c>
      <c r="P30" s="13"/>
      <c r="Q30" s="14"/>
      <c r="U30" s="12"/>
    </row>
    <row r="31" spans="3:21" ht="6" customHeight="1" x14ac:dyDescent="0.2">
      <c r="C31" s="1"/>
      <c r="D31" s="1"/>
      <c r="E31" s="1"/>
      <c r="G31" s="16"/>
      <c r="K31" s="12"/>
      <c r="P31" s="13"/>
      <c r="Q31" s="14"/>
      <c r="U31" s="12"/>
    </row>
    <row r="32" spans="3:21" x14ac:dyDescent="0.2">
      <c r="F32" s="21" t="s">
        <v>36</v>
      </c>
      <c r="G32" s="22">
        <f>SUM(G27:G31)</f>
        <v>159.6</v>
      </c>
      <c r="K32" s="20">
        <f>SUM(K27:K31)</f>
        <v>157248000</v>
      </c>
      <c r="P32" s="13"/>
      <c r="Q32" s="14"/>
      <c r="U32" s="12"/>
    </row>
    <row r="33" spans="3:21" ht="6" customHeight="1" thickBot="1" x14ac:dyDescent="0.25">
      <c r="F33" s="13"/>
      <c r="G33" s="14"/>
      <c r="K33" s="12"/>
      <c r="P33" s="13"/>
      <c r="Q33" s="14"/>
      <c r="U33" s="12"/>
    </row>
    <row r="34" spans="3:21" ht="13.5" thickBot="1" x14ac:dyDescent="0.25">
      <c r="F34" s="21" t="s">
        <v>37</v>
      </c>
      <c r="G34" s="17">
        <f>G19+G25+G32</f>
        <v>410.86899999999997</v>
      </c>
      <c r="K34" s="27">
        <f>K19+K25+K32</f>
        <v>463572806.39999998</v>
      </c>
      <c r="P34" s="13"/>
      <c r="Q34" s="14"/>
      <c r="U34" s="12"/>
    </row>
    <row r="35" spans="3:21" x14ac:dyDescent="0.2">
      <c r="F35" s="21"/>
      <c r="G35" s="19"/>
      <c r="K35" s="28"/>
      <c r="P35" s="13"/>
      <c r="Q35" s="14"/>
      <c r="U35" s="12"/>
    </row>
    <row r="36" spans="3:21" x14ac:dyDescent="0.2">
      <c r="F36" s="13"/>
      <c r="G36" s="14"/>
      <c r="K36" s="12"/>
      <c r="P36" s="13"/>
      <c r="Q36" s="14"/>
      <c r="U36" s="12"/>
    </row>
    <row r="37" spans="3:21" x14ac:dyDescent="0.2">
      <c r="C37" s="4" t="s">
        <v>30</v>
      </c>
      <c r="D37" s="5" t="s">
        <v>39</v>
      </c>
      <c r="E37" s="24" t="s">
        <v>38</v>
      </c>
      <c r="F37" s="24"/>
      <c r="P37" s="13"/>
      <c r="Q37" s="14"/>
      <c r="U37" s="12"/>
    </row>
    <row r="38" spans="3:21" x14ac:dyDescent="0.2">
      <c r="E38" s="24" t="s">
        <v>32</v>
      </c>
      <c r="F38" s="4"/>
      <c r="P38" s="13"/>
      <c r="Q38" s="14"/>
      <c r="U38" s="12"/>
    </row>
    <row r="39" spans="3:21" x14ac:dyDescent="0.2">
      <c r="F39" s="13"/>
      <c r="G39" s="14"/>
      <c r="K39" s="12"/>
      <c r="P39" s="13"/>
      <c r="Q39" s="14"/>
      <c r="U39" s="12"/>
    </row>
    <row r="40" spans="3:21" x14ac:dyDescent="0.2">
      <c r="C40" s="4" t="s">
        <v>4</v>
      </c>
      <c r="D40" s="4"/>
      <c r="E40" s="4" t="s">
        <v>5</v>
      </c>
      <c r="F40" s="5"/>
      <c r="G40" s="4" t="s">
        <v>6</v>
      </c>
      <c r="I40" s="4" t="s">
        <v>7</v>
      </c>
      <c r="K40" s="4" t="s">
        <v>8</v>
      </c>
      <c r="P40" s="13"/>
      <c r="Q40" s="14"/>
      <c r="U40" s="12"/>
    </row>
    <row r="41" spans="3:21" x14ac:dyDescent="0.2">
      <c r="C41" s="6" t="s">
        <v>9</v>
      </c>
      <c r="D41" s="6"/>
      <c r="E41" s="6" t="s">
        <v>10</v>
      </c>
      <c r="F41" s="7"/>
      <c r="G41" s="8">
        <v>96.83</v>
      </c>
      <c r="H41" s="7"/>
      <c r="I41" s="10" t="s">
        <v>11</v>
      </c>
      <c r="J41" s="7"/>
      <c r="K41" s="9">
        <f>36*28000*1.3*G41</f>
        <v>126886032</v>
      </c>
      <c r="P41" s="13"/>
      <c r="Q41" s="14"/>
      <c r="U41" s="12"/>
    </row>
    <row r="42" spans="3:21" x14ac:dyDescent="0.2">
      <c r="C42" s="6"/>
      <c r="D42" s="6"/>
      <c r="E42" s="11" t="s">
        <v>13</v>
      </c>
      <c r="F42" s="7"/>
      <c r="G42" s="8"/>
      <c r="H42" s="7"/>
      <c r="I42" s="6"/>
      <c r="K42" s="9">
        <v>1000000</v>
      </c>
      <c r="P42" s="13"/>
      <c r="Q42" s="14"/>
      <c r="U42" s="12"/>
    </row>
    <row r="43" spans="3:21" x14ac:dyDescent="0.2">
      <c r="E43" t="s">
        <v>14</v>
      </c>
      <c r="K43" s="9">
        <v>2000000</v>
      </c>
      <c r="P43" s="13"/>
      <c r="Q43" s="14"/>
      <c r="U43" s="12"/>
    </row>
    <row r="44" spans="3:21" x14ac:dyDescent="0.2">
      <c r="E44" t="s">
        <v>15</v>
      </c>
      <c r="K44" s="12">
        <v>15000000</v>
      </c>
      <c r="P44" s="13"/>
      <c r="Q44" s="14"/>
      <c r="U44" s="12"/>
    </row>
    <row r="45" spans="3:21" x14ac:dyDescent="0.2">
      <c r="E45" t="s">
        <v>16</v>
      </c>
      <c r="K45" s="12">
        <v>5000000</v>
      </c>
      <c r="P45" s="13"/>
      <c r="Q45" s="14"/>
      <c r="U45" s="12"/>
    </row>
    <row r="46" spans="3:21" ht="6" customHeight="1" x14ac:dyDescent="0.2">
      <c r="K46" s="12"/>
      <c r="P46" s="13"/>
      <c r="Q46" s="14"/>
      <c r="U46" s="12"/>
    </row>
    <row r="47" spans="3:21" x14ac:dyDescent="0.2">
      <c r="C47" s="5"/>
      <c r="D47" s="5"/>
      <c r="E47" s="5"/>
      <c r="F47" s="21" t="s">
        <v>17</v>
      </c>
      <c r="G47" s="22">
        <f>SUM(G41:G46)</f>
        <v>96.83</v>
      </c>
      <c r="H47" s="5"/>
      <c r="I47" s="4"/>
      <c r="J47" s="5"/>
      <c r="K47" s="20">
        <f>SUM(K41:K46)</f>
        <v>149886032</v>
      </c>
      <c r="P47" s="13"/>
      <c r="Q47" s="14"/>
      <c r="U47" s="12"/>
    </row>
    <row r="48" spans="3:21" ht="6" customHeight="1" x14ac:dyDescent="0.2">
      <c r="C48" s="5"/>
      <c r="D48" s="5"/>
      <c r="E48" s="5"/>
      <c r="F48" s="21"/>
      <c r="G48" s="22"/>
      <c r="H48" s="5"/>
      <c r="I48" s="4"/>
      <c r="J48" s="5"/>
      <c r="K48" s="20"/>
      <c r="P48" s="13"/>
      <c r="Q48" s="14"/>
      <c r="U48" s="12"/>
    </row>
    <row r="49" spans="3:21" x14ac:dyDescent="0.2">
      <c r="C49" s="1" t="s">
        <v>10</v>
      </c>
      <c r="D49" s="15" t="s">
        <v>18</v>
      </c>
      <c r="E49" s="1" t="s">
        <v>19</v>
      </c>
      <c r="G49" s="16">
        <f>0.8+12.8+2.9+7.136+3.364+1.23+15.67</f>
        <v>43.9</v>
      </c>
      <c r="I49" s="15" t="s">
        <v>12</v>
      </c>
      <c r="K49" s="9">
        <f>30*28000*1.3*G49</f>
        <v>47938800</v>
      </c>
      <c r="P49" s="13"/>
      <c r="Q49" s="14"/>
      <c r="U49" s="12"/>
    </row>
    <row r="50" spans="3:21" x14ac:dyDescent="0.2">
      <c r="C50" s="1" t="s">
        <v>19</v>
      </c>
      <c r="D50" s="15" t="s">
        <v>18</v>
      </c>
      <c r="E50" s="1" t="s">
        <v>20</v>
      </c>
      <c r="G50" s="16">
        <f>10+3.9+15.4+11.9+1.8+12.1+16.1</f>
        <v>71.2</v>
      </c>
      <c r="I50" s="15" t="s">
        <v>12</v>
      </c>
      <c r="K50" s="9">
        <f>30*28000*1.3*G50</f>
        <v>77750400</v>
      </c>
      <c r="P50" s="13"/>
      <c r="Q50" s="14"/>
      <c r="U50" s="12"/>
    </row>
    <row r="51" spans="3:21" x14ac:dyDescent="0.2">
      <c r="C51" s="1" t="s">
        <v>20</v>
      </c>
      <c r="D51" s="15" t="s">
        <v>18</v>
      </c>
      <c r="E51" s="1" t="s">
        <v>21</v>
      </c>
      <c r="G51" s="16">
        <f>12.31+13.8+5.1+7.9+1+10.56+8</f>
        <v>58.67</v>
      </c>
      <c r="I51" s="15" t="s">
        <v>12</v>
      </c>
      <c r="K51" s="9">
        <f>30*28000*1.3*G51</f>
        <v>64067640</v>
      </c>
      <c r="P51" s="13"/>
      <c r="Q51" s="14"/>
      <c r="U51" s="12"/>
    </row>
    <row r="52" spans="3:21" ht="6" customHeight="1" x14ac:dyDescent="0.2">
      <c r="C52" s="1"/>
      <c r="D52" s="15"/>
      <c r="E52" s="1"/>
      <c r="G52" s="16"/>
      <c r="I52" s="15"/>
      <c r="K52" s="9"/>
      <c r="P52" s="13"/>
      <c r="Q52" s="14"/>
      <c r="U52" s="12"/>
    </row>
    <row r="53" spans="3:21" x14ac:dyDescent="0.2">
      <c r="C53" s="1"/>
      <c r="D53" s="15"/>
      <c r="E53" s="1"/>
      <c r="F53" s="21" t="s">
        <v>35</v>
      </c>
      <c r="G53" s="25">
        <f>SUM(G49:G52)</f>
        <v>173.76999999999998</v>
      </c>
      <c r="I53" s="15"/>
      <c r="K53" s="28">
        <f>SUM(K49:K52)</f>
        <v>189756840</v>
      </c>
      <c r="P53" s="13"/>
      <c r="Q53" s="14"/>
      <c r="U53" s="12"/>
    </row>
    <row r="54" spans="3:21" ht="6" customHeight="1" x14ac:dyDescent="0.2">
      <c r="C54" s="1"/>
      <c r="D54" s="15"/>
      <c r="E54" s="1"/>
      <c r="G54" s="16"/>
      <c r="I54" s="15"/>
      <c r="K54" s="9"/>
      <c r="P54" s="13"/>
      <c r="Q54" s="14"/>
      <c r="U54" s="12"/>
    </row>
    <row r="55" spans="3:21" x14ac:dyDescent="0.2">
      <c r="C55" s="1" t="s">
        <v>21</v>
      </c>
      <c r="D55" s="15" t="s">
        <v>18</v>
      </c>
      <c r="E55" s="1" t="s">
        <v>22</v>
      </c>
      <c r="G55" s="16">
        <v>3</v>
      </c>
      <c r="I55" s="15" t="s">
        <v>12</v>
      </c>
      <c r="K55" s="9">
        <f>30*28000*1.3*G55</f>
        <v>3276000</v>
      </c>
      <c r="P55" s="13"/>
      <c r="Q55" s="14"/>
      <c r="U55" s="12"/>
    </row>
    <row r="56" spans="3:21" x14ac:dyDescent="0.2">
      <c r="C56" s="1" t="s">
        <v>22</v>
      </c>
      <c r="D56" s="15" t="s">
        <v>18</v>
      </c>
      <c r="E56" s="1" t="s">
        <v>23</v>
      </c>
      <c r="G56" s="16">
        <v>12.5</v>
      </c>
      <c r="I56" s="15" t="s">
        <v>12</v>
      </c>
      <c r="K56" s="9">
        <f>30*28000*1.3*G56</f>
        <v>13650000</v>
      </c>
      <c r="P56" s="13"/>
      <c r="Q56" s="14"/>
      <c r="U56" s="12"/>
    </row>
    <row r="57" spans="3:21" x14ac:dyDescent="0.2">
      <c r="C57" s="1" t="s">
        <v>23</v>
      </c>
      <c r="D57" s="15" t="s">
        <v>18</v>
      </c>
      <c r="E57" s="1" t="s">
        <v>24</v>
      </c>
      <c r="G57" s="16">
        <f>25.1+11.5+29.5</f>
        <v>66.099999999999994</v>
      </c>
      <c r="H57" s="14"/>
      <c r="I57" s="1" t="s">
        <v>12</v>
      </c>
      <c r="K57" s="9">
        <f>30*28000*1.3*G57</f>
        <v>72181200</v>
      </c>
      <c r="P57" s="13"/>
      <c r="Q57" s="14"/>
      <c r="U57" s="12"/>
    </row>
    <row r="58" spans="3:21" x14ac:dyDescent="0.2">
      <c r="C58" s="1"/>
      <c r="D58" s="15"/>
      <c r="E58" s="1"/>
      <c r="G58" s="16">
        <f>27.5+18.5+20.5+11.5</f>
        <v>78</v>
      </c>
      <c r="H58" s="14"/>
      <c r="I58" s="1" t="s">
        <v>25</v>
      </c>
      <c r="K58" s="9">
        <f>24*28000*1.3*G58</f>
        <v>68140800</v>
      </c>
      <c r="P58" s="13"/>
      <c r="Q58" s="14"/>
      <c r="U58" s="12"/>
    </row>
    <row r="59" spans="3:21" ht="6" customHeight="1" x14ac:dyDescent="0.2">
      <c r="C59" s="5"/>
      <c r="D59" s="5"/>
      <c r="E59" s="5"/>
      <c r="F59" s="21"/>
      <c r="G59" s="22"/>
      <c r="H59" s="5"/>
      <c r="I59" s="4"/>
      <c r="J59" s="5"/>
      <c r="K59" s="20"/>
      <c r="P59" s="13"/>
      <c r="Q59" s="14"/>
      <c r="U59" s="12"/>
    </row>
    <row r="60" spans="3:21" x14ac:dyDescent="0.2">
      <c r="F60" s="21" t="s">
        <v>36</v>
      </c>
      <c r="G60" s="22">
        <f>SUM(G55:G59)</f>
        <v>159.6</v>
      </c>
      <c r="K60" s="26">
        <f>SUM(K55:K59)</f>
        <v>157248000</v>
      </c>
      <c r="P60" s="13"/>
      <c r="Q60" s="14"/>
      <c r="U60" s="12"/>
    </row>
    <row r="61" spans="3:21" ht="6" customHeight="1" thickBot="1" x14ac:dyDescent="0.25">
      <c r="F61" s="13"/>
      <c r="G61" s="14"/>
      <c r="K61" s="12"/>
      <c r="P61" s="13"/>
      <c r="Q61" s="14"/>
      <c r="U61" s="12"/>
    </row>
    <row r="62" spans="3:21" ht="13.5" thickBot="1" x14ac:dyDescent="0.25">
      <c r="F62" s="21" t="s">
        <v>37</v>
      </c>
      <c r="G62" s="17">
        <f>G47+G53+G60</f>
        <v>430.19999999999993</v>
      </c>
      <c r="K62" s="27">
        <f>K47+K53+K60</f>
        <v>496890872</v>
      </c>
      <c r="P62" s="13"/>
      <c r="Q62" s="14"/>
      <c r="U62" s="12"/>
    </row>
    <row r="63" spans="3:21" x14ac:dyDescent="0.2">
      <c r="F63" s="21"/>
      <c r="G63" s="19"/>
      <c r="K63" s="28"/>
      <c r="P63" s="13"/>
      <c r="Q63" s="14"/>
      <c r="U63" s="12"/>
    </row>
    <row r="64" spans="3:21" x14ac:dyDescent="0.2">
      <c r="F64" s="21"/>
      <c r="G64" s="19"/>
      <c r="K64" s="28"/>
      <c r="P64" s="13"/>
      <c r="Q64" s="14"/>
      <c r="U64" s="12"/>
    </row>
    <row r="65" spans="3:21" ht="20.25" x14ac:dyDescent="0.3">
      <c r="F65" s="21"/>
      <c r="G65" s="19"/>
      <c r="H65" s="3" t="s">
        <v>0</v>
      </c>
      <c r="K65" s="28"/>
      <c r="P65" s="13"/>
      <c r="Q65" s="14"/>
      <c r="U65" s="12"/>
    </row>
    <row r="66" spans="3:21" ht="23.25" customHeight="1" x14ac:dyDescent="0.25">
      <c r="F66" s="21"/>
      <c r="G66" s="19"/>
      <c r="H66" s="29" t="s">
        <v>1</v>
      </c>
      <c r="K66" s="28"/>
      <c r="P66" s="13"/>
      <c r="Q66" s="14"/>
      <c r="U66" s="12"/>
    </row>
    <row r="67" spans="3:21" ht="18" x14ac:dyDescent="0.25">
      <c r="F67" s="21"/>
      <c r="G67" s="19"/>
      <c r="H67" s="29" t="s">
        <v>2</v>
      </c>
      <c r="K67" s="28"/>
      <c r="P67" s="13"/>
      <c r="Q67" s="14"/>
      <c r="U67" s="12"/>
    </row>
    <row r="68" spans="3:21" ht="18" x14ac:dyDescent="0.25">
      <c r="F68" s="21"/>
      <c r="G68" s="19"/>
      <c r="H68" s="29" t="s">
        <v>3</v>
      </c>
      <c r="K68" s="28"/>
      <c r="P68" s="13"/>
      <c r="Q68" s="14"/>
      <c r="U68" s="12"/>
    </row>
    <row r="69" spans="3:21" x14ac:dyDescent="0.2">
      <c r="C69" s="4" t="s">
        <v>30</v>
      </c>
      <c r="D69" s="5" t="s">
        <v>40</v>
      </c>
      <c r="E69" s="24" t="s">
        <v>41</v>
      </c>
      <c r="F69" s="24"/>
      <c r="P69" s="13"/>
      <c r="Q69" s="14"/>
      <c r="U69" s="12"/>
    </row>
    <row r="70" spans="3:21" x14ac:dyDescent="0.2">
      <c r="E70" s="24" t="s">
        <v>32</v>
      </c>
      <c r="F70" s="4"/>
      <c r="P70" s="13"/>
      <c r="Q70" s="14"/>
      <c r="U70" s="12"/>
    </row>
    <row r="71" spans="3:21" x14ac:dyDescent="0.2">
      <c r="E71" s="24"/>
      <c r="F71" s="4"/>
      <c r="P71" s="13"/>
      <c r="Q71" s="14"/>
      <c r="U71" s="12"/>
    </row>
    <row r="72" spans="3:21" x14ac:dyDescent="0.2">
      <c r="C72" s="4" t="s">
        <v>4</v>
      </c>
      <c r="D72" s="4"/>
      <c r="E72" s="4" t="s">
        <v>5</v>
      </c>
      <c r="F72" s="5"/>
      <c r="G72" s="4" t="s">
        <v>6</v>
      </c>
      <c r="I72" s="4" t="s">
        <v>7</v>
      </c>
      <c r="K72" s="4" t="s">
        <v>8</v>
      </c>
      <c r="P72" s="13"/>
      <c r="Q72" s="14"/>
      <c r="U72" s="12"/>
    </row>
    <row r="73" spans="3:21" x14ac:dyDescent="0.2">
      <c r="C73" s="6" t="s">
        <v>9</v>
      </c>
      <c r="D73" s="6"/>
      <c r="E73" s="6" t="s">
        <v>10</v>
      </c>
      <c r="F73" s="7"/>
      <c r="G73" s="8">
        <v>96.83</v>
      </c>
      <c r="H73" s="7"/>
      <c r="I73" s="10" t="s">
        <v>29</v>
      </c>
      <c r="J73" s="7"/>
      <c r="K73" s="9">
        <f>42*28000*1.3*G73</f>
        <v>148033704</v>
      </c>
      <c r="P73" s="13"/>
      <c r="Q73" s="14"/>
      <c r="U73" s="12"/>
    </row>
    <row r="74" spans="3:21" x14ac:dyDescent="0.2">
      <c r="C74" s="6"/>
      <c r="D74" s="6"/>
      <c r="E74" s="11" t="s">
        <v>13</v>
      </c>
      <c r="F74" s="7"/>
      <c r="G74" s="8"/>
      <c r="H74" s="7"/>
      <c r="I74" s="6"/>
      <c r="K74" s="9">
        <v>1000000</v>
      </c>
      <c r="P74" s="13"/>
      <c r="Q74" s="14"/>
      <c r="U74" s="12"/>
    </row>
    <row r="75" spans="3:21" x14ac:dyDescent="0.2">
      <c r="E75" t="s">
        <v>14</v>
      </c>
      <c r="K75" s="9">
        <v>2000000</v>
      </c>
      <c r="P75" s="13"/>
      <c r="Q75" s="14"/>
      <c r="U75" s="12"/>
    </row>
    <row r="76" spans="3:21" x14ac:dyDescent="0.2">
      <c r="E76" t="s">
        <v>16</v>
      </c>
      <c r="K76" s="12">
        <v>5000000</v>
      </c>
      <c r="P76" s="13"/>
      <c r="Q76" s="14"/>
      <c r="U76" s="12"/>
    </row>
    <row r="77" spans="3:21" ht="6" customHeight="1" x14ac:dyDescent="0.2">
      <c r="K77" s="12"/>
      <c r="P77" s="13"/>
      <c r="Q77" s="14"/>
      <c r="U77" s="12"/>
    </row>
    <row r="78" spans="3:21" x14ac:dyDescent="0.2">
      <c r="C78" s="5"/>
      <c r="D78" s="5"/>
      <c r="E78" s="5"/>
      <c r="F78" s="21" t="s">
        <v>17</v>
      </c>
      <c r="G78" s="22">
        <f>SUM(G73:G77)</f>
        <v>96.83</v>
      </c>
      <c r="H78" s="5"/>
      <c r="I78" s="4"/>
      <c r="J78" s="5"/>
      <c r="K78" s="20">
        <f>SUM(K73:K77)</f>
        <v>156033704</v>
      </c>
      <c r="P78" s="13"/>
      <c r="Q78" s="14"/>
      <c r="U78" s="12"/>
    </row>
    <row r="79" spans="3:21" ht="6" customHeight="1" x14ac:dyDescent="0.2">
      <c r="F79" s="21"/>
      <c r="G79" s="19"/>
      <c r="K79" s="28"/>
      <c r="P79" s="13"/>
      <c r="Q79" s="14"/>
      <c r="U79" s="12"/>
    </row>
    <row r="80" spans="3:21" x14ac:dyDescent="0.2">
      <c r="C80" s="1" t="s">
        <v>10</v>
      </c>
      <c r="D80" s="15" t="s">
        <v>18</v>
      </c>
      <c r="E80" s="1" t="s">
        <v>19</v>
      </c>
      <c r="G80" s="16">
        <f>0.8+12.8+2.9+7.136+3.364+1.23+15.67</f>
        <v>43.9</v>
      </c>
      <c r="I80" s="15" t="s">
        <v>12</v>
      </c>
      <c r="K80" s="9">
        <f>30*28000*1.3*G80</f>
        <v>47938800</v>
      </c>
      <c r="P80" s="13"/>
      <c r="Q80" s="14"/>
      <c r="U80" s="12"/>
    </row>
    <row r="81" spans="3:21" x14ac:dyDescent="0.2">
      <c r="C81" s="1" t="s">
        <v>19</v>
      </c>
      <c r="D81" s="15" t="s">
        <v>18</v>
      </c>
      <c r="E81" s="1" t="s">
        <v>20</v>
      </c>
      <c r="G81" s="16">
        <f>10+3.9+15.4+11.9+1.8+12.1+16.1</f>
        <v>71.2</v>
      </c>
      <c r="I81" s="15" t="s">
        <v>12</v>
      </c>
      <c r="K81" s="9">
        <f>30*28000*1.3*G81</f>
        <v>77750400</v>
      </c>
      <c r="P81" s="13"/>
      <c r="Q81" s="14"/>
      <c r="U81" s="12"/>
    </row>
    <row r="82" spans="3:21" x14ac:dyDescent="0.2">
      <c r="C82" s="1" t="s">
        <v>20</v>
      </c>
      <c r="D82" s="15" t="s">
        <v>18</v>
      </c>
      <c r="E82" s="1" t="s">
        <v>21</v>
      </c>
      <c r="G82" s="16">
        <f>12.31+13.8+5.1+7.9+1+10.56+8</f>
        <v>58.67</v>
      </c>
      <c r="I82" s="15" t="s">
        <v>12</v>
      </c>
      <c r="K82" s="9">
        <f>30*28000*1.3*G82</f>
        <v>64067640</v>
      </c>
      <c r="P82" s="13"/>
      <c r="Q82" s="14"/>
      <c r="U82" s="12"/>
    </row>
    <row r="83" spans="3:21" ht="6" customHeight="1" x14ac:dyDescent="0.2">
      <c r="C83" s="1"/>
      <c r="D83" s="15"/>
      <c r="E83" s="1"/>
      <c r="G83" s="16"/>
      <c r="I83" s="15"/>
      <c r="K83" s="9"/>
      <c r="P83" s="13"/>
      <c r="Q83" s="14"/>
      <c r="U83" s="12"/>
    </row>
    <row r="84" spans="3:21" x14ac:dyDescent="0.2">
      <c r="C84" s="1"/>
      <c r="D84" s="15"/>
      <c r="E84" s="1"/>
      <c r="F84" s="21" t="s">
        <v>35</v>
      </c>
      <c r="G84" s="25">
        <f>SUM(G80:G83)</f>
        <v>173.76999999999998</v>
      </c>
      <c r="I84" s="15"/>
      <c r="K84" s="28">
        <f>SUM(K80:K83)</f>
        <v>189756840</v>
      </c>
      <c r="P84" s="13"/>
      <c r="Q84" s="14"/>
      <c r="U84" s="12"/>
    </row>
    <row r="85" spans="3:21" ht="6" customHeight="1" x14ac:dyDescent="0.2">
      <c r="C85" s="1"/>
      <c r="D85" s="15"/>
      <c r="E85" s="1"/>
      <c r="G85" s="16"/>
      <c r="I85" s="15"/>
      <c r="K85" s="9"/>
      <c r="P85" s="13"/>
      <c r="Q85" s="14"/>
      <c r="U85" s="12"/>
    </row>
    <row r="86" spans="3:21" x14ac:dyDescent="0.2">
      <c r="C86" s="1" t="s">
        <v>21</v>
      </c>
      <c r="D86" s="15" t="s">
        <v>18</v>
      </c>
      <c r="E86" s="1" t="s">
        <v>22</v>
      </c>
      <c r="G86" s="16">
        <v>3</v>
      </c>
      <c r="I86" s="15" t="s">
        <v>12</v>
      </c>
      <c r="K86" s="9">
        <f>30*28000*1.3*G86</f>
        <v>3276000</v>
      </c>
      <c r="P86" s="13"/>
      <c r="Q86" s="14"/>
      <c r="U86" s="12"/>
    </row>
    <row r="87" spans="3:21" x14ac:dyDescent="0.2">
      <c r="C87" s="1" t="s">
        <v>22</v>
      </c>
      <c r="D87" s="15" t="s">
        <v>18</v>
      </c>
      <c r="E87" s="1" t="s">
        <v>23</v>
      </c>
      <c r="G87" s="16">
        <v>12.5</v>
      </c>
      <c r="I87" s="15" t="s">
        <v>12</v>
      </c>
      <c r="K87" s="9">
        <f>30*28000*1.3*G87</f>
        <v>13650000</v>
      </c>
      <c r="P87" s="13"/>
      <c r="Q87" s="14"/>
      <c r="U87" s="12"/>
    </row>
    <row r="88" spans="3:21" x14ac:dyDescent="0.2">
      <c r="C88" s="1" t="s">
        <v>23</v>
      </c>
      <c r="D88" s="15" t="s">
        <v>18</v>
      </c>
      <c r="E88" s="1" t="s">
        <v>24</v>
      </c>
      <c r="G88" s="16">
        <f>25.1+11.5+29.5</f>
        <v>66.099999999999994</v>
      </c>
      <c r="H88" s="14"/>
      <c r="I88" s="1" t="s">
        <v>12</v>
      </c>
      <c r="K88" s="9">
        <f>30*28000*1.3*G88</f>
        <v>72181200</v>
      </c>
      <c r="P88" s="13"/>
      <c r="Q88" s="14"/>
      <c r="U88" s="12"/>
    </row>
    <row r="89" spans="3:21" x14ac:dyDescent="0.2">
      <c r="C89" s="1"/>
      <c r="D89" s="15"/>
      <c r="E89" s="1"/>
      <c r="G89" s="16">
        <f>27.5+18.5+20.5+11.5</f>
        <v>78</v>
      </c>
      <c r="H89" s="14"/>
      <c r="I89" s="1" t="s">
        <v>25</v>
      </c>
      <c r="K89" s="9">
        <f>24*28000*1.3*G89</f>
        <v>68140800</v>
      </c>
      <c r="P89" s="13"/>
      <c r="Q89" s="14"/>
      <c r="U89" s="12"/>
    </row>
    <row r="90" spans="3:21" ht="6" customHeight="1" x14ac:dyDescent="0.2">
      <c r="C90" s="5"/>
      <c r="D90" s="5"/>
      <c r="E90" s="5"/>
      <c r="F90" s="21"/>
      <c r="G90" s="22"/>
      <c r="H90" s="5"/>
      <c r="I90" s="4"/>
      <c r="J90" s="5"/>
      <c r="K90" s="20"/>
      <c r="P90" s="13"/>
      <c r="Q90" s="14"/>
      <c r="U90" s="12"/>
    </row>
    <row r="91" spans="3:21" x14ac:dyDescent="0.2">
      <c r="F91" s="21" t="s">
        <v>36</v>
      </c>
      <c r="G91" s="22">
        <f>SUM(G86:G90)</f>
        <v>159.6</v>
      </c>
      <c r="K91" s="26">
        <f>SUM(K86:K90)</f>
        <v>157248000</v>
      </c>
      <c r="P91" s="13"/>
      <c r="Q91" s="14"/>
      <c r="U91" s="12"/>
    </row>
    <row r="92" spans="3:21" ht="6" customHeight="1" thickBot="1" x14ac:dyDescent="0.25">
      <c r="F92" s="13"/>
      <c r="G92" s="14"/>
      <c r="K92" s="12"/>
      <c r="P92" s="13"/>
      <c r="Q92" s="14"/>
      <c r="U92" s="12"/>
    </row>
    <row r="93" spans="3:21" ht="13.5" thickBot="1" x14ac:dyDescent="0.25">
      <c r="F93" s="21" t="s">
        <v>37</v>
      </c>
      <c r="G93" s="17">
        <f>G78+G84+G91</f>
        <v>430.19999999999993</v>
      </c>
      <c r="K93" s="27">
        <f>K78+K84+K91</f>
        <v>503038544</v>
      </c>
      <c r="P93" s="13"/>
      <c r="Q93" s="14"/>
      <c r="U93" s="12"/>
    </row>
    <row r="94" spans="3:21" x14ac:dyDescent="0.2">
      <c r="F94" s="13"/>
      <c r="G94" s="14"/>
      <c r="K94" s="12"/>
      <c r="P94" s="13"/>
      <c r="Q94" s="14"/>
      <c r="U94" s="12"/>
    </row>
    <row r="95" spans="3:21" x14ac:dyDescent="0.2">
      <c r="F95" s="13"/>
      <c r="G95" s="14"/>
      <c r="K95" s="12"/>
      <c r="P95" s="13"/>
      <c r="Q95" s="14"/>
      <c r="U95" s="12"/>
    </row>
    <row r="96" spans="3:21" x14ac:dyDescent="0.2">
      <c r="F96" s="13"/>
      <c r="G96" s="14"/>
      <c r="K96" s="12"/>
      <c r="P96" s="13"/>
      <c r="Q96" s="14"/>
      <c r="U96" s="12"/>
    </row>
    <row r="97" spans="3:21" x14ac:dyDescent="0.2">
      <c r="E97" s="24" t="s">
        <v>42</v>
      </c>
      <c r="F97" s="13"/>
      <c r="G97" s="14"/>
      <c r="K97" s="12"/>
      <c r="P97" s="13"/>
      <c r="Q97" s="14"/>
      <c r="U97" s="12"/>
    </row>
    <row r="98" spans="3:21" x14ac:dyDescent="0.2">
      <c r="F98" s="13"/>
      <c r="G98" s="14"/>
      <c r="K98" s="12"/>
      <c r="P98" s="13"/>
      <c r="Q98" s="14"/>
      <c r="U98" s="12"/>
    </row>
    <row r="99" spans="3:21" x14ac:dyDescent="0.2">
      <c r="C99" s="4" t="s">
        <v>4</v>
      </c>
      <c r="D99" s="4"/>
      <c r="E99" s="4" t="s">
        <v>5</v>
      </c>
      <c r="F99" s="5"/>
      <c r="G99" s="4" t="s">
        <v>6</v>
      </c>
      <c r="I99" s="4" t="s">
        <v>7</v>
      </c>
      <c r="K99" s="4" t="s">
        <v>8</v>
      </c>
      <c r="P99" s="13"/>
      <c r="Q99" s="14"/>
      <c r="U99" s="12"/>
    </row>
    <row r="100" spans="3:21" x14ac:dyDescent="0.2">
      <c r="C100" s="1" t="s">
        <v>10</v>
      </c>
      <c r="D100" s="15" t="s">
        <v>18</v>
      </c>
      <c r="E100" s="1" t="s">
        <v>19</v>
      </c>
      <c r="G100" s="16">
        <f>2.9+7.136+3.364+1.23+15.67</f>
        <v>30.299999999999997</v>
      </c>
      <c r="I100" s="10" t="s">
        <v>11</v>
      </c>
      <c r="K100" s="9">
        <f>36*28000*1.3*G100</f>
        <v>39705120</v>
      </c>
      <c r="P100" s="13"/>
      <c r="Q100" s="14"/>
      <c r="U100" s="12"/>
    </row>
    <row r="101" spans="3:21" x14ac:dyDescent="0.2">
      <c r="C101" s="1" t="s">
        <v>19</v>
      </c>
      <c r="D101" s="15" t="s">
        <v>18</v>
      </c>
      <c r="E101" s="1" t="s">
        <v>20</v>
      </c>
      <c r="G101" s="16">
        <f>10+3.9+15.4+11.9+1.8+12.1+16.1</f>
        <v>71.2</v>
      </c>
      <c r="I101" s="10" t="s">
        <v>11</v>
      </c>
      <c r="K101" s="9">
        <f>36*28000*1.3*G101</f>
        <v>93300480</v>
      </c>
      <c r="P101" s="13"/>
      <c r="Q101" s="14"/>
      <c r="U101" s="12"/>
    </row>
    <row r="102" spans="3:21" x14ac:dyDescent="0.2">
      <c r="C102" s="1" t="s">
        <v>20</v>
      </c>
      <c r="D102" s="15" t="s">
        <v>18</v>
      </c>
      <c r="E102" s="1" t="s">
        <v>21</v>
      </c>
      <c r="G102" s="16">
        <f>7.9+10.66</f>
        <v>18.560000000000002</v>
      </c>
      <c r="I102" s="10" t="s">
        <v>11</v>
      </c>
      <c r="K102" s="9">
        <f>36*28000*1.3*G102</f>
        <v>24321024.000000004</v>
      </c>
      <c r="P102" s="13"/>
      <c r="Q102" s="14"/>
      <c r="U102" s="12"/>
    </row>
    <row r="103" spans="3:21" ht="6" customHeight="1" x14ac:dyDescent="0.2">
      <c r="F103" s="13"/>
      <c r="G103" s="19"/>
      <c r="K103" s="20"/>
      <c r="P103" s="13"/>
      <c r="Q103" s="14"/>
      <c r="U103" s="12"/>
    </row>
    <row r="104" spans="3:21" x14ac:dyDescent="0.2">
      <c r="F104" s="13" t="s">
        <v>26</v>
      </c>
      <c r="G104" s="22">
        <f>SUM(G100:G102)</f>
        <v>120.06</v>
      </c>
      <c r="K104" s="30">
        <f>SUM(K100:K102)</f>
        <v>157326624</v>
      </c>
      <c r="P104" s="13"/>
      <c r="Q104" s="14"/>
      <c r="U104" s="12"/>
    </row>
    <row r="105" spans="3:21" ht="6" customHeight="1" x14ac:dyDescent="0.2">
      <c r="F105" s="13"/>
      <c r="G105" s="14"/>
      <c r="K105" s="12"/>
      <c r="P105" s="13"/>
      <c r="Q105" s="14"/>
      <c r="U105" s="12"/>
    </row>
    <row r="106" spans="3:21" x14ac:dyDescent="0.2">
      <c r="F106" s="13" t="s">
        <v>27</v>
      </c>
      <c r="K106" s="30">
        <v>24000000</v>
      </c>
    </row>
    <row r="107" spans="3:21" ht="6" customHeight="1" x14ac:dyDescent="0.2">
      <c r="F107" s="13"/>
      <c r="K107" s="12"/>
    </row>
    <row r="108" spans="3:21" x14ac:dyDescent="0.2">
      <c r="F108" s="21" t="s">
        <v>35</v>
      </c>
      <c r="G108" s="22">
        <f>SUM(G100:G102)</f>
        <v>120.06</v>
      </c>
      <c r="K108" s="30">
        <f>SUM(K104:K106)</f>
        <v>181326624</v>
      </c>
    </row>
    <row r="109" spans="3:21" ht="13.5" thickBot="1" x14ac:dyDescent="0.25">
      <c r="F109" s="13"/>
      <c r="K109" s="12"/>
    </row>
    <row r="110" spans="3:21" ht="13.5" thickBot="1" x14ac:dyDescent="0.25">
      <c r="F110" s="21" t="s">
        <v>43</v>
      </c>
      <c r="K110" s="18">
        <f>$K$108+K19+K32</f>
        <v>455142590.39999998</v>
      </c>
    </row>
    <row r="111" spans="3:21" ht="6" customHeight="1" thickBot="1" x14ac:dyDescent="0.25">
      <c r="F111" s="21"/>
      <c r="K111" s="12"/>
    </row>
    <row r="112" spans="3:21" ht="13.5" thickBot="1" x14ac:dyDescent="0.25">
      <c r="F112" s="21" t="s">
        <v>44</v>
      </c>
      <c r="K112" s="18">
        <f>$K$108+K47+K60</f>
        <v>488460656</v>
      </c>
    </row>
    <row r="113" spans="6:11" ht="6" customHeight="1" thickBot="1" x14ac:dyDescent="0.25">
      <c r="F113" s="21"/>
      <c r="K113" s="12"/>
    </row>
    <row r="114" spans="6:11" ht="13.5" thickBot="1" x14ac:dyDescent="0.25">
      <c r="F114" s="21" t="s">
        <v>45</v>
      </c>
      <c r="K114" s="18">
        <f>$K$108+K78+K91</f>
        <v>494608328</v>
      </c>
    </row>
    <row r="115" spans="6:11" x14ac:dyDescent="0.2">
      <c r="F115" s="13"/>
      <c r="K115" s="12"/>
    </row>
    <row r="116" spans="6:11" x14ac:dyDescent="0.2">
      <c r="F116" s="13"/>
      <c r="K116" s="12"/>
    </row>
    <row r="117" spans="6:11" x14ac:dyDescent="0.2">
      <c r="F117" s="13"/>
      <c r="K117" s="12"/>
    </row>
    <row r="118" spans="6:11" x14ac:dyDescent="0.2">
      <c r="F118" s="13"/>
      <c r="K118" s="12"/>
    </row>
    <row r="119" spans="6:11" x14ac:dyDescent="0.2">
      <c r="F119" s="13"/>
      <c r="K119" s="12"/>
    </row>
    <row r="120" spans="6:11" x14ac:dyDescent="0.2">
      <c r="F120" s="13"/>
      <c r="K120" s="12"/>
    </row>
    <row r="121" spans="6:11" x14ac:dyDescent="0.2">
      <c r="F121" s="13"/>
      <c r="K121" s="12"/>
    </row>
    <row r="122" spans="6:11" x14ac:dyDescent="0.2">
      <c r="F122" s="13"/>
      <c r="K122" s="12"/>
    </row>
    <row r="123" spans="6:11" x14ac:dyDescent="0.2">
      <c r="F123" s="13"/>
      <c r="K123" s="12"/>
    </row>
    <row r="124" spans="6:11" x14ac:dyDescent="0.2">
      <c r="F124" s="13"/>
      <c r="K124" s="12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7/16/01
Revision #3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workbookViewId="0">
      <selection activeCell="C26" sqref="C26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5.7109375" customWidth="1"/>
    <col min="9" max="9" width="7.7109375" style="1" customWidth="1"/>
    <col min="10" max="10" width="5.7109375" customWidth="1"/>
    <col min="11" max="11" width="13.7109375" customWidth="1"/>
    <col min="12" max="12" width="8.7109375" customWidth="1"/>
    <col min="13" max="13" width="7.7109375" customWidth="1"/>
    <col min="14" max="14" width="1.7109375" customWidth="1"/>
    <col min="15" max="15" width="7.7109375" customWidth="1"/>
    <col min="16" max="16" width="6.7109375" customWidth="1"/>
    <col min="17" max="17" width="7.7109375" customWidth="1"/>
    <col min="18" max="18" width="1.7109375" customWidth="1"/>
    <col min="19" max="19" width="9.140625" style="1"/>
    <col min="20" max="20" width="1.7109375" customWidth="1"/>
    <col min="21" max="21" width="13.7109375" customWidth="1"/>
  </cols>
  <sheetData>
    <row r="2" spans="2:19" ht="20.25" x14ac:dyDescent="0.3">
      <c r="H2" s="3" t="s">
        <v>0</v>
      </c>
    </row>
    <row r="3" spans="2:19" ht="18" customHeight="1" x14ac:dyDescent="0.25">
      <c r="H3" s="29" t="s">
        <v>1</v>
      </c>
    </row>
    <row r="4" spans="2:19" ht="18" customHeight="1" x14ac:dyDescent="0.35">
      <c r="B4" s="2"/>
      <c r="C4" s="2"/>
      <c r="D4" s="2"/>
      <c r="E4" s="2"/>
      <c r="H4" s="33" t="s">
        <v>2</v>
      </c>
      <c r="K4" s="2"/>
      <c r="M4" s="2"/>
      <c r="N4" s="2"/>
      <c r="O4" s="2"/>
      <c r="P4" s="2"/>
      <c r="Q4" s="2"/>
      <c r="R4" s="2"/>
      <c r="S4" s="2"/>
    </row>
    <row r="5" spans="2:19" ht="18" x14ac:dyDescent="0.25">
      <c r="H5" s="29" t="s">
        <v>3</v>
      </c>
    </row>
    <row r="7" spans="2:19" x14ac:dyDescent="0.2">
      <c r="C7" s="4" t="s">
        <v>46</v>
      </c>
      <c r="D7" s="5" t="s">
        <v>31</v>
      </c>
      <c r="E7" s="24" t="s">
        <v>33</v>
      </c>
      <c r="F7" s="24"/>
      <c r="S7"/>
    </row>
    <row r="8" spans="2:19" x14ac:dyDescent="0.2">
      <c r="E8" s="24" t="s">
        <v>120</v>
      </c>
      <c r="F8" s="4"/>
      <c r="S8"/>
    </row>
    <row r="9" spans="2:19" x14ac:dyDescent="0.2">
      <c r="S9"/>
    </row>
    <row r="10" spans="2:19" x14ac:dyDescent="0.2">
      <c r="C10" s="4" t="s">
        <v>4</v>
      </c>
      <c r="D10" s="4"/>
      <c r="E10" s="4" t="s">
        <v>5</v>
      </c>
      <c r="F10" s="5"/>
      <c r="G10" s="4" t="s">
        <v>6</v>
      </c>
      <c r="I10" s="4" t="s">
        <v>7</v>
      </c>
      <c r="K10" s="4" t="s">
        <v>8</v>
      </c>
      <c r="L10" s="4"/>
      <c r="S10"/>
    </row>
    <row r="11" spans="2:19" x14ac:dyDescent="0.2">
      <c r="C11" s="6" t="s">
        <v>9</v>
      </c>
      <c r="D11" s="6"/>
      <c r="E11" s="6" t="s">
        <v>10</v>
      </c>
      <c r="F11" s="7"/>
      <c r="G11" s="8">
        <f>1+2.786+1.33+2.03+0.538+2.656+5.928+0.739+3.502+5.872+9.97</f>
        <v>36.350999999999999</v>
      </c>
      <c r="H11" s="7"/>
      <c r="I11" s="6" t="s">
        <v>11</v>
      </c>
      <c r="K11" s="9">
        <f>36*28000*1.3*G11</f>
        <v>47634350.399999999</v>
      </c>
      <c r="S11"/>
    </row>
    <row r="12" spans="2:19" x14ac:dyDescent="0.2">
      <c r="C12" s="6"/>
      <c r="D12" s="6"/>
      <c r="E12" s="6"/>
      <c r="F12" s="7"/>
      <c r="G12" s="8">
        <f>1.582+2.14+0.1+3.72+2.037+2.162+2+0.001+4.043+0.1+2.959+7.131+3.34+0.458+3.793+2.703+2.879</f>
        <v>41.148000000000003</v>
      </c>
      <c r="H12" s="7"/>
      <c r="I12" s="6" t="s">
        <v>12</v>
      </c>
      <c r="K12" s="9">
        <f>30*28000*1.3*G12</f>
        <v>44933616</v>
      </c>
      <c r="S12"/>
    </row>
    <row r="13" spans="2:19" x14ac:dyDescent="0.2">
      <c r="C13" s="6"/>
      <c r="D13" s="6"/>
      <c r="E13" s="11" t="s">
        <v>13</v>
      </c>
      <c r="F13" s="7"/>
      <c r="G13" s="8"/>
      <c r="H13" s="7"/>
      <c r="I13" s="6"/>
      <c r="K13" s="9">
        <v>1000000</v>
      </c>
      <c r="S13"/>
    </row>
    <row r="14" spans="2:19" x14ac:dyDescent="0.2">
      <c r="E14" t="s">
        <v>14</v>
      </c>
      <c r="K14" s="9">
        <v>2000000</v>
      </c>
      <c r="S14"/>
    </row>
    <row r="15" spans="2:19" x14ac:dyDescent="0.2">
      <c r="E15" t="s">
        <v>34</v>
      </c>
      <c r="K15" s="9">
        <v>1000000</v>
      </c>
      <c r="S15"/>
    </row>
    <row r="16" spans="2:19" x14ac:dyDescent="0.2">
      <c r="E16" t="s">
        <v>15</v>
      </c>
      <c r="K16" s="12">
        <v>15000000</v>
      </c>
      <c r="S16"/>
    </row>
    <row r="17" spans="3:21" x14ac:dyDescent="0.2">
      <c r="E17" t="s">
        <v>16</v>
      </c>
      <c r="K17" s="12">
        <v>5000000</v>
      </c>
      <c r="S17"/>
    </row>
    <row r="18" spans="3:21" ht="6" customHeight="1" x14ac:dyDescent="0.2">
      <c r="K18" s="12"/>
      <c r="S18"/>
    </row>
    <row r="19" spans="3:21" x14ac:dyDescent="0.2">
      <c r="F19" s="21" t="s">
        <v>17</v>
      </c>
      <c r="G19" s="22">
        <f>SUM(G11:G18)</f>
        <v>77.498999999999995</v>
      </c>
      <c r="H19" s="5"/>
      <c r="I19" s="4"/>
      <c r="J19" s="5"/>
      <c r="K19" s="20">
        <f>SUM(K11:K18)</f>
        <v>116567966.40000001</v>
      </c>
      <c r="L19" s="5"/>
      <c r="S19"/>
    </row>
    <row r="20" spans="3:21" ht="6" customHeight="1" x14ac:dyDescent="0.2">
      <c r="F20" s="13"/>
      <c r="G20" s="14"/>
      <c r="K20" s="12"/>
      <c r="P20" s="13"/>
      <c r="Q20" s="14"/>
      <c r="U20" s="12"/>
    </row>
    <row r="21" spans="3:21" x14ac:dyDescent="0.2">
      <c r="C21" s="1" t="s">
        <v>10</v>
      </c>
      <c r="D21" s="15" t="s">
        <v>18</v>
      </c>
      <c r="E21" s="1" t="s">
        <v>19</v>
      </c>
      <c r="G21" s="16">
        <f>0.8+12.8+2.9+7.136+3.364+1.23+15.67</f>
        <v>43.9</v>
      </c>
      <c r="I21" s="15" t="s">
        <v>12</v>
      </c>
      <c r="K21" s="9">
        <f>30*28000*1.3*G21</f>
        <v>47938800</v>
      </c>
      <c r="P21" s="13"/>
      <c r="Q21" s="14"/>
      <c r="U21" s="12"/>
    </row>
    <row r="22" spans="3:21" x14ac:dyDescent="0.2">
      <c r="C22" s="1" t="s">
        <v>19</v>
      </c>
      <c r="D22" s="15" t="s">
        <v>18</v>
      </c>
      <c r="E22" s="1" t="s">
        <v>20</v>
      </c>
      <c r="G22" s="16">
        <f>10+3.9+15.4+11.9+1.8+12.1+16.1</f>
        <v>71.2</v>
      </c>
      <c r="I22" s="15" t="s">
        <v>12</v>
      </c>
      <c r="K22" s="9">
        <f>30*28000*1.3*G22</f>
        <v>77750400</v>
      </c>
      <c r="P22" s="13"/>
      <c r="Q22" s="14"/>
      <c r="U22" s="12"/>
    </row>
    <row r="23" spans="3:21" x14ac:dyDescent="0.2">
      <c r="C23" s="1" t="s">
        <v>20</v>
      </c>
      <c r="D23" s="15" t="s">
        <v>18</v>
      </c>
      <c r="E23" s="1" t="s">
        <v>21</v>
      </c>
      <c r="G23" s="16">
        <f>12.31+13.8+5.1+7.9+1+7</f>
        <v>47.11</v>
      </c>
      <c r="I23" s="15" t="s">
        <v>12</v>
      </c>
      <c r="K23" s="9">
        <f>30*28000*1.3*G23</f>
        <v>51444120</v>
      </c>
      <c r="P23" s="13"/>
      <c r="Q23" s="14"/>
      <c r="U23" s="12"/>
    </row>
    <row r="24" spans="3:21" ht="6" customHeight="1" x14ac:dyDescent="0.2">
      <c r="C24" s="1"/>
      <c r="D24" s="15"/>
      <c r="E24" s="1"/>
      <c r="G24" s="16"/>
      <c r="I24" s="15"/>
      <c r="K24" s="9"/>
      <c r="P24" s="13"/>
      <c r="Q24" s="14"/>
      <c r="U24" s="12"/>
    </row>
    <row r="25" spans="3:21" x14ac:dyDescent="0.2">
      <c r="C25" s="1"/>
      <c r="D25" s="15"/>
      <c r="E25" s="1"/>
      <c r="F25" s="21" t="s">
        <v>35</v>
      </c>
      <c r="G25" s="25">
        <f>SUM(G21:G24)</f>
        <v>162.20999999999998</v>
      </c>
      <c r="I25" s="15"/>
      <c r="K25" s="28">
        <f>SUM(K21:K24)</f>
        <v>177133320</v>
      </c>
      <c r="P25" s="13"/>
      <c r="Q25" s="14"/>
      <c r="U25" s="12"/>
    </row>
    <row r="26" spans="3:21" ht="6" customHeight="1" x14ac:dyDescent="0.2">
      <c r="C26" s="1"/>
      <c r="D26" s="15"/>
      <c r="E26" s="1"/>
      <c r="G26" s="16"/>
      <c r="I26" s="15"/>
      <c r="K26" s="9"/>
      <c r="P26" s="13"/>
      <c r="Q26" s="14"/>
      <c r="U26" s="12"/>
    </row>
    <row r="27" spans="3:21" x14ac:dyDescent="0.2">
      <c r="C27" s="1" t="s">
        <v>121</v>
      </c>
      <c r="D27" s="15" t="s">
        <v>18</v>
      </c>
      <c r="E27" s="1" t="s">
        <v>23</v>
      </c>
      <c r="G27" s="16">
        <v>8</v>
      </c>
      <c r="I27" s="15" t="s">
        <v>12</v>
      </c>
      <c r="K27" s="9">
        <f>30*28000*1.3*G27</f>
        <v>8736000</v>
      </c>
      <c r="P27" s="13"/>
      <c r="Q27" s="14"/>
      <c r="U27" s="12"/>
    </row>
    <row r="28" spans="3:21" x14ac:dyDescent="0.2">
      <c r="C28" s="1" t="s">
        <v>23</v>
      </c>
      <c r="D28" s="15" t="s">
        <v>18</v>
      </c>
      <c r="E28" s="1" t="s">
        <v>24</v>
      </c>
      <c r="G28" s="16">
        <f>25.1+11.5+29.5</f>
        <v>66.099999999999994</v>
      </c>
      <c r="H28" s="14"/>
      <c r="I28" s="1" t="s">
        <v>12</v>
      </c>
      <c r="K28" s="9">
        <f>30*28000*1.3*G28</f>
        <v>72181200</v>
      </c>
      <c r="P28" s="13"/>
      <c r="Q28" s="14"/>
      <c r="U28" s="12"/>
    </row>
    <row r="29" spans="3:21" x14ac:dyDescent="0.2">
      <c r="C29" s="1"/>
      <c r="D29" s="15"/>
      <c r="E29" s="1"/>
      <c r="G29" s="16">
        <f>27.5+18.5+20.5+11.5</f>
        <v>78</v>
      </c>
      <c r="H29" s="14"/>
      <c r="I29" s="1" t="s">
        <v>25</v>
      </c>
      <c r="K29" s="9">
        <f>24*28000*1.3*G29</f>
        <v>68140800</v>
      </c>
      <c r="P29" s="13"/>
      <c r="Q29" s="14"/>
      <c r="U29" s="12"/>
    </row>
    <row r="30" spans="3:21" x14ac:dyDescent="0.2">
      <c r="D30" s="15"/>
      <c r="E30" s="54" t="s">
        <v>122</v>
      </c>
      <c r="G30" s="16"/>
      <c r="H30" s="14"/>
      <c r="K30" s="9">
        <v>15000000</v>
      </c>
      <c r="P30" s="13"/>
      <c r="Q30" s="14"/>
      <c r="U30" s="12"/>
    </row>
    <row r="31" spans="3:21" ht="6" customHeight="1" x14ac:dyDescent="0.2">
      <c r="C31" s="1"/>
      <c r="D31" s="1"/>
      <c r="E31" s="1"/>
      <c r="G31" s="16"/>
      <c r="K31" s="12"/>
      <c r="P31" s="13"/>
      <c r="Q31" s="14"/>
      <c r="U31" s="12"/>
    </row>
    <row r="32" spans="3:21" x14ac:dyDescent="0.2">
      <c r="F32" s="21" t="s">
        <v>36</v>
      </c>
      <c r="G32" s="22">
        <f>SUM(G27:G31)</f>
        <v>152.1</v>
      </c>
      <c r="K32" s="20">
        <f>SUM(K27:K31)</f>
        <v>164058000</v>
      </c>
      <c r="P32" s="13"/>
      <c r="Q32" s="14"/>
      <c r="U32" s="12"/>
    </row>
    <row r="33" spans="3:21" ht="6" customHeight="1" thickBot="1" x14ac:dyDescent="0.25">
      <c r="F33" s="13"/>
      <c r="G33" s="14"/>
      <c r="K33" s="12"/>
      <c r="P33" s="13"/>
      <c r="Q33" s="14"/>
      <c r="U33" s="12"/>
    </row>
    <row r="34" spans="3:21" ht="13.5" thickBot="1" x14ac:dyDescent="0.25">
      <c r="F34" s="21" t="s">
        <v>37</v>
      </c>
      <c r="G34" s="17">
        <f>G19+G25+G32</f>
        <v>391.80899999999997</v>
      </c>
      <c r="K34" s="27">
        <f>K19+K25+K32</f>
        <v>457759286.39999998</v>
      </c>
      <c r="P34" s="13"/>
      <c r="Q34" s="14"/>
      <c r="U34" s="12"/>
    </row>
    <row r="35" spans="3:21" x14ac:dyDescent="0.2">
      <c r="F35" s="13"/>
      <c r="G35" s="14"/>
      <c r="K35" s="12"/>
      <c r="P35" s="13"/>
      <c r="Q35" s="14"/>
      <c r="U35" s="12"/>
    </row>
    <row r="36" spans="3:21" x14ac:dyDescent="0.2">
      <c r="C36" s="4" t="s">
        <v>46</v>
      </c>
      <c r="D36" s="5" t="s">
        <v>39</v>
      </c>
      <c r="E36" s="24" t="s">
        <v>38</v>
      </c>
      <c r="F36" s="24"/>
      <c r="P36" s="13"/>
      <c r="Q36" s="14"/>
      <c r="U36" s="12"/>
    </row>
    <row r="37" spans="3:21" x14ac:dyDescent="0.2">
      <c r="E37" s="24" t="s">
        <v>120</v>
      </c>
      <c r="F37" s="4"/>
      <c r="P37" s="13"/>
      <c r="Q37" s="14"/>
      <c r="U37" s="12"/>
    </row>
    <row r="38" spans="3:21" x14ac:dyDescent="0.2">
      <c r="F38" s="13"/>
      <c r="G38" s="14"/>
      <c r="K38" s="12"/>
      <c r="P38" s="13"/>
      <c r="Q38" s="14"/>
      <c r="U38" s="12"/>
    </row>
    <row r="39" spans="3:21" x14ac:dyDescent="0.2">
      <c r="C39" s="4" t="s">
        <v>4</v>
      </c>
      <c r="D39" s="4"/>
      <c r="E39" s="4" t="s">
        <v>5</v>
      </c>
      <c r="F39" s="5"/>
      <c r="G39" s="4" t="s">
        <v>6</v>
      </c>
      <c r="I39" s="4" t="s">
        <v>7</v>
      </c>
      <c r="K39" s="4" t="s">
        <v>8</v>
      </c>
      <c r="P39" s="13"/>
      <c r="Q39" s="14"/>
      <c r="U39" s="12"/>
    </row>
    <row r="40" spans="3:21" x14ac:dyDescent="0.2">
      <c r="C40" s="6" t="s">
        <v>9</v>
      </c>
      <c r="D40" s="6"/>
      <c r="E40" s="6" t="s">
        <v>10</v>
      </c>
      <c r="F40" s="7"/>
      <c r="G40" s="8">
        <v>96.83</v>
      </c>
      <c r="H40" s="7"/>
      <c r="I40" s="10" t="s">
        <v>11</v>
      </c>
      <c r="J40" s="7"/>
      <c r="K40" s="9">
        <f>36*28000*1.3*G40</f>
        <v>126886032</v>
      </c>
      <c r="P40" s="13"/>
      <c r="Q40" s="14"/>
      <c r="U40" s="12"/>
    </row>
    <row r="41" spans="3:21" x14ac:dyDescent="0.2">
      <c r="C41" s="6"/>
      <c r="D41" s="6"/>
      <c r="E41" s="11" t="s">
        <v>13</v>
      </c>
      <c r="F41" s="7"/>
      <c r="G41" s="8"/>
      <c r="H41" s="7"/>
      <c r="I41" s="6"/>
      <c r="K41" s="9">
        <v>1000000</v>
      </c>
      <c r="P41" s="13"/>
      <c r="Q41" s="14"/>
      <c r="U41" s="12"/>
    </row>
    <row r="42" spans="3:21" x14ac:dyDescent="0.2">
      <c r="E42" t="s">
        <v>14</v>
      </c>
      <c r="K42" s="9">
        <v>2000000</v>
      </c>
      <c r="P42" s="13"/>
      <c r="Q42" s="14"/>
      <c r="U42" s="12"/>
    </row>
    <row r="43" spans="3:21" x14ac:dyDescent="0.2">
      <c r="E43" t="s">
        <v>34</v>
      </c>
      <c r="K43" s="9">
        <v>1000000</v>
      </c>
      <c r="P43" s="13"/>
      <c r="Q43" s="14"/>
      <c r="U43" s="12"/>
    </row>
    <row r="44" spans="3:21" x14ac:dyDescent="0.2">
      <c r="E44" t="s">
        <v>15</v>
      </c>
      <c r="K44" s="12">
        <v>15000000</v>
      </c>
      <c r="P44" s="13"/>
      <c r="Q44" s="14"/>
      <c r="U44" s="12"/>
    </row>
    <row r="45" spans="3:21" x14ac:dyDescent="0.2">
      <c r="E45" t="s">
        <v>16</v>
      </c>
      <c r="K45" s="12">
        <v>5000000</v>
      </c>
      <c r="P45" s="13"/>
      <c r="Q45" s="14"/>
      <c r="U45" s="12"/>
    </row>
    <row r="46" spans="3:21" ht="6" customHeight="1" x14ac:dyDescent="0.2">
      <c r="K46" s="12"/>
      <c r="P46" s="13"/>
      <c r="Q46" s="14"/>
      <c r="U46" s="12"/>
    </row>
    <row r="47" spans="3:21" x14ac:dyDescent="0.2">
      <c r="C47" s="5"/>
      <c r="D47" s="5"/>
      <c r="E47" s="5"/>
      <c r="F47" s="21" t="s">
        <v>17</v>
      </c>
      <c r="G47" s="22">
        <f>SUM(G40:G46)</f>
        <v>96.83</v>
      </c>
      <c r="H47" s="5"/>
      <c r="I47" s="4"/>
      <c r="J47" s="5"/>
      <c r="K47" s="20">
        <f>SUM(K40:K46)</f>
        <v>150886032</v>
      </c>
      <c r="P47" s="13"/>
      <c r="Q47" s="14"/>
      <c r="U47" s="12"/>
    </row>
    <row r="48" spans="3:21" ht="6" customHeight="1" x14ac:dyDescent="0.2">
      <c r="C48" s="5"/>
      <c r="D48" s="5"/>
      <c r="E48" s="5"/>
      <c r="F48" s="21"/>
      <c r="G48" s="22"/>
      <c r="H48" s="5"/>
      <c r="I48" s="4"/>
      <c r="J48" s="5"/>
      <c r="K48" s="20"/>
      <c r="P48" s="13"/>
      <c r="Q48" s="14"/>
      <c r="U48" s="12"/>
    </row>
    <row r="49" spans="3:21" x14ac:dyDescent="0.2">
      <c r="C49" s="1" t="s">
        <v>10</v>
      </c>
      <c r="D49" s="15" t="s">
        <v>18</v>
      </c>
      <c r="E49" s="1" t="s">
        <v>19</v>
      </c>
      <c r="G49" s="16">
        <f>0.8+12.8+2.9+7.136+3.364+1.23+15.67</f>
        <v>43.9</v>
      </c>
      <c r="I49" s="15" t="s">
        <v>12</v>
      </c>
      <c r="K49" s="9">
        <f>30*28000*1.3*G49</f>
        <v>47938800</v>
      </c>
      <c r="P49" s="13"/>
      <c r="Q49" s="14"/>
      <c r="U49" s="12"/>
    </row>
    <row r="50" spans="3:21" x14ac:dyDescent="0.2">
      <c r="C50" s="1" t="s">
        <v>19</v>
      </c>
      <c r="D50" s="15" t="s">
        <v>18</v>
      </c>
      <c r="E50" s="1" t="s">
        <v>20</v>
      </c>
      <c r="G50" s="16">
        <f>10+3.9+15.4+11.9+1.8+12.1+16.1</f>
        <v>71.2</v>
      </c>
      <c r="I50" s="15" t="s">
        <v>12</v>
      </c>
      <c r="K50" s="9">
        <f>30*28000*1.3*G50</f>
        <v>77750400</v>
      </c>
      <c r="P50" s="13"/>
      <c r="Q50" s="14"/>
      <c r="U50" s="12"/>
    </row>
    <row r="51" spans="3:21" x14ac:dyDescent="0.2">
      <c r="C51" s="1" t="s">
        <v>20</v>
      </c>
      <c r="D51" s="15" t="s">
        <v>18</v>
      </c>
      <c r="E51" s="1" t="s">
        <v>21</v>
      </c>
      <c r="G51" s="16">
        <f>12.31+13.8+5.1+7.9+1+7</f>
        <v>47.11</v>
      </c>
      <c r="I51" s="15" t="s">
        <v>12</v>
      </c>
      <c r="K51" s="9">
        <f>30*28000*1.3*G51</f>
        <v>51444120</v>
      </c>
      <c r="P51" s="13"/>
      <c r="Q51" s="14"/>
      <c r="U51" s="12"/>
    </row>
    <row r="52" spans="3:21" ht="6" customHeight="1" x14ac:dyDescent="0.2">
      <c r="C52" s="1"/>
      <c r="D52" s="15"/>
      <c r="E52" s="1"/>
      <c r="G52" s="16"/>
      <c r="I52" s="15"/>
      <c r="K52" s="9"/>
      <c r="P52" s="13"/>
      <c r="Q52" s="14"/>
      <c r="U52" s="12"/>
    </row>
    <row r="53" spans="3:21" x14ac:dyDescent="0.2">
      <c r="C53" s="1"/>
      <c r="D53" s="15"/>
      <c r="E53" s="1"/>
      <c r="F53" s="21" t="s">
        <v>35</v>
      </c>
      <c r="G53" s="25">
        <f>SUM(G49:G52)</f>
        <v>162.20999999999998</v>
      </c>
      <c r="I53" s="15"/>
      <c r="K53" s="28">
        <f>SUM(K49:K52)</f>
        <v>177133320</v>
      </c>
      <c r="P53" s="13"/>
      <c r="Q53" s="14"/>
      <c r="U53" s="12"/>
    </row>
    <row r="54" spans="3:21" ht="6" customHeight="1" x14ac:dyDescent="0.2">
      <c r="C54" s="1"/>
      <c r="D54" s="15"/>
      <c r="E54" s="1"/>
      <c r="G54" s="16"/>
      <c r="I54" s="15"/>
      <c r="K54" s="9"/>
      <c r="P54" s="13"/>
      <c r="Q54" s="14"/>
      <c r="U54" s="12"/>
    </row>
    <row r="55" spans="3:21" x14ac:dyDescent="0.2">
      <c r="C55" s="1" t="s">
        <v>121</v>
      </c>
      <c r="D55" s="15" t="s">
        <v>18</v>
      </c>
      <c r="E55" s="1" t="s">
        <v>23</v>
      </c>
      <c r="G55" s="16">
        <v>8</v>
      </c>
      <c r="I55" s="15" t="s">
        <v>12</v>
      </c>
      <c r="K55" s="9">
        <f>30*28000*1.3*G55</f>
        <v>8736000</v>
      </c>
      <c r="P55" s="13"/>
      <c r="Q55" s="14"/>
      <c r="U55" s="12"/>
    </row>
    <row r="56" spans="3:21" x14ac:dyDescent="0.2">
      <c r="C56" s="1" t="s">
        <v>23</v>
      </c>
      <c r="D56" s="15" t="s">
        <v>18</v>
      </c>
      <c r="E56" s="1" t="s">
        <v>24</v>
      </c>
      <c r="G56" s="16">
        <f>25.1+11.5+29.5</f>
        <v>66.099999999999994</v>
      </c>
      <c r="H56" s="14"/>
      <c r="I56" s="1" t="s">
        <v>12</v>
      </c>
      <c r="K56" s="9">
        <f>30*28000*1.3*G56</f>
        <v>72181200</v>
      </c>
      <c r="P56" s="13"/>
      <c r="Q56" s="14"/>
      <c r="U56" s="12"/>
    </row>
    <row r="57" spans="3:21" x14ac:dyDescent="0.2">
      <c r="C57" s="1"/>
      <c r="D57" s="15"/>
      <c r="E57" s="1"/>
      <c r="G57" s="16">
        <f>27.5+18.5+20.5+11.5</f>
        <v>78</v>
      </c>
      <c r="H57" s="14"/>
      <c r="I57" s="1" t="s">
        <v>25</v>
      </c>
      <c r="K57" s="9">
        <f>24*28000*1.3*G57</f>
        <v>68140800</v>
      </c>
      <c r="P57" s="13"/>
      <c r="Q57" s="14"/>
      <c r="U57" s="12"/>
    </row>
    <row r="58" spans="3:21" x14ac:dyDescent="0.2">
      <c r="C58" s="1"/>
      <c r="D58" s="15"/>
      <c r="E58" s="54" t="s">
        <v>122</v>
      </c>
      <c r="G58" s="16"/>
      <c r="H58" s="14"/>
      <c r="K58" s="9">
        <v>15000000</v>
      </c>
      <c r="P58" s="13"/>
      <c r="Q58" s="14"/>
      <c r="U58" s="12"/>
    </row>
    <row r="59" spans="3:21" ht="6" customHeight="1" x14ac:dyDescent="0.2">
      <c r="C59" s="5"/>
      <c r="D59" s="5"/>
      <c r="E59" s="5"/>
      <c r="F59" s="21"/>
      <c r="G59" s="22"/>
      <c r="H59" s="5"/>
      <c r="I59" s="4"/>
      <c r="J59" s="5"/>
      <c r="K59" s="20"/>
      <c r="P59" s="13"/>
      <c r="Q59" s="14"/>
      <c r="U59" s="12"/>
    </row>
    <row r="60" spans="3:21" x14ac:dyDescent="0.2">
      <c r="F60" s="21" t="s">
        <v>36</v>
      </c>
      <c r="G60" s="22">
        <f>SUM(G55:G59)</f>
        <v>152.1</v>
      </c>
      <c r="K60" s="26">
        <f>SUM(K55:K59)</f>
        <v>164058000</v>
      </c>
      <c r="P60" s="13"/>
      <c r="Q60" s="14"/>
      <c r="U60" s="12"/>
    </row>
    <row r="61" spans="3:21" ht="6" customHeight="1" thickBot="1" x14ac:dyDescent="0.25">
      <c r="F61" s="13"/>
      <c r="G61" s="14"/>
      <c r="K61" s="12"/>
      <c r="P61" s="13"/>
      <c r="Q61" s="14"/>
      <c r="U61" s="12"/>
    </row>
    <row r="62" spans="3:21" ht="13.5" thickBot="1" x14ac:dyDescent="0.25">
      <c r="F62" s="21" t="s">
        <v>37</v>
      </c>
      <c r="G62" s="17">
        <f>G47+G53+G60</f>
        <v>411.14</v>
      </c>
      <c r="K62" s="27">
        <f>K47+K53+K60</f>
        <v>492077352</v>
      </c>
      <c r="P62" s="13"/>
      <c r="Q62" s="14"/>
      <c r="U62" s="12"/>
    </row>
    <row r="63" spans="3:21" x14ac:dyDescent="0.2">
      <c r="F63" s="21"/>
      <c r="G63" s="19"/>
      <c r="K63" s="28"/>
      <c r="P63" s="13"/>
      <c r="Q63" s="14"/>
      <c r="U63" s="12"/>
    </row>
    <row r="64" spans="3:21" ht="20.25" x14ac:dyDescent="0.3">
      <c r="F64" s="21"/>
      <c r="G64" s="19"/>
      <c r="H64" s="3" t="s">
        <v>0</v>
      </c>
      <c r="K64" s="28"/>
      <c r="P64" s="13"/>
      <c r="Q64" s="14"/>
      <c r="U64" s="12"/>
    </row>
    <row r="65" spans="3:21" ht="18" x14ac:dyDescent="0.25">
      <c r="F65" s="21"/>
      <c r="G65" s="19"/>
      <c r="H65" s="29" t="s">
        <v>1</v>
      </c>
      <c r="K65" s="28"/>
      <c r="P65" s="13"/>
      <c r="Q65" s="14"/>
      <c r="U65" s="12"/>
    </row>
    <row r="66" spans="3:21" ht="18" x14ac:dyDescent="0.25">
      <c r="F66" s="21"/>
      <c r="G66" s="19"/>
      <c r="H66" s="29" t="s">
        <v>2</v>
      </c>
      <c r="K66" s="28"/>
      <c r="P66" s="13"/>
      <c r="Q66" s="14"/>
      <c r="U66" s="12"/>
    </row>
    <row r="67" spans="3:21" ht="18" x14ac:dyDescent="0.25">
      <c r="F67" s="21"/>
      <c r="G67" s="19"/>
      <c r="H67" s="29" t="s">
        <v>3</v>
      </c>
      <c r="K67" s="28"/>
      <c r="P67" s="13"/>
      <c r="Q67" s="14"/>
      <c r="U67" s="12"/>
    </row>
    <row r="68" spans="3:21" x14ac:dyDescent="0.2">
      <c r="F68" s="21"/>
      <c r="G68" s="19"/>
      <c r="K68" s="28"/>
      <c r="P68" s="13"/>
      <c r="Q68" s="14"/>
      <c r="U68" s="12"/>
    </row>
    <row r="69" spans="3:21" x14ac:dyDescent="0.2">
      <c r="C69" s="4" t="s">
        <v>46</v>
      </c>
      <c r="D69" s="5" t="s">
        <v>40</v>
      </c>
      <c r="E69" s="24" t="s">
        <v>41</v>
      </c>
      <c r="F69" s="24"/>
      <c r="P69" s="13"/>
      <c r="Q69" s="14"/>
      <c r="U69" s="12"/>
    </row>
    <row r="70" spans="3:21" x14ac:dyDescent="0.2">
      <c r="E70" s="24" t="s">
        <v>120</v>
      </c>
      <c r="F70" s="4"/>
      <c r="P70" s="13"/>
      <c r="Q70" s="14"/>
      <c r="U70" s="12"/>
    </row>
    <row r="71" spans="3:21" x14ac:dyDescent="0.2">
      <c r="E71" s="24"/>
      <c r="F71" s="4"/>
      <c r="P71" s="13"/>
      <c r="Q71" s="14"/>
      <c r="U71" s="12"/>
    </row>
    <row r="72" spans="3:21" x14ac:dyDescent="0.2">
      <c r="C72" s="4" t="s">
        <v>4</v>
      </c>
      <c r="D72" s="4"/>
      <c r="E72" s="4" t="s">
        <v>5</v>
      </c>
      <c r="F72" s="5"/>
      <c r="G72" s="4" t="s">
        <v>6</v>
      </c>
      <c r="I72" s="4" t="s">
        <v>7</v>
      </c>
      <c r="K72" s="4" t="s">
        <v>8</v>
      </c>
      <c r="P72" s="13"/>
      <c r="Q72" s="14"/>
      <c r="U72" s="12"/>
    </row>
    <row r="73" spans="3:21" x14ac:dyDescent="0.2">
      <c r="C73" s="6" t="s">
        <v>9</v>
      </c>
      <c r="D73" s="6"/>
      <c r="E73" s="6" t="s">
        <v>10</v>
      </c>
      <c r="F73" s="7"/>
      <c r="G73" s="8">
        <v>96.83</v>
      </c>
      <c r="H73" s="7"/>
      <c r="I73" s="10" t="s">
        <v>29</v>
      </c>
      <c r="J73" s="7"/>
      <c r="K73" s="9">
        <f>42*28000*1.3*G73</f>
        <v>148033704</v>
      </c>
      <c r="P73" s="13"/>
      <c r="Q73" s="14"/>
      <c r="U73" s="12"/>
    </row>
    <row r="74" spans="3:21" x14ac:dyDescent="0.2">
      <c r="C74" s="6"/>
      <c r="D74" s="6"/>
      <c r="E74" s="11" t="s">
        <v>13</v>
      </c>
      <c r="F74" s="7"/>
      <c r="G74" s="8"/>
      <c r="H74" s="7"/>
      <c r="I74" s="6"/>
      <c r="K74" s="9">
        <v>1000000</v>
      </c>
      <c r="P74" s="13"/>
      <c r="Q74" s="14"/>
      <c r="U74" s="12"/>
    </row>
    <row r="75" spans="3:21" x14ac:dyDescent="0.2">
      <c r="E75" t="s">
        <v>14</v>
      </c>
      <c r="K75" s="9">
        <v>2000000</v>
      </c>
      <c r="P75" s="13"/>
      <c r="Q75" s="14"/>
      <c r="U75" s="12"/>
    </row>
    <row r="76" spans="3:21" x14ac:dyDescent="0.2">
      <c r="E76" t="s">
        <v>34</v>
      </c>
      <c r="K76" s="9">
        <v>1000000</v>
      </c>
      <c r="P76" s="13"/>
      <c r="Q76" s="14"/>
      <c r="U76" s="12"/>
    </row>
    <row r="77" spans="3:21" x14ac:dyDescent="0.2">
      <c r="E77" t="s">
        <v>16</v>
      </c>
      <c r="K77" s="12">
        <v>5000000</v>
      </c>
      <c r="P77" s="13"/>
      <c r="Q77" s="14"/>
      <c r="U77" s="12"/>
    </row>
    <row r="78" spans="3:21" ht="6" customHeight="1" x14ac:dyDescent="0.2">
      <c r="K78" s="12"/>
      <c r="P78" s="13"/>
      <c r="Q78" s="14"/>
      <c r="U78" s="12"/>
    </row>
    <row r="79" spans="3:21" x14ac:dyDescent="0.2">
      <c r="C79" s="5"/>
      <c r="D79" s="5"/>
      <c r="E79" s="5"/>
      <c r="F79" s="21" t="s">
        <v>17</v>
      </c>
      <c r="G79" s="22">
        <f>SUM(G73:G78)</f>
        <v>96.83</v>
      </c>
      <c r="H79" s="5"/>
      <c r="I79" s="4"/>
      <c r="J79" s="5"/>
      <c r="K79" s="20">
        <f>SUM(K73:K78)</f>
        <v>157033704</v>
      </c>
      <c r="P79" s="13"/>
      <c r="Q79" s="14"/>
      <c r="U79" s="12"/>
    </row>
    <row r="80" spans="3:21" ht="6" customHeight="1" x14ac:dyDescent="0.2">
      <c r="F80" s="21"/>
      <c r="G80" s="19"/>
      <c r="K80" s="28"/>
      <c r="P80" s="13"/>
      <c r="Q80" s="14"/>
      <c r="U80" s="12"/>
    </row>
    <row r="81" spans="3:21" x14ac:dyDescent="0.2">
      <c r="C81" s="1" t="s">
        <v>10</v>
      </c>
      <c r="D81" s="15" t="s">
        <v>18</v>
      </c>
      <c r="E81" s="1" t="s">
        <v>19</v>
      </c>
      <c r="G81" s="16">
        <f>0.8+12.8+2.9+7.136+3.364+1.23+15.67</f>
        <v>43.9</v>
      </c>
      <c r="I81" s="15" t="s">
        <v>12</v>
      </c>
      <c r="K81" s="9">
        <f>30*28000*1.3*G81</f>
        <v>47938800</v>
      </c>
      <c r="P81" s="13"/>
      <c r="Q81" s="14"/>
      <c r="U81" s="12"/>
    </row>
    <row r="82" spans="3:21" x14ac:dyDescent="0.2">
      <c r="C82" s="1" t="s">
        <v>19</v>
      </c>
      <c r="D82" s="15" t="s">
        <v>18</v>
      </c>
      <c r="E82" s="1" t="s">
        <v>20</v>
      </c>
      <c r="G82" s="16">
        <f>10+3.9+15.4+11.9+1.8+12.1+16.1</f>
        <v>71.2</v>
      </c>
      <c r="I82" s="15" t="s">
        <v>12</v>
      </c>
      <c r="K82" s="9">
        <f>30*28000*1.3*G82</f>
        <v>77750400</v>
      </c>
      <c r="P82" s="13"/>
      <c r="Q82" s="14"/>
      <c r="U82" s="12"/>
    </row>
    <row r="83" spans="3:21" x14ac:dyDescent="0.2">
      <c r="C83" s="1" t="s">
        <v>20</v>
      </c>
      <c r="D83" s="15" t="s">
        <v>18</v>
      </c>
      <c r="E83" s="1" t="s">
        <v>21</v>
      </c>
      <c r="G83" s="16">
        <f>12.31+13.8+5.1+7.9+1+7</f>
        <v>47.11</v>
      </c>
      <c r="I83" s="15" t="s">
        <v>12</v>
      </c>
      <c r="K83" s="9">
        <f>30*28000*1.3*G83</f>
        <v>51444120</v>
      </c>
      <c r="P83" s="13"/>
      <c r="Q83" s="14"/>
      <c r="U83" s="12"/>
    </row>
    <row r="84" spans="3:21" ht="6" customHeight="1" x14ac:dyDescent="0.2">
      <c r="C84" s="1"/>
      <c r="D84" s="15"/>
      <c r="E84" s="1"/>
      <c r="G84" s="16"/>
      <c r="I84" s="15"/>
      <c r="K84" s="9"/>
      <c r="P84" s="13"/>
      <c r="Q84" s="14"/>
      <c r="U84" s="12"/>
    </row>
    <row r="85" spans="3:21" x14ac:dyDescent="0.2">
      <c r="C85" s="1"/>
      <c r="D85" s="15"/>
      <c r="E85" s="1"/>
      <c r="F85" s="21" t="s">
        <v>35</v>
      </c>
      <c r="G85" s="25">
        <f>SUM(G81:G84)</f>
        <v>162.20999999999998</v>
      </c>
      <c r="I85" s="15"/>
      <c r="K85" s="28">
        <f>SUM(K81:K84)</f>
        <v>177133320</v>
      </c>
      <c r="P85" s="13"/>
      <c r="Q85" s="14"/>
      <c r="U85" s="12"/>
    </row>
    <row r="86" spans="3:21" ht="6" customHeight="1" x14ac:dyDescent="0.2">
      <c r="C86" s="1"/>
      <c r="D86" s="15"/>
      <c r="E86" s="1"/>
      <c r="G86" s="16"/>
      <c r="I86" s="15"/>
      <c r="K86" s="9"/>
      <c r="P86" s="13"/>
      <c r="Q86" s="14"/>
      <c r="U86" s="12"/>
    </row>
    <row r="87" spans="3:21" x14ac:dyDescent="0.2">
      <c r="C87" s="1" t="s">
        <v>121</v>
      </c>
      <c r="D87" s="15" t="s">
        <v>18</v>
      </c>
      <c r="E87" s="1" t="s">
        <v>23</v>
      </c>
      <c r="G87" s="16">
        <v>8</v>
      </c>
      <c r="I87" s="15" t="s">
        <v>12</v>
      </c>
      <c r="K87" s="9">
        <f>30*28000*1.3*G87</f>
        <v>8736000</v>
      </c>
      <c r="P87" s="13"/>
      <c r="Q87" s="14"/>
      <c r="U87" s="12"/>
    </row>
    <row r="88" spans="3:21" x14ac:dyDescent="0.2">
      <c r="C88" s="1" t="s">
        <v>23</v>
      </c>
      <c r="D88" s="15" t="s">
        <v>18</v>
      </c>
      <c r="E88" s="1" t="s">
        <v>24</v>
      </c>
      <c r="G88" s="16">
        <f>25.1+11.5+29.5</f>
        <v>66.099999999999994</v>
      </c>
      <c r="H88" s="14"/>
      <c r="I88" s="1" t="s">
        <v>12</v>
      </c>
      <c r="K88" s="9">
        <f>30*28000*1.3*G88</f>
        <v>72181200</v>
      </c>
      <c r="P88" s="13"/>
      <c r="Q88" s="14"/>
      <c r="U88" s="12"/>
    </row>
    <row r="89" spans="3:21" x14ac:dyDescent="0.2">
      <c r="C89" s="1"/>
      <c r="D89" s="15"/>
      <c r="E89" s="1"/>
      <c r="G89" s="16">
        <f>27.5+18.5+20.5+11.5</f>
        <v>78</v>
      </c>
      <c r="H89" s="14"/>
      <c r="I89" s="1" t="s">
        <v>25</v>
      </c>
      <c r="K89" s="9">
        <f>24*28000*1.3*G89</f>
        <v>68140800</v>
      </c>
      <c r="P89" s="13"/>
      <c r="Q89" s="14"/>
      <c r="U89" s="12"/>
    </row>
    <row r="90" spans="3:21" ht="6" customHeight="1" x14ac:dyDescent="0.2">
      <c r="C90" s="5"/>
      <c r="D90" s="5"/>
      <c r="E90" s="5"/>
      <c r="F90" s="21"/>
      <c r="G90" s="22"/>
      <c r="H90" s="5"/>
      <c r="I90" s="4"/>
      <c r="J90" s="5"/>
      <c r="K90" s="20"/>
      <c r="P90" s="13"/>
      <c r="Q90" s="14"/>
      <c r="U90" s="12"/>
    </row>
    <row r="91" spans="3:21" x14ac:dyDescent="0.2">
      <c r="F91" s="21" t="s">
        <v>36</v>
      </c>
      <c r="G91" s="22">
        <f>SUM(G87:G90)</f>
        <v>152.1</v>
      </c>
      <c r="K91" s="26">
        <f>SUM(K87:K90)</f>
        <v>149058000</v>
      </c>
      <c r="P91" s="13"/>
      <c r="Q91" s="14"/>
      <c r="U91" s="12"/>
    </row>
    <row r="92" spans="3:21" ht="13.5" thickBot="1" x14ac:dyDescent="0.25">
      <c r="F92" s="13"/>
      <c r="G92" s="14"/>
      <c r="K92" s="12"/>
      <c r="P92" s="13"/>
      <c r="Q92" s="14"/>
      <c r="U92" s="12"/>
    </row>
    <row r="93" spans="3:21" ht="13.5" thickBot="1" x14ac:dyDescent="0.25">
      <c r="F93" s="21" t="s">
        <v>37</v>
      </c>
      <c r="G93" s="17">
        <f>G79+G85+G91</f>
        <v>411.14</v>
      </c>
      <c r="K93" s="27">
        <f>K79+K85+K91</f>
        <v>483225024</v>
      </c>
      <c r="P93" s="13"/>
      <c r="Q93" s="14"/>
      <c r="U93" s="12"/>
    </row>
    <row r="94" spans="3:21" x14ac:dyDescent="0.2">
      <c r="F94" s="13"/>
      <c r="G94" s="14"/>
      <c r="K94" s="12"/>
      <c r="P94" s="13"/>
      <c r="Q94" s="14"/>
      <c r="U94" s="12"/>
    </row>
    <row r="95" spans="3:21" x14ac:dyDescent="0.2">
      <c r="F95" s="13"/>
      <c r="G95" s="14"/>
      <c r="K95" s="12"/>
      <c r="P95" s="13"/>
      <c r="Q95" s="14"/>
      <c r="U95" s="12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7/09/01
Revision #2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5"/>
  <sheetViews>
    <sheetView workbookViewId="0">
      <selection activeCell="B12" sqref="B12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5.7109375" customWidth="1"/>
    <col min="9" max="9" width="2.7109375" style="1" customWidth="1"/>
    <col min="10" max="10" width="0.85546875" style="1" customWidth="1"/>
    <col min="11" max="11" width="5.7109375" customWidth="1"/>
    <col min="12" max="12" width="13.7109375" customWidth="1"/>
    <col min="13" max="13" width="8.7109375" customWidth="1"/>
    <col min="14" max="14" width="7.7109375" customWidth="1"/>
    <col min="15" max="15" width="1.7109375" customWidth="1"/>
    <col min="16" max="16" width="7.7109375" customWidth="1"/>
    <col min="17" max="17" width="6.7109375" customWidth="1"/>
    <col min="18" max="18" width="7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1" spans="2:20" ht="6" customHeight="1" x14ac:dyDescent="0.2"/>
    <row r="2" spans="2:20" ht="20.25" x14ac:dyDescent="0.3">
      <c r="H2" s="3" t="s">
        <v>0</v>
      </c>
    </row>
    <row r="3" spans="2:20" ht="18" customHeight="1" x14ac:dyDescent="0.25">
      <c r="H3" s="29" t="s">
        <v>1</v>
      </c>
    </row>
    <row r="4" spans="2:20" ht="18" customHeight="1" x14ac:dyDescent="0.35">
      <c r="B4" s="2"/>
      <c r="C4" s="2"/>
      <c r="D4" s="2"/>
      <c r="E4" s="2"/>
      <c r="H4" s="33" t="s">
        <v>2</v>
      </c>
      <c r="L4" s="2"/>
      <c r="N4" s="2"/>
      <c r="O4" s="2"/>
      <c r="P4" s="2"/>
      <c r="Q4" s="2"/>
      <c r="R4" s="2"/>
      <c r="S4" s="2"/>
      <c r="T4" s="2"/>
    </row>
    <row r="5" spans="2:20" ht="18" x14ac:dyDescent="0.25">
      <c r="H5" s="29" t="s">
        <v>3</v>
      </c>
    </row>
    <row r="6" spans="2:20" ht="12" customHeight="1" x14ac:dyDescent="0.2"/>
    <row r="7" spans="2:20" x14ac:dyDescent="0.2">
      <c r="C7" s="4" t="s">
        <v>47</v>
      </c>
      <c r="D7" s="5" t="s">
        <v>31</v>
      </c>
      <c r="E7" s="24" t="s">
        <v>63</v>
      </c>
      <c r="F7" s="24"/>
      <c r="T7"/>
    </row>
    <row r="8" spans="2:20" x14ac:dyDescent="0.2">
      <c r="E8" s="24" t="s">
        <v>32</v>
      </c>
      <c r="F8" s="4"/>
      <c r="T8"/>
    </row>
    <row r="9" spans="2:20" x14ac:dyDescent="0.2">
      <c r="E9" s="41" t="s">
        <v>64</v>
      </c>
      <c r="F9" s="4"/>
      <c r="H9" s="40"/>
      <c r="T9"/>
    </row>
    <row r="10" spans="2:20" ht="6" customHeight="1" x14ac:dyDescent="0.2">
      <c r="T10"/>
    </row>
    <row r="11" spans="2:20" ht="12" customHeight="1" x14ac:dyDescent="0.2">
      <c r="C11" s="4" t="s">
        <v>4</v>
      </c>
      <c r="D11" s="4"/>
      <c r="E11" s="4" t="s">
        <v>5</v>
      </c>
      <c r="F11" s="5"/>
      <c r="G11" s="4" t="s">
        <v>6</v>
      </c>
      <c r="I11" s="4" t="s">
        <v>7</v>
      </c>
      <c r="J11" s="4"/>
      <c r="L11" s="4" t="s">
        <v>8</v>
      </c>
      <c r="M11" s="4"/>
      <c r="T11"/>
    </row>
    <row r="12" spans="2:20" ht="12" customHeight="1" x14ac:dyDescent="0.2">
      <c r="C12" s="6" t="s">
        <v>9</v>
      </c>
      <c r="D12" s="6"/>
      <c r="E12" s="6" t="s">
        <v>10</v>
      </c>
      <c r="F12" s="7"/>
      <c r="G12" s="8">
        <f>1+2.786+1.33+2.03+0.538+2.656+5.928+0.739+3.502+5.872+9.97</f>
        <v>36.350999999999999</v>
      </c>
      <c r="H12" s="7"/>
      <c r="I12" s="38">
        <v>36</v>
      </c>
      <c r="J12" s="6" t="s">
        <v>62</v>
      </c>
      <c r="L12" s="9">
        <f>I12*28000*1.3*G12</f>
        <v>47634350.399999999</v>
      </c>
      <c r="T12"/>
    </row>
    <row r="13" spans="2:20" ht="12" customHeight="1" x14ac:dyDescent="0.2">
      <c r="C13" s="6"/>
      <c r="D13" s="6"/>
      <c r="E13" s="6"/>
      <c r="F13" s="7"/>
      <c r="G13" s="8">
        <f>1.582+2.14+0.1+3.72+2.037+2.162+2+0.001+4.043+0.1+2.959+7.131+3.34+0.458+3.793+2.703+2.879</f>
        <v>41.148000000000003</v>
      </c>
      <c r="H13" s="7"/>
      <c r="I13" s="38">
        <v>30</v>
      </c>
      <c r="J13" s="6" t="s">
        <v>62</v>
      </c>
      <c r="L13" s="9">
        <f>I13*28000*1.3*G13</f>
        <v>44933616</v>
      </c>
      <c r="T13"/>
    </row>
    <row r="14" spans="2:20" ht="12" customHeight="1" x14ac:dyDescent="0.2">
      <c r="C14" s="6"/>
      <c r="D14" s="6"/>
      <c r="E14" s="11" t="s">
        <v>94</v>
      </c>
      <c r="F14" s="7"/>
      <c r="G14" s="8"/>
      <c r="H14" s="7"/>
      <c r="I14" s="38"/>
      <c r="J14" s="6"/>
      <c r="L14" s="9">
        <v>12000000</v>
      </c>
      <c r="T14"/>
    </row>
    <row r="15" spans="2:20" ht="12" customHeight="1" x14ac:dyDescent="0.2">
      <c r="C15" s="6"/>
      <c r="D15" s="6"/>
      <c r="E15" s="11" t="s">
        <v>13</v>
      </c>
      <c r="F15" s="7"/>
      <c r="G15" s="8"/>
      <c r="H15" s="7"/>
      <c r="I15" s="38"/>
      <c r="J15" s="6"/>
      <c r="L15" s="9">
        <v>1000000</v>
      </c>
      <c r="T15"/>
    </row>
    <row r="16" spans="2:20" ht="12" customHeight="1" x14ac:dyDescent="0.2">
      <c r="E16" t="s">
        <v>14</v>
      </c>
      <c r="I16" s="13"/>
      <c r="L16" s="9">
        <v>2000000</v>
      </c>
      <c r="T16"/>
    </row>
    <row r="17" spans="3:22" ht="12" customHeight="1" x14ac:dyDescent="0.2">
      <c r="E17" t="s">
        <v>34</v>
      </c>
      <c r="I17" s="13"/>
      <c r="L17" s="9">
        <v>1000000</v>
      </c>
      <c r="T17"/>
    </row>
    <row r="18" spans="3:22" ht="12" customHeight="1" x14ac:dyDescent="0.2">
      <c r="E18" t="s">
        <v>15</v>
      </c>
      <c r="I18" s="13"/>
      <c r="L18" s="12">
        <v>15000000</v>
      </c>
      <c r="T18"/>
    </row>
    <row r="19" spans="3:22" ht="12" customHeight="1" x14ac:dyDescent="0.2">
      <c r="E19" t="s">
        <v>16</v>
      </c>
      <c r="I19" s="13"/>
      <c r="L19" s="12">
        <v>5000000</v>
      </c>
      <c r="T19"/>
    </row>
    <row r="20" spans="3:22" ht="6" customHeight="1" x14ac:dyDescent="0.2">
      <c r="I20" s="13"/>
      <c r="L20" s="12"/>
      <c r="T20"/>
    </row>
    <row r="21" spans="3:22" x14ac:dyDescent="0.2">
      <c r="F21" s="21" t="s">
        <v>17</v>
      </c>
      <c r="G21" s="22">
        <f>SUM(G12:G20)</f>
        <v>77.498999999999995</v>
      </c>
      <c r="H21" s="5"/>
      <c r="I21" s="21"/>
      <c r="J21" s="4"/>
      <c r="K21" s="5"/>
      <c r="L21" s="20">
        <f>SUM(L12:L20)</f>
        <v>128567966.40000001</v>
      </c>
      <c r="M21" s="5"/>
      <c r="T21"/>
    </row>
    <row r="22" spans="3:22" ht="6" customHeight="1" x14ac:dyDescent="0.2">
      <c r="F22" s="13"/>
      <c r="G22" s="14"/>
      <c r="I22" s="13"/>
      <c r="L22" s="12"/>
      <c r="Q22" s="13"/>
      <c r="R22" s="14"/>
      <c r="V22" s="12"/>
    </row>
    <row r="23" spans="3:22" ht="12" customHeight="1" x14ac:dyDescent="0.2">
      <c r="C23" s="1" t="s">
        <v>10</v>
      </c>
      <c r="D23" s="15" t="s">
        <v>18</v>
      </c>
      <c r="E23" s="1" t="s">
        <v>19</v>
      </c>
      <c r="G23" s="16">
        <f>0.8+12.8+2.9+7.136+3.364+1.23+15.67</f>
        <v>43.9</v>
      </c>
      <c r="I23" s="13">
        <v>42</v>
      </c>
      <c r="J23" s="6" t="s">
        <v>62</v>
      </c>
      <c r="L23" s="9">
        <f>I23*28000*1.3*G23</f>
        <v>67114320</v>
      </c>
      <c r="Q23" s="13"/>
      <c r="R23" s="14"/>
      <c r="V23" s="12"/>
    </row>
    <row r="24" spans="3:22" ht="12" customHeight="1" x14ac:dyDescent="0.2">
      <c r="C24" s="1" t="s">
        <v>19</v>
      </c>
      <c r="D24" s="15" t="s">
        <v>18</v>
      </c>
      <c r="E24" s="1" t="s">
        <v>20</v>
      </c>
      <c r="G24" s="16">
        <f>10+3.9+15.4+11.9+1.8+12.1+16.1+14.3</f>
        <v>85.5</v>
      </c>
      <c r="I24" s="13">
        <v>42</v>
      </c>
      <c r="J24" s="6" t="s">
        <v>62</v>
      </c>
      <c r="L24" s="9">
        <f>I24*28000*1.3*G24</f>
        <v>130712400</v>
      </c>
      <c r="Q24" s="13"/>
      <c r="R24" s="14"/>
      <c r="V24" s="12"/>
    </row>
    <row r="25" spans="3:22" ht="12" customHeight="1" x14ac:dyDescent="0.2">
      <c r="C25" s="1" t="s">
        <v>20</v>
      </c>
      <c r="D25" s="15" t="s">
        <v>18</v>
      </c>
      <c r="E25" s="1" t="s">
        <v>21</v>
      </c>
      <c r="G25" s="16">
        <f>12.31+13.8+5.1+7.9+1+10.56+8</f>
        <v>58.67</v>
      </c>
      <c r="I25" s="39">
        <v>42</v>
      </c>
      <c r="J25" s="6" t="s">
        <v>62</v>
      </c>
      <c r="L25" s="9">
        <f>I25*28000*1.3*G25</f>
        <v>89694696</v>
      </c>
      <c r="Q25" s="13"/>
      <c r="R25" s="14"/>
      <c r="V25" s="12"/>
    </row>
    <row r="26" spans="3:22" ht="6" customHeight="1" x14ac:dyDescent="0.2">
      <c r="C26" s="1"/>
      <c r="D26" s="15"/>
      <c r="E26" s="1"/>
      <c r="G26" s="16"/>
      <c r="I26" s="39"/>
      <c r="J26" s="15"/>
      <c r="L26" s="9"/>
      <c r="Q26" s="13"/>
      <c r="R26" s="14"/>
      <c r="V26" s="12"/>
    </row>
    <row r="27" spans="3:22" x14ac:dyDescent="0.2">
      <c r="C27" s="1"/>
      <c r="D27" s="15"/>
      <c r="E27" s="1"/>
      <c r="F27" s="21" t="s">
        <v>35</v>
      </c>
      <c r="G27" s="25">
        <f>SUM(G23:G26)</f>
        <v>188.07</v>
      </c>
      <c r="I27" s="15"/>
      <c r="J27" s="15"/>
      <c r="L27" s="28">
        <f>SUM(L23:L26)</f>
        <v>287521416</v>
      </c>
      <c r="Q27" s="13"/>
      <c r="R27" s="14"/>
      <c r="V27" s="12"/>
    </row>
    <row r="28" spans="3:22" ht="6" customHeight="1" x14ac:dyDescent="0.2">
      <c r="C28" s="1"/>
      <c r="D28" s="15"/>
      <c r="E28" s="1"/>
      <c r="G28" s="16"/>
      <c r="I28" s="15"/>
      <c r="J28" s="15"/>
      <c r="L28" s="9"/>
      <c r="Q28" s="13"/>
      <c r="R28" s="14"/>
      <c r="V28" s="12"/>
    </row>
    <row r="29" spans="3:22" ht="12" customHeight="1" x14ac:dyDescent="0.2">
      <c r="C29" s="1" t="s">
        <v>21</v>
      </c>
      <c r="D29" s="15" t="s">
        <v>18</v>
      </c>
      <c r="E29" s="1" t="s">
        <v>22</v>
      </c>
      <c r="G29" s="16">
        <v>3</v>
      </c>
      <c r="I29" s="15">
        <v>30</v>
      </c>
      <c r="J29" s="6" t="s">
        <v>62</v>
      </c>
      <c r="L29" s="9">
        <f>I29*28000*1.3*G29</f>
        <v>3276000</v>
      </c>
      <c r="Q29" s="13"/>
      <c r="R29" s="14"/>
      <c r="V29" s="12"/>
    </row>
    <row r="30" spans="3:22" ht="12" customHeight="1" x14ac:dyDescent="0.2">
      <c r="C30" s="1" t="s">
        <v>22</v>
      </c>
      <c r="D30" s="15" t="s">
        <v>18</v>
      </c>
      <c r="E30" s="1" t="s">
        <v>23</v>
      </c>
      <c r="G30" s="16">
        <v>12.5</v>
      </c>
      <c r="I30" s="15">
        <v>30</v>
      </c>
      <c r="J30" s="6" t="s">
        <v>62</v>
      </c>
      <c r="L30" s="9">
        <f>30*28000*1.3*G30</f>
        <v>13650000</v>
      </c>
      <c r="Q30" s="13"/>
      <c r="R30" s="14"/>
      <c r="V30" s="12"/>
    </row>
    <row r="31" spans="3:22" ht="12" customHeight="1" x14ac:dyDescent="0.2">
      <c r="C31" s="1" t="s">
        <v>23</v>
      </c>
      <c r="D31" s="15" t="s">
        <v>18</v>
      </c>
      <c r="E31" s="1" t="s">
        <v>24</v>
      </c>
      <c r="G31" s="16">
        <f>25.1+11.5+29.5+5</f>
        <v>71.099999999999994</v>
      </c>
      <c r="H31" s="14"/>
      <c r="I31" s="1">
        <v>30</v>
      </c>
      <c r="J31" s="6" t="s">
        <v>62</v>
      </c>
      <c r="L31" s="9">
        <f>30*28000*1.3*G31</f>
        <v>77641200</v>
      </c>
      <c r="Q31" s="13"/>
      <c r="R31" s="14"/>
      <c r="V31" s="12"/>
    </row>
    <row r="32" spans="3:22" ht="12" customHeight="1" x14ac:dyDescent="0.2">
      <c r="C32" s="1"/>
      <c r="D32" s="15"/>
      <c r="E32" s="1"/>
      <c r="G32" s="16">
        <f>27.5+18.5+20.5+6.5</f>
        <v>73</v>
      </c>
      <c r="H32" s="14"/>
      <c r="I32" s="1">
        <v>24</v>
      </c>
      <c r="J32" s="6" t="s">
        <v>62</v>
      </c>
      <c r="L32" s="9">
        <f>24*28000*1.3*G32</f>
        <v>63772800</v>
      </c>
      <c r="Q32" s="13"/>
      <c r="R32" s="14"/>
      <c r="V32" s="12"/>
    </row>
    <row r="33" spans="3:22" ht="6" customHeight="1" x14ac:dyDescent="0.2">
      <c r="C33" s="1"/>
      <c r="D33" s="1"/>
      <c r="E33" s="1"/>
      <c r="G33" s="16"/>
      <c r="L33" s="12"/>
      <c r="Q33" s="13"/>
      <c r="R33" s="14"/>
      <c r="V33" s="12"/>
    </row>
    <row r="34" spans="3:22" ht="12" customHeight="1" x14ac:dyDescent="0.2">
      <c r="F34" s="21" t="s">
        <v>36</v>
      </c>
      <c r="G34" s="22">
        <f>SUM(G29:G33)</f>
        <v>159.6</v>
      </c>
      <c r="L34" s="20">
        <f>SUM(L29:L33)</f>
        <v>158340000</v>
      </c>
      <c r="Q34" s="13"/>
      <c r="R34" s="14"/>
      <c r="V34" s="12"/>
    </row>
    <row r="35" spans="3:22" ht="6" customHeight="1" thickBot="1" x14ac:dyDescent="0.25">
      <c r="F35" s="13"/>
      <c r="G35" s="14"/>
      <c r="L35" s="12"/>
      <c r="Q35" s="13"/>
      <c r="R35" s="14"/>
      <c r="V35" s="12"/>
    </row>
    <row r="36" spans="3:22" ht="12" customHeight="1" thickBot="1" x14ac:dyDescent="0.25">
      <c r="E36" s="42"/>
      <c r="F36" s="43" t="s">
        <v>37</v>
      </c>
      <c r="G36" s="44">
        <f>G21+G27+G34</f>
        <v>425.16899999999998</v>
      </c>
      <c r="H36" s="46"/>
      <c r="I36" s="47"/>
      <c r="J36" s="47"/>
      <c r="K36" s="46"/>
      <c r="L36" s="45">
        <f>L21+L27+L34</f>
        <v>574429382.39999998</v>
      </c>
      <c r="Q36" s="13"/>
      <c r="R36" s="14"/>
      <c r="V36" s="12"/>
    </row>
    <row r="37" spans="3:22" ht="12" customHeight="1" x14ac:dyDescent="0.2">
      <c r="F37" s="21"/>
      <c r="G37" s="19"/>
      <c r="L37" s="28"/>
      <c r="Q37" s="13"/>
      <c r="R37" s="14"/>
      <c r="V37" s="12"/>
    </row>
    <row r="38" spans="3:22" ht="12" customHeight="1" x14ac:dyDescent="0.2">
      <c r="C38" s="4" t="s">
        <v>47</v>
      </c>
      <c r="D38" s="5" t="s">
        <v>39</v>
      </c>
      <c r="E38" s="24" t="s">
        <v>68</v>
      </c>
      <c r="F38" s="24"/>
      <c r="Q38" s="13"/>
      <c r="R38" s="14"/>
      <c r="V38" s="12"/>
    </row>
    <row r="39" spans="3:22" ht="12" customHeight="1" x14ac:dyDescent="0.2">
      <c r="E39" s="24" t="s">
        <v>32</v>
      </c>
      <c r="F39" s="4"/>
      <c r="Q39" s="13"/>
      <c r="R39" s="14"/>
      <c r="V39" s="12"/>
    </row>
    <row r="40" spans="3:22" ht="12" customHeight="1" x14ac:dyDescent="0.2">
      <c r="E40" s="41" t="s">
        <v>81</v>
      </c>
      <c r="F40" s="4"/>
      <c r="Q40" s="13"/>
      <c r="R40" s="14"/>
      <c r="V40" s="12"/>
    </row>
    <row r="41" spans="3:22" ht="6" customHeight="1" x14ac:dyDescent="0.2">
      <c r="E41" s="41"/>
      <c r="F41" s="4"/>
      <c r="Q41" s="13"/>
      <c r="R41" s="14"/>
      <c r="V41" s="12"/>
    </row>
    <row r="42" spans="3:22" ht="12" customHeight="1" x14ac:dyDescent="0.2">
      <c r="C42" s="4" t="s">
        <v>4</v>
      </c>
      <c r="D42" s="4"/>
      <c r="E42" s="4" t="s">
        <v>5</v>
      </c>
      <c r="F42" s="5"/>
      <c r="G42" s="4" t="s">
        <v>6</v>
      </c>
      <c r="I42" s="4" t="s">
        <v>7</v>
      </c>
      <c r="J42" s="4"/>
      <c r="L42" s="4" t="s">
        <v>8</v>
      </c>
      <c r="Q42" s="13"/>
      <c r="R42" s="14"/>
      <c r="V42" s="12"/>
    </row>
    <row r="43" spans="3:22" ht="12" customHeight="1" x14ac:dyDescent="0.2">
      <c r="C43" s="6" t="s">
        <v>9</v>
      </c>
      <c r="D43" s="6"/>
      <c r="E43" s="6" t="s">
        <v>10</v>
      </c>
      <c r="F43" s="7"/>
      <c r="G43" s="8">
        <f>1+2.786+1.33+2.03+0.538+2.656+5.928+0.739+3.502+5.872+9.97</f>
        <v>36.350999999999999</v>
      </c>
      <c r="H43" s="7"/>
      <c r="I43" s="38">
        <v>36</v>
      </c>
      <c r="J43" s="6" t="s">
        <v>62</v>
      </c>
      <c r="L43" s="9">
        <f>I43*28000*1.3*G43</f>
        <v>47634350.399999999</v>
      </c>
      <c r="Q43" s="13"/>
      <c r="R43" s="14"/>
      <c r="V43" s="12"/>
    </row>
    <row r="44" spans="3:22" ht="12" customHeight="1" x14ac:dyDescent="0.2">
      <c r="C44" s="6"/>
      <c r="D44" s="6"/>
      <c r="E44" s="6"/>
      <c r="F44" s="7"/>
      <c r="G44" s="8">
        <f>1.582+2.14+0.1+3.72+2.037+2.162+2+0.001+4.043+0.1+2.959+7.131+3.34+0.458+3.793+2.703+2.879</f>
        <v>41.148000000000003</v>
      </c>
      <c r="H44" s="7"/>
      <c r="I44" s="38">
        <v>30</v>
      </c>
      <c r="J44" s="6" t="s">
        <v>62</v>
      </c>
      <c r="L44" s="9">
        <f>I44*28000*1.3*G44</f>
        <v>44933616</v>
      </c>
      <c r="Q44" s="13"/>
      <c r="R44" s="14"/>
      <c r="V44" s="12"/>
    </row>
    <row r="45" spans="3:22" ht="12" customHeight="1" x14ac:dyDescent="0.2">
      <c r="C45" s="6"/>
      <c r="D45" s="6"/>
      <c r="E45" s="11" t="s">
        <v>94</v>
      </c>
      <c r="F45" s="7"/>
      <c r="G45" s="8"/>
      <c r="H45" s="7"/>
      <c r="I45" s="38"/>
      <c r="J45" s="6"/>
      <c r="L45" s="9">
        <v>12000000</v>
      </c>
      <c r="Q45" s="13"/>
      <c r="R45" s="14"/>
      <c r="V45" s="12"/>
    </row>
    <row r="46" spans="3:22" ht="12" customHeight="1" x14ac:dyDescent="0.2">
      <c r="E46" s="11" t="s">
        <v>13</v>
      </c>
      <c r="F46" s="7"/>
      <c r="G46" s="8"/>
      <c r="H46" s="7"/>
      <c r="I46" s="38"/>
      <c r="J46" s="6"/>
      <c r="L46" s="9">
        <v>1000000</v>
      </c>
      <c r="Q46" s="13"/>
      <c r="R46" s="14"/>
      <c r="V46" s="12"/>
    </row>
    <row r="47" spans="3:22" ht="12" customHeight="1" x14ac:dyDescent="0.2">
      <c r="E47" t="s">
        <v>14</v>
      </c>
      <c r="I47" s="13"/>
      <c r="L47" s="9">
        <v>2000000</v>
      </c>
      <c r="Q47" s="13"/>
      <c r="R47" s="14"/>
      <c r="V47" s="12"/>
    </row>
    <row r="48" spans="3:22" ht="12" customHeight="1" x14ac:dyDescent="0.2">
      <c r="E48" t="s">
        <v>34</v>
      </c>
      <c r="F48" s="42"/>
      <c r="I48" s="13"/>
      <c r="L48" s="9">
        <v>1000000</v>
      </c>
      <c r="Q48" s="13"/>
      <c r="R48" s="14"/>
      <c r="V48" s="12"/>
    </row>
    <row r="49" spans="3:22" ht="12" customHeight="1" x14ac:dyDescent="0.2">
      <c r="E49" t="s">
        <v>15</v>
      </c>
      <c r="I49" s="13"/>
      <c r="L49" s="12">
        <v>15000000</v>
      </c>
      <c r="Q49" s="13"/>
      <c r="R49" s="14"/>
      <c r="V49" s="12"/>
    </row>
    <row r="50" spans="3:22" ht="12" customHeight="1" x14ac:dyDescent="0.2">
      <c r="E50" t="s">
        <v>16</v>
      </c>
      <c r="I50" s="13"/>
      <c r="L50" s="12">
        <v>5000000</v>
      </c>
      <c r="Q50" s="13"/>
      <c r="R50" s="14"/>
      <c r="V50" s="12"/>
    </row>
    <row r="51" spans="3:22" ht="6" customHeight="1" x14ac:dyDescent="0.2">
      <c r="I51" s="13"/>
      <c r="L51" s="12"/>
      <c r="Q51" s="13"/>
      <c r="R51" s="14"/>
      <c r="V51" s="12"/>
    </row>
    <row r="52" spans="3:22" ht="12" customHeight="1" x14ac:dyDescent="0.2">
      <c r="F52" s="21" t="s">
        <v>17</v>
      </c>
      <c r="G52" s="22">
        <f>SUM(G43:G51)</f>
        <v>77.498999999999995</v>
      </c>
      <c r="H52" s="5"/>
      <c r="I52" s="21"/>
      <c r="J52" s="4"/>
      <c r="K52" s="5"/>
      <c r="L52" s="20">
        <f>SUM(L43:L51)</f>
        <v>128567966.40000001</v>
      </c>
      <c r="Q52" s="13"/>
      <c r="R52" s="14"/>
      <c r="V52" s="12"/>
    </row>
    <row r="53" spans="3:22" ht="6" customHeight="1" x14ac:dyDescent="0.2">
      <c r="F53" s="21"/>
      <c r="G53" s="19"/>
      <c r="L53" s="28"/>
      <c r="Q53" s="13"/>
      <c r="R53" s="14"/>
      <c r="V53" s="12"/>
    </row>
    <row r="54" spans="3:22" ht="12" customHeight="1" x14ac:dyDescent="0.2">
      <c r="C54" s="1" t="s">
        <v>10</v>
      </c>
      <c r="D54" s="15" t="s">
        <v>18</v>
      </c>
      <c r="E54" s="1" t="s">
        <v>19</v>
      </c>
      <c r="G54" s="16">
        <f>2.9+7.136+3.364+1.23+15.67</f>
        <v>30.299999999999997</v>
      </c>
      <c r="I54" s="13">
        <v>42</v>
      </c>
      <c r="J54" s="6" t="s">
        <v>62</v>
      </c>
      <c r="L54" s="9">
        <f>I54*28000*1.3*G54</f>
        <v>46322639.999999993</v>
      </c>
      <c r="Q54" s="13"/>
      <c r="R54" s="14"/>
      <c r="V54" s="12"/>
    </row>
    <row r="55" spans="3:22" ht="12" customHeight="1" x14ac:dyDescent="0.2">
      <c r="C55" s="1" t="s">
        <v>19</v>
      </c>
      <c r="D55" s="15" t="s">
        <v>18</v>
      </c>
      <c r="E55" s="1" t="s">
        <v>20</v>
      </c>
      <c r="G55" s="16">
        <f>10+3.9+15.4+11.9+1.8+12.1+16.1</f>
        <v>71.2</v>
      </c>
      <c r="I55" s="13">
        <v>42</v>
      </c>
      <c r="J55" s="6" t="s">
        <v>62</v>
      </c>
      <c r="L55" s="9">
        <f>I55*28000*1.3*G55</f>
        <v>108850560</v>
      </c>
      <c r="Q55" s="13"/>
      <c r="R55" s="14"/>
      <c r="V55" s="12"/>
    </row>
    <row r="56" spans="3:22" ht="12" customHeight="1" x14ac:dyDescent="0.2">
      <c r="C56" s="1" t="s">
        <v>20</v>
      </c>
      <c r="D56" s="15" t="s">
        <v>18</v>
      </c>
      <c r="E56" s="1" t="s">
        <v>21</v>
      </c>
      <c r="G56" s="16">
        <f>12.31+13.8+5.1+7.9+1+10.66</f>
        <v>50.769999999999996</v>
      </c>
      <c r="I56" s="39">
        <v>42</v>
      </c>
      <c r="J56" s="6" t="s">
        <v>62</v>
      </c>
      <c r="L56" s="9">
        <f>I56*28000*1.3*G56</f>
        <v>77617176</v>
      </c>
      <c r="Q56" s="13"/>
      <c r="R56" s="14"/>
      <c r="V56" s="12"/>
    </row>
    <row r="57" spans="3:22" ht="6" customHeight="1" x14ac:dyDescent="0.2">
      <c r="C57" s="1"/>
      <c r="D57" s="15"/>
      <c r="E57" s="1"/>
      <c r="G57" s="16"/>
      <c r="I57" s="15"/>
      <c r="J57" s="15"/>
      <c r="L57" s="9"/>
      <c r="Q57" s="13"/>
      <c r="R57" s="14"/>
      <c r="V57" s="12"/>
    </row>
    <row r="58" spans="3:22" ht="12" customHeight="1" x14ac:dyDescent="0.2">
      <c r="C58" s="1"/>
      <c r="D58" s="15"/>
      <c r="E58" s="1"/>
      <c r="F58" s="21" t="s">
        <v>35</v>
      </c>
      <c r="G58" s="25">
        <f>SUM(G54:G57)</f>
        <v>152.26999999999998</v>
      </c>
      <c r="I58" s="15"/>
      <c r="J58" s="15"/>
      <c r="L58" s="28">
        <f>SUM(L54:L57)</f>
        <v>232790376</v>
      </c>
      <c r="Q58" s="13"/>
      <c r="R58" s="14"/>
      <c r="V58" s="12"/>
    </row>
    <row r="59" spans="3:22" ht="6" customHeight="1" x14ac:dyDescent="0.2">
      <c r="C59" s="1"/>
      <c r="D59" s="15"/>
      <c r="E59" s="1"/>
      <c r="G59" s="16"/>
      <c r="I59" s="15"/>
      <c r="J59" s="15"/>
      <c r="L59" s="9"/>
      <c r="Q59" s="13"/>
      <c r="R59" s="14"/>
      <c r="V59" s="12"/>
    </row>
    <row r="60" spans="3:22" ht="12" customHeight="1" x14ac:dyDescent="0.2">
      <c r="C60" s="1" t="s">
        <v>21</v>
      </c>
      <c r="D60" s="15" t="s">
        <v>18</v>
      </c>
      <c r="E60" s="1" t="s">
        <v>22</v>
      </c>
      <c r="G60" s="16">
        <v>3</v>
      </c>
      <c r="I60" s="15">
        <v>30</v>
      </c>
      <c r="J60" s="6" t="s">
        <v>62</v>
      </c>
      <c r="L60" s="9">
        <f>I60*28000*1.3*G60</f>
        <v>3276000</v>
      </c>
      <c r="Q60" s="13"/>
      <c r="R60" s="14"/>
      <c r="V60" s="12"/>
    </row>
    <row r="61" spans="3:22" ht="12" customHeight="1" x14ac:dyDescent="0.2">
      <c r="C61" s="1" t="s">
        <v>22</v>
      </c>
      <c r="D61" s="15" t="s">
        <v>18</v>
      </c>
      <c r="E61" s="1" t="s">
        <v>23</v>
      </c>
      <c r="G61" s="16">
        <v>12.5</v>
      </c>
      <c r="I61" s="15">
        <v>30</v>
      </c>
      <c r="J61" s="6" t="s">
        <v>62</v>
      </c>
      <c r="L61" s="9">
        <f>30*28000*1.3*G61</f>
        <v>13650000</v>
      </c>
      <c r="Q61" s="13"/>
      <c r="R61" s="14"/>
      <c r="V61" s="12"/>
    </row>
    <row r="62" spans="3:22" ht="12" customHeight="1" x14ac:dyDescent="0.2">
      <c r="C62" s="1" t="s">
        <v>23</v>
      </c>
      <c r="D62" s="15" t="s">
        <v>18</v>
      </c>
      <c r="E62" s="1" t="s">
        <v>24</v>
      </c>
      <c r="G62" s="16">
        <f>25.1+11.5+29.5+5</f>
        <v>71.099999999999994</v>
      </c>
      <c r="H62" s="14"/>
      <c r="I62" s="1">
        <v>30</v>
      </c>
      <c r="J62" s="6" t="s">
        <v>62</v>
      </c>
      <c r="L62" s="9">
        <f>30*28000*1.3*G62</f>
        <v>77641200</v>
      </c>
      <c r="Q62" s="13"/>
      <c r="R62" s="14"/>
      <c r="V62" s="12"/>
    </row>
    <row r="63" spans="3:22" ht="12" customHeight="1" x14ac:dyDescent="0.2">
      <c r="C63" s="1"/>
      <c r="D63" s="15"/>
      <c r="E63" s="1"/>
      <c r="G63" s="16">
        <f>27.5+18.5+20.5+6.5</f>
        <v>73</v>
      </c>
      <c r="H63" s="14"/>
      <c r="I63" s="1">
        <v>24</v>
      </c>
      <c r="J63" s="6" t="s">
        <v>62</v>
      </c>
      <c r="L63" s="9">
        <f>24*28000*1.3*G63</f>
        <v>63772800</v>
      </c>
      <c r="Q63" s="13"/>
      <c r="R63" s="14"/>
      <c r="V63" s="12"/>
    </row>
    <row r="64" spans="3:22" ht="6" customHeight="1" x14ac:dyDescent="0.2">
      <c r="C64" s="5"/>
      <c r="D64" s="5"/>
      <c r="E64" s="5"/>
      <c r="F64" s="21"/>
      <c r="G64" s="22"/>
      <c r="H64" s="5"/>
      <c r="I64" s="4"/>
      <c r="J64" s="4"/>
      <c r="K64" s="5"/>
      <c r="L64" s="20"/>
      <c r="Q64" s="13"/>
      <c r="R64" s="14"/>
      <c r="V64" s="12"/>
    </row>
    <row r="65" spans="3:22" ht="12" customHeight="1" x14ac:dyDescent="0.2">
      <c r="F65" s="21" t="s">
        <v>36</v>
      </c>
      <c r="G65" s="22">
        <f>SUM(G60:G64)</f>
        <v>159.6</v>
      </c>
      <c r="L65" s="26">
        <f>SUM(L60:L64)</f>
        <v>158340000</v>
      </c>
      <c r="Q65" s="13"/>
      <c r="R65" s="14"/>
      <c r="V65" s="12"/>
    </row>
    <row r="66" spans="3:22" ht="6" customHeight="1" thickBot="1" x14ac:dyDescent="0.25">
      <c r="F66" s="13"/>
      <c r="G66" s="14"/>
      <c r="L66" s="12"/>
      <c r="Q66" s="13"/>
      <c r="R66" s="14"/>
      <c r="V66" s="12"/>
    </row>
    <row r="67" spans="3:22" ht="12" customHeight="1" thickBot="1" x14ac:dyDescent="0.25">
      <c r="E67" s="42"/>
      <c r="F67" s="43" t="s">
        <v>37</v>
      </c>
      <c r="G67" s="44">
        <f>G52+G58+G65</f>
        <v>389.36899999999997</v>
      </c>
      <c r="L67" s="45">
        <f>L52+L58+L65</f>
        <v>519698342.39999998</v>
      </c>
      <c r="Q67" s="13"/>
      <c r="R67" s="14"/>
      <c r="V67" s="12"/>
    </row>
    <row r="68" spans="3:22" ht="6" customHeight="1" x14ac:dyDescent="0.2">
      <c r="F68" s="21"/>
      <c r="G68" s="19"/>
      <c r="L68" s="28"/>
      <c r="Q68" s="13"/>
      <c r="R68" s="14"/>
      <c r="V68" s="12"/>
    </row>
    <row r="69" spans="3:22" ht="20.25" x14ac:dyDescent="0.3">
      <c r="F69" s="21"/>
      <c r="G69" s="19"/>
      <c r="H69" s="3" t="s">
        <v>0</v>
      </c>
      <c r="L69" s="28"/>
      <c r="Q69" s="13"/>
      <c r="R69" s="14"/>
      <c r="V69" s="12"/>
    </row>
    <row r="70" spans="3:22" ht="18" customHeight="1" x14ac:dyDescent="0.25">
      <c r="F70" s="21"/>
      <c r="G70" s="19"/>
      <c r="H70" s="29" t="s">
        <v>1</v>
      </c>
      <c r="L70" s="28"/>
      <c r="Q70" s="13"/>
      <c r="R70" s="14"/>
      <c r="V70" s="12"/>
    </row>
    <row r="71" spans="3:22" ht="18" x14ac:dyDescent="0.25">
      <c r="F71" s="21"/>
      <c r="G71" s="19"/>
      <c r="H71" s="29" t="s">
        <v>2</v>
      </c>
      <c r="L71" s="28"/>
      <c r="Q71" s="13"/>
      <c r="R71" s="14"/>
      <c r="V71" s="12"/>
    </row>
    <row r="72" spans="3:22" ht="18" x14ac:dyDescent="0.25">
      <c r="F72" s="21"/>
      <c r="G72" s="19"/>
      <c r="H72" s="29" t="s">
        <v>3</v>
      </c>
      <c r="L72" s="28"/>
      <c r="Q72" s="13"/>
      <c r="R72" s="14"/>
      <c r="V72" s="12"/>
    </row>
    <row r="73" spans="3:22" ht="12" customHeight="1" x14ac:dyDescent="0.25">
      <c r="F73" s="21"/>
      <c r="G73" s="19"/>
      <c r="H73" s="29"/>
      <c r="L73" s="28"/>
      <c r="Q73" s="13"/>
      <c r="R73" s="14"/>
      <c r="V73" s="12"/>
    </row>
    <row r="74" spans="3:22" x14ac:dyDescent="0.2">
      <c r="C74" s="4" t="s">
        <v>47</v>
      </c>
      <c r="D74" s="5" t="s">
        <v>40</v>
      </c>
      <c r="E74" s="24" t="s">
        <v>66</v>
      </c>
      <c r="F74" s="24"/>
      <c r="Q74" s="13"/>
      <c r="R74" s="14"/>
      <c r="V74" s="12"/>
    </row>
    <row r="75" spans="3:22" x14ac:dyDescent="0.2">
      <c r="E75" s="24" t="s">
        <v>32</v>
      </c>
      <c r="F75" s="4"/>
      <c r="Q75" s="13"/>
      <c r="R75" s="14"/>
      <c r="V75" s="12"/>
    </row>
    <row r="76" spans="3:22" x14ac:dyDescent="0.2">
      <c r="E76" s="41" t="s">
        <v>64</v>
      </c>
      <c r="F76" s="4"/>
      <c r="Q76" s="13"/>
      <c r="R76" s="14"/>
      <c r="V76" s="12"/>
    </row>
    <row r="77" spans="3:22" ht="6" customHeight="1" x14ac:dyDescent="0.2">
      <c r="E77" s="41"/>
      <c r="F77" s="4"/>
      <c r="Q77" s="13"/>
      <c r="R77" s="14"/>
      <c r="V77" s="12"/>
    </row>
    <row r="78" spans="3:22" x14ac:dyDescent="0.2">
      <c r="C78" s="4" t="s">
        <v>4</v>
      </c>
      <c r="D78" s="4"/>
      <c r="E78" s="4" t="s">
        <v>5</v>
      </c>
      <c r="F78" s="5"/>
      <c r="G78" s="4" t="s">
        <v>6</v>
      </c>
      <c r="I78" s="4" t="s">
        <v>7</v>
      </c>
      <c r="J78" s="4"/>
      <c r="L78" s="4" t="s">
        <v>8</v>
      </c>
      <c r="Q78" s="13"/>
      <c r="R78" s="14"/>
      <c r="V78" s="12"/>
    </row>
    <row r="79" spans="3:22" x14ac:dyDescent="0.2">
      <c r="C79" s="6" t="s">
        <v>9</v>
      </c>
      <c r="D79" s="6"/>
      <c r="E79" s="6" t="s">
        <v>10</v>
      </c>
      <c r="F79" s="7"/>
      <c r="G79" s="8">
        <v>96.83</v>
      </c>
      <c r="H79" s="7"/>
      <c r="I79" s="13">
        <v>42</v>
      </c>
      <c r="J79" s="6" t="s">
        <v>62</v>
      </c>
      <c r="L79" s="9">
        <f>I79*28000*1.3*G79</f>
        <v>148033704</v>
      </c>
      <c r="Q79" s="13"/>
      <c r="R79" s="14"/>
      <c r="V79" s="12"/>
    </row>
    <row r="80" spans="3:22" x14ac:dyDescent="0.2">
      <c r="C80" s="6"/>
      <c r="D80" s="6"/>
      <c r="E80" s="11" t="s">
        <v>94</v>
      </c>
      <c r="F80" s="7"/>
      <c r="G80" s="8"/>
      <c r="H80" s="7"/>
      <c r="I80" s="38"/>
      <c r="J80" s="6"/>
      <c r="L80" s="9">
        <v>12000000</v>
      </c>
      <c r="Q80" s="13"/>
      <c r="R80" s="14"/>
      <c r="V80" s="12"/>
    </row>
    <row r="81" spans="3:22" x14ac:dyDescent="0.2">
      <c r="C81" s="6"/>
      <c r="D81" s="6"/>
      <c r="E81" s="11" t="s">
        <v>13</v>
      </c>
      <c r="F81" s="7"/>
      <c r="G81" s="8"/>
      <c r="H81" s="7"/>
      <c r="I81" s="6"/>
      <c r="J81" s="6"/>
      <c r="L81" s="9">
        <v>1000000</v>
      </c>
      <c r="Q81" s="13"/>
      <c r="R81" s="14"/>
      <c r="V81" s="12"/>
    </row>
    <row r="82" spans="3:22" x14ac:dyDescent="0.2">
      <c r="E82" t="s">
        <v>14</v>
      </c>
      <c r="L82" s="9">
        <v>2000000</v>
      </c>
      <c r="Q82" s="13"/>
      <c r="R82" s="14"/>
      <c r="V82" s="12"/>
    </row>
    <row r="83" spans="3:22" x14ac:dyDescent="0.2">
      <c r="E83" t="s">
        <v>16</v>
      </c>
      <c r="L83" s="12">
        <v>5000000</v>
      </c>
      <c r="Q83" s="13"/>
      <c r="R83" s="14"/>
      <c r="V83" s="12"/>
    </row>
    <row r="84" spans="3:22" ht="6" customHeight="1" x14ac:dyDescent="0.2">
      <c r="L84" s="12"/>
      <c r="Q84" s="13"/>
      <c r="R84" s="14"/>
      <c r="V84" s="12"/>
    </row>
    <row r="85" spans="3:22" x14ac:dyDescent="0.2">
      <c r="C85" s="5"/>
      <c r="D85" s="5"/>
      <c r="E85" s="5"/>
      <c r="F85" s="21" t="s">
        <v>17</v>
      </c>
      <c r="G85" s="22">
        <f>SUM(G79:G84)</f>
        <v>96.83</v>
      </c>
      <c r="H85" s="5"/>
      <c r="I85" s="4"/>
      <c r="J85" s="4"/>
      <c r="K85" s="5"/>
      <c r="L85" s="20">
        <f>SUM(L79:L84)</f>
        <v>168033704</v>
      </c>
      <c r="Q85" s="13"/>
      <c r="R85" s="14"/>
      <c r="V85" s="12"/>
    </row>
    <row r="86" spans="3:22" ht="6" customHeight="1" x14ac:dyDescent="0.2">
      <c r="F86" s="21"/>
      <c r="G86" s="19"/>
      <c r="L86" s="28"/>
      <c r="Q86" s="13"/>
      <c r="R86" s="14"/>
      <c r="V86" s="12"/>
    </row>
    <row r="87" spans="3:22" x14ac:dyDescent="0.2">
      <c r="C87" s="1" t="s">
        <v>10</v>
      </c>
      <c r="D87" s="15" t="s">
        <v>18</v>
      </c>
      <c r="E87" s="1" t="s">
        <v>19</v>
      </c>
      <c r="G87" s="16">
        <f>0.8+12.8+2.9+7.136+3.364+1.23+15.67</f>
        <v>43.9</v>
      </c>
      <c r="I87" s="13">
        <v>42</v>
      </c>
      <c r="J87" s="6" t="s">
        <v>62</v>
      </c>
      <c r="L87" s="9">
        <f>I87*28000*1.3*G87</f>
        <v>67114320</v>
      </c>
      <c r="Q87" s="13"/>
      <c r="R87" s="14"/>
      <c r="V87" s="12"/>
    </row>
    <row r="88" spans="3:22" x14ac:dyDescent="0.2">
      <c r="C88" s="1" t="s">
        <v>19</v>
      </c>
      <c r="D88" s="15" t="s">
        <v>18</v>
      </c>
      <c r="E88" s="1" t="s">
        <v>20</v>
      </c>
      <c r="G88" s="16">
        <f>10+3.9+15.4+11.9+1.8+12.1+16.1+14.3</f>
        <v>85.5</v>
      </c>
      <c r="I88" s="13">
        <v>42</v>
      </c>
      <c r="J88" s="6" t="s">
        <v>62</v>
      </c>
      <c r="L88" s="9">
        <f>I88*28000*1.3*G88</f>
        <v>130712400</v>
      </c>
      <c r="Q88" s="13"/>
      <c r="R88" s="14"/>
      <c r="V88" s="12"/>
    </row>
    <row r="89" spans="3:22" x14ac:dyDescent="0.2">
      <c r="C89" s="1" t="s">
        <v>20</v>
      </c>
      <c r="D89" s="15" t="s">
        <v>18</v>
      </c>
      <c r="E89" s="1" t="s">
        <v>21</v>
      </c>
      <c r="G89" s="16">
        <f>12.31+13.8+5.1+7.9+1+10.56+8</f>
        <v>58.67</v>
      </c>
      <c r="I89" s="39">
        <v>42</v>
      </c>
      <c r="J89" s="6" t="s">
        <v>62</v>
      </c>
      <c r="L89" s="9">
        <f>I89*28000*1.3*G89</f>
        <v>89694696</v>
      </c>
      <c r="Q89" s="13"/>
      <c r="R89" s="14"/>
      <c r="V89" s="12"/>
    </row>
    <row r="90" spans="3:22" ht="6" customHeight="1" x14ac:dyDescent="0.2">
      <c r="C90" s="1"/>
      <c r="D90" s="15"/>
      <c r="E90" s="1"/>
      <c r="G90" s="16"/>
      <c r="I90" s="15"/>
      <c r="J90" s="15"/>
      <c r="L90" s="9"/>
      <c r="Q90" s="13"/>
      <c r="R90" s="14"/>
      <c r="V90" s="12"/>
    </row>
    <row r="91" spans="3:22" x14ac:dyDescent="0.2">
      <c r="C91" s="1"/>
      <c r="D91" s="15"/>
      <c r="E91" s="1"/>
      <c r="F91" s="21" t="s">
        <v>35</v>
      </c>
      <c r="G91" s="25">
        <f>SUM(G87:G90)</f>
        <v>188.07</v>
      </c>
      <c r="I91" s="15"/>
      <c r="J91" s="15"/>
      <c r="L91" s="28">
        <f>SUM(L87:L90)</f>
        <v>287521416</v>
      </c>
      <c r="Q91" s="13"/>
      <c r="R91" s="14"/>
      <c r="V91" s="12"/>
    </row>
    <row r="92" spans="3:22" ht="6" customHeight="1" x14ac:dyDescent="0.2">
      <c r="C92" s="1"/>
      <c r="D92" s="15"/>
      <c r="E92" s="1"/>
      <c r="G92" s="16"/>
      <c r="I92" s="15"/>
      <c r="J92" s="15"/>
      <c r="L92" s="9"/>
      <c r="Q92" s="13"/>
      <c r="R92" s="14"/>
      <c r="V92" s="12"/>
    </row>
    <row r="93" spans="3:22" x14ac:dyDescent="0.2">
      <c r="C93" s="1" t="s">
        <v>21</v>
      </c>
      <c r="D93" s="15" t="s">
        <v>18</v>
      </c>
      <c r="E93" s="1" t="s">
        <v>22</v>
      </c>
      <c r="G93" s="16">
        <v>3</v>
      </c>
      <c r="I93" s="15">
        <v>30</v>
      </c>
      <c r="J93" s="6" t="s">
        <v>62</v>
      </c>
      <c r="L93" s="9">
        <f>I93*28000*1.3*G93</f>
        <v>3276000</v>
      </c>
      <c r="Q93" s="13"/>
      <c r="R93" s="14"/>
      <c r="V93" s="12"/>
    </row>
    <row r="94" spans="3:22" x14ac:dyDescent="0.2">
      <c r="C94" s="1" t="s">
        <v>22</v>
      </c>
      <c r="D94" s="15" t="s">
        <v>18</v>
      </c>
      <c r="E94" s="1" t="s">
        <v>23</v>
      </c>
      <c r="G94" s="16">
        <v>12.5</v>
      </c>
      <c r="I94" s="15">
        <v>30</v>
      </c>
      <c r="J94" s="6" t="s">
        <v>62</v>
      </c>
      <c r="L94" s="9">
        <f>30*28000*1.3*G94</f>
        <v>13650000</v>
      </c>
      <c r="Q94" s="13"/>
      <c r="R94" s="14"/>
      <c r="V94" s="12"/>
    </row>
    <row r="95" spans="3:22" x14ac:dyDescent="0.2">
      <c r="C95" s="1" t="s">
        <v>23</v>
      </c>
      <c r="D95" s="15" t="s">
        <v>18</v>
      </c>
      <c r="E95" s="1" t="s">
        <v>24</v>
      </c>
      <c r="G95" s="16">
        <f>25.1+11.5+29.5+5</f>
        <v>71.099999999999994</v>
      </c>
      <c r="H95" s="14"/>
      <c r="I95" s="1">
        <v>30</v>
      </c>
      <c r="J95" s="6" t="s">
        <v>62</v>
      </c>
      <c r="L95" s="9">
        <f>30*28000*1.3*G95</f>
        <v>77641200</v>
      </c>
      <c r="Q95" s="13"/>
      <c r="R95" s="14"/>
      <c r="V95" s="12"/>
    </row>
    <row r="96" spans="3:22" x14ac:dyDescent="0.2">
      <c r="C96" s="1"/>
      <c r="D96" s="15"/>
      <c r="E96" s="1"/>
      <c r="G96" s="16">
        <f>27.5+18.5+20.5+6.5</f>
        <v>73</v>
      </c>
      <c r="H96" s="14"/>
      <c r="I96" s="1">
        <v>24</v>
      </c>
      <c r="J96" s="6" t="s">
        <v>62</v>
      </c>
      <c r="L96" s="9">
        <f>24*28000*1.3*G96</f>
        <v>63772800</v>
      </c>
      <c r="Q96" s="13"/>
      <c r="R96" s="14"/>
      <c r="V96" s="12"/>
    </row>
    <row r="97" spans="3:22" ht="6" customHeight="1" x14ac:dyDescent="0.2">
      <c r="C97" s="5"/>
      <c r="D97" s="5"/>
      <c r="E97" s="5"/>
      <c r="F97" s="21"/>
      <c r="G97" s="22"/>
      <c r="H97" s="5"/>
      <c r="I97" s="4"/>
      <c r="J97" s="4"/>
      <c r="K97" s="5"/>
      <c r="L97" s="20"/>
      <c r="Q97" s="13"/>
      <c r="R97" s="14"/>
      <c r="V97" s="12"/>
    </row>
    <row r="98" spans="3:22" x14ac:dyDescent="0.2">
      <c r="F98" s="21" t="s">
        <v>36</v>
      </c>
      <c r="G98" s="22">
        <f>SUM(G93:G97)</f>
        <v>159.6</v>
      </c>
      <c r="L98" s="26">
        <f>SUM(L93:L97)</f>
        <v>158340000</v>
      </c>
      <c r="Q98" s="13"/>
      <c r="R98" s="14"/>
      <c r="V98" s="12"/>
    </row>
    <row r="99" spans="3:22" ht="6" customHeight="1" thickBot="1" x14ac:dyDescent="0.25">
      <c r="F99" s="13"/>
      <c r="G99" s="14"/>
      <c r="L99" s="12"/>
      <c r="Q99" s="13"/>
      <c r="R99" s="14"/>
      <c r="V99" s="12"/>
    </row>
    <row r="100" spans="3:22" ht="13.5" thickBot="1" x14ac:dyDescent="0.25">
      <c r="E100" s="42"/>
      <c r="F100" s="43" t="s">
        <v>37</v>
      </c>
      <c r="G100" s="44">
        <f>G85+G91+G98</f>
        <v>444.5</v>
      </c>
      <c r="L100" s="45">
        <f>L85+L91+L98</f>
        <v>613895120</v>
      </c>
      <c r="Q100" s="13"/>
      <c r="R100" s="14"/>
      <c r="V100" s="12"/>
    </row>
    <row r="101" spans="3:22" x14ac:dyDescent="0.2">
      <c r="F101" s="21"/>
      <c r="G101" s="19"/>
      <c r="L101" s="28"/>
      <c r="Q101" s="13"/>
      <c r="R101" s="14"/>
      <c r="V101" s="12"/>
    </row>
    <row r="102" spans="3:22" x14ac:dyDescent="0.2">
      <c r="C102" s="4" t="s">
        <v>47</v>
      </c>
      <c r="D102" s="5" t="s">
        <v>67</v>
      </c>
      <c r="E102" s="24" t="s">
        <v>65</v>
      </c>
      <c r="F102" s="24"/>
      <c r="T102"/>
    </row>
    <row r="103" spans="3:22" x14ac:dyDescent="0.2">
      <c r="E103" s="24" t="s">
        <v>32</v>
      </c>
      <c r="F103" s="4"/>
      <c r="T103"/>
    </row>
    <row r="104" spans="3:22" x14ac:dyDescent="0.2">
      <c r="E104" s="41" t="s">
        <v>64</v>
      </c>
      <c r="F104" s="4"/>
      <c r="T104"/>
    </row>
    <row r="105" spans="3:22" ht="6" customHeight="1" x14ac:dyDescent="0.2">
      <c r="F105" s="13"/>
      <c r="G105" s="14"/>
      <c r="L105" s="12"/>
      <c r="T105"/>
    </row>
    <row r="106" spans="3:22" x14ac:dyDescent="0.2">
      <c r="C106" s="4" t="s">
        <v>4</v>
      </c>
      <c r="D106" s="4"/>
      <c r="E106" s="4" t="s">
        <v>5</v>
      </c>
      <c r="F106" s="5"/>
      <c r="G106" s="4" t="s">
        <v>6</v>
      </c>
      <c r="I106" s="4" t="s">
        <v>7</v>
      </c>
      <c r="J106" s="4"/>
      <c r="L106" s="4" t="s">
        <v>8</v>
      </c>
      <c r="T106"/>
    </row>
    <row r="107" spans="3:22" x14ac:dyDescent="0.2">
      <c r="C107" s="6" t="s">
        <v>9</v>
      </c>
      <c r="D107" s="6"/>
      <c r="E107" s="6" t="s">
        <v>10</v>
      </c>
      <c r="F107" s="7"/>
      <c r="G107" s="8">
        <v>96.83</v>
      </c>
      <c r="H107" s="7"/>
      <c r="I107" s="38">
        <v>36</v>
      </c>
      <c r="J107" s="6" t="s">
        <v>62</v>
      </c>
      <c r="L107" s="9">
        <f>I107*28000*1.3*G107</f>
        <v>126886032</v>
      </c>
      <c r="T107"/>
    </row>
    <row r="108" spans="3:22" x14ac:dyDescent="0.2">
      <c r="C108" s="6"/>
      <c r="D108" s="6"/>
      <c r="E108" s="11" t="s">
        <v>94</v>
      </c>
      <c r="F108" s="7"/>
      <c r="G108" s="8"/>
      <c r="H108" s="7"/>
      <c r="I108" s="38"/>
      <c r="J108" s="6"/>
      <c r="L108" s="9">
        <v>12000000</v>
      </c>
      <c r="T108"/>
    </row>
    <row r="109" spans="3:22" x14ac:dyDescent="0.2">
      <c r="C109" s="6"/>
      <c r="D109" s="6"/>
      <c r="E109" s="11" t="s">
        <v>13</v>
      </c>
      <c r="F109" s="7"/>
      <c r="G109" s="8"/>
      <c r="H109" s="7"/>
      <c r="I109" s="6"/>
      <c r="J109" s="6"/>
      <c r="L109" s="9">
        <v>1000000</v>
      </c>
      <c r="T109"/>
    </row>
    <row r="110" spans="3:22" x14ac:dyDescent="0.2">
      <c r="E110" t="s">
        <v>14</v>
      </c>
      <c r="L110" s="9">
        <v>2000000</v>
      </c>
      <c r="T110"/>
    </row>
    <row r="111" spans="3:22" x14ac:dyDescent="0.2">
      <c r="E111" t="s">
        <v>15</v>
      </c>
      <c r="L111" s="12">
        <v>15000000</v>
      </c>
      <c r="T111"/>
    </row>
    <row r="112" spans="3:22" x14ac:dyDescent="0.2">
      <c r="E112" t="s">
        <v>16</v>
      </c>
      <c r="L112" s="12">
        <v>5000000</v>
      </c>
      <c r="T112"/>
    </row>
    <row r="113" spans="3:20" ht="6" customHeight="1" x14ac:dyDescent="0.2">
      <c r="L113" s="12"/>
      <c r="T113"/>
    </row>
    <row r="114" spans="3:20" x14ac:dyDescent="0.2">
      <c r="C114" s="5"/>
      <c r="D114" s="5"/>
      <c r="E114" s="5"/>
      <c r="F114" s="21" t="s">
        <v>17</v>
      </c>
      <c r="G114" s="22">
        <f>SUM(G107:G113)</f>
        <v>96.83</v>
      </c>
      <c r="H114" s="5"/>
      <c r="I114" s="4"/>
      <c r="J114" s="4"/>
      <c r="K114" s="5"/>
      <c r="L114" s="20">
        <f>SUM(L107:L113)</f>
        <v>161886032</v>
      </c>
      <c r="T114"/>
    </row>
    <row r="115" spans="3:20" ht="6" customHeight="1" x14ac:dyDescent="0.2">
      <c r="C115" s="5"/>
      <c r="D115" s="5"/>
      <c r="E115" s="5"/>
      <c r="F115" s="21"/>
      <c r="G115" s="22"/>
      <c r="H115" s="5"/>
      <c r="I115" s="4"/>
      <c r="J115" s="4"/>
      <c r="K115" s="5"/>
      <c r="L115" s="20"/>
      <c r="T115"/>
    </row>
    <row r="116" spans="3:20" ht="12" customHeight="1" x14ac:dyDescent="0.2">
      <c r="C116" s="1" t="s">
        <v>10</v>
      </c>
      <c r="D116" s="15" t="s">
        <v>18</v>
      </c>
      <c r="E116" s="1" t="s">
        <v>19</v>
      </c>
      <c r="G116" s="16">
        <f>0.8+12.8+2.9+7.136+3.364+1.23+15.67</f>
        <v>43.9</v>
      </c>
      <c r="I116" s="13">
        <v>42</v>
      </c>
      <c r="J116" s="6" t="s">
        <v>62</v>
      </c>
      <c r="L116" s="9">
        <f>I116*28000*1.3*G116</f>
        <v>67114320</v>
      </c>
      <c r="T116"/>
    </row>
    <row r="117" spans="3:20" ht="12" customHeight="1" x14ac:dyDescent="0.2">
      <c r="C117" s="1" t="s">
        <v>19</v>
      </c>
      <c r="D117" s="15" t="s">
        <v>18</v>
      </c>
      <c r="E117" s="1" t="s">
        <v>20</v>
      </c>
      <c r="G117" s="16">
        <f>10+3.9+15.4+11.9+1.8+12.1+16.1+14.3</f>
        <v>85.5</v>
      </c>
      <c r="I117" s="13">
        <v>42</v>
      </c>
      <c r="J117" s="6" t="s">
        <v>62</v>
      </c>
      <c r="L117" s="9">
        <f>I117*28000*1.3*G117</f>
        <v>130712400</v>
      </c>
      <c r="T117"/>
    </row>
    <row r="118" spans="3:20" x14ac:dyDescent="0.2">
      <c r="C118" s="1" t="s">
        <v>20</v>
      </c>
      <c r="D118" s="15" t="s">
        <v>18</v>
      </c>
      <c r="E118" s="1" t="s">
        <v>21</v>
      </c>
      <c r="G118" s="16">
        <f>12.31+13.8+5.1+7.9+1+10.56+8</f>
        <v>58.67</v>
      </c>
      <c r="I118" s="39">
        <v>42</v>
      </c>
      <c r="J118" s="6" t="s">
        <v>62</v>
      </c>
      <c r="L118" s="9">
        <f>I118*28000*1.3*G118</f>
        <v>89694696</v>
      </c>
      <c r="T118"/>
    </row>
    <row r="119" spans="3:20" ht="6" customHeight="1" x14ac:dyDescent="0.2">
      <c r="C119" s="1"/>
      <c r="D119" s="15"/>
      <c r="E119" s="1"/>
      <c r="G119" s="16"/>
      <c r="I119" s="15"/>
      <c r="J119" s="15"/>
      <c r="L119" s="9"/>
      <c r="T119"/>
    </row>
    <row r="120" spans="3:20" x14ac:dyDescent="0.2">
      <c r="C120" s="1"/>
      <c r="D120" s="15"/>
      <c r="E120" s="1"/>
      <c r="F120" s="21" t="s">
        <v>35</v>
      </c>
      <c r="G120" s="25">
        <f>SUM(G116:G119)</f>
        <v>188.07</v>
      </c>
      <c r="I120" s="15"/>
      <c r="J120" s="15"/>
      <c r="L120" s="28">
        <f>SUM(L116:L119)</f>
        <v>287521416</v>
      </c>
      <c r="T120"/>
    </row>
    <row r="121" spans="3:20" ht="6" customHeight="1" x14ac:dyDescent="0.2">
      <c r="C121" s="1"/>
      <c r="D121" s="15"/>
      <c r="E121" s="1"/>
      <c r="G121" s="16"/>
      <c r="I121" s="15"/>
      <c r="J121" s="15"/>
      <c r="L121" s="9"/>
      <c r="T121"/>
    </row>
    <row r="122" spans="3:20" x14ac:dyDescent="0.2">
      <c r="C122" s="1" t="s">
        <v>21</v>
      </c>
      <c r="D122" s="15" t="s">
        <v>18</v>
      </c>
      <c r="E122" s="1" t="s">
        <v>22</v>
      </c>
      <c r="G122" s="16">
        <v>3</v>
      </c>
      <c r="I122" s="15">
        <v>30</v>
      </c>
      <c r="J122" s="6" t="s">
        <v>62</v>
      </c>
      <c r="L122" s="9">
        <f>I122*28000*1.3*G122</f>
        <v>3276000</v>
      </c>
      <c r="T122"/>
    </row>
    <row r="123" spans="3:20" ht="12" customHeight="1" x14ac:dyDescent="0.2">
      <c r="C123" s="1" t="s">
        <v>22</v>
      </c>
      <c r="D123" s="15" t="s">
        <v>18</v>
      </c>
      <c r="E123" s="1" t="s">
        <v>23</v>
      </c>
      <c r="G123" s="16">
        <v>12.5</v>
      </c>
      <c r="I123" s="15">
        <v>30</v>
      </c>
      <c r="J123" s="6" t="s">
        <v>62</v>
      </c>
      <c r="L123" s="9">
        <f>30*28000*1.3*G123</f>
        <v>13650000</v>
      </c>
      <c r="T123"/>
    </row>
    <row r="124" spans="3:20" x14ac:dyDescent="0.2">
      <c r="C124" s="1" t="s">
        <v>23</v>
      </c>
      <c r="D124" s="15" t="s">
        <v>18</v>
      </c>
      <c r="E124" s="1" t="s">
        <v>24</v>
      </c>
      <c r="G124" s="16">
        <f>25.1+11.5+29.5+5</f>
        <v>71.099999999999994</v>
      </c>
      <c r="H124" s="14"/>
      <c r="I124" s="1">
        <v>30</v>
      </c>
      <c r="J124" s="6" t="s">
        <v>62</v>
      </c>
      <c r="L124" s="9">
        <f>30*28000*1.3*G124</f>
        <v>77641200</v>
      </c>
      <c r="T124"/>
    </row>
    <row r="125" spans="3:20" x14ac:dyDescent="0.2">
      <c r="C125" s="1"/>
      <c r="D125" s="15"/>
      <c r="E125" s="1"/>
      <c r="G125" s="16">
        <f>27.5+18.5+20.5+6.5</f>
        <v>73</v>
      </c>
      <c r="H125" s="14"/>
      <c r="I125" s="1">
        <v>24</v>
      </c>
      <c r="J125" s="6" t="s">
        <v>62</v>
      </c>
      <c r="L125" s="9">
        <f>24*28000*1.3*G125</f>
        <v>63772800</v>
      </c>
      <c r="T125"/>
    </row>
    <row r="126" spans="3:20" ht="6" customHeight="1" x14ac:dyDescent="0.2">
      <c r="C126" s="5"/>
      <c r="D126" s="5"/>
      <c r="E126" s="5"/>
      <c r="F126" s="21"/>
      <c r="G126" s="22"/>
      <c r="H126" s="5"/>
      <c r="I126" s="4"/>
      <c r="J126" s="4"/>
      <c r="K126" s="5"/>
      <c r="L126" s="20"/>
      <c r="T126"/>
    </row>
    <row r="127" spans="3:20" x14ac:dyDescent="0.2">
      <c r="F127" s="21" t="s">
        <v>36</v>
      </c>
      <c r="G127" s="22">
        <f>SUM(G122:G126)</f>
        <v>159.6</v>
      </c>
      <c r="L127" s="26">
        <f>SUM(L122:L126)</f>
        <v>158340000</v>
      </c>
      <c r="T127"/>
    </row>
    <row r="128" spans="3:20" ht="6" customHeight="1" thickBot="1" x14ac:dyDescent="0.25">
      <c r="F128" s="13"/>
      <c r="G128" s="14"/>
      <c r="L128" s="12"/>
      <c r="T128"/>
    </row>
    <row r="129" spans="1:20" ht="13.5" thickBot="1" x14ac:dyDescent="0.25">
      <c r="F129" s="43" t="s">
        <v>37</v>
      </c>
      <c r="G129" s="44">
        <f>G114+G120+G127</f>
        <v>444.5</v>
      </c>
      <c r="L129" s="45">
        <f>L114+L120+L127</f>
        <v>607747448</v>
      </c>
      <c r="T129"/>
    </row>
    <row r="130" spans="1:20" ht="6" customHeight="1" x14ac:dyDescent="0.2">
      <c r="F130" s="21"/>
      <c r="G130" s="19"/>
      <c r="L130" s="28"/>
      <c r="T130"/>
    </row>
    <row r="131" spans="1:20" ht="6" customHeight="1" x14ac:dyDescent="0.2">
      <c r="T131"/>
    </row>
    <row r="132" spans="1:20" x14ac:dyDescent="0.2">
      <c r="A132" s="13" t="s">
        <v>123</v>
      </c>
      <c r="B132" s="39" t="s">
        <v>124</v>
      </c>
      <c r="C132" t="s">
        <v>125</v>
      </c>
      <c r="J132"/>
      <c r="T132"/>
    </row>
    <row r="133" spans="1:20" x14ac:dyDescent="0.2">
      <c r="C133" t="s">
        <v>126</v>
      </c>
      <c r="J133"/>
      <c r="T133"/>
    </row>
    <row r="134" spans="1:20" x14ac:dyDescent="0.2">
      <c r="C134" t="s">
        <v>127</v>
      </c>
      <c r="J134"/>
      <c r="T134"/>
    </row>
    <row r="135" spans="1:20" x14ac:dyDescent="0.2">
      <c r="T135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&amp;R&amp;7&amp;F
7/16/01
Revision #3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7"/>
  <sheetViews>
    <sheetView workbookViewId="0">
      <selection activeCell="C30" sqref="C30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5.7109375" customWidth="1"/>
    <col min="9" max="9" width="7.7109375" style="1" customWidth="1"/>
    <col min="10" max="10" width="5.7109375" customWidth="1"/>
    <col min="11" max="11" width="13.7109375" customWidth="1"/>
    <col min="12" max="12" width="8.7109375" customWidth="1"/>
    <col min="13" max="13" width="7.7109375" customWidth="1"/>
    <col min="14" max="14" width="1.7109375" customWidth="1"/>
    <col min="15" max="15" width="7.7109375" customWidth="1"/>
    <col min="16" max="16" width="6.7109375" customWidth="1"/>
    <col min="17" max="17" width="7.7109375" customWidth="1"/>
    <col min="18" max="18" width="1.7109375" customWidth="1"/>
    <col min="19" max="19" width="9.140625" style="1"/>
    <col min="20" max="20" width="1.7109375" customWidth="1"/>
    <col min="21" max="21" width="13.7109375" customWidth="1"/>
  </cols>
  <sheetData>
    <row r="2" spans="2:19" ht="20.25" x14ac:dyDescent="0.3">
      <c r="H2" s="3" t="s">
        <v>0</v>
      </c>
    </row>
    <row r="3" spans="2:19" ht="18" customHeight="1" x14ac:dyDescent="0.25">
      <c r="H3" s="29" t="s">
        <v>1</v>
      </c>
    </row>
    <row r="4" spans="2:19" ht="18" customHeight="1" x14ac:dyDescent="0.35">
      <c r="B4" s="2"/>
      <c r="C4" s="2"/>
      <c r="D4" s="2"/>
      <c r="E4" s="2"/>
      <c r="H4" s="34" t="s">
        <v>2</v>
      </c>
      <c r="K4" s="2"/>
      <c r="M4" s="2"/>
      <c r="N4" s="2"/>
      <c r="O4" s="2"/>
      <c r="P4" s="2"/>
      <c r="Q4" s="2"/>
      <c r="R4" s="2"/>
      <c r="S4" s="2"/>
    </row>
    <row r="5" spans="2:19" ht="18" customHeight="1" x14ac:dyDescent="0.25">
      <c r="H5" s="29" t="s">
        <v>3</v>
      </c>
    </row>
    <row r="7" spans="2:19" x14ac:dyDescent="0.2">
      <c r="C7" s="4" t="s">
        <v>128</v>
      </c>
      <c r="D7" s="5" t="s">
        <v>31</v>
      </c>
      <c r="E7" s="24" t="s">
        <v>48</v>
      </c>
      <c r="F7" s="24"/>
      <c r="S7"/>
    </row>
    <row r="8" spans="2:19" x14ac:dyDescent="0.2">
      <c r="E8" s="24" t="s">
        <v>58</v>
      </c>
      <c r="F8" s="4"/>
      <c r="S8"/>
    </row>
    <row r="9" spans="2:19" x14ac:dyDescent="0.2">
      <c r="S9"/>
    </row>
    <row r="10" spans="2:19" x14ac:dyDescent="0.2">
      <c r="C10" s="4" t="s">
        <v>4</v>
      </c>
      <c r="D10" s="4"/>
      <c r="E10" s="4" t="s">
        <v>5</v>
      </c>
      <c r="F10" s="5"/>
      <c r="G10" s="4" t="s">
        <v>6</v>
      </c>
      <c r="I10" s="4" t="s">
        <v>7</v>
      </c>
      <c r="K10" s="4" t="s">
        <v>8</v>
      </c>
      <c r="L10" s="4"/>
      <c r="S10"/>
    </row>
    <row r="11" spans="2:19" x14ac:dyDescent="0.2">
      <c r="C11" s="6" t="s">
        <v>9</v>
      </c>
      <c r="D11" s="6"/>
      <c r="E11" s="6" t="s">
        <v>10</v>
      </c>
      <c r="F11" s="7"/>
      <c r="G11" s="8">
        <f>1+2.786+1.33+2.03+0.538+2.656+5.928+0.739+3.502+5.872+9.97</f>
        <v>36.350999999999999</v>
      </c>
      <c r="H11" s="7"/>
      <c r="I11" s="6" t="s">
        <v>11</v>
      </c>
      <c r="K11" s="9">
        <f>36*28000*1.3*G11</f>
        <v>47634350.399999999</v>
      </c>
      <c r="S11"/>
    </row>
    <row r="12" spans="2:19" x14ac:dyDescent="0.2">
      <c r="C12" s="6"/>
      <c r="D12" s="6"/>
      <c r="E12" s="6"/>
      <c r="F12" s="7"/>
      <c r="G12" s="8">
        <f>1.582+2.14+0.1+3.72+2.037+2.162+2+0.001+4.043+0.1+2.959+7.131+3.34+0.458+3.793+2.703+2.879</f>
        <v>41.148000000000003</v>
      </c>
      <c r="H12" s="7"/>
      <c r="I12" s="6" t="s">
        <v>12</v>
      </c>
      <c r="K12" s="9">
        <f>30*28000*1.3*G12</f>
        <v>44933616</v>
      </c>
      <c r="S12"/>
    </row>
    <row r="13" spans="2:19" x14ac:dyDescent="0.2">
      <c r="C13" s="6"/>
      <c r="D13" s="6"/>
      <c r="E13" s="11" t="s">
        <v>13</v>
      </c>
      <c r="F13" s="7"/>
      <c r="G13" s="8"/>
      <c r="H13" s="7"/>
      <c r="I13" s="6"/>
      <c r="K13" s="9">
        <v>1000000</v>
      </c>
      <c r="S13"/>
    </row>
    <row r="14" spans="2:19" x14ac:dyDescent="0.2">
      <c r="E14" t="s">
        <v>14</v>
      </c>
      <c r="K14" s="9">
        <v>2000000</v>
      </c>
      <c r="S14"/>
    </row>
    <row r="15" spans="2:19" x14ac:dyDescent="0.2">
      <c r="E15" t="s">
        <v>34</v>
      </c>
      <c r="K15" s="9">
        <v>1000000</v>
      </c>
      <c r="S15"/>
    </row>
    <row r="16" spans="2:19" x14ac:dyDescent="0.2">
      <c r="E16" t="s">
        <v>15</v>
      </c>
      <c r="K16" s="12">
        <v>15000000</v>
      </c>
      <c r="S16"/>
    </row>
    <row r="17" spans="3:21" ht="6" customHeight="1" x14ac:dyDescent="0.2">
      <c r="K17" s="12"/>
      <c r="S17"/>
    </row>
    <row r="18" spans="3:21" x14ac:dyDescent="0.2">
      <c r="F18" s="21" t="s">
        <v>17</v>
      </c>
      <c r="G18" s="22">
        <f>SUM(G11:G17)</f>
        <v>77.498999999999995</v>
      </c>
      <c r="H18" s="5"/>
      <c r="I18" s="4"/>
      <c r="J18" s="5"/>
      <c r="K18" s="20">
        <f>SUM(K11:K17)</f>
        <v>111567966.40000001</v>
      </c>
      <c r="L18" s="5"/>
      <c r="S18"/>
    </row>
    <row r="19" spans="3:21" ht="6" customHeight="1" x14ac:dyDescent="0.2">
      <c r="F19" s="13"/>
      <c r="G19" s="14"/>
      <c r="K19" s="12"/>
      <c r="P19" s="13"/>
      <c r="Q19" s="14"/>
      <c r="U19" s="12"/>
    </row>
    <row r="20" spans="3:21" ht="12.75" customHeight="1" x14ac:dyDescent="0.2">
      <c r="C20" t="s">
        <v>57</v>
      </c>
      <c r="K20" s="32">
        <v>15000000</v>
      </c>
      <c r="P20" s="13"/>
      <c r="Q20" s="14"/>
      <c r="U20" s="12"/>
    </row>
    <row r="21" spans="3:21" ht="12.75" customHeight="1" x14ac:dyDescent="0.2">
      <c r="C21" t="s">
        <v>28</v>
      </c>
      <c r="G21" s="23">
        <v>40</v>
      </c>
      <c r="I21" s="1" t="s">
        <v>11</v>
      </c>
      <c r="K21" s="9">
        <f>36*28000*1.3*G21</f>
        <v>52416000</v>
      </c>
      <c r="P21" s="13"/>
      <c r="Q21" s="14"/>
      <c r="U21" s="12"/>
    </row>
    <row r="22" spans="3:21" ht="12.75" customHeight="1" x14ac:dyDescent="0.2">
      <c r="G22" s="23">
        <v>240</v>
      </c>
      <c r="I22" s="1" t="s">
        <v>12</v>
      </c>
      <c r="K22" s="9">
        <f>30*28000*1.3*G22</f>
        <v>262080000</v>
      </c>
      <c r="P22" s="13"/>
      <c r="Q22" s="14"/>
      <c r="U22" s="12"/>
    </row>
    <row r="23" spans="3:21" x14ac:dyDescent="0.2">
      <c r="C23" s="1"/>
      <c r="D23" s="15"/>
      <c r="E23" s="1"/>
      <c r="F23" s="21" t="s">
        <v>49</v>
      </c>
      <c r="G23" s="25">
        <f>SUM(G21:G22)</f>
        <v>280</v>
      </c>
      <c r="I23" s="15"/>
      <c r="K23" s="28">
        <f>SUM(K20:K22)</f>
        <v>329496000</v>
      </c>
      <c r="P23" s="13"/>
      <c r="Q23" s="14"/>
      <c r="U23" s="12"/>
    </row>
    <row r="24" spans="3:21" ht="6" customHeight="1" thickBot="1" x14ac:dyDescent="0.25">
      <c r="C24" s="1"/>
      <c r="D24" s="15"/>
      <c r="E24" s="1"/>
      <c r="G24" s="16"/>
      <c r="I24" s="15"/>
      <c r="K24" s="9"/>
      <c r="P24" s="13"/>
      <c r="Q24" s="14"/>
      <c r="U24" s="12"/>
    </row>
    <row r="25" spans="3:21" ht="13.5" thickBot="1" x14ac:dyDescent="0.25">
      <c r="F25" s="21" t="s">
        <v>37</v>
      </c>
      <c r="G25" s="17">
        <f>G18+G23</f>
        <v>357.49900000000002</v>
      </c>
      <c r="K25" s="27">
        <f>K18+K23</f>
        <v>441063966.39999998</v>
      </c>
      <c r="P25" s="13"/>
      <c r="Q25" s="14"/>
      <c r="U25" s="12"/>
    </row>
    <row r="26" spans="3:21" x14ac:dyDescent="0.2">
      <c r="F26" s="21"/>
      <c r="G26" s="19"/>
      <c r="K26" s="28"/>
      <c r="P26" s="13"/>
      <c r="Q26" s="14"/>
      <c r="U26" s="12"/>
    </row>
    <row r="27" spans="3:21" x14ac:dyDescent="0.2">
      <c r="F27" s="13"/>
      <c r="G27" s="14"/>
      <c r="K27" s="12"/>
      <c r="P27" s="13"/>
      <c r="Q27" s="14"/>
      <c r="U27" s="12"/>
    </row>
    <row r="28" spans="3:21" x14ac:dyDescent="0.2">
      <c r="C28" s="4" t="s">
        <v>128</v>
      </c>
      <c r="D28" s="5" t="s">
        <v>39</v>
      </c>
      <c r="E28" s="24" t="s">
        <v>51</v>
      </c>
      <c r="F28" s="24"/>
      <c r="P28" s="13"/>
      <c r="Q28" s="14"/>
      <c r="U28" s="12"/>
    </row>
    <row r="29" spans="3:21" x14ac:dyDescent="0.2">
      <c r="E29" s="24" t="s">
        <v>58</v>
      </c>
      <c r="F29" s="4"/>
      <c r="P29" s="13"/>
      <c r="Q29" s="14"/>
      <c r="U29" s="12"/>
    </row>
    <row r="30" spans="3:21" x14ac:dyDescent="0.2">
      <c r="F30" s="13"/>
      <c r="G30" s="14"/>
      <c r="K30" s="12"/>
      <c r="P30" s="13"/>
      <c r="Q30" s="14"/>
      <c r="U30" s="12"/>
    </row>
    <row r="31" spans="3:21" x14ac:dyDescent="0.2">
      <c r="C31" s="4" t="s">
        <v>4</v>
      </c>
      <c r="D31" s="4"/>
      <c r="E31" s="4" t="s">
        <v>5</v>
      </c>
      <c r="F31" s="5"/>
      <c r="G31" s="4" t="s">
        <v>6</v>
      </c>
      <c r="I31" s="4" t="s">
        <v>7</v>
      </c>
      <c r="K31" s="4" t="s">
        <v>8</v>
      </c>
      <c r="P31" s="13"/>
      <c r="Q31" s="14"/>
      <c r="U31" s="12"/>
    </row>
    <row r="32" spans="3:21" x14ac:dyDescent="0.2">
      <c r="C32" s="6" t="s">
        <v>9</v>
      </c>
      <c r="D32" s="6"/>
      <c r="E32" s="6" t="s">
        <v>10</v>
      </c>
      <c r="F32" s="7"/>
      <c r="G32" s="8">
        <v>96.83</v>
      </c>
      <c r="H32" s="7"/>
      <c r="I32" s="10" t="s">
        <v>11</v>
      </c>
      <c r="J32" s="7"/>
      <c r="K32" s="9">
        <f>36*28000*1.3*G32</f>
        <v>126886032</v>
      </c>
      <c r="P32" s="13"/>
      <c r="Q32" s="14"/>
      <c r="U32" s="12"/>
    </row>
    <row r="33" spans="3:21" x14ac:dyDescent="0.2">
      <c r="C33" s="6"/>
      <c r="D33" s="6"/>
      <c r="E33" s="11" t="s">
        <v>13</v>
      </c>
      <c r="F33" s="7"/>
      <c r="G33" s="8"/>
      <c r="H33" s="7"/>
      <c r="I33" s="6"/>
      <c r="K33" s="9">
        <v>1000000</v>
      </c>
      <c r="P33" s="13"/>
      <c r="Q33" s="14"/>
      <c r="U33" s="12"/>
    </row>
    <row r="34" spans="3:21" x14ac:dyDescent="0.2">
      <c r="E34" t="s">
        <v>14</v>
      </c>
      <c r="K34" s="9">
        <v>2000000</v>
      </c>
      <c r="P34" s="13"/>
      <c r="Q34" s="14"/>
      <c r="U34" s="12"/>
    </row>
    <row r="35" spans="3:21" x14ac:dyDescent="0.2">
      <c r="E35" t="s">
        <v>34</v>
      </c>
      <c r="K35" s="9">
        <v>1000000</v>
      </c>
      <c r="P35" s="13"/>
      <c r="Q35" s="14"/>
      <c r="U35" s="12"/>
    </row>
    <row r="36" spans="3:21" x14ac:dyDescent="0.2">
      <c r="E36" t="s">
        <v>15</v>
      </c>
      <c r="K36" s="12">
        <v>15000000</v>
      </c>
      <c r="P36" s="13"/>
      <c r="Q36" s="14"/>
      <c r="U36" s="12"/>
    </row>
    <row r="37" spans="3:21" ht="6" customHeight="1" x14ac:dyDescent="0.2">
      <c r="K37" s="12"/>
      <c r="P37" s="13"/>
      <c r="Q37" s="14"/>
      <c r="U37" s="12"/>
    </row>
    <row r="38" spans="3:21" x14ac:dyDescent="0.2">
      <c r="C38" s="5"/>
      <c r="D38" s="5"/>
      <c r="E38" s="5"/>
      <c r="F38" s="21" t="s">
        <v>17</v>
      </c>
      <c r="G38" s="22">
        <f>SUM(G32:G37)</f>
        <v>96.83</v>
      </c>
      <c r="H38" s="5"/>
      <c r="I38" s="4"/>
      <c r="J38" s="5"/>
      <c r="K38" s="20">
        <f>SUM(K32:K37)</f>
        <v>145886032</v>
      </c>
      <c r="P38" s="13"/>
      <c r="Q38" s="14"/>
      <c r="U38" s="12"/>
    </row>
    <row r="39" spans="3:21" ht="6" customHeight="1" x14ac:dyDescent="0.2">
      <c r="C39" s="5"/>
      <c r="D39" s="5"/>
      <c r="E39" s="5"/>
      <c r="F39" s="21"/>
      <c r="G39" s="22"/>
      <c r="H39" s="5"/>
      <c r="I39" s="4"/>
      <c r="J39" s="5"/>
      <c r="K39" s="20"/>
      <c r="P39" s="13"/>
      <c r="Q39" s="14"/>
      <c r="U39" s="12"/>
    </row>
    <row r="40" spans="3:21" ht="12.75" customHeight="1" x14ac:dyDescent="0.2">
      <c r="C40" t="s">
        <v>57</v>
      </c>
      <c r="K40" s="32">
        <v>15000000</v>
      </c>
      <c r="P40" s="13"/>
      <c r="Q40" s="14"/>
      <c r="U40" s="12"/>
    </row>
    <row r="41" spans="3:21" x14ac:dyDescent="0.2">
      <c r="C41" t="s">
        <v>28</v>
      </c>
      <c r="G41" s="23">
        <v>40</v>
      </c>
      <c r="I41" s="1" t="s">
        <v>11</v>
      </c>
      <c r="K41" s="9">
        <f>36*28000*1.3*G41</f>
        <v>52416000</v>
      </c>
      <c r="P41" s="13"/>
      <c r="Q41" s="14"/>
      <c r="U41" s="12"/>
    </row>
    <row r="42" spans="3:21" x14ac:dyDescent="0.2">
      <c r="G42" s="23">
        <v>240</v>
      </c>
      <c r="I42" s="1" t="s">
        <v>12</v>
      </c>
      <c r="K42" s="9">
        <f>30*28000*1.3*G42</f>
        <v>262080000</v>
      </c>
      <c r="P42" s="13"/>
      <c r="Q42" s="14"/>
      <c r="U42" s="12"/>
    </row>
    <row r="43" spans="3:21" ht="12.75" customHeight="1" x14ac:dyDescent="0.2">
      <c r="C43" s="1"/>
      <c r="D43" s="15"/>
      <c r="E43" s="1"/>
      <c r="F43" s="21" t="s">
        <v>49</v>
      </c>
      <c r="G43" s="25">
        <f>SUM(G41:G42)</f>
        <v>280</v>
      </c>
      <c r="I43" s="15"/>
      <c r="K43" s="28">
        <f>SUM(K40:K42)</f>
        <v>329496000</v>
      </c>
      <c r="P43" s="13"/>
      <c r="Q43" s="14"/>
      <c r="U43" s="12"/>
    </row>
    <row r="44" spans="3:21" ht="6" customHeight="1" thickBot="1" x14ac:dyDescent="0.25">
      <c r="C44" s="1"/>
      <c r="D44" s="15"/>
      <c r="E44" s="1"/>
      <c r="G44" s="16"/>
      <c r="I44" s="15"/>
      <c r="K44" s="9"/>
      <c r="P44" s="13"/>
      <c r="Q44" s="14"/>
      <c r="U44" s="12"/>
    </row>
    <row r="45" spans="3:21" ht="12.75" customHeight="1" thickBot="1" x14ac:dyDescent="0.25">
      <c r="F45" s="21" t="s">
        <v>37</v>
      </c>
      <c r="G45" s="17">
        <f>G38+G43</f>
        <v>376.83</v>
      </c>
      <c r="K45" s="27">
        <f>K38+K43</f>
        <v>475382032</v>
      </c>
      <c r="P45" s="13"/>
      <c r="Q45" s="14"/>
      <c r="U45" s="12"/>
    </row>
    <row r="46" spans="3:21" ht="12.75" customHeight="1" x14ac:dyDescent="0.2">
      <c r="F46" s="21"/>
      <c r="G46" s="19"/>
      <c r="K46" s="28"/>
      <c r="P46" s="13"/>
      <c r="Q46" s="14"/>
      <c r="U46" s="12"/>
    </row>
    <row r="47" spans="3:21" ht="12.75" customHeight="1" x14ac:dyDescent="0.2">
      <c r="F47" s="21"/>
      <c r="G47" s="19"/>
      <c r="K47" s="28"/>
      <c r="P47" s="13"/>
      <c r="Q47" s="14"/>
      <c r="U47" s="12"/>
    </row>
    <row r="48" spans="3:21" ht="12.75" customHeight="1" x14ac:dyDescent="0.2">
      <c r="F48" s="21"/>
      <c r="G48" s="19"/>
      <c r="K48" s="28"/>
      <c r="P48" s="13"/>
      <c r="Q48" s="14"/>
      <c r="U48" s="12"/>
    </row>
    <row r="49" spans="6:21" ht="12.75" customHeight="1" x14ac:dyDescent="0.2">
      <c r="F49" s="21"/>
      <c r="G49" s="19"/>
      <c r="K49" s="28"/>
      <c r="P49" s="13"/>
      <c r="Q49" s="14"/>
      <c r="U49" s="12"/>
    </row>
    <row r="50" spans="6:21" ht="12.75" customHeight="1" x14ac:dyDescent="0.2">
      <c r="F50" s="21"/>
      <c r="G50" s="19"/>
      <c r="K50" s="28"/>
      <c r="P50" s="13"/>
      <c r="Q50" s="14"/>
      <c r="U50" s="12"/>
    </row>
    <row r="51" spans="6:21" ht="12.75" customHeight="1" x14ac:dyDescent="0.2">
      <c r="F51" s="21"/>
      <c r="G51" s="19"/>
      <c r="K51" s="28"/>
      <c r="P51" s="13"/>
      <c r="Q51" s="14"/>
      <c r="U51" s="12"/>
    </row>
    <row r="52" spans="6:21" ht="12.75" customHeight="1" x14ac:dyDescent="0.2">
      <c r="F52" s="21"/>
      <c r="G52" s="19"/>
      <c r="K52" s="28"/>
      <c r="P52" s="13"/>
      <c r="Q52" s="14"/>
      <c r="U52" s="12"/>
    </row>
    <row r="53" spans="6:21" ht="12.75" customHeight="1" x14ac:dyDescent="0.2">
      <c r="F53" s="21"/>
      <c r="G53" s="19"/>
      <c r="K53" s="28"/>
      <c r="P53" s="13"/>
      <c r="Q53" s="14"/>
      <c r="U53" s="12"/>
    </row>
    <row r="54" spans="6:21" ht="12.75" customHeight="1" x14ac:dyDescent="0.2">
      <c r="F54" s="21"/>
      <c r="G54" s="19"/>
      <c r="K54" s="28"/>
      <c r="P54" s="13"/>
      <c r="Q54" s="14"/>
      <c r="U54" s="12"/>
    </row>
    <row r="55" spans="6:21" ht="12.75" customHeight="1" x14ac:dyDescent="0.2">
      <c r="F55" s="21"/>
      <c r="G55" s="19"/>
      <c r="K55" s="28"/>
      <c r="P55" s="13"/>
      <c r="Q55" s="14"/>
      <c r="U55" s="12"/>
    </row>
    <row r="56" spans="6:21" ht="12.75" customHeight="1" x14ac:dyDescent="0.2">
      <c r="F56" s="21"/>
      <c r="G56" s="19"/>
      <c r="K56" s="28"/>
      <c r="P56" s="13"/>
      <c r="Q56" s="14"/>
      <c r="U56" s="12"/>
    </row>
    <row r="57" spans="6:21" ht="12.75" customHeight="1" x14ac:dyDescent="0.2">
      <c r="F57" s="21"/>
      <c r="G57" s="19"/>
      <c r="K57" s="28"/>
      <c r="P57" s="13"/>
      <c r="Q57" s="14"/>
      <c r="U57" s="12"/>
    </row>
    <row r="58" spans="6:21" ht="12.75" customHeight="1" x14ac:dyDescent="0.2">
      <c r="F58" s="21"/>
      <c r="G58" s="19"/>
      <c r="K58" s="28"/>
      <c r="P58" s="13"/>
      <c r="Q58" s="14"/>
      <c r="U58" s="12"/>
    </row>
    <row r="59" spans="6:21" ht="12.75" customHeight="1" x14ac:dyDescent="0.2">
      <c r="F59" s="21"/>
      <c r="G59" s="19"/>
      <c r="K59" s="28"/>
      <c r="P59" s="13"/>
      <c r="Q59" s="14"/>
      <c r="U59" s="12"/>
    </row>
    <row r="60" spans="6:21" ht="12.75" customHeight="1" x14ac:dyDescent="0.2">
      <c r="F60" s="21"/>
      <c r="G60" s="19"/>
      <c r="K60" s="28"/>
      <c r="P60" s="13"/>
      <c r="Q60" s="14"/>
      <c r="U60" s="12"/>
    </row>
    <row r="61" spans="6:21" x14ac:dyDescent="0.2">
      <c r="F61" s="21"/>
      <c r="G61" s="19"/>
      <c r="K61" s="28"/>
      <c r="P61" s="13"/>
      <c r="Q61" s="14"/>
      <c r="U61" s="12"/>
    </row>
    <row r="62" spans="6:21" ht="20.25" x14ac:dyDescent="0.3">
      <c r="F62" s="21"/>
      <c r="G62" s="19"/>
      <c r="H62" s="3" t="s">
        <v>0</v>
      </c>
      <c r="K62" s="28"/>
      <c r="P62" s="13"/>
      <c r="Q62" s="14"/>
      <c r="U62" s="12"/>
    </row>
    <row r="63" spans="6:21" ht="18" x14ac:dyDescent="0.25">
      <c r="F63" s="21"/>
      <c r="G63" s="19"/>
      <c r="H63" s="29" t="s">
        <v>1</v>
      </c>
      <c r="K63" s="28"/>
      <c r="P63" s="13"/>
      <c r="Q63" s="14"/>
      <c r="U63" s="12"/>
    </row>
    <row r="64" spans="6:21" ht="18" x14ac:dyDescent="0.25">
      <c r="F64" s="21"/>
      <c r="G64" s="19"/>
      <c r="H64" s="29" t="s">
        <v>2</v>
      </c>
      <c r="K64" s="28"/>
      <c r="P64" s="13"/>
      <c r="Q64" s="14"/>
      <c r="U64" s="12"/>
    </row>
    <row r="65" spans="3:21" ht="18" x14ac:dyDescent="0.25">
      <c r="F65" s="21"/>
      <c r="G65" s="19"/>
      <c r="H65" s="29" t="s">
        <v>3</v>
      </c>
      <c r="K65" s="28"/>
      <c r="P65" s="13"/>
      <c r="Q65" s="14"/>
      <c r="U65" s="12"/>
    </row>
    <row r="66" spans="3:21" x14ac:dyDescent="0.2">
      <c r="F66" s="21"/>
      <c r="G66" s="19"/>
      <c r="K66" s="28"/>
      <c r="P66" s="13"/>
      <c r="Q66" s="14"/>
      <c r="U66" s="12"/>
    </row>
    <row r="67" spans="3:21" x14ac:dyDescent="0.2">
      <c r="C67" s="4" t="s">
        <v>128</v>
      </c>
      <c r="D67" s="5" t="s">
        <v>40</v>
      </c>
      <c r="E67" s="24" t="s">
        <v>50</v>
      </c>
      <c r="F67" s="24"/>
      <c r="P67" s="13"/>
      <c r="Q67" s="14"/>
      <c r="U67" s="12"/>
    </row>
    <row r="68" spans="3:21" x14ac:dyDescent="0.2">
      <c r="E68" s="24" t="s">
        <v>58</v>
      </c>
      <c r="F68" s="4"/>
      <c r="P68" s="13"/>
      <c r="Q68" s="14"/>
      <c r="U68" s="12"/>
    </row>
    <row r="69" spans="3:21" x14ac:dyDescent="0.2">
      <c r="E69" s="24"/>
      <c r="F69" s="4"/>
      <c r="P69" s="13"/>
      <c r="Q69" s="14"/>
      <c r="U69" s="12"/>
    </row>
    <row r="70" spans="3:21" x14ac:dyDescent="0.2">
      <c r="C70" s="4" t="s">
        <v>4</v>
      </c>
      <c r="D70" s="4"/>
      <c r="E70" s="4" t="s">
        <v>5</v>
      </c>
      <c r="F70" s="5"/>
      <c r="G70" s="4" t="s">
        <v>6</v>
      </c>
      <c r="I70" s="4" t="s">
        <v>7</v>
      </c>
      <c r="K70" s="4" t="s">
        <v>8</v>
      </c>
      <c r="P70" s="13"/>
      <c r="Q70" s="14"/>
      <c r="U70" s="12"/>
    </row>
    <row r="71" spans="3:21" x14ac:dyDescent="0.2">
      <c r="C71" s="6" t="s">
        <v>9</v>
      </c>
      <c r="D71" s="6"/>
      <c r="E71" s="6" t="s">
        <v>10</v>
      </c>
      <c r="F71" s="7"/>
      <c r="G71" s="8">
        <v>96.83</v>
      </c>
      <c r="H71" s="7"/>
      <c r="I71" s="10" t="s">
        <v>29</v>
      </c>
      <c r="J71" s="7"/>
      <c r="K71" s="9">
        <f>42*28000*1.3*G71</f>
        <v>148033704</v>
      </c>
      <c r="P71" s="13"/>
      <c r="Q71" s="14"/>
      <c r="U71" s="12"/>
    </row>
    <row r="72" spans="3:21" x14ac:dyDescent="0.2">
      <c r="C72" s="6"/>
      <c r="D72" s="6"/>
      <c r="E72" s="11" t="s">
        <v>13</v>
      </c>
      <c r="F72" s="7"/>
      <c r="G72" s="8"/>
      <c r="H72" s="7"/>
      <c r="I72" s="6"/>
      <c r="K72" s="9">
        <v>1000000</v>
      </c>
      <c r="P72" s="13"/>
      <c r="Q72" s="14"/>
      <c r="U72" s="12"/>
    </row>
    <row r="73" spans="3:21" x14ac:dyDescent="0.2">
      <c r="E73" t="s">
        <v>14</v>
      </c>
      <c r="K73" s="9">
        <v>2000000</v>
      </c>
      <c r="P73" s="13"/>
      <c r="Q73" s="14"/>
      <c r="U73" s="12"/>
    </row>
    <row r="74" spans="3:21" x14ac:dyDescent="0.2">
      <c r="E74" t="s">
        <v>34</v>
      </c>
      <c r="K74" s="9">
        <v>1000000</v>
      </c>
      <c r="P74" s="13"/>
      <c r="Q74" s="14"/>
      <c r="U74" s="12"/>
    </row>
    <row r="75" spans="3:21" ht="6" customHeight="1" x14ac:dyDescent="0.2">
      <c r="K75" s="12"/>
      <c r="P75" s="13"/>
      <c r="Q75" s="14"/>
      <c r="U75" s="12"/>
    </row>
    <row r="76" spans="3:21" x14ac:dyDescent="0.2">
      <c r="C76" s="5"/>
      <c r="D76" s="5"/>
      <c r="E76" s="5"/>
      <c r="F76" s="21" t="s">
        <v>17</v>
      </c>
      <c r="G76" s="22">
        <f>SUM(G71:G75)</f>
        <v>96.83</v>
      </c>
      <c r="H76" s="5"/>
      <c r="I76" s="4"/>
      <c r="J76" s="5"/>
      <c r="K76" s="20">
        <f>SUM(K71:K75)</f>
        <v>152033704</v>
      </c>
      <c r="P76" s="13"/>
      <c r="Q76" s="14"/>
      <c r="U76" s="12"/>
    </row>
    <row r="77" spans="3:21" ht="6" customHeight="1" x14ac:dyDescent="0.2">
      <c r="F77" s="21"/>
      <c r="G77" s="19"/>
      <c r="K77" s="28"/>
      <c r="P77" s="13"/>
      <c r="Q77" s="14"/>
      <c r="U77" s="12"/>
    </row>
    <row r="78" spans="3:21" ht="12.75" customHeight="1" x14ac:dyDescent="0.2">
      <c r="C78" t="s">
        <v>57</v>
      </c>
      <c r="K78" s="32">
        <v>15000000</v>
      </c>
      <c r="P78" s="13"/>
      <c r="Q78" s="14"/>
      <c r="U78" s="12"/>
    </row>
    <row r="79" spans="3:21" x14ac:dyDescent="0.2">
      <c r="C79" t="s">
        <v>28</v>
      </c>
      <c r="G79" s="23">
        <v>40</v>
      </c>
      <c r="I79" s="1" t="s">
        <v>11</v>
      </c>
      <c r="K79" s="9">
        <f>36*28000*1.3*G79</f>
        <v>52416000</v>
      </c>
      <c r="P79" s="13"/>
      <c r="Q79" s="14"/>
      <c r="U79" s="12"/>
    </row>
    <row r="80" spans="3:21" x14ac:dyDescent="0.2">
      <c r="G80" s="23">
        <v>240</v>
      </c>
      <c r="I80" s="1" t="s">
        <v>12</v>
      </c>
      <c r="K80" s="9">
        <f>30*28000*1.3*G80</f>
        <v>262080000</v>
      </c>
      <c r="P80" s="13"/>
      <c r="Q80" s="14"/>
      <c r="U80" s="12"/>
    </row>
    <row r="81" spans="3:21" ht="12.75" customHeight="1" x14ac:dyDescent="0.2">
      <c r="C81" s="1"/>
      <c r="D81" s="15"/>
      <c r="E81" s="1"/>
      <c r="F81" s="21" t="s">
        <v>49</v>
      </c>
      <c r="G81" s="25">
        <f>SUM(G79:G80)</f>
        <v>280</v>
      </c>
      <c r="I81" s="15"/>
      <c r="K81" s="28">
        <f>SUM(K78:K80)</f>
        <v>329496000</v>
      </c>
      <c r="P81" s="13"/>
      <c r="Q81" s="14"/>
      <c r="U81" s="12"/>
    </row>
    <row r="82" spans="3:21" ht="6" customHeight="1" thickBot="1" x14ac:dyDescent="0.25">
      <c r="C82" s="1"/>
      <c r="D82" s="15"/>
      <c r="E82" s="1"/>
      <c r="G82" s="16"/>
      <c r="I82" s="15"/>
      <c r="K82" s="9"/>
      <c r="P82" s="13"/>
      <c r="Q82" s="14"/>
      <c r="U82" s="12"/>
    </row>
    <row r="83" spans="3:21" ht="12.75" customHeight="1" thickBot="1" x14ac:dyDescent="0.25">
      <c r="F83" s="21" t="s">
        <v>37</v>
      </c>
      <c r="G83" s="17">
        <f>G76+G81</f>
        <v>376.83</v>
      </c>
      <c r="K83" s="27">
        <f>K76+K81</f>
        <v>481529704</v>
      </c>
      <c r="P83" s="13"/>
      <c r="Q83" s="14"/>
      <c r="U83" s="12"/>
    </row>
    <row r="97" spans="4:4" x14ac:dyDescent="0.2">
      <c r="D97" s="55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7/16/01
Revision #3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workbookViewId="0">
      <selection activeCell="A31" sqref="A31"/>
    </sheetView>
  </sheetViews>
  <sheetFormatPr defaultRowHeight="12.75" x14ac:dyDescent="0.2"/>
  <cols>
    <col min="2" max="2" width="11.7109375" customWidth="1"/>
    <col min="4" max="4" width="10.28515625" style="49" bestFit="1" customWidth="1"/>
    <col min="5" max="5" width="10.28515625" style="49" customWidth="1"/>
    <col min="6" max="6" width="10.28515625" customWidth="1"/>
    <col min="7" max="7" width="1.7109375" customWidth="1"/>
    <col min="8" max="9" width="10.28515625" customWidth="1"/>
    <col min="10" max="10" width="1.7109375" customWidth="1"/>
    <col min="11" max="12" width="10.28515625" customWidth="1"/>
  </cols>
  <sheetData>
    <row r="1" spans="2:6" ht="15.75" x14ac:dyDescent="0.25">
      <c r="B1" s="48" t="s">
        <v>101</v>
      </c>
    </row>
    <row r="4" spans="2:6" x14ac:dyDescent="0.2">
      <c r="B4" s="5" t="s">
        <v>102</v>
      </c>
    </row>
    <row r="6" spans="2:6" x14ac:dyDescent="0.2">
      <c r="B6" s="1"/>
      <c r="C6" s="1"/>
      <c r="D6" s="50"/>
      <c r="E6" s="50"/>
      <c r="F6" s="1" t="s">
        <v>107</v>
      </c>
    </row>
    <row r="7" spans="2:6" x14ac:dyDescent="0.2">
      <c r="B7" s="1" t="s">
        <v>103</v>
      </c>
      <c r="C7" s="1" t="s">
        <v>104</v>
      </c>
      <c r="D7" s="50" t="s">
        <v>105</v>
      </c>
      <c r="E7" s="50" t="s">
        <v>106</v>
      </c>
      <c r="F7" s="1" t="s">
        <v>108</v>
      </c>
    </row>
    <row r="9" spans="2:6" x14ac:dyDescent="0.2">
      <c r="B9" t="s">
        <v>19</v>
      </c>
      <c r="C9">
        <v>41500</v>
      </c>
      <c r="D9" s="49">
        <v>25000</v>
      </c>
      <c r="E9" s="49">
        <v>18285</v>
      </c>
      <c r="F9">
        <v>3.2</v>
      </c>
    </row>
    <row r="10" spans="2:6" x14ac:dyDescent="0.2">
      <c r="B10" t="s">
        <v>20</v>
      </c>
      <c r="C10">
        <v>41500</v>
      </c>
      <c r="D10" s="49">
        <v>28000</v>
      </c>
      <c r="E10" s="49">
        <v>20926</v>
      </c>
      <c r="F10">
        <v>3.7</v>
      </c>
    </row>
    <row r="11" spans="2:6" x14ac:dyDescent="0.2">
      <c r="B11" t="s">
        <v>21</v>
      </c>
      <c r="C11">
        <v>41500</v>
      </c>
      <c r="D11" s="49">
        <v>25000</v>
      </c>
      <c r="E11" s="49">
        <v>21441</v>
      </c>
      <c r="F11">
        <v>3.8</v>
      </c>
    </row>
    <row r="12" spans="2:6" x14ac:dyDescent="0.2">
      <c r="B12" t="s">
        <v>115</v>
      </c>
      <c r="C12">
        <v>41500</v>
      </c>
      <c r="D12" s="49">
        <v>27500</v>
      </c>
      <c r="E12" s="49">
        <v>21203</v>
      </c>
      <c r="F12">
        <v>3.7</v>
      </c>
    </row>
    <row r="13" spans="2:6" ht="6" customHeight="1" x14ac:dyDescent="0.2"/>
    <row r="14" spans="2:6" x14ac:dyDescent="0.2">
      <c r="C14" s="4" t="s">
        <v>111</v>
      </c>
      <c r="E14" s="49">
        <f>SUM(E9:E13)</f>
        <v>81855</v>
      </c>
      <c r="F14">
        <f>SUM(F9:F13)</f>
        <v>14.399999999999999</v>
      </c>
    </row>
    <row r="16" spans="2:6" x14ac:dyDescent="0.2">
      <c r="B16" s="5" t="s">
        <v>109</v>
      </c>
    </row>
    <row r="17" spans="2:12" x14ac:dyDescent="0.2">
      <c r="E17" s="56" t="s">
        <v>110</v>
      </c>
      <c r="F17" s="56"/>
      <c r="H17" s="56" t="s">
        <v>112</v>
      </c>
      <c r="I17" s="56"/>
      <c r="K17" s="56" t="s">
        <v>117</v>
      </c>
      <c r="L17" s="56"/>
    </row>
    <row r="18" spans="2:12" x14ac:dyDescent="0.2">
      <c r="E18" s="52" t="s">
        <v>114</v>
      </c>
      <c r="F18" s="51"/>
      <c r="H18" s="52" t="s">
        <v>116</v>
      </c>
      <c r="I18" s="51"/>
      <c r="K18" t="s">
        <v>114</v>
      </c>
    </row>
    <row r="19" spans="2:12" x14ac:dyDescent="0.2">
      <c r="E19" s="52" t="s">
        <v>118</v>
      </c>
      <c r="F19" s="51"/>
      <c r="H19" s="52" t="s">
        <v>118</v>
      </c>
      <c r="I19" s="51"/>
      <c r="K19" t="s">
        <v>119</v>
      </c>
    </row>
    <row r="20" spans="2:12" x14ac:dyDescent="0.2">
      <c r="B20" s="1"/>
      <c r="C20" s="1"/>
      <c r="D20" s="50"/>
      <c r="E20" s="50"/>
      <c r="F20" s="1" t="s">
        <v>107</v>
      </c>
      <c r="H20" s="50"/>
      <c r="I20" s="1" t="s">
        <v>107</v>
      </c>
      <c r="K20" s="50"/>
      <c r="L20" s="1" t="s">
        <v>107</v>
      </c>
    </row>
    <row r="21" spans="2:12" x14ac:dyDescent="0.2">
      <c r="B21" s="1" t="s">
        <v>103</v>
      </c>
      <c r="C21" s="1" t="s">
        <v>104</v>
      </c>
      <c r="D21" s="50" t="s">
        <v>105</v>
      </c>
      <c r="E21" s="50" t="s">
        <v>106</v>
      </c>
      <c r="F21" s="1" t="s">
        <v>108</v>
      </c>
      <c r="H21" s="50" t="s">
        <v>106</v>
      </c>
      <c r="I21" s="1" t="s">
        <v>108</v>
      </c>
      <c r="K21" s="50" t="s">
        <v>106</v>
      </c>
      <c r="L21" s="1" t="s">
        <v>108</v>
      </c>
    </row>
    <row r="22" spans="2:12" x14ac:dyDescent="0.2">
      <c r="H22" s="49"/>
      <c r="K22" s="49"/>
    </row>
    <row r="23" spans="2:12" x14ac:dyDescent="0.2">
      <c r="B23" t="s">
        <v>19</v>
      </c>
      <c r="C23">
        <v>41500</v>
      </c>
      <c r="D23" s="49">
        <v>25000</v>
      </c>
      <c r="E23" s="49">
        <v>19110</v>
      </c>
      <c r="F23" s="23">
        <v>3.66</v>
      </c>
      <c r="H23" s="49">
        <v>21650</v>
      </c>
      <c r="I23" s="23">
        <v>3.5339999999999998</v>
      </c>
      <c r="K23" s="49">
        <v>16714</v>
      </c>
      <c r="L23" s="23">
        <v>2.9249999999999998</v>
      </c>
    </row>
    <row r="24" spans="2:12" x14ac:dyDescent="0.2">
      <c r="B24" t="s">
        <v>20</v>
      </c>
      <c r="C24">
        <v>41500</v>
      </c>
      <c r="D24" s="49">
        <v>28000</v>
      </c>
      <c r="E24" s="49">
        <v>27246</v>
      </c>
      <c r="F24" s="23">
        <v>3.94</v>
      </c>
      <c r="H24" s="49">
        <v>27500</v>
      </c>
      <c r="I24" s="23">
        <v>4.8129999999999997</v>
      </c>
      <c r="K24" s="49">
        <v>13411</v>
      </c>
      <c r="L24" s="23">
        <v>2.347</v>
      </c>
    </row>
    <row r="25" spans="2:12" x14ac:dyDescent="0.2">
      <c r="B25" t="s">
        <v>21</v>
      </c>
      <c r="C25">
        <v>41500</v>
      </c>
      <c r="D25" s="49">
        <v>25000</v>
      </c>
      <c r="E25" s="49">
        <v>22517</v>
      </c>
      <c r="F25" s="23">
        <v>3.94</v>
      </c>
      <c r="H25" s="49">
        <v>18277</v>
      </c>
      <c r="I25" s="23">
        <v>3.1989999999999998</v>
      </c>
      <c r="K25" s="49">
        <v>19532</v>
      </c>
      <c r="L25" s="23">
        <v>3.4180000000000001</v>
      </c>
    </row>
    <row r="26" spans="2:12" x14ac:dyDescent="0.2">
      <c r="B26" t="s">
        <v>115</v>
      </c>
      <c r="C26">
        <v>41500</v>
      </c>
      <c r="D26" s="49">
        <v>27500</v>
      </c>
      <c r="E26" s="49">
        <v>20900</v>
      </c>
      <c r="F26" s="23">
        <v>3.66</v>
      </c>
      <c r="H26" s="49">
        <v>21650</v>
      </c>
      <c r="I26" s="23">
        <v>3.7890000000000001</v>
      </c>
      <c r="K26" s="49">
        <v>24426</v>
      </c>
      <c r="L26" s="23">
        <v>4.2750000000000004</v>
      </c>
    </row>
    <row r="27" spans="2:12" x14ac:dyDescent="0.2">
      <c r="B27" t="s">
        <v>113</v>
      </c>
      <c r="C27" s="53">
        <v>10000</v>
      </c>
      <c r="D27" s="49">
        <v>10000</v>
      </c>
      <c r="E27" s="49">
        <v>0</v>
      </c>
      <c r="F27" s="23">
        <v>0</v>
      </c>
      <c r="H27" s="49">
        <v>7233</v>
      </c>
      <c r="I27" s="23">
        <v>1.4470000000000001</v>
      </c>
      <c r="K27" s="49">
        <v>0</v>
      </c>
      <c r="L27" s="23">
        <v>0</v>
      </c>
    </row>
    <row r="28" spans="2:12" ht="6" customHeight="1" x14ac:dyDescent="0.2">
      <c r="H28" s="49"/>
      <c r="K28" s="49"/>
    </row>
    <row r="29" spans="2:12" x14ac:dyDescent="0.2">
      <c r="C29" s="4" t="s">
        <v>111</v>
      </c>
      <c r="E29" s="49">
        <f>SUM(E23:E28)</f>
        <v>89773</v>
      </c>
      <c r="F29">
        <f>SUM(F23:F28)</f>
        <v>15.2</v>
      </c>
      <c r="H29" s="49">
        <f>SUM(H23:H28)</f>
        <v>96310</v>
      </c>
      <c r="I29" s="23">
        <f>SUM(I23:I28)</f>
        <v>16.782</v>
      </c>
      <c r="K29" s="49">
        <f>SUM(K23:K28)</f>
        <v>74083</v>
      </c>
      <c r="L29" s="23">
        <f>SUM(L23:L28)</f>
        <v>12.965000000000002</v>
      </c>
    </row>
  </sheetData>
  <mergeCells count="3">
    <mergeCell ref="E17:F17"/>
    <mergeCell ref="H17:I17"/>
    <mergeCell ref="K17:L17"/>
  </mergeCells>
  <phoneticPr fontId="0" type="noConversion"/>
  <pageMargins left="0.5" right="0.5" top="0.75" bottom="0.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Station #2 Discharge</vt:lpstr>
      <vt:lpstr>Upstream of Station #2</vt:lpstr>
      <vt:lpstr>Sta. #2 Disch. 42" ML Repl</vt:lpstr>
      <vt:lpstr>Discharge Of Gallup CS</vt:lpstr>
      <vt:lpstr>Fuel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2001-07-18T14:19:54Z</cp:lastPrinted>
  <dcterms:created xsi:type="dcterms:W3CDTF">2001-06-25T13:07:09Z</dcterms:created>
  <dcterms:modified xsi:type="dcterms:W3CDTF">2023-09-19T23:57:09Z</dcterms:modified>
</cp:coreProperties>
</file>