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A5A997F-835A-4FBA-9D9F-D34C5E7D78DE}" xr6:coauthVersionLast="47" xr6:coauthVersionMax="47" xr10:uidLastSave="{00000000-0000-0000-0000-000000000000}"/>
  <bookViews>
    <workbookView xWindow="-120" yWindow="-120" windowWidth="38640" windowHeight="15720"/>
  </bookViews>
  <sheets>
    <sheet name="250 MM Exp West with SJ Lat" sheetId="18" r:id="rId1"/>
    <sheet name="250 MM Exp West without SJ Lat" sheetId="19" r:id="rId2"/>
    <sheet name="300 MM Exp West with SJ Lat" sheetId="16" r:id="rId3"/>
    <sheet name="300 MM Exp West without SJ Lat" sheetId="17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8" l="1"/>
  <c r="R14" i="18"/>
  <c r="G23" i="18"/>
  <c r="L23" i="18"/>
  <c r="R23" i="18"/>
  <c r="G32" i="18"/>
  <c r="L32" i="18"/>
  <c r="R32" i="18"/>
  <c r="L34" i="18"/>
  <c r="R34" i="18"/>
  <c r="L36" i="18"/>
  <c r="L39" i="18"/>
  <c r="L40" i="18"/>
  <c r="R42" i="18"/>
  <c r="L44" i="18"/>
  <c r="G46" i="18"/>
  <c r="L46" i="18"/>
  <c r="R46" i="18"/>
  <c r="L48" i="18"/>
  <c r="G22" i="19"/>
  <c r="L22" i="19"/>
  <c r="R22" i="19"/>
  <c r="L24" i="19"/>
  <c r="R24" i="19"/>
  <c r="L26" i="19"/>
  <c r="L30" i="19"/>
  <c r="L34" i="19"/>
  <c r="G36" i="19"/>
  <c r="L36" i="19"/>
  <c r="R36" i="19"/>
  <c r="L38" i="19"/>
  <c r="L14" i="16"/>
  <c r="R14" i="16"/>
  <c r="G23" i="16"/>
  <c r="L23" i="16"/>
  <c r="R23" i="16"/>
  <c r="G25" i="16"/>
  <c r="L25" i="16"/>
  <c r="R25" i="16"/>
  <c r="G26" i="16"/>
  <c r="L26" i="16"/>
  <c r="R26" i="16"/>
  <c r="G27" i="16"/>
  <c r="L27" i="16"/>
  <c r="R27" i="16"/>
  <c r="G32" i="16"/>
  <c r="L32" i="16"/>
  <c r="R32" i="16"/>
  <c r="L34" i="16"/>
  <c r="R34" i="16"/>
  <c r="L36" i="16"/>
  <c r="L37" i="16"/>
  <c r="L40" i="16"/>
  <c r="L41" i="16"/>
  <c r="L45" i="16"/>
  <c r="G47" i="16"/>
  <c r="L47" i="16"/>
  <c r="R47" i="16"/>
  <c r="L49" i="16"/>
  <c r="G14" i="17"/>
  <c r="L14" i="17"/>
  <c r="R14" i="17"/>
  <c r="G15" i="17"/>
  <c r="L15" i="17"/>
  <c r="R15" i="17"/>
  <c r="G16" i="17"/>
  <c r="L16" i="17"/>
  <c r="R16" i="17"/>
  <c r="G21" i="17"/>
  <c r="L21" i="17"/>
  <c r="R21" i="17"/>
  <c r="L23" i="17"/>
  <c r="R23" i="17"/>
  <c r="L25" i="17"/>
  <c r="L26" i="17"/>
  <c r="L29" i="17"/>
  <c r="L30" i="17"/>
  <c r="R31" i="17"/>
  <c r="R32" i="17"/>
  <c r="L34" i="17"/>
  <c r="G36" i="17"/>
  <c r="L36" i="17"/>
  <c r="R36" i="17"/>
  <c r="L38" i="17"/>
</calcChain>
</file>

<file path=xl/sharedStrings.xml><?xml version="1.0" encoding="utf-8"?>
<sst xmlns="http://schemas.openxmlformats.org/spreadsheetml/2006/main" count="236" uniqueCount="70">
  <si>
    <t>Estimated Costs of Facilities</t>
  </si>
  <si>
    <t>From</t>
  </si>
  <si>
    <t>To</t>
  </si>
  <si>
    <t>Miles</t>
  </si>
  <si>
    <t>Size (")</t>
  </si>
  <si>
    <t>Est. Costs</t>
  </si>
  <si>
    <t>BLFD CS</t>
  </si>
  <si>
    <t>SJCT</t>
  </si>
  <si>
    <t>Bloomfield Mods</t>
  </si>
  <si>
    <t>Blanco Hub Mods</t>
  </si>
  <si>
    <t>Gallup CS Mods</t>
  </si>
  <si>
    <t>-</t>
  </si>
  <si>
    <t>Sta. #4</t>
  </si>
  <si>
    <t>Sta. #3</t>
  </si>
  <si>
    <t>Sta. #2</t>
  </si>
  <si>
    <t>Bisti CS Mods</t>
  </si>
  <si>
    <t>"</t>
  </si>
  <si>
    <t>MMcf/d</t>
  </si>
  <si>
    <t>Total San Juan Expansion</t>
  </si>
  <si>
    <t>Total Mainline Expansion</t>
  </si>
  <si>
    <t>Note:</t>
  </si>
  <si>
    <t>1.</t>
  </si>
  <si>
    <t>2.</t>
  </si>
  <si>
    <t>3.</t>
  </si>
  <si>
    <t>Vol. Incr.</t>
  </si>
  <si>
    <t>Total Vol.</t>
  </si>
  <si>
    <t>Not Included</t>
  </si>
  <si>
    <t>Int., O/H, etc</t>
  </si>
  <si>
    <t>Total Project  Excl. Int., O/H, etc.</t>
  </si>
  <si>
    <t>Total Project  Incl. Int., O/H, etc.</t>
  </si>
  <si>
    <t>Bloomfield Compressor Mods</t>
  </si>
  <si>
    <t>CS4              (25,000 Hp)</t>
  </si>
  <si>
    <t>Gross receipt payments (AZ &amp; NM)</t>
  </si>
  <si>
    <t>River &amp; stream crossings</t>
  </si>
  <si>
    <t xml:space="preserve">Mountain terrain &amp; </t>
  </si>
  <si>
    <t>BLM Double ditching</t>
  </si>
  <si>
    <t>Contingency on above</t>
  </si>
  <si>
    <t>No escalation added to the above line items.</t>
  </si>
  <si>
    <t xml:space="preserve">Sub Total </t>
  </si>
  <si>
    <t>Sub Total  w/interest, etc</t>
  </si>
  <si>
    <t>Mainline Expansion</t>
  </si>
  <si>
    <t>CASE XI.</t>
  </si>
  <si>
    <t>Standing Rock CS (9,500 Hp)</t>
  </si>
  <si>
    <t>30" MAINLINE LOOP, AND HP</t>
  </si>
  <si>
    <t>Gallup CS  HP Add</t>
  </si>
  <si>
    <t>CS1.5           (25,000 Hp)</t>
  </si>
  <si>
    <t>Total Topock Lateral Expansion</t>
  </si>
  <si>
    <t>Station #4 Hp changeout included in this project.</t>
  </si>
  <si>
    <t>Interest and overheads identified separately.</t>
  </si>
  <si>
    <t>4.</t>
  </si>
  <si>
    <r>
      <t xml:space="preserve">The above is a </t>
    </r>
    <r>
      <rPr>
        <u/>
        <sz val="10"/>
        <rFont val="Arial"/>
        <family val="2"/>
      </rPr>
      <t>+</t>
    </r>
    <r>
      <rPr>
        <sz val="10"/>
        <rFont val="Arial"/>
        <family val="2"/>
      </rPr>
      <t xml:space="preserve"> 30% cost estimate.</t>
    </r>
  </si>
  <si>
    <t>San Juan Junction to California (Topock)</t>
  </si>
  <si>
    <t>San Juan (Bloomfield) to California (Topock)</t>
  </si>
  <si>
    <t>Kingman CS    (25,000 Hp)</t>
  </si>
  <si>
    <t>5.</t>
  </si>
  <si>
    <t>Project costs to expand east facilities (WTX or PH Laterals) not included in this study.</t>
  </si>
  <si>
    <t>B.</t>
  </si>
  <si>
    <t>C.</t>
  </si>
  <si>
    <t>Pipe Loop and Compression</t>
  </si>
  <si>
    <t>A.</t>
  </si>
  <si>
    <t>CS3.5           (26,500 Hp)</t>
  </si>
  <si>
    <t>CS2.5           (26,500 Hp)</t>
  </si>
  <si>
    <t>Mainline Mid-Point Compression Only</t>
  </si>
  <si>
    <t>Bloomfield Piping Mods</t>
  </si>
  <si>
    <t>Native American land &amp; labor costs</t>
  </si>
  <si>
    <t>D.</t>
  </si>
  <si>
    <t>250 MMCF/D MAINLINE EXPANSION (1460 MMCF/D TOTAL)</t>
  </si>
  <si>
    <t>330 MMCF/D MAINLINE EXPANSION (1740 MMCF/D TOTAL)</t>
  </si>
  <si>
    <t>Dated 10-25-01</t>
  </si>
  <si>
    <t>Extraordinary Detailed Line Items (Pipeline Only):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</si>
</sst>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9" formatCode="_(&quot;$&quot;* #,##0_);_(&quot;$&quot;* \(#,##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2" fontId="4" fillId="0" borderId="0" xfId="0" applyNumberFormat="1" applyFont="1" applyAlignment="1"/>
    <xf numFmtId="169" fontId="1" fillId="0" borderId="0" xfId="1" applyNumberFormat="1"/>
    <xf numFmtId="0" fontId="4" fillId="0" borderId="0" xfId="0" applyFont="1" applyAlignment="1">
      <alignment horizontal="left"/>
    </xf>
    <xf numFmtId="169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quotePrefix="1" applyAlignment="1">
      <alignment horizontal="center"/>
    </xf>
    <xf numFmtId="2" fontId="0" fillId="0" borderId="0" xfId="0" applyNumberFormat="1" applyAlignment="1"/>
    <xf numFmtId="2" fontId="3" fillId="0" borderId="1" xfId="0" applyNumberFormat="1" applyFont="1" applyBorder="1"/>
    <xf numFmtId="2" fontId="3" fillId="0" borderId="0" xfId="0" applyNumberFormat="1" applyFont="1" applyBorder="1"/>
    <xf numFmtId="169" fontId="3" fillId="0" borderId="0" xfId="0" applyNumberFormat="1" applyFont="1" applyBorder="1"/>
    <xf numFmtId="0" fontId="3" fillId="0" borderId="0" xfId="0" applyFont="1" applyAlignment="1">
      <alignment horizontal="right"/>
    </xf>
    <xf numFmtId="2" fontId="3" fillId="0" borderId="0" xfId="0" applyNumberFormat="1" applyFont="1"/>
    <xf numFmtId="0" fontId="3" fillId="0" borderId="0" xfId="0" applyFont="1" applyAlignment="1">
      <alignment horizontal="left"/>
    </xf>
    <xf numFmtId="2" fontId="3" fillId="0" borderId="0" xfId="0" applyNumberFormat="1" applyFont="1" applyAlignment="1"/>
    <xf numFmtId="169" fontId="3" fillId="0" borderId="1" xfId="1" applyNumberFormat="1" applyFont="1" applyBorder="1"/>
    <xf numFmtId="169" fontId="3" fillId="0" borderId="0" xfId="1" applyNumberFormat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/>
    <xf numFmtId="0" fontId="3" fillId="0" borderId="0" xfId="0" quotePrefix="1" applyFont="1" applyAlignment="1">
      <alignment horizontal="center"/>
    </xf>
    <xf numFmtId="0" fontId="6" fillId="0" borderId="0" xfId="0" applyFont="1"/>
    <xf numFmtId="169" fontId="3" fillId="0" borderId="0" xfId="1" applyNumberFormat="1" applyFont="1"/>
    <xf numFmtId="169" fontId="3" fillId="0" borderId="0" xfId="0" applyNumberFormat="1" applyFont="1"/>
    <xf numFmtId="169" fontId="4" fillId="0" borderId="0" xfId="1" applyNumberFormat="1" applyFont="1"/>
    <xf numFmtId="0" fontId="7" fillId="0" borderId="0" xfId="0" applyFont="1"/>
    <xf numFmtId="169" fontId="3" fillId="0" borderId="1" xfId="0" applyNumberFormat="1" applyFont="1" applyBorder="1"/>
    <xf numFmtId="169" fontId="0" fillId="0" borderId="0" xfId="1" applyNumberFormat="1" applyFont="1"/>
    <xf numFmtId="169" fontId="3" fillId="0" borderId="0" xfId="1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63"/>
  <sheetViews>
    <sheetView tabSelected="1" workbookViewId="0">
      <selection activeCell="A34" sqref="A34"/>
    </sheetView>
  </sheetViews>
  <sheetFormatPr defaultRowHeight="12.75" x14ac:dyDescent="0.2"/>
  <cols>
    <col min="1" max="2" width="3.7109375" customWidth="1"/>
    <col min="3" max="3" width="8.7109375" customWidth="1"/>
    <col min="4" max="4" width="2.7109375" customWidth="1"/>
    <col min="5" max="5" width="7.7109375" customWidth="1"/>
    <col min="6" max="6" width="6.7109375" customWidth="1"/>
    <col min="7" max="7" width="7.7109375" customWidth="1"/>
    <col min="8" max="8" width="1.7109375" customWidth="1"/>
    <col min="9" max="9" width="2.7109375" style="1" customWidth="1"/>
    <col min="10" max="10" width="0.85546875" style="1" customWidth="1"/>
    <col min="11" max="11" width="1.7109375" customWidth="1"/>
    <col min="12" max="12" width="13.7109375" customWidth="1"/>
    <col min="13" max="13" width="0.85546875" customWidth="1"/>
    <col min="14" max="14" width="8.7109375" customWidth="1"/>
    <col min="15" max="15" width="0.85546875" customWidth="1"/>
    <col min="16" max="16" width="8.7109375" customWidth="1"/>
    <col min="17" max="17" width="0.85546875" customWidth="1"/>
    <col min="18" max="18" width="12.7109375" style="34" customWidth="1"/>
    <col min="19" max="19" width="1.7109375" customWidth="1"/>
    <col min="20" max="20" width="9.140625" style="1"/>
    <col min="21" max="21" width="1.7109375" customWidth="1"/>
    <col min="22" max="22" width="13.7109375" customWidth="1"/>
  </cols>
  <sheetData>
    <row r="2" spans="3:20" ht="20.25" x14ac:dyDescent="0.3">
      <c r="H2" s="2" t="s">
        <v>40</v>
      </c>
    </row>
    <row r="3" spans="3:20" ht="18" x14ac:dyDescent="0.25">
      <c r="H3" s="24" t="s">
        <v>52</v>
      </c>
    </row>
    <row r="4" spans="3:20" ht="18" x14ac:dyDescent="0.25">
      <c r="H4" s="24" t="s">
        <v>62</v>
      </c>
    </row>
    <row r="5" spans="3:20" ht="18" x14ac:dyDescent="0.25">
      <c r="H5" s="24" t="s">
        <v>0</v>
      </c>
    </row>
    <row r="6" spans="3:20" ht="18" x14ac:dyDescent="0.25">
      <c r="H6" s="24" t="s">
        <v>68</v>
      </c>
    </row>
    <row r="7" spans="3:20" ht="6" customHeight="1" x14ac:dyDescent="0.2"/>
    <row r="9" spans="3:20" x14ac:dyDescent="0.2">
      <c r="C9" s="3" t="s">
        <v>41</v>
      </c>
      <c r="D9" s="4" t="s">
        <v>59</v>
      </c>
      <c r="E9" s="20" t="s">
        <v>43</v>
      </c>
      <c r="F9" s="20"/>
      <c r="T9"/>
    </row>
    <row r="10" spans="3:20" x14ac:dyDescent="0.2">
      <c r="E10" s="20" t="s">
        <v>66</v>
      </c>
      <c r="F10" s="3"/>
      <c r="T10"/>
    </row>
    <row r="11" spans="3:20" x14ac:dyDescent="0.2">
      <c r="E11" s="20"/>
      <c r="F11" s="3"/>
      <c r="T11"/>
    </row>
    <row r="12" spans="3:20" x14ac:dyDescent="0.2">
      <c r="N12" s="3" t="s">
        <v>24</v>
      </c>
      <c r="P12" s="3" t="s">
        <v>25</v>
      </c>
      <c r="R12" s="35" t="s">
        <v>27</v>
      </c>
      <c r="T12"/>
    </row>
    <row r="13" spans="3:20" x14ac:dyDescent="0.2">
      <c r="C13" s="3" t="s">
        <v>1</v>
      </c>
      <c r="D13" s="3"/>
      <c r="E13" s="3" t="s">
        <v>2</v>
      </c>
      <c r="F13" s="4"/>
      <c r="G13" s="3" t="s">
        <v>3</v>
      </c>
      <c r="I13" s="3" t="s">
        <v>4</v>
      </c>
      <c r="J13" s="3"/>
      <c r="L13" s="3" t="s">
        <v>5</v>
      </c>
      <c r="M13" s="3"/>
      <c r="N13" s="3" t="s">
        <v>17</v>
      </c>
      <c r="P13" s="3" t="s">
        <v>17</v>
      </c>
      <c r="R13" s="35" t="s">
        <v>26</v>
      </c>
      <c r="T13"/>
    </row>
    <row r="14" spans="3:20" x14ac:dyDescent="0.2">
      <c r="C14" s="5" t="s">
        <v>6</v>
      </c>
      <c r="D14" s="5"/>
      <c r="E14" s="5" t="s">
        <v>7</v>
      </c>
      <c r="F14" s="6"/>
      <c r="G14" s="7">
        <v>57.27</v>
      </c>
      <c r="H14" s="6"/>
      <c r="I14" s="5">
        <v>30</v>
      </c>
      <c r="J14" s="5" t="s">
        <v>16</v>
      </c>
      <c r="L14" s="8">
        <f>I14*33600*1.1*G14</f>
        <v>63500976</v>
      </c>
      <c r="R14" s="31">
        <f>I14*33600*0.2*G14</f>
        <v>11545632</v>
      </c>
      <c r="T14"/>
    </row>
    <row r="15" spans="3:20" x14ac:dyDescent="0.2">
      <c r="C15" s="5"/>
      <c r="D15" s="5"/>
      <c r="E15" s="9" t="s">
        <v>63</v>
      </c>
      <c r="F15" s="6"/>
      <c r="G15" s="7"/>
      <c r="H15" s="6"/>
      <c r="I15" s="5"/>
      <c r="J15" s="5"/>
      <c r="L15" s="8">
        <v>905800</v>
      </c>
      <c r="R15" s="34">
        <v>94200</v>
      </c>
      <c r="T15"/>
    </row>
    <row r="16" spans="3:20" x14ac:dyDescent="0.2">
      <c r="C16" s="5"/>
      <c r="D16" s="5"/>
      <c r="E16" s="9" t="s">
        <v>30</v>
      </c>
      <c r="L16" s="8">
        <v>2717000</v>
      </c>
      <c r="R16" s="34">
        <v>283000</v>
      </c>
      <c r="T16"/>
    </row>
    <row r="17" spans="3:22" x14ac:dyDescent="0.2">
      <c r="E17" t="s">
        <v>9</v>
      </c>
      <c r="L17" s="8">
        <v>1534500</v>
      </c>
      <c r="R17" s="34">
        <v>165500</v>
      </c>
      <c r="T17"/>
    </row>
    <row r="18" spans="3:22" x14ac:dyDescent="0.2">
      <c r="E18" t="s">
        <v>15</v>
      </c>
      <c r="L18" s="8">
        <v>2352700</v>
      </c>
      <c r="R18" s="34">
        <v>247300</v>
      </c>
      <c r="T18"/>
    </row>
    <row r="19" spans="3:22" x14ac:dyDescent="0.2">
      <c r="E19" t="s">
        <v>42</v>
      </c>
      <c r="L19" s="8">
        <v>22945300</v>
      </c>
      <c r="R19" s="34">
        <v>2400700</v>
      </c>
      <c r="T19"/>
    </row>
    <row r="20" spans="3:22" x14ac:dyDescent="0.2">
      <c r="E20" t="s">
        <v>44</v>
      </c>
      <c r="L20" s="10">
        <v>10870000</v>
      </c>
      <c r="R20" s="34">
        <v>1130000</v>
      </c>
      <c r="T20"/>
    </row>
    <row r="21" spans="3:22" ht="12.75" customHeight="1" x14ac:dyDescent="0.2">
      <c r="E21" t="s">
        <v>10</v>
      </c>
      <c r="L21" s="10">
        <v>5796000</v>
      </c>
      <c r="R21" s="34">
        <v>604000</v>
      </c>
      <c r="T21"/>
    </row>
    <row r="22" spans="3:22" ht="12.75" customHeight="1" x14ac:dyDescent="0.2">
      <c r="F22" s="28"/>
      <c r="T22"/>
    </row>
    <row r="23" spans="3:22" x14ac:dyDescent="0.2">
      <c r="F23" s="18" t="s">
        <v>18</v>
      </c>
      <c r="G23" s="19">
        <f>SUM(G14:G22)</f>
        <v>57.27</v>
      </c>
      <c r="H23" s="4"/>
      <c r="I23" s="3"/>
      <c r="J23" s="3"/>
      <c r="K23" s="4"/>
      <c r="L23" s="17">
        <f>SUM(L14:L21)</f>
        <v>110622276</v>
      </c>
      <c r="M23" s="4"/>
      <c r="N23" s="3">
        <v>300</v>
      </c>
      <c r="O23" s="3"/>
      <c r="P23" s="3">
        <v>1150</v>
      </c>
      <c r="R23" s="29">
        <f>SUM(R14:R22)</f>
        <v>16470332</v>
      </c>
      <c r="T23"/>
    </row>
    <row r="24" spans="3:22" x14ac:dyDescent="0.2">
      <c r="F24" s="18"/>
      <c r="G24" s="19"/>
      <c r="H24" s="4"/>
      <c r="I24" s="3"/>
      <c r="J24" s="3"/>
      <c r="K24" s="4"/>
      <c r="L24" s="17"/>
      <c r="M24" s="4"/>
      <c r="N24" s="3"/>
      <c r="O24" s="3"/>
      <c r="P24" s="3"/>
      <c r="R24" s="29"/>
      <c r="T24"/>
    </row>
    <row r="25" spans="3:22" ht="12.75" customHeight="1" x14ac:dyDescent="0.2">
      <c r="E25" s="25" t="s">
        <v>31</v>
      </c>
      <c r="G25" s="14"/>
      <c r="I25" s="13"/>
      <c r="J25" s="13"/>
      <c r="L25" s="8">
        <v>26735000</v>
      </c>
      <c r="Q25" s="11"/>
      <c r="R25" s="34">
        <v>2925000</v>
      </c>
      <c r="V25" s="10"/>
    </row>
    <row r="26" spans="3:22" x14ac:dyDescent="0.2">
      <c r="C26" s="1"/>
      <c r="D26" s="13"/>
      <c r="E26" s="25" t="s">
        <v>60</v>
      </c>
      <c r="G26" s="14"/>
      <c r="I26" s="13"/>
      <c r="J26" s="13"/>
      <c r="L26" s="8">
        <v>26523000</v>
      </c>
      <c r="Q26" s="11"/>
      <c r="R26" s="31">
        <v>2877000</v>
      </c>
      <c r="V26" s="10"/>
    </row>
    <row r="27" spans="3:22" x14ac:dyDescent="0.2">
      <c r="C27" s="1"/>
      <c r="D27" s="13"/>
      <c r="E27" s="25" t="s">
        <v>61</v>
      </c>
      <c r="G27" s="14"/>
      <c r="I27" s="13"/>
      <c r="J27" s="13"/>
      <c r="L27" s="8">
        <v>26523000</v>
      </c>
      <c r="Q27" s="11"/>
      <c r="R27" s="31">
        <v>2877000</v>
      </c>
      <c r="V27" s="10"/>
    </row>
    <row r="28" spans="3:22" x14ac:dyDescent="0.2">
      <c r="C28" s="1"/>
      <c r="D28" s="13"/>
      <c r="E28" s="25" t="s">
        <v>45</v>
      </c>
      <c r="G28" s="14"/>
      <c r="I28" s="13"/>
      <c r="J28" s="13"/>
      <c r="L28" s="8">
        <v>26523000</v>
      </c>
      <c r="Q28" s="11"/>
      <c r="R28" s="31">
        <v>2877000</v>
      </c>
      <c r="V28" s="10"/>
    </row>
    <row r="29" spans="3:22" x14ac:dyDescent="0.2">
      <c r="C29" s="1"/>
      <c r="D29" s="13"/>
      <c r="E29" s="25" t="s">
        <v>53</v>
      </c>
      <c r="G29" s="14"/>
      <c r="I29" s="13"/>
      <c r="J29" s="13"/>
      <c r="L29" s="8">
        <v>26523000</v>
      </c>
      <c r="Q29" s="11"/>
      <c r="R29" s="31">
        <v>2877000</v>
      </c>
      <c r="V29" s="10"/>
    </row>
    <row r="30" spans="3:22" x14ac:dyDescent="0.2">
      <c r="C30" s="1"/>
      <c r="D30" s="13"/>
      <c r="E30" s="1"/>
      <c r="G30" s="14"/>
      <c r="I30" s="13"/>
      <c r="J30" s="5"/>
      <c r="L30" s="8"/>
      <c r="Q30" s="11"/>
      <c r="R30" s="31"/>
      <c r="V30" s="10"/>
    </row>
    <row r="31" spans="3:22" x14ac:dyDescent="0.2">
      <c r="C31" s="1"/>
      <c r="D31" s="13"/>
      <c r="E31" s="25"/>
      <c r="G31" s="14"/>
      <c r="I31" s="13"/>
      <c r="J31" s="13"/>
      <c r="L31" s="8"/>
      <c r="Q31" s="11"/>
      <c r="V31" s="10"/>
    </row>
    <row r="32" spans="3:22" x14ac:dyDescent="0.2">
      <c r="C32" s="1"/>
      <c r="D32" s="13"/>
      <c r="E32" s="1"/>
      <c r="F32" s="18" t="s">
        <v>19</v>
      </c>
      <c r="G32" s="21">
        <f>SUM(G26:G31)</f>
        <v>0</v>
      </c>
      <c r="I32" s="13"/>
      <c r="J32" s="13"/>
      <c r="L32" s="23">
        <f>SUM(L25:L31)</f>
        <v>132827000</v>
      </c>
      <c r="N32" s="3">
        <v>250</v>
      </c>
      <c r="P32" s="3">
        <v>1460</v>
      </c>
      <c r="Q32" s="11"/>
      <c r="R32" s="29">
        <f>SUM(R26:R31)</f>
        <v>11508000</v>
      </c>
      <c r="V32" s="10"/>
    </row>
    <row r="33" spans="2:22" ht="12.75" customHeight="1" x14ac:dyDescent="0.2">
      <c r="C33" s="1"/>
      <c r="D33" s="13"/>
      <c r="E33" s="1"/>
      <c r="G33" s="14"/>
      <c r="I33" s="13"/>
      <c r="J33" s="13"/>
      <c r="L33" s="8"/>
      <c r="Q33" s="11"/>
      <c r="V33" s="10"/>
    </row>
    <row r="34" spans="2:22" ht="12.75" customHeight="1" x14ac:dyDescent="0.2">
      <c r="C34" s="1"/>
      <c r="D34" s="1"/>
      <c r="E34" s="1"/>
      <c r="F34" s="18" t="s">
        <v>46</v>
      </c>
      <c r="G34" s="21">
        <v>18.41</v>
      </c>
      <c r="I34" s="13">
        <v>20</v>
      </c>
      <c r="J34" s="5" t="s">
        <v>16</v>
      </c>
      <c r="L34" s="29">
        <f>I34*30000*1.1*G34</f>
        <v>12150600</v>
      </c>
      <c r="N34" s="3">
        <v>300</v>
      </c>
      <c r="P34" s="3">
        <v>700</v>
      </c>
      <c r="Q34" s="11"/>
      <c r="R34" s="29">
        <f>I34*30000*0.2*G34</f>
        <v>2209200</v>
      </c>
      <c r="V34" s="10"/>
    </row>
    <row r="35" spans="2:22" ht="13.5" thickBot="1" x14ac:dyDescent="0.25">
      <c r="F35" s="18"/>
      <c r="G35" s="19"/>
      <c r="L35" s="17"/>
      <c r="N35" s="27"/>
      <c r="P35" s="3"/>
      <c r="Q35" s="11"/>
      <c r="R35" s="29"/>
      <c r="V35" s="10"/>
    </row>
    <row r="36" spans="2:22" ht="13.5" thickBot="1" x14ac:dyDescent="0.25">
      <c r="F36" s="18" t="s">
        <v>38</v>
      </c>
      <c r="G36" s="19"/>
      <c r="L36" s="33">
        <f>L23+L32+L34</f>
        <v>255599876</v>
      </c>
      <c r="N36" s="27"/>
      <c r="P36" s="3"/>
      <c r="Q36" s="11"/>
      <c r="R36" s="29"/>
      <c r="V36" s="10"/>
    </row>
    <row r="37" spans="2:22" x14ac:dyDescent="0.2">
      <c r="F37" s="18"/>
      <c r="G37" s="19"/>
      <c r="L37" s="17"/>
      <c r="N37" s="27"/>
      <c r="P37" s="3"/>
      <c r="Q37" s="11"/>
      <c r="R37" s="29"/>
      <c r="V37" s="10"/>
    </row>
    <row r="38" spans="2:22" x14ac:dyDescent="0.2">
      <c r="B38" s="32" t="s">
        <v>69</v>
      </c>
      <c r="F38" s="18"/>
      <c r="G38" s="19"/>
      <c r="L38" s="17"/>
      <c r="N38" s="27"/>
      <c r="P38" s="3"/>
      <c r="Q38" s="11"/>
      <c r="R38" s="29"/>
      <c r="V38" s="10"/>
    </row>
    <row r="39" spans="2:22" x14ac:dyDescent="0.2">
      <c r="F39" s="18" t="s">
        <v>64</v>
      </c>
      <c r="G39" s="19"/>
      <c r="L39" s="17">
        <f>9335000+286000</f>
        <v>9621000</v>
      </c>
      <c r="N39" s="27"/>
      <c r="P39" s="3"/>
      <c r="Q39" s="11"/>
      <c r="R39" s="29">
        <v>1346000</v>
      </c>
      <c r="V39" s="10"/>
    </row>
    <row r="40" spans="2:22" x14ac:dyDescent="0.2">
      <c r="F40" s="18" t="s">
        <v>32</v>
      </c>
      <c r="G40" s="19"/>
      <c r="L40" s="23">
        <f>(L23+L34)*0.3*0.075</f>
        <v>2762389.7099999995</v>
      </c>
      <c r="N40" s="27"/>
      <c r="P40" s="3"/>
      <c r="Q40" s="11"/>
      <c r="R40" s="29"/>
      <c r="V40" s="10"/>
    </row>
    <row r="41" spans="2:22" x14ac:dyDescent="0.2">
      <c r="F41" s="18" t="s">
        <v>33</v>
      </c>
      <c r="G41" s="19"/>
      <c r="L41" s="17">
        <v>3030000</v>
      </c>
      <c r="N41" s="27"/>
      <c r="P41" s="3"/>
      <c r="Q41" s="11"/>
      <c r="R41" s="29">
        <v>315100</v>
      </c>
      <c r="V41" s="10"/>
    </row>
    <row r="42" spans="2:22" x14ac:dyDescent="0.2">
      <c r="F42" s="18" t="s">
        <v>34</v>
      </c>
      <c r="G42" s="19"/>
      <c r="L42" s="17">
        <v>200000</v>
      </c>
      <c r="N42" s="27"/>
      <c r="P42" s="3"/>
      <c r="Q42" s="11"/>
      <c r="R42" s="29">
        <f>L42*0.104</f>
        <v>20800</v>
      </c>
      <c r="V42" s="10"/>
    </row>
    <row r="43" spans="2:22" ht="12.75" customHeight="1" x14ac:dyDescent="0.2">
      <c r="F43" s="18" t="s">
        <v>35</v>
      </c>
      <c r="G43" s="12"/>
      <c r="L43" s="10"/>
      <c r="Q43" s="11"/>
      <c r="V43" s="10"/>
    </row>
    <row r="44" spans="2:22" ht="12.75" customHeight="1" x14ac:dyDescent="0.2">
      <c r="F44" s="18" t="s">
        <v>36</v>
      </c>
      <c r="G44" s="12"/>
      <c r="L44" s="30">
        <f>0.1*SUM(L39:L42)</f>
        <v>1561338.9709999999</v>
      </c>
      <c r="Q44" s="11"/>
      <c r="V44" s="10"/>
    </row>
    <row r="45" spans="2:22" ht="12.75" customHeight="1" thickBot="1" x14ac:dyDescent="0.25">
      <c r="F45" s="18"/>
      <c r="G45" s="12"/>
      <c r="L45" s="10"/>
      <c r="Q45" s="11"/>
      <c r="V45" s="10"/>
    </row>
    <row r="46" spans="2:22" ht="13.5" thickBot="1" x14ac:dyDescent="0.25">
      <c r="F46" s="18" t="s">
        <v>28</v>
      </c>
      <c r="G46" s="15">
        <f>G23+G32+G34</f>
        <v>75.680000000000007</v>
      </c>
      <c r="L46" s="22">
        <f>L36+SUM(L39:L44)</f>
        <v>272774604.68099999</v>
      </c>
      <c r="Q46" s="11"/>
      <c r="R46" s="22">
        <f>R23+R32+R34+SUM(R39:R42)</f>
        <v>31869432</v>
      </c>
      <c r="V46" s="10"/>
    </row>
    <row r="47" spans="2:22" ht="13.5" thickBot="1" x14ac:dyDescent="0.25">
      <c r="F47" s="18"/>
      <c r="G47" s="16"/>
      <c r="L47" s="23"/>
      <c r="Q47" s="11"/>
      <c r="V47" s="10"/>
    </row>
    <row r="48" spans="2:22" ht="13.5" thickBot="1" x14ac:dyDescent="0.25">
      <c r="F48" s="18" t="s">
        <v>29</v>
      </c>
      <c r="G48" s="16"/>
      <c r="L48" s="22">
        <f>SUM(L46:R46)</f>
        <v>304644036.68099999</v>
      </c>
      <c r="Q48" s="11"/>
      <c r="V48" s="10"/>
    </row>
    <row r="49" spans="3:22" x14ac:dyDescent="0.2">
      <c r="F49" s="18"/>
      <c r="G49" s="16"/>
      <c r="L49" s="23"/>
      <c r="Q49" s="11"/>
      <c r="V49" s="10"/>
    </row>
    <row r="50" spans="3:22" x14ac:dyDescent="0.2">
      <c r="F50" s="18"/>
      <c r="G50" s="16"/>
      <c r="Q50" s="11"/>
      <c r="V50" s="10"/>
    </row>
    <row r="51" spans="3:22" x14ac:dyDescent="0.2">
      <c r="C51" s="1" t="s">
        <v>20</v>
      </c>
      <c r="D51" s="26" t="s">
        <v>21</v>
      </c>
      <c r="E51" t="s">
        <v>48</v>
      </c>
      <c r="F51" s="18"/>
      <c r="G51" s="16"/>
      <c r="L51" s="23"/>
      <c r="Q51" s="11"/>
      <c r="V51" s="10"/>
    </row>
    <row r="52" spans="3:22" x14ac:dyDescent="0.2">
      <c r="D52" s="26" t="s">
        <v>22</v>
      </c>
      <c r="E52" t="s">
        <v>47</v>
      </c>
      <c r="F52" s="18"/>
      <c r="G52" s="16"/>
      <c r="L52" s="23"/>
      <c r="Q52" s="11"/>
      <c r="V52" s="10"/>
    </row>
    <row r="53" spans="3:22" x14ac:dyDescent="0.2">
      <c r="D53" s="26" t="s">
        <v>23</v>
      </c>
      <c r="E53" t="s">
        <v>37</v>
      </c>
      <c r="F53" s="18"/>
      <c r="G53" s="16"/>
      <c r="L53" s="23"/>
      <c r="Q53" s="11"/>
      <c r="V53" s="10"/>
    </row>
    <row r="54" spans="3:22" x14ac:dyDescent="0.2">
      <c r="D54" s="26" t="s">
        <v>49</v>
      </c>
      <c r="E54" t="s">
        <v>50</v>
      </c>
      <c r="F54" s="18"/>
      <c r="G54" s="16"/>
      <c r="L54" s="23"/>
      <c r="Q54" s="11"/>
      <c r="V54" s="10"/>
    </row>
    <row r="55" spans="3:22" x14ac:dyDescent="0.2">
      <c r="F55" s="18"/>
      <c r="G55" s="16"/>
      <c r="L55" s="23"/>
      <c r="Q55" s="11"/>
      <c r="V55" s="10"/>
    </row>
    <row r="56" spans="3:22" x14ac:dyDescent="0.2">
      <c r="F56" s="18"/>
      <c r="G56" s="16"/>
      <c r="L56" s="23"/>
      <c r="Q56" s="11"/>
      <c r="V56" s="10"/>
    </row>
    <row r="57" spans="3:22" x14ac:dyDescent="0.2">
      <c r="F57" s="18"/>
      <c r="G57" s="16"/>
      <c r="L57" s="23"/>
      <c r="Q57" s="11"/>
      <c r="V57" s="10"/>
    </row>
    <row r="58" spans="3:22" x14ac:dyDescent="0.2">
      <c r="F58" s="18"/>
      <c r="G58" s="16"/>
      <c r="L58" s="23"/>
      <c r="Q58" s="11"/>
      <c r="V58" s="10"/>
    </row>
    <row r="59" spans="3:22" x14ac:dyDescent="0.2">
      <c r="F59" s="18"/>
      <c r="G59" s="16"/>
      <c r="L59" s="23"/>
      <c r="Q59" s="11"/>
      <c r="V59" s="10"/>
    </row>
    <row r="60" spans="3:22" x14ac:dyDescent="0.2">
      <c r="F60" s="18"/>
      <c r="G60" s="16"/>
      <c r="L60" s="23"/>
      <c r="Q60" s="11"/>
      <c r="V60" s="10"/>
    </row>
    <row r="61" spans="3:22" x14ac:dyDescent="0.2">
      <c r="F61" s="18"/>
      <c r="G61" s="16"/>
      <c r="L61" s="23"/>
      <c r="Q61" s="11"/>
      <c r="V61" s="10"/>
    </row>
    <row r="62" spans="3:22" x14ac:dyDescent="0.2">
      <c r="F62" s="18"/>
      <c r="G62" s="16"/>
      <c r="L62" s="23"/>
      <c r="Q62" s="11"/>
      <c r="V62" s="10"/>
    </row>
    <row r="63" spans="3:22" x14ac:dyDescent="0.2">
      <c r="F63" s="18"/>
      <c r="G63" s="16"/>
      <c r="L63" s="23"/>
      <c r="Q63" s="11"/>
      <c r="V63" s="10"/>
    </row>
  </sheetData>
  <phoneticPr fontId="0" type="noConversion"/>
  <pageMargins left="0.75" right="0.5" top="0.5" bottom="0.25" header="0.25" footer="0.25"/>
  <pageSetup orientation="portrait" verticalDpi="300" r:id="rId1"/>
  <headerFooter alignWithMargins="0">
    <oddHeader>&amp;RCONFIDENTIAL AND PRIVILEGED  INFORMATION
FOR USE BY ETS FACILITY PLANNING TEAM</oddHeader>
    <oddFooter>&amp;R&amp;8&amp;F
10/26/01
Revision #2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53"/>
  <sheetViews>
    <sheetView workbookViewId="0"/>
  </sheetViews>
  <sheetFormatPr defaultRowHeight="12.75" x14ac:dyDescent="0.2"/>
  <cols>
    <col min="1" max="2" width="3.7109375" customWidth="1"/>
    <col min="3" max="3" width="8.7109375" customWidth="1"/>
    <col min="4" max="4" width="2.7109375" customWidth="1"/>
    <col min="5" max="5" width="7.7109375" customWidth="1"/>
    <col min="6" max="6" width="6.7109375" customWidth="1"/>
    <col min="7" max="7" width="7.7109375" customWidth="1"/>
    <col min="8" max="8" width="1.7109375" customWidth="1"/>
    <col min="9" max="9" width="2.7109375" style="1" customWidth="1"/>
    <col min="10" max="10" width="0.85546875" style="1" customWidth="1"/>
    <col min="11" max="11" width="1.7109375" customWidth="1"/>
    <col min="12" max="12" width="13.7109375" customWidth="1"/>
    <col min="13" max="13" width="0.85546875" customWidth="1"/>
    <col min="14" max="14" width="8.7109375" customWidth="1"/>
    <col min="15" max="15" width="0.85546875" customWidth="1"/>
    <col min="16" max="16" width="8.7109375" customWidth="1"/>
    <col min="17" max="17" width="0.85546875" customWidth="1"/>
    <col min="18" max="18" width="12.7109375" customWidth="1"/>
    <col min="19" max="19" width="1.7109375" customWidth="1"/>
    <col min="20" max="20" width="9.140625" style="1"/>
    <col min="21" max="21" width="1.7109375" customWidth="1"/>
    <col min="22" max="22" width="13.7109375" customWidth="1"/>
  </cols>
  <sheetData>
    <row r="2" spans="3:22" ht="20.25" x14ac:dyDescent="0.3">
      <c r="H2" s="2" t="s">
        <v>40</v>
      </c>
    </row>
    <row r="3" spans="3:22" ht="18" x14ac:dyDescent="0.25">
      <c r="H3" s="24" t="s">
        <v>51</v>
      </c>
    </row>
    <row r="4" spans="3:22" ht="18" x14ac:dyDescent="0.25">
      <c r="H4" s="24" t="s">
        <v>62</v>
      </c>
    </row>
    <row r="5" spans="3:22" ht="18" x14ac:dyDescent="0.25">
      <c r="H5" s="24" t="s">
        <v>0</v>
      </c>
    </row>
    <row r="6" spans="3:22" ht="18" x14ac:dyDescent="0.25">
      <c r="H6" s="24" t="s">
        <v>68</v>
      </c>
    </row>
    <row r="7" spans="3:22" ht="6" customHeight="1" x14ac:dyDescent="0.2"/>
    <row r="9" spans="3:22" x14ac:dyDescent="0.2">
      <c r="C9" s="3" t="s">
        <v>41</v>
      </c>
      <c r="D9" s="4" t="s">
        <v>56</v>
      </c>
      <c r="E9" s="20" t="s">
        <v>43</v>
      </c>
      <c r="F9" s="20"/>
      <c r="T9"/>
    </row>
    <row r="10" spans="3:22" x14ac:dyDescent="0.2">
      <c r="E10" s="20" t="s">
        <v>66</v>
      </c>
      <c r="F10" s="3"/>
      <c r="T10"/>
    </row>
    <row r="11" spans="3:22" x14ac:dyDescent="0.2">
      <c r="E11" s="20"/>
      <c r="F11" s="3"/>
      <c r="T11"/>
    </row>
    <row r="12" spans="3:22" x14ac:dyDescent="0.2">
      <c r="N12" s="3" t="s">
        <v>24</v>
      </c>
      <c r="P12" s="3" t="s">
        <v>25</v>
      </c>
      <c r="R12" s="3" t="s">
        <v>27</v>
      </c>
      <c r="T12"/>
    </row>
    <row r="13" spans="3:22" x14ac:dyDescent="0.2">
      <c r="C13" s="3" t="s">
        <v>1</v>
      </c>
      <c r="D13" s="3"/>
      <c r="E13" s="3" t="s">
        <v>2</v>
      </c>
      <c r="F13" s="4"/>
      <c r="G13" s="3" t="s">
        <v>3</v>
      </c>
      <c r="I13" s="3" t="s">
        <v>4</v>
      </c>
      <c r="J13" s="3"/>
      <c r="L13" s="3" t="s">
        <v>5</v>
      </c>
      <c r="M13" s="3"/>
      <c r="N13" s="3" t="s">
        <v>17</v>
      </c>
      <c r="P13" s="3" t="s">
        <v>17</v>
      </c>
      <c r="R13" s="3" t="s">
        <v>26</v>
      </c>
      <c r="T13"/>
    </row>
    <row r="14" spans="3:22" ht="12.75" customHeight="1" x14ac:dyDescent="0.2">
      <c r="F14" s="28"/>
      <c r="T14"/>
    </row>
    <row r="15" spans="3:22" ht="12.75" customHeight="1" x14ac:dyDescent="0.2">
      <c r="E15" s="25" t="s">
        <v>31</v>
      </c>
      <c r="G15" s="14"/>
      <c r="I15" s="13"/>
      <c r="J15" s="13"/>
      <c r="L15" s="8">
        <v>26735000</v>
      </c>
      <c r="Q15" s="11"/>
      <c r="R15" s="34">
        <v>2925000</v>
      </c>
      <c r="V15" s="10"/>
    </row>
    <row r="16" spans="3:22" x14ac:dyDescent="0.2">
      <c r="C16" s="1"/>
      <c r="D16" s="13"/>
      <c r="E16" s="25" t="s">
        <v>60</v>
      </c>
      <c r="G16" s="14"/>
      <c r="I16" s="13"/>
      <c r="J16" s="13"/>
      <c r="L16" s="8">
        <v>26523000</v>
      </c>
      <c r="Q16" s="11"/>
      <c r="R16" s="31">
        <v>2877000</v>
      </c>
      <c r="V16" s="10"/>
    </row>
    <row r="17" spans="2:22" x14ac:dyDescent="0.2">
      <c r="C17" s="1"/>
      <c r="D17" s="13"/>
      <c r="E17" s="25" t="s">
        <v>61</v>
      </c>
      <c r="G17" s="14"/>
      <c r="I17" s="13"/>
      <c r="J17" s="13"/>
      <c r="L17" s="8">
        <v>26523000</v>
      </c>
      <c r="Q17" s="11"/>
      <c r="R17" s="31">
        <v>2877000</v>
      </c>
      <c r="V17" s="10"/>
    </row>
    <row r="18" spans="2:22" x14ac:dyDescent="0.2">
      <c r="C18" s="1"/>
      <c r="D18" s="13"/>
      <c r="E18" s="25" t="s">
        <v>45</v>
      </c>
      <c r="G18" s="14"/>
      <c r="I18" s="13"/>
      <c r="J18" s="13"/>
      <c r="L18" s="8">
        <v>26523000</v>
      </c>
      <c r="Q18" s="11"/>
      <c r="R18" s="31">
        <v>2877000</v>
      </c>
      <c r="V18" s="10"/>
    </row>
    <row r="19" spans="2:22" x14ac:dyDescent="0.2">
      <c r="C19" s="1"/>
      <c r="D19" s="13"/>
      <c r="E19" s="25" t="s">
        <v>53</v>
      </c>
      <c r="G19" s="14"/>
      <c r="I19" s="13"/>
      <c r="J19" s="13"/>
      <c r="L19" s="8">
        <v>26523000</v>
      </c>
      <c r="Q19" s="11"/>
      <c r="R19" s="31">
        <v>2877000</v>
      </c>
      <c r="V19" s="10"/>
    </row>
    <row r="20" spans="2:22" x14ac:dyDescent="0.2">
      <c r="C20" s="1"/>
      <c r="D20" s="13"/>
      <c r="E20" s="1"/>
      <c r="G20" s="14"/>
      <c r="I20" s="13"/>
      <c r="J20" s="5"/>
      <c r="L20" s="8"/>
      <c r="Q20" s="11"/>
      <c r="R20" s="31"/>
      <c r="V20" s="10"/>
    </row>
    <row r="21" spans="2:22" x14ac:dyDescent="0.2">
      <c r="C21" s="1"/>
      <c r="D21" s="13"/>
      <c r="E21" s="25"/>
      <c r="G21" s="14"/>
      <c r="I21" s="13"/>
      <c r="J21" s="13"/>
      <c r="L21" s="8"/>
      <c r="Q21" s="11"/>
      <c r="R21" s="12"/>
      <c r="V21" s="10"/>
    </row>
    <row r="22" spans="2:22" x14ac:dyDescent="0.2">
      <c r="C22" s="1"/>
      <c r="D22" s="13"/>
      <c r="E22" s="1"/>
      <c r="F22" s="18" t="s">
        <v>19</v>
      </c>
      <c r="G22" s="21">
        <f>SUM(G16:G21)</f>
        <v>0</v>
      </c>
      <c r="I22" s="13"/>
      <c r="J22" s="13"/>
      <c r="L22" s="23">
        <f>SUM(L15:L21)</f>
        <v>132827000</v>
      </c>
      <c r="N22" s="3">
        <v>250</v>
      </c>
      <c r="P22" s="3">
        <v>1460</v>
      </c>
      <c r="Q22" s="11"/>
      <c r="R22" s="29">
        <f>SUM(R15:R21)</f>
        <v>14433000</v>
      </c>
      <c r="V22" s="10"/>
    </row>
    <row r="23" spans="2:22" ht="12.75" customHeight="1" x14ac:dyDescent="0.2">
      <c r="C23" s="1"/>
      <c r="D23" s="13"/>
      <c r="E23" s="1"/>
      <c r="G23" s="14"/>
      <c r="I23" s="13"/>
      <c r="J23" s="13"/>
      <c r="L23" s="8"/>
      <c r="Q23" s="11"/>
      <c r="R23" s="12"/>
      <c r="V23" s="10"/>
    </row>
    <row r="24" spans="2:22" ht="12.75" customHeight="1" x14ac:dyDescent="0.2">
      <c r="C24" s="1"/>
      <c r="D24" s="1"/>
      <c r="E24" s="1"/>
      <c r="F24" s="18" t="s">
        <v>46</v>
      </c>
      <c r="G24" s="21">
        <v>18.41</v>
      </c>
      <c r="I24" s="13">
        <v>20</v>
      </c>
      <c r="J24" s="5" t="s">
        <v>16</v>
      </c>
      <c r="L24" s="29">
        <f>I24*30000*1.1*G24</f>
        <v>12150600</v>
      </c>
      <c r="N24" s="3">
        <v>300</v>
      </c>
      <c r="P24" s="3">
        <v>700</v>
      </c>
      <c r="Q24" s="11"/>
      <c r="R24" s="29">
        <f>I24*30000*0.2*G24</f>
        <v>2209200</v>
      </c>
      <c r="V24" s="10"/>
    </row>
    <row r="25" spans="2:22" ht="13.5" thickBot="1" x14ac:dyDescent="0.25">
      <c r="F25" s="18"/>
      <c r="G25" s="19"/>
      <c r="L25" s="17"/>
      <c r="N25" s="27"/>
      <c r="P25" s="3"/>
      <c r="Q25" s="11"/>
      <c r="R25" s="29"/>
      <c r="V25" s="10"/>
    </row>
    <row r="26" spans="2:22" ht="13.5" thickBot="1" x14ac:dyDescent="0.25">
      <c r="F26" s="18" t="s">
        <v>38</v>
      </c>
      <c r="G26" s="19"/>
      <c r="L26" s="33">
        <f>L22+L24</f>
        <v>144977600</v>
      </c>
      <c r="N26" s="27"/>
      <c r="P26" s="3"/>
      <c r="Q26" s="11"/>
      <c r="R26" s="29"/>
      <c r="V26" s="10"/>
    </row>
    <row r="27" spans="2:22" x14ac:dyDescent="0.2">
      <c r="F27" s="18"/>
      <c r="G27" s="19"/>
      <c r="L27" s="17"/>
      <c r="N27" s="27"/>
      <c r="P27" s="3"/>
      <c r="Q27" s="11"/>
      <c r="R27" s="29"/>
      <c r="V27" s="10"/>
    </row>
    <row r="28" spans="2:22" x14ac:dyDescent="0.2">
      <c r="B28" s="32" t="s">
        <v>69</v>
      </c>
      <c r="F28" s="18"/>
      <c r="G28" s="19"/>
      <c r="L28" s="17"/>
      <c r="N28" s="27"/>
      <c r="P28" s="3"/>
      <c r="Q28" s="11"/>
      <c r="R28" s="29"/>
      <c r="V28" s="10"/>
    </row>
    <row r="29" spans="2:22" x14ac:dyDescent="0.2">
      <c r="F29" s="18" t="s">
        <v>64</v>
      </c>
      <c r="G29" s="19"/>
      <c r="L29" s="17">
        <v>600000</v>
      </c>
      <c r="N29" s="27"/>
      <c r="P29" s="3"/>
      <c r="Q29" s="11"/>
      <c r="R29" s="29">
        <v>62400</v>
      </c>
      <c r="V29" s="10"/>
    </row>
    <row r="30" spans="2:22" x14ac:dyDescent="0.2">
      <c r="F30" s="18" t="s">
        <v>32</v>
      </c>
      <c r="G30" s="19"/>
      <c r="L30" s="23">
        <f>(L22+L24)*0.3*0.075</f>
        <v>3261996</v>
      </c>
      <c r="N30" s="27"/>
      <c r="P30" s="3"/>
      <c r="Q30" s="11"/>
      <c r="R30" s="29">
        <v>337400</v>
      </c>
      <c r="V30" s="10"/>
    </row>
    <row r="31" spans="2:22" x14ac:dyDescent="0.2">
      <c r="F31" s="18" t="s">
        <v>33</v>
      </c>
      <c r="G31" s="19"/>
      <c r="L31" s="17">
        <v>0</v>
      </c>
      <c r="N31" s="27"/>
      <c r="P31" s="3"/>
      <c r="Q31" s="11"/>
      <c r="R31" s="29"/>
      <c r="V31" s="10"/>
    </row>
    <row r="32" spans="2:22" x14ac:dyDescent="0.2">
      <c r="F32" s="18" t="s">
        <v>34</v>
      </c>
      <c r="G32" s="19"/>
      <c r="L32" s="17">
        <v>0</v>
      </c>
      <c r="N32" s="27"/>
      <c r="P32" s="3"/>
      <c r="Q32" s="11"/>
      <c r="R32" s="29"/>
      <c r="V32" s="10"/>
    </row>
    <row r="33" spans="3:22" ht="12.75" customHeight="1" x14ac:dyDescent="0.2">
      <c r="F33" s="18" t="s">
        <v>35</v>
      </c>
      <c r="G33" s="12"/>
      <c r="L33" s="10"/>
      <c r="Q33" s="11"/>
      <c r="R33" s="29"/>
      <c r="V33" s="10"/>
    </row>
    <row r="34" spans="3:22" ht="12.75" customHeight="1" x14ac:dyDescent="0.2">
      <c r="F34" s="18" t="s">
        <v>36</v>
      </c>
      <c r="G34" s="12"/>
      <c r="L34" s="30">
        <f>0.1*SUM(L29:L32)</f>
        <v>386199.60000000003</v>
      </c>
      <c r="Q34" s="11"/>
      <c r="R34" s="12"/>
      <c r="V34" s="10"/>
    </row>
    <row r="35" spans="3:22" ht="12.75" customHeight="1" thickBot="1" x14ac:dyDescent="0.25">
      <c r="F35" s="18"/>
      <c r="G35" s="12"/>
      <c r="L35" s="10"/>
      <c r="Q35" s="11"/>
      <c r="R35" s="12"/>
      <c r="V35" s="10"/>
    </row>
    <row r="36" spans="3:22" ht="13.5" thickBot="1" x14ac:dyDescent="0.25">
      <c r="F36" s="18" t="s">
        <v>28</v>
      </c>
      <c r="G36" s="15">
        <f>G22+G24</f>
        <v>18.41</v>
      </c>
      <c r="L36" s="22">
        <f>L26+SUM(L29:L34)</f>
        <v>149225795.59999999</v>
      </c>
      <c r="Q36" s="11"/>
      <c r="R36" s="22">
        <f>R22+R24+SUM(R29:R30)</f>
        <v>17042000</v>
      </c>
      <c r="V36" s="10"/>
    </row>
    <row r="37" spans="3:22" ht="13.5" thickBot="1" x14ac:dyDescent="0.25">
      <c r="F37" s="18"/>
      <c r="G37" s="16"/>
      <c r="L37" s="23"/>
      <c r="Q37" s="11"/>
      <c r="R37" s="12"/>
      <c r="V37" s="10"/>
    </row>
    <row r="38" spans="3:22" ht="13.5" thickBot="1" x14ac:dyDescent="0.25">
      <c r="F38" s="18" t="s">
        <v>29</v>
      </c>
      <c r="G38" s="16"/>
      <c r="L38" s="22">
        <f>SUM(L36:R36)</f>
        <v>166267795.59999999</v>
      </c>
      <c r="Q38" s="11"/>
      <c r="V38" s="10"/>
    </row>
    <row r="39" spans="3:22" x14ac:dyDescent="0.2">
      <c r="F39" s="18"/>
      <c r="G39" s="16"/>
      <c r="L39" s="23"/>
      <c r="Q39" s="11"/>
      <c r="R39" s="12"/>
      <c r="V39" s="10"/>
    </row>
    <row r="40" spans="3:22" x14ac:dyDescent="0.2">
      <c r="F40" s="18"/>
      <c r="G40" s="16"/>
      <c r="Q40" s="11"/>
      <c r="R40" s="12"/>
      <c r="V40" s="10"/>
    </row>
    <row r="41" spans="3:22" x14ac:dyDescent="0.2">
      <c r="C41" s="1" t="s">
        <v>20</v>
      </c>
      <c r="D41" s="26" t="s">
        <v>21</v>
      </c>
      <c r="E41" t="s">
        <v>48</v>
      </c>
      <c r="F41" s="18"/>
      <c r="G41" s="16"/>
      <c r="L41" s="23"/>
      <c r="Q41" s="11"/>
      <c r="R41" s="12"/>
      <c r="V41" s="10"/>
    </row>
    <row r="42" spans="3:22" x14ac:dyDescent="0.2">
      <c r="D42" s="26" t="s">
        <v>22</v>
      </c>
      <c r="E42" t="s">
        <v>47</v>
      </c>
      <c r="F42" s="18"/>
      <c r="G42" s="16"/>
      <c r="L42" s="23"/>
      <c r="Q42" s="11"/>
      <c r="R42" s="12"/>
      <c r="V42" s="10"/>
    </row>
    <row r="43" spans="3:22" x14ac:dyDescent="0.2">
      <c r="D43" s="26" t="s">
        <v>23</v>
      </c>
      <c r="E43" t="s">
        <v>37</v>
      </c>
      <c r="F43" s="18"/>
      <c r="G43" s="16"/>
      <c r="L43" s="23"/>
      <c r="Q43" s="11"/>
      <c r="R43" s="12"/>
      <c r="V43" s="10"/>
    </row>
    <row r="44" spans="3:22" x14ac:dyDescent="0.2">
      <c r="D44" s="26" t="s">
        <v>49</v>
      </c>
      <c r="E44" t="s">
        <v>50</v>
      </c>
      <c r="F44" s="18"/>
      <c r="G44" s="16"/>
      <c r="L44" s="23"/>
      <c r="Q44" s="11"/>
      <c r="R44" s="12"/>
      <c r="V44" s="10"/>
    </row>
    <row r="45" spans="3:22" x14ac:dyDescent="0.2">
      <c r="D45" s="26" t="s">
        <v>54</v>
      </c>
      <c r="E45" t="s">
        <v>55</v>
      </c>
      <c r="F45" s="18"/>
      <c r="G45" s="16"/>
      <c r="L45" s="23"/>
      <c r="Q45" s="11"/>
      <c r="R45" s="12"/>
      <c r="V45" s="10"/>
    </row>
    <row r="46" spans="3:22" x14ac:dyDescent="0.2">
      <c r="F46" s="18"/>
      <c r="G46" s="16"/>
      <c r="L46" s="23"/>
      <c r="Q46" s="11"/>
      <c r="R46" s="12"/>
      <c r="V46" s="10"/>
    </row>
    <row r="47" spans="3:22" x14ac:dyDescent="0.2">
      <c r="F47" s="18"/>
      <c r="G47" s="16"/>
      <c r="L47" s="23"/>
      <c r="Q47" s="11"/>
      <c r="R47" s="12"/>
      <c r="V47" s="10"/>
    </row>
    <row r="48" spans="3:22" x14ac:dyDescent="0.2">
      <c r="F48" s="18"/>
      <c r="G48" s="16"/>
      <c r="L48" s="23"/>
      <c r="Q48" s="11"/>
      <c r="R48" s="12"/>
      <c r="V48" s="10"/>
    </row>
    <row r="49" spans="6:22" x14ac:dyDescent="0.2">
      <c r="F49" s="18"/>
      <c r="G49" s="16"/>
      <c r="L49" s="23"/>
      <c r="Q49" s="11"/>
      <c r="R49" s="12"/>
      <c r="V49" s="10"/>
    </row>
    <row r="50" spans="6:22" x14ac:dyDescent="0.2">
      <c r="F50" s="18"/>
      <c r="G50" s="16"/>
      <c r="L50" s="23"/>
      <c r="Q50" s="11"/>
      <c r="R50" s="12"/>
      <c r="V50" s="10"/>
    </row>
    <row r="51" spans="6:22" x14ac:dyDescent="0.2">
      <c r="F51" s="18"/>
      <c r="G51" s="16"/>
      <c r="L51" s="23"/>
      <c r="Q51" s="11"/>
      <c r="R51" s="12"/>
      <c r="V51" s="10"/>
    </row>
    <row r="52" spans="6:22" x14ac:dyDescent="0.2">
      <c r="F52" s="18"/>
      <c r="G52" s="16"/>
      <c r="L52" s="23"/>
      <c r="Q52" s="11"/>
      <c r="R52" s="12"/>
      <c r="V52" s="10"/>
    </row>
    <row r="53" spans="6:22" x14ac:dyDescent="0.2">
      <c r="F53" s="18"/>
      <c r="G53" s="16"/>
      <c r="L53" s="23"/>
      <c r="Q53" s="11"/>
      <c r="R53" s="12"/>
      <c r="V53" s="10"/>
    </row>
  </sheetData>
  <phoneticPr fontId="0" type="noConversion"/>
  <pageMargins left="0.75" right="0.5" top="0.5" bottom="0.25" header="0.25" footer="0.25"/>
  <pageSetup orientation="portrait" verticalDpi="300" r:id="rId1"/>
  <headerFooter alignWithMargins="0">
    <oddHeader>&amp;RCONFIDENTIAL AND PRIVILEGED  INFORMATION
FOR USE BY ETS FACILITY PLANNING TEAM</oddHeader>
    <oddFooter>&amp;R&amp;8&amp;F
10/26/01
Revision #2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64"/>
  <sheetViews>
    <sheetView workbookViewId="0"/>
  </sheetViews>
  <sheetFormatPr defaultRowHeight="12.75" x14ac:dyDescent="0.2"/>
  <cols>
    <col min="1" max="2" width="3.7109375" customWidth="1"/>
    <col min="3" max="3" width="8.7109375" customWidth="1"/>
    <col min="4" max="4" width="2.7109375" customWidth="1"/>
    <col min="5" max="5" width="7.7109375" customWidth="1"/>
    <col min="6" max="6" width="6.7109375" customWidth="1"/>
    <col min="7" max="7" width="7.7109375" customWidth="1"/>
    <col min="8" max="8" width="1.7109375" customWidth="1"/>
    <col min="9" max="9" width="2.7109375" style="1" customWidth="1"/>
    <col min="10" max="10" width="0.85546875" style="1" customWidth="1"/>
    <col min="11" max="11" width="1.7109375" customWidth="1"/>
    <col min="12" max="12" width="13.7109375" customWidth="1"/>
    <col min="13" max="13" width="0.85546875" customWidth="1"/>
    <col min="14" max="14" width="8.7109375" customWidth="1"/>
    <col min="15" max="15" width="0.85546875" customWidth="1"/>
    <col min="16" max="16" width="8.7109375" customWidth="1"/>
    <col min="17" max="17" width="0.85546875" customWidth="1"/>
    <col min="18" max="18" width="12.7109375" customWidth="1"/>
    <col min="19" max="19" width="1.7109375" customWidth="1"/>
    <col min="20" max="20" width="9.140625" style="1"/>
    <col min="21" max="21" width="1.7109375" customWidth="1"/>
    <col min="22" max="22" width="13.7109375" customWidth="1"/>
  </cols>
  <sheetData>
    <row r="2" spans="3:20" ht="20.25" x14ac:dyDescent="0.3">
      <c r="H2" s="2" t="s">
        <v>40</v>
      </c>
    </row>
    <row r="3" spans="3:20" ht="18" x14ac:dyDescent="0.25">
      <c r="H3" s="24" t="s">
        <v>52</v>
      </c>
    </row>
    <row r="4" spans="3:20" ht="18" x14ac:dyDescent="0.25">
      <c r="H4" s="24" t="s">
        <v>58</v>
      </c>
    </row>
    <row r="5" spans="3:20" ht="18" x14ac:dyDescent="0.25">
      <c r="H5" s="24" t="s">
        <v>0</v>
      </c>
    </row>
    <row r="6" spans="3:20" ht="18" x14ac:dyDescent="0.25">
      <c r="H6" s="24" t="s">
        <v>68</v>
      </c>
    </row>
    <row r="7" spans="3:20" ht="6" customHeight="1" x14ac:dyDescent="0.2"/>
    <row r="9" spans="3:20" x14ac:dyDescent="0.2">
      <c r="C9" s="3" t="s">
        <v>41</v>
      </c>
      <c r="D9" s="4" t="s">
        <v>57</v>
      </c>
      <c r="E9" s="20" t="s">
        <v>43</v>
      </c>
      <c r="F9" s="20"/>
      <c r="T9"/>
    </row>
    <row r="10" spans="3:20" x14ac:dyDescent="0.2">
      <c r="E10" s="20" t="s">
        <v>67</v>
      </c>
      <c r="F10" s="3"/>
      <c r="T10"/>
    </row>
    <row r="11" spans="3:20" x14ac:dyDescent="0.2">
      <c r="E11" s="20"/>
      <c r="F11" s="3"/>
      <c r="T11"/>
    </row>
    <row r="12" spans="3:20" x14ac:dyDescent="0.2">
      <c r="N12" s="3" t="s">
        <v>24</v>
      </c>
      <c r="P12" s="3" t="s">
        <v>25</v>
      </c>
      <c r="R12" s="3" t="s">
        <v>27</v>
      </c>
      <c r="T12"/>
    </row>
    <row r="13" spans="3:20" x14ac:dyDescent="0.2">
      <c r="C13" s="3" t="s">
        <v>1</v>
      </c>
      <c r="D13" s="3"/>
      <c r="E13" s="3" t="s">
        <v>2</v>
      </c>
      <c r="F13" s="4"/>
      <c r="G13" s="3" t="s">
        <v>3</v>
      </c>
      <c r="I13" s="3" t="s">
        <v>4</v>
      </c>
      <c r="J13" s="3"/>
      <c r="L13" s="3" t="s">
        <v>5</v>
      </c>
      <c r="M13" s="3"/>
      <c r="N13" s="3" t="s">
        <v>17</v>
      </c>
      <c r="P13" s="3" t="s">
        <v>17</v>
      </c>
      <c r="R13" s="3" t="s">
        <v>26</v>
      </c>
      <c r="T13"/>
    </row>
    <row r="14" spans="3:20" x14ac:dyDescent="0.2">
      <c r="C14" s="5" t="s">
        <v>6</v>
      </c>
      <c r="D14" s="5"/>
      <c r="E14" s="5" t="s">
        <v>7</v>
      </c>
      <c r="F14" s="6"/>
      <c r="G14" s="7">
        <v>57.27</v>
      </c>
      <c r="H14" s="6"/>
      <c r="I14" s="5">
        <v>30</v>
      </c>
      <c r="J14" s="5" t="s">
        <v>16</v>
      </c>
      <c r="L14" s="8">
        <f>I14*33600*1.1*G14</f>
        <v>63500976</v>
      </c>
      <c r="R14" s="31">
        <f>I14*33600*0.2*G14</f>
        <v>11545632</v>
      </c>
      <c r="T14"/>
    </row>
    <row r="15" spans="3:20" x14ac:dyDescent="0.2">
      <c r="C15" s="5"/>
      <c r="D15" s="5"/>
      <c r="E15" s="9" t="s">
        <v>8</v>
      </c>
      <c r="F15" s="6"/>
      <c r="G15" s="7"/>
      <c r="H15" s="6"/>
      <c r="I15" s="5"/>
      <c r="J15" s="5"/>
      <c r="L15" s="8">
        <v>905800</v>
      </c>
      <c r="R15" s="34">
        <v>94200</v>
      </c>
      <c r="T15"/>
    </row>
    <row r="16" spans="3:20" x14ac:dyDescent="0.2">
      <c r="C16" s="5"/>
      <c r="D16" s="5"/>
      <c r="E16" s="9" t="s">
        <v>30</v>
      </c>
      <c r="L16" s="8">
        <v>2717000</v>
      </c>
      <c r="R16" s="34">
        <v>283000</v>
      </c>
      <c r="T16"/>
    </row>
    <row r="17" spans="3:22" x14ac:dyDescent="0.2">
      <c r="E17" t="s">
        <v>9</v>
      </c>
      <c r="L17" s="8">
        <v>1534500</v>
      </c>
      <c r="R17" s="34">
        <v>165500</v>
      </c>
      <c r="T17"/>
    </row>
    <row r="18" spans="3:22" x14ac:dyDescent="0.2">
      <c r="E18" t="s">
        <v>15</v>
      </c>
      <c r="L18" s="8">
        <v>2352700</v>
      </c>
      <c r="R18" s="34">
        <v>247300</v>
      </c>
      <c r="T18"/>
    </row>
    <row r="19" spans="3:22" x14ac:dyDescent="0.2">
      <c r="E19" t="s">
        <v>42</v>
      </c>
      <c r="L19" s="8">
        <v>22945300</v>
      </c>
      <c r="R19" s="34">
        <v>2400700</v>
      </c>
      <c r="T19"/>
    </row>
    <row r="20" spans="3:22" x14ac:dyDescent="0.2">
      <c r="E20" t="s">
        <v>44</v>
      </c>
      <c r="L20" s="10">
        <v>10870000</v>
      </c>
      <c r="R20" s="34">
        <v>1130000</v>
      </c>
      <c r="T20"/>
    </row>
    <row r="21" spans="3:22" ht="12.75" customHeight="1" x14ac:dyDescent="0.2">
      <c r="E21" t="s">
        <v>10</v>
      </c>
      <c r="L21" s="10">
        <v>5796000</v>
      </c>
      <c r="R21" s="34">
        <v>604000</v>
      </c>
      <c r="T21"/>
    </row>
    <row r="22" spans="3:22" ht="12.75" customHeight="1" x14ac:dyDescent="0.2">
      <c r="F22" s="28"/>
      <c r="T22"/>
    </row>
    <row r="23" spans="3:22" x14ac:dyDescent="0.2">
      <c r="F23" s="18" t="s">
        <v>18</v>
      </c>
      <c r="G23" s="19">
        <f>SUM(G14:G22)</f>
        <v>57.27</v>
      </c>
      <c r="H23" s="4"/>
      <c r="I23" s="3"/>
      <c r="J23" s="3"/>
      <c r="K23" s="4"/>
      <c r="L23" s="17">
        <f>SUM(L14:L21)</f>
        <v>110622276</v>
      </c>
      <c r="M23" s="4"/>
      <c r="N23" s="3">
        <v>300</v>
      </c>
      <c r="O23" s="3"/>
      <c r="P23" s="3">
        <v>1150</v>
      </c>
      <c r="R23" s="30">
        <f>SUM(R14:R22)</f>
        <v>16470332</v>
      </c>
      <c r="T23"/>
    </row>
    <row r="24" spans="3:22" ht="12.75" customHeight="1" x14ac:dyDescent="0.2">
      <c r="F24" s="11"/>
      <c r="G24" s="12"/>
      <c r="L24" s="10"/>
      <c r="Q24" s="11"/>
      <c r="R24" s="12"/>
      <c r="V24" s="10"/>
    </row>
    <row r="25" spans="3:22" x14ac:dyDescent="0.2">
      <c r="C25" s="1" t="s">
        <v>7</v>
      </c>
      <c r="D25" s="13" t="s">
        <v>11</v>
      </c>
      <c r="E25" s="1" t="s">
        <v>12</v>
      </c>
      <c r="G25" s="14">
        <f>0.8+12.8+2.9+7.136+3.364+1.23+15.67</f>
        <v>43.9</v>
      </c>
      <c r="I25" s="13">
        <v>30</v>
      </c>
      <c r="J25" s="5" t="s">
        <v>16</v>
      </c>
      <c r="L25" s="8">
        <f>I25*28000*1.1*G25</f>
        <v>40563600.000000007</v>
      </c>
      <c r="Q25" s="11"/>
      <c r="R25" s="31">
        <f>I25*28000*0.2*G25</f>
        <v>7375200</v>
      </c>
      <c r="V25" s="10"/>
    </row>
    <row r="26" spans="3:22" x14ac:dyDescent="0.2">
      <c r="C26" s="1" t="s">
        <v>12</v>
      </c>
      <c r="D26" s="13" t="s">
        <v>11</v>
      </c>
      <c r="E26" s="1" t="s">
        <v>13</v>
      </c>
      <c r="G26" s="14">
        <f>10+3.9+15.4+11.9+1.8+12.1+16.1+14.3</f>
        <v>85.5</v>
      </c>
      <c r="I26" s="13">
        <v>30</v>
      </c>
      <c r="J26" s="5" t="s">
        <v>16</v>
      </c>
      <c r="L26" s="8">
        <f>I26*28000*1.1*G26</f>
        <v>79002000.000000015</v>
      </c>
      <c r="Q26" s="11"/>
      <c r="R26" s="31">
        <f>I26*28000*0.2*G26</f>
        <v>14364000</v>
      </c>
      <c r="V26" s="10"/>
    </row>
    <row r="27" spans="3:22" x14ac:dyDescent="0.2">
      <c r="C27" s="1" t="s">
        <v>13</v>
      </c>
      <c r="D27" s="13" t="s">
        <v>11</v>
      </c>
      <c r="E27" s="1" t="s">
        <v>14</v>
      </c>
      <c r="G27" s="14">
        <f>12.31+13.8+5.1+7.9+1+10.666+8.334</f>
        <v>59.11</v>
      </c>
      <c r="I27" s="13">
        <v>30</v>
      </c>
      <c r="J27" s="5" t="s">
        <v>16</v>
      </c>
      <c r="L27" s="8">
        <f>I27*28000*1.1*G27</f>
        <v>54617640.000000007</v>
      </c>
      <c r="Q27" s="11"/>
      <c r="R27" s="31">
        <f>I27*28000*0.2*G27</f>
        <v>9930480</v>
      </c>
      <c r="V27" s="10"/>
    </row>
    <row r="28" spans="3:22" x14ac:dyDescent="0.2">
      <c r="C28" s="25"/>
      <c r="D28" s="13"/>
      <c r="E28" s="25" t="s">
        <v>31</v>
      </c>
      <c r="G28" s="14"/>
      <c r="I28" s="13"/>
      <c r="J28" s="13"/>
      <c r="L28" s="8">
        <v>26735000</v>
      </c>
      <c r="Q28" s="11"/>
      <c r="R28" s="34">
        <v>2925000</v>
      </c>
      <c r="V28" s="10"/>
    </row>
    <row r="29" spans="3:22" x14ac:dyDescent="0.2">
      <c r="C29" s="25"/>
      <c r="D29" s="13"/>
      <c r="E29" s="25" t="s">
        <v>45</v>
      </c>
      <c r="G29" s="14"/>
      <c r="I29" s="13"/>
      <c r="J29" s="13"/>
      <c r="L29" s="8">
        <v>26523000</v>
      </c>
      <c r="Q29" s="11"/>
      <c r="R29" s="31">
        <v>2877000</v>
      </c>
      <c r="V29" s="10"/>
    </row>
    <row r="30" spans="3:22" x14ac:dyDescent="0.2">
      <c r="C30" s="25"/>
      <c r="D30" s="13"/>
      <c r="E30" s="25" t="s">
        <v>53</v>
      </c>
      <c r="G30" s="14"/>
      <c r="I30" s="13"/>
      <c r="J30" s="13"/>
      <c r="L30" s="8">
        <v>26523000</v>
      </c>
      <c r="Q30" s="11"/>
      <c r="R30" s="31">
        <v>2877000</v>
      </c>
      <c r="V30" s="10"/>
    </row>
    <row r="31" spans="3:22" x14ac:dyDescent="0.2">
      <c r="C31" s="1"/>
      <c r="D31" s="13"/>
      <c r="E31" s="25"/>
      <c r="G31" s="14"/>
      <c r="I31" s="13"/>
      <c r="J31" s="13"/>
      <c r="L31" s="8"/>
      <c r="Q31" s="11"/>
      <c r="R31" s="12"/>
      <c r="V31" s="10"/>
    </row>
    <row r="32" spans="3:22" x14ac:dyDescent="0.2">
      <c r="C32" s="1"/>
      <c r="D32" s="13"/>
      <c r="E32" s="1"/>
      <c r="F32" s="18" t="s">
        <v>19</v>
      </c>
      <c r="G32" s="21">
        <f>SUM(G25:G31)</f>
        <v>188.51</v>
      </c>
      <c r="I32" s="13"/>
      <c r="J32" s="13"/>
      <c r="L32" s="23">
        <f>SUM(L25:L31)</f>
        <v>253964240.00000003</v>
      </c>
      <c r="N32" s="3">
        <v>330</v>
      </c>
      <c r="P32" s="3">
        <v>1540</v>
      </c>
      <c r="Q32" s="11"/>
      <c r="R32" s="29">
        <f>SUM(R25:R31)</f>
        <v>40348680</v>
      </c>
      <c r="V32" s="10"/>
    </row>
    <row r="33" spans="2:22" ht="12.75" customHeight="1" x14ac:dyDescent="0.2">
      <c r="C33" s="1"/>
      <c r="D33" s="13"/>
      <c r="E33" s="1"/>
      <c r="G33" s="14"/>
      <c r="I33" s="13"/>
      <c r="J33" s="13"/>
      <c r="L33" s="8"/>
      <c r="Q33" s="11"/>
      <c r="R33" s="12"/>
      <c r="V33" s="10"/>
    </row>
    <row r="34" spans="2:22" ht="12.75" customHeight="1" x14ac:dyDescent="0.2">
      <c r="C34" s="1"/>
      <c r="D34" s="1"/>
      <c r="E34" s="1"/>
      <c r="F34" s="18" t="s">
        <v>46</v>
      </c>
      <c r="G34" s="21">
        <v>18.41</v>
      </c>
      <c r="I34" s="13">
        <v>20</v>
      </c>
      <c r="J34" s="5" t="s">
        <v>16</v>
      </c>
      <c r="L34" s="29">
        <f>I34*30000*1.1*G34</f>
        <v>12150600</v>
      </c>
      <c r="N34" s="3">
        <v>300</v>
      </c>
      <c r="P34" s="3">
        <v>700</v>
      </c>
      <c r="Q34" s="11"/>
      <c r="R34" s="29">
        <f>I34*30000*0.2*G34</f>
        <v>2209200</v>
      </c>
      <c r="V34" s="10"/>
    </row>
    <row r="35" spans="2:22" ht="13.5" thickBot="1" x14ac:dyDescent="0.25">
      <c r="F35" s="18"/>
      <c r="G35" s="19"/>
      <c r="L35" s="17"/>
      <c r="N35" s="27"/>
      <c r="P35" s="3"/>
      <c r="Q35" s="11"/>
      <c r="R35" s="29"/>
      <c r="V35" s="10"/>
    </row>
    <row r="36" spans="2:22" ht="13.5" thickBot="1" x14ac:dyDescent="0.25">
      <c r="F36" s="18" t="s">
        <v>38</v>
      </c>
      <c r="G36" s="19"/>
      <c r="L36" s="33">
        <f>L23+L32+L34</f>
        <v>376737116</v>
      </c>
      <c r="N36" s="27"/>
      <c r="P36" s="3"/>
      <c r="Q36" s="11"/>
      <c r="R36" s="29"/>
      <c r="V36" s="10"/>
    </row>
    <row r="37" spans="2:22" ht="13.5" thickBot="1" x14ac:dyDescent="0.25">
      <c r="F37" s="18" t="s">
        <v>39</v>
      </c>
      <c r="G37" s="19"/>
      <c r="L37" s="33">
        <f>L36+R32</f>
        <v>417085796</v>
      </c>
      <c r="N37" s="27"/>
      <c r="P37" s="3"/>
      <c r="Q37" s="11"/>
      <c r="R37" s="29"/>
      <c r="V37" s="10"/>
    </row>
    <row r="38" spans="2:22" x14ac:dyDescent="0.2">
      <c r="F38" s="18"/>
      <c r="G38" s="19"/>
      <c r="L38" s="17"/>
      <c r="N38" s="27"/>
      <c r="P38" s="3"/>
      <c r="Q38" s="11"/>
      <c r="R38" s="29"/>
      <c r="V38" s="10"/>
    </row>
    <row r="39" spans="2:22" x14ac:dyDescent="0.2">
      <c r="B39" s="32" t="s">
        <v>69</v>
      </c>
      <c r="F39" s="18"/>
      <c r="G39" s="19"/>
      <c r="L39" s="17"/>
      <c r="N39" s="27"/>
      <c r="P39" s="3"/>
      <c r="Q39" s="11"/>
      <c r="R39" s="29"/>
      <c r="V39" s="10"/>
    </row>
    <row r="40" spans="2:22" x14ac:dyDescent="0.2">
      <c r="F40" s="18" t="s">
        <v>64</v>
      </c>
      <c r="G40" s="19"/>
      <c r="L40" s="17">
        <f>21190000+610000</f>
        <v>21800000</v>
      </c>
      <c r="N40" s="27"/>
      <c r="P40" s="3"/>
      <c r="Q40" s="11"/>
      <c r="R40" s="29">
        <v>2267000</v>
      </c>
      <c r="V40" s="10"/>
    </row>
    <row r="41" spans="2:22" x14ac:dyDescent="0.2">
      <c r="F41" s="18" t="s">
        <v>32</v>
      </c>
      <c r="G41" s="19"/>
      <c r="L41" s="23">
        <f>(L23+L32+L34)*0.3*0.075</f>
        <v>8476585.1099999994</v>
      </c>
      <c r="N41" s="27"/>
      <c r="P41" s="3"/>
      <c r="Q41" s="11"/>
      <c r="R41" s="29"/>
      <c r="V41" s="10"/>
    </row>
    <row r="42" spans="2:22" x14ac:dyDescent="0.2">
      <c r="F42" s="18" t="s">
        <v>33</v>
      </c>
      <c r="G42" s="19"/>
      <c r="L42" s="17">
        <v>7600000</v>
      </c>
      <c r="N42" s="27"/>
      <c r="P42" s="3"/>
      <c r="Q42" s="11"/>
      <c r="R42" s="29">
        <v>790000</v>
      </c>
      <c r="V42" s="10"/>
    </row>
    <row r="43" spans="2:22" x14ac:dyDescent="0.2">
      <c r="F43" s="18" t="s">
        <v>34</v>
      </c>
      <c r="G43" s="19"/>
      <c r="L43" s="17">
        <v>4500000</v>
      </c>
      <c r="N43" s="27"/>
      <c r="P43" s="3"/>
      <c r="Q43" s="11"/>
      <c r="R43" s="29">
        <v>468000</v>
      </c>
      <c r="V43" s="10"/>
    </row>
    <row r="44" spans="2:22" ht="12.75" customHeight="1" x14ac:dyDescent="0.2">
      <c r="F44" s="18" t="s">
        <v>35</v>
      </c>
      <c r="G44" s="12"/>
      <c r="L44" s="10"/>
      <c r="Q44" s="11"/>
      <c r="R44" s="12"/>
      <c r="V44" s="10"/>
    </row>
    <row r="45" spans="2:22" ht="12.75" customHeight="1" x14ac:dyDescent="0.2">
      <c r="F45" s="18" t="s">
        <v>36</v>
      </c>
      <c r="G45" s="12"/>
      <c r="L45" s="30">
        <f>0.1*SUM(L40:L43)</f>
        <v>4237658.5109999999</v>
      </c>
      <c r="Q45" s="11"/>
      <c r="R45" s="12"/>
      <c r="V45" s="10"/>
    </row>
    <row r="46" spans="2:22" ht="12.75" customHeight="1" thickBot="1" x14ac:dyDescent="0.25">
      <c r="F46" s="18"/>
      <c r="G46" s="12"/>
      <c r="L46" s="10"/>
      <c r="Q46" s="11"/>
      <c r="R46" s="12"/>
      <c r="V46" s="10"/>
    </row>
    <row r="47" spans="2:22" ht="13.5" thickBot="1" x14ac:dyDescent="0.25">
      <c r="F47" s="18" t="s">
        <v>28</v>
      </c>
      <c r="G47" s="15">
        <f>G23+G32+G34</f>
        <v>264.19</v>
      </c>
      <c r="L47" s="22">
        <f>L36+SUM(L40:L45)</f>
        <v>423351359.62099999</v>
      </c>
      <c r="Q47" s="11"/>
      <c r="R47" s="22">
        <f>R23+R32+R34+SUM(R40:R43)</f>
        <v>62553212</v>
      </c>
      <c r="V47" s="10"/>
    </row>
    <row r="48" spans="2:22" ht="13.5" thickBot="1" x14ac:dyDescent="0.25">
      <c r="F48" s="18"/>
      <c r="G48" s="16"/>
      <c r="L48" s="23"/>
      <c r="Q48" s="11"/>
      <c r="R48" s="12"/>
      <c r="V48" s="10"/>
    </row>
    <row r="49" spans="3:22" ht="13.5" thickBot="1" x14ac:dyDescent="0.25">
      <c r="F49" s="18" t="s">
        <v>29</v>
      </c>
      <c r="G49" s="16"/>
      <c r="L49" s="22">
        <f>SUM(L47:R47)</f>
        <v>485904571.62099999</v>
      </c>
      <c r="Q49" s="11"/>
      <c r="V49" s="10"/>
    </row>
    <row r="50" spans="3:22" x14ac:dyDescent="0.2">
      <c r="F50" s="18"/>
      <c r="G50" s="16"/>
      <c r="L50" s="23"/>
      <c r="Q50" s="11"/>
      <c r="R50" s="12"/>
      <c r="V50" s="10"/>
    </row>
    <row r="51" spans="3:22" x14ac:dyDescent="0.2">
      <c r="F51" s="18"/>
      <c r="G51" s="16"/>
      <c r="Q51" s="11"/>
      <c r="R51" s="12"/>
      <c r="V51" s="10"/>
    </row>
    <row r="52" spans="3:22" x14ac:dyDescent="0.2">
      <c r="C52" s="1" t="s">
        <v>20</v>
      </c>
      <c r="D52" s="26" t="s">
        <v>21</v>
      </c>
      <c r="E52" t="s">
        <v>48</v>
      </c>
      <c r="F52" s="18"/>
      <c r="G52" s="16"/>
      <c r="L52" s="23"/>
      <c r="Q52" s="11"/>
      <c r="R52" s="12"/>
      <c r="V52" s="10"/>
    </row>
    <row r="53" spans="3:22" x14ac:dyDescent="0.2">
      <c r="D53" s="26" t="s">
        <v>22</v>
      </c>
      <c r="E53" t="s">
        <v>47</v>
      </c>
      <c r="F53" s="18"/>
      <c r="G53" s="16"/>
      <c r="L53" s="23"/>
      <c r="Q53" s="11"/>
      <c r="R53" s="12"/>
      <c r="V53" s="10"/>
    </row>
    <row r="54" spans="3:22" x14ac:dyDescent="0.2">
      <c r="D54" s="26" t="s">
        <v>23</v>
      </c>
      <c r="E54" t="s">
        <v>37</v>
      </c>
      <c r="F54" s="18"/>
      <c r="G54" s="16"/>
      <c r="L54" s="23"/>
      <c r="Q54" s="11"/>
      <c r="R54" s="12"/>
      <c r="V54" s="10"/>
    </row>
    <row r="55" spans="3:22" x14ac:dyDescent="0.2">
      <c r="D55" s="26" t="s">
        <v>49</v>
      </c>
      <c r="E55" t="s">
        <v>50</v>
      </c>
      <c r="F55" s="18"/>
      <c r="G55" s="16"/>
      <c r="L55" s="23"/>
      <c r="Q55" s="11"/>
      <c r="R55" s="12"/>
      <c r="V55" s="10"/>
    </row>
    <row r="56" spans="3:22" x14ac:dyDescent="0.2">
      <c r="F56" s="18"/>
      <c r="G56" s="16"/>
      <c r="L56" s="23"/>
      <c r="Q56" s="11"/>
      <c r="R56" s="12"/>
      <c r="V56" s="10"/>
    </row>
    <row r="57" spans="3:22" x14ac:dyDescent="0.2">
      <c r="F57" s="18"/>
      <c r="G57" s="16"/>
      <c r="L57" s="23"/>
      <c r="Q57" s="11"/>
      <c r="R57" s="12"/>
      <c r="V57" s="10"/>
    </row>
    <row r="58" spans="3:22" x14ac:dyDescent="0.2">
      <c r="F58" s="18"/>
      <c r="G58" s="16"/>
      <c r="L58" s="23"/>
      <c r="Q58" s="11"/>
      <c r="R58" s="12"/>
      <c r="V58" s="10"/>
    </row>
    <row r="59" spans="3:22" x14ac:dyDescent="0.2">
      <c r="F59" s="18"/>
      <c r="G59" s="16"/>
      <c r="L59" s="23"/>
      <c r="Q59" s="11"/>
      <c r="R59" s="12"/>
      <c r="V59" s="10"/>
    </row>
    <row r="60" spans="3:22" x14ac:dyDescent="0.2">
      <c r="F60" s="18"/>
      <c r="G60" s="16"/>
      <c r="L60" s="23"/>
      <c r="Q60" s="11"/>
      <c r="R60" s="12"/>
      <c r="V60" s="10"/>
    </row>
    <row r="61" spans="3:22" x14ac:dyDescent="0.2">
      <c r="F61" s="18"/>
      <c r="G61" s="16"/>
      <c r="L61" s="23"/>
      <c r="Q61" s="11"/>
      <c r="R61" s="12"/>
      <c r="V61" s="10"/>
    </row>
    <row r="62" spans="3:22" x14ac:dyDescent="0.2">
      <c r="F62" s="18"/>
      <c r="G62" s="16"/>
      <c r="L62" s="23"/>
      <c r="Q62" s="11"/>
      <c r="R62" s="12"/>
      <c r="V62" s="10"/>
    </row>
    <row r="63" spans="3:22" x14ac:dyDescent="0.2">
      <c r="F63" s="18"/>
      <c r="G63" s="16"/>
      <c r="L63" s="23"/>
      <c r="Q63" s="11"/>
      <c r="R63" s="12"/>
      <c r="V63" s="10"/>
    </row>
    <row r="64" spans="3:22" x14ac:dyDescent="0.2">
      <c r="F64" s="18"/>
      <c r="G64" s="16"/>
      <c r="L64" s="23"/>
      <c r="Q64" s="11"/>
      <c r="R64" s="12"/>
      <c r="V64" s="10"/>
    </row>
  </sheetData>
  <phoneticPr fontId="0" type="noConversion"/>
  <pageMargins left="0.75" right="0.5" top="0.5" bottom="0.25" header="0.25" footer="0.25"/>
  <pageSetup orientation="portrait" verticalDpi="300" r:id="rId1"/>
  <headerFooter alignWithMargins="0">
    <oddHeader>&amp;RCONFIDENTIAL AND PRIVILEGED  INFORMATION
FOR USE BY ETS FACILITY PLANNING TEAM</oddHeader>
    <oddFooter>&amp;R&amp;8&amp;F
10/26/01
Revision #2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53"/>
  <sheetViews>
    <sheetView workbookViewId="0"/>
  </sheetViews>
  <sheetFormatPr defaultRowHeight="12.75" x14ac:dyDescent="0.2"/>
  <cols>
    <col min="1" max="2" width="3.7109375" customWidth="1"/>
    <col min="3" max="3" width="8.7109375" customWidth="1"/>
    <col min="4" max="4" width="2.7109375" customWidth="1"/>
    <col min="5" max="5" width="7.7109375" customWidth="1"/>
    <col min="6" max="6" width="6.7109375" customWidth="1"/>
    <col min="7" max="7" width="7.7109375" customWidth="1"/>
    <col min="8" max="8" width="1.7109375" customWidth="1"/>
    <col min="9" max="9" width="2.7109375" style="1" customWidth="1"/>
    <col min="10" max="10" width="0.85546875" style="1" customWidth="1"/>
    <col min="11" max="11" width="1.7109375" customWidth="1"/>
    <col min="12" max="12" width="13.7109375" customWidth="1"/>
    <col min="13" max="13" width="0.85546875" customWidth="1"/>
    <col min="14" max="14" width="8.7109375" customWidth="1"/>
    <col min="15" max="15" width="0.85546875" customWidth="1"/>
    <col min="16" max="16" width="8.7109375" customWidth="1"/>
    <col min="17" max="17" width="0.85546875" customWidth="1"/>
    <col min="18" max="18" width="12.7109375" customWidth="1"/>
    <col min="19" max="19" width="1.7109375" customWidth="1"/>
    <col min="20" max="20" width="9.140625" style="1"/>
    <col min="21" max="21" width="1.7109375" customWidth="1"/>
    <col min="22" max="22" width="13.7109375" customWidth="1"/>
  </cols>
  <sheetData>
    <row r="2" spans="3:22" ht="20.25" x14ac:dyDescent="0.3">
      <c r="H2" s="2" t="s">
        <v>40</v>
      </c>
    </row>
    <row r="3" spans="3:22" ht="18" x14ac:dyDescent="0.25">
      <c r="H3" s="24" t="s">
        <v>51</v>
      </c>
    </row>
    <row r="4" spans="3:22" ht="18" x14ac:dyDescent="0.25">
      <c r="H4" s="24" t="s">
        <v>58</v>
      </c>
    </row>
    <row r="5" spans="3:22" ht="18" x14ac:dyDescent="0.25">
      <c r="H5" s="24" t="s">
        <v>0</v>
      </c>
    </row>
    <row r="6" spans="3:22" ht="18" x14ac:dyDescent="0.25">
      <c r="H6" s="24" t="s">
        <v>68</v>
      </c>
    </row>
    <row r="7" spans="3:22" ht="6" customHeight="1" x14ac:dyDescent="0.2"/>
    <row r="9" spans="3:22" x14ac:dyDescent="0.2">
      <c r="C9" s="3" t="s">
        <v>41</v>
      </c>
      <c r="D9" s="4" t="s">
        <v>65</v>
      </c>
      <c r="E9" s="20" t="s">
        <v>43</v>
      </c>
      <c r="F9" s="20"/>
      <c r="T9"/>
    </row>
    <row r="10" spans="3:22" x14ac:dyDescent="0.2">
      <c r="E10" s="20" t="s">
        <v>67</v>
      </c>
      <c r="F10" s="3"/>
      <c r="T10"/>
    </row>
    <row r="11" spans="3:22" x14ac:dyDescent="0.2">
      <c r="E11" s="20"/>
      <c r="F11" s="3"/>
      <c r="T11"/>
    </row>
    <row r="12" spans="3:22" x14ac:dyDescent="0.2">
      <c r="N12" s="3" t="s">
        <v>24</v>
      </c>
      <c r="P12" s="3" t="s">
        <v>25</v>
      </c>
      <c r="R12" s="3" t="s">
        <v>27</v>
      </c>
      <c r="T12"/>
    </row>
    <row r="13" spans="3:22" x14ac:dyDescent="0.2">
      <c r="C13" s="3" t="s">
        <v>1</v>
      </c>
      <c r="D13" s="3"/>
      <c r="E13" s="3" t="s">
        <v>2</v>
      </c>
      <c r="F13" s="4"/>
      <c r="G13" s="3" t="s">
        <v>3</v>
      </c>
      <c r="I13" s="3" t="s">
        <v>4</v>
      </c>
      <c r="J13" s="3"/>
      <c r="L13" s="3" t="s">
        <v>5</v>
      </c>
      <c r="M13" s="3"/>
      <c r="N13" s="3" t="s">
        <v>17</v>
      </c>
      <c r="P13" s="3" t="s">
        <v>17</v>
      </c>
      <c r="R13" s="3" t="s">
        <v>26</v>
      </c>
      <c r="T13"/>
    </row>
    <row r="14" spans="3:22" x14ac:dyDescent="0.2">
      <c r="C14" s="1" t="s">
        <v>7</v>
      </c>
      <c r="D14" s="13" t="s">
        <v>11</v>
      </c>
      <c r="E14" s="1" t="s">
        <v>12</v>
      </c>
      <c r="G14" s="14">
        <f>0.8+12.8+2.9+7.136+3.364+1.23+15.67</f>
        <v>43.9</v>
      </c>
      <c r="I14" s="13">
        <v>30</v>
      </c>
      <c r="J14" s="5" t="s">
        <v>16</v>
      </c>
      <c r="L14" s="8">
        <f>I14*28000*1.1*G14</f>
        <v>40563600.000000007</v>
      </c>
      <c r="Q14" s="11"/>
      <c r="R14" s="31">
        <f>I14*28000*0.2*G14</f>
        <v>7375200</v>
      </c>
      <c r="V14" s="10"/>
    </row>
    <row r="15" spans="3:22" x14ac:dyDescent="0.2">
      <c r="C15" s="1" t="s">
        <v>12</v>
      </c>
      <c r="D15" s="13" t="s">
        <v>11</v>
      </c>
      <c r="E15" s="1" t="s">
        <v>13</v>
      </c>
      <c r="G15" s="14">
        <f>10+3.9+15.4+11.9+1.8+12.1+16.1+14.3</f>
        <v>85.5</v>
      </c>
      <c r="I15" s="13">
        <v>30</v>
      </c>
      <c r="J15" s="5" t="s">
        <v>16</v>
      </c>
      <c r="L15" s="8">
        <f>I15*28000*1.1*G15</f>
        <v>79002000.000000015</v>
      </c>
      <c r="Q15" s="11"/>
      <c r="R15" s="31">
        <f>I15*28000*0.2*G15</f>
        <v>14364000</v>
      </c>
      <c r="V15" s="10"/>
    </row>
    <row r="16" spans="3:22" x14ac:dyDescent="0.2">
      <c r="C16" s="1" t="s">
        <v>13</v>
      </c>
      <c r="D16" s="13" t="s">
        <v>11</v>
      </c>
      <c r="E16" s="1" t="s">
        <v>14</v>
      </c>
      <c r="G16" s="14">
        <f>12.31+13.8+5.1+7.9+1+10.666+8.334</f>
        <v>59.11</v>
      </c>
      <c r="I16" s="13">
        <v>30</v>
      </c>
      <c r="J16" s="5" t="s">
        <v>16</v>
      </c>
      <c r="L16" s="8">
        <f>I16*28000*1.1*G16</f>
        <v>54617640.000000007</v>
      </c>
      <c r="Q16" s="11"/>
      <c r="R16" s="31">
        <f>I16*28000*0.2*G16</f>
        <v>9930480</v>
      </c>
      <c r="V16" s="10"/>
    </row>
    <row r="17" spans="2:22" x14ac:dyDescent="0.2">
      <c r="C17" s="25"/>
      <c r="D17" s="13"/>
      <c r="E17" s="25" t="s">
        <v>31</v>
      </c>
      <c r="G17" s="14"/>
      <c r="I17" s="13"/>
      <c r="J17" s="13"/>
      <c r="L17" s="8">
        <v>26735000</v>
      </c>
      <c r="Q17" s="11"/>
      <c r="R17" s="34">
        <v>2925000</v>
      </c>
      <c r="V17" s="10"/>
    </row>
    <row r="18" spans="2:22" x14ac:dyDescent="0.2">
      <c r="C18" s="25"/>
      <c r="D18" s="13"/>
      <c r="E18" s="25" t="s">
        <v>45</v>
      </c>
      <c r="G18" s="14"/>
      <c r="I18" s="13"/>
      <c r="J18" s="13"/>
      <c r="L18" s="8">
        <v>26523000</v>
      </c>
      <c r="Q18" s="11"/>
      <c r="R18" s="31">
        <v>2877000</v>
      </c>
      <c r="V18" s="10"/>
    </row>
    <row r="19" spans="2:22" x14ac:dyDescent="0.2">
      <c r="C19" s="25"/>
      <c r="D19" s="13"/>
      <c r="E19" s="25" t="s">
        <v>53</v>
      </c>
      <c r="G19" s="14"/>
      <c r="I19" s="13"/>
      <c r="J19" s="13"/>
      <c r="L19" s="8">
        <v>26523000</v>
      </c>
      <c r="Q19" s="11"/>
      <c r="R19" s="31">
        <v>2877000</v>
      </c>
      <c r="V19" s="10"/>
    </row>
    <row r="20" spans="2:22" x14ac:dyDescent="0.2">
      <c r="C20" s="1"/>
      <c r="D20" s="13"/>
      <c r="E20" s="25"/>
      <c r="G20" s="14"/>
      <c r="I20" s="13"/>
      <c r="J20" s="13"/>
      <c r="L20" s="8"/>
      <c r="Q20" s="11"/>
      <c r="R20" s="12"/>
      <c r="V20" s="10"/>
    </row>
    <row r="21" spans="2:22" x14ac:dyDescent="0.2">
      <c r="C21" s="1"/>
      <c r="D21" s="13"/>
      <c r="E21" s="1"/>
      <c r="F21" s="18" t="s">
        <v>19</v>
      </c>
      <c r="G21" s="21">
        <f>SUM(G14:G20)</f>
        <v>188.51</v>
      </c>
      <c r="I21" s="13"/>
      <c r="J21" s="13"/>
      <c r="L21" s="23">
        <f>SUM(L14:L20)</f>
        <v>253964240.00000003</v>
      </c>
      <c r="N21" s="3">
        <v>330</v>
      </c>
      <c r="P21" s="3">
        <v>1540</v>
      </c>
      <c r="Q21" s="11"/>
      <c r="R21" s="29">
        <f>SUM(R14:R20)</f>
        <v>40348680</v>
      </c>
      <c r="V21" s="10"/>
    </row>
    <row r="22" spans="2:22" ht="12.75" customHeight="1" x14ac:dyDescent="0.2">
      <c r="C22" s="1"/>
      <c r="D22" s="13"/>
      <c r="E22" s="1"/>
      <c r="G22" s="14"/>
      <c r="I22" s="13"/>
      <c r="J22" s="13"/>
      <c r="L22" s="8"/>
      <c r="Q22" s="11"/>
      <c r="R22" s="12"/>
      <c r="V22" s="10"/>
    </row>
    <row r="23" spans="2:22" ht="12.75" customHeight="1" x14ac:dyDescent="0.2">
      <c r="C23" s="1"/>
      <c r="D23" s="1"/>
      <c r="E23" s="1"/>
      <c r="F23" s="18" t="s">
        <v>46</v>
      </c>
      <c r="G23" s="21">
        <v>18.41</v>
      </c>
      <c r="I23" s="13">
        <v>20</v>
      </c>
      <c r="J23" s="5" t="s">
        <v>16</v>
      </c>
      <c r="L23" s="29">
        <f>I23*30000*1.1*G23</f>
        <v>12150600</v>
      </c>
      <c r="N23" s="3">
        <v>300</v>
      </c>
      <c r="P23" s="3">
        <v>700</v>
      </c>
      <c r="Q23" s="11"/>
      <c r="R23" s="29">
        <f>I23*30000*0.2*G23</f>
        <v>2209200</v>
      </c>
      <c r="V23" s="10"/>
    </row>
    <row r="24" spans="2:22" ht="13.5" thickBot="1" x14ac:dyDescent="0.25">
      <c r="F24" s="18"/>
      <c r="G24" s="19"/>
      <c r="L24" s="17"/>
      <c r="N24" s="27"/>
      <c r="P24" s="3"/>
      <c r="Q24" s="11"/>
      <c r="R24" s="29"/>
      <c r="V24" s="10"/>
    </row>
    <row r="25" spans="2:22" ht="13.5" thickBot="1" x14ac:dyDescent="0.25">
      <c r="F25" s="18" t="s">
        <v>38</v>
      </c>
      <c r="G25" s="19"/>
      <c r="L25" s="33">
        <f>L21+L23</f>
        <v>266114840.00000003</v>
      </c>
      <c r="N25" s="27"/>
      <c r="P25" s="3"/>
      <c r="Q25" s="11"/>
      <c r="R25" s="29"/>
      <c r="V25" s="10"/>
    </row>
    <row r="26" spans="2:22" ht="13.5" thickBot="1" x14ac:dyDescent="0.25">
      <c r="F26" s="18" t="s">
        <v>39</v>
      </c>
      <c r="G26" s="19"/>
      <c r="L26" s="33">
        <f>L25+R21</f>
        <v>306463520</v>
      </c>
      <c r="N26" s="27"/>
      <c r="P26" s="3"/>
      <c r="Q26" s="11"/>
      <c r="R26" s="29"/>
      <c r="V26" s="10"/>
    </row>
    <row r="27" spans="2:22" x14ac:dyDescent="0.2">
      <c r="F27" s="18"/>
      <c r="G27" s="19"/>
      <c r="L27" s="17"/>
      <c r="N27" s="27"/>
      <c r="P27" s="3"/>
      <c r="Q27" s="11"/>
      <c r="R27" s="29"/>
      <c r="V27" s="10"/>
    </row>
    <row r="28" spans="2:22" x14ac:dyDescent="0.2">
      <c r="B28" s="32" t="s">
        <v>69</v>
      </c>
      <c r="F28" s="18"/>
      <c r="G28" s="19"/>
      <c r="L28" s="17"/>
      <c r="N28" s="27"/>
      <c r="P28" s="3"/>
      <c r="Q28" s="11"/>
      <c r="R28" s="29"/>
      <c r="V28" s="10"/>
    </row>
    <row r="29" spans="2:22" x14ac:dyDescent="0.2">
      <c r="F29" s="18" t="s">
        <v>64</v>
      </c>
      <c r="G29" s="19"/>
      <c r="L29" s="17">
        <f>16300000+610000</f>
        <v>16910000</v>
      </c>
      <c r="N29" s="27"/>
      <c r="P29" s="3"/>
      <c r="Q29" s="11"/>
      <c r="R29" s="29">
        <v>1759000</v>
      </c>
      <c r="V29" s="10"/>
    </row>
    <row r="30" spans="2:22" x14ac:dyDescent="0.2">
      <c r="F30" s="18" t="s">
        <v>32</v>
      </c>
      <c r="G30" s="19"/>
      <c r="L30" s="23">
        <f>(L21+L23)*0.3*0.075</f>
        <v>5987583.8999999994</v>
      </c>
      <c r="N30" s="27"/>
      <c r="P30" s="3"/>
      <c r="Q30" s="11"/>
      <c r="R30" s="29"/>
      <c r="V30" s="10"/>
    </row>
    <row r="31" spans="2:22" x14ac:dyDescent="0.2">
      <c r="F31" s="18" t="s">
        <v>33</v>
      </c>
      <c r="G31" s="19"/>
      <c r="L31" s="17">
        <v>5600000</v>
      </c>
      <c r="N31" s="27"/>
      <c r="P31" s="3"/>
      <c r="Q31" s="11"/>
      <c r="R31" s="29">
        <f>L31*0.104</f>
        <v>582400</v>
      </c>
      <c r="V31" s="10"/>
    </row>
    <row r="32" spans="2:22" x14ac:dyDescent="0.2">
      <c r="F32" s="18" t="s">
        <v>34</v>
      </c>
      <c r="G32" s="19"/>
      <c r="L32" s="17">
        <v>4500000</v>
      </c>
      <c r="N32" s="27"/>
      <c r="P32" s="3"/>
      <c r="Q32" s="11"/>
      <c r="R32" s="29">
        <f>L32*0.104</f>
        <v>468000</v>
      </c>
      <c r="V32" s="10"/>
    </row>
    <row r="33" spans="3:22" ht="12.75" customHeight="1" x14ac:dyDescent="0.2">
      <c r="F33" s="18" t="s">
        <v>35</v>
      </c>
      <c r="G33" s="12"/>
      <c r="L33" s="10"/>
      <c r="Q33" s="11"/>
      <c r="R33" s="12"/>
      <c r="V33" s="10"/>
    </row>
    <row r="34" spans="3:22" ht="12.75" customHeight="1" x14ac:dyDescent="0.2">
      <c r="F34" s="18" t="s">
        <v>36</v>
      </c>
      <c r="G34" s="12"/>
      <c r="L34" s="30">
        <f>0.1*SUM(L29:L32)</f>
        <v>3299758.39</v>
      </c>
      <c r="Q34" s="11"/>
      <c r="R34" s="12"/>
      <c r="V34" s="10"/>
    </row>
    <row r="35" spans="3:22" ht="12.75" customHeight="1" thickBot="1" x14ac:dyDescent="0.25">
      <c r="F35" s="18"/>
      <c r="G35" s="12"/>
      <c r="L35" s="10"/>
      <c r="Q35" s="11"/>
      <c r="R35" s="12"/>
      <c r="V35" s="10"/>
    </row>
    <row r="36" spans="3:22" ht="13.5" thickBot="1" x14ac:dyDescent="0.25">
      <c r="F36" s="18" t="s">
        <v>28</v>
      </c>
      <c r="G36" s="15">
        <f>G21+G23</f>
        <v>206.92</v>
      </c>
      <c r="L36" s="22">
        <f>L25+SUM(L29:L34)</f>
        <v>302412182.29000002</v>
      </c>
      <c r="Q36" s="11"/>
      <c r="R36" s="22">
        <f>R21+R23+SUM(R29:R32)</f>
        <v>45367280</v>
      </c>
      <c r="V36" s="10"/>
    </row>
    <row r="37" spans="3:22" ht="13.5" thickBot="1" x14ac:dyDescent="0.25">
      <c r="F37" s="18"/>
      <c r="G37" s="16"/>
      <c r="L37" s="23"/>
      <c r="Q37" s="11"/>
      <c r="R37" s="12"/>
      <c r="V37" s="10"/>
    </row>
    <row r="38" spans="3:22" ht="13.5" thickBot="1" x14ac:dyDescent="0.25">
      <c r="F38" s="18" t="s">
        <v>29</v>
      </c>
      <c r="G38" s="16"/>
      <c r="L38" s="22">
        <f>SUM(L36:R36)</f>
        <v>347779462.29000002</v>
      </c>
      <c r="Q38" s="11"/>
      <c r="V38" s="10"/>
    </row>
    <row r="39" spans="3:22" x14ac:dyDescent="0.2">
      <c r="F39" s="18"/>
      <c r="G39" s="16"/>
      <c r="L39" s="23"/>
      <c r="Q39" s="11"/>
      <c r="R39" s="12"/>
      <c r="V39" s="10"/>
    </row>
    <row r="40" spans="3:22" x14ac:dyDescent="0.2">
      <c r="F40" s="18"/>
      <c r="G40" s="16"/>
      <c r="Q40" s="11"/>
      <c r="R40" s="12"/>
      <c r="V40" s="10"/>
    </row>
    <row r="41" spans="3:22" x14ac:dyDescent="0.2">
      <c r="C41" s="1" t="s">
        <v>20</v>
      </c>
      <c r="D41" s="26" t="s">
        <v>21</v>
      </c>
      <c r="E41" t="s">
        <v>48</v>
      </c>
      <c r="F41" s="18"/>
      <c r="G41" s="16"/>
      <c r="L41" s="23"/>
      <c r="Q41" s="11"/>
      <c r="R41" s="12"/>
      <c r="V41" s="10"/>
    </row>
    <row r="42" spans="3:22" x14ac:dyDescent="0.2">
      <c r="D42" s="26" t="s">
        <v>22</v>
      </c>
      <c r="E42" t="s">
        <v>47</v>
      </c>
      <c r="F42" s="18"/>
      <c r="G42" s="16"/>
      <c r="L42" s="23"/>
      <c r="Q42" s="11"/>
      <c r="R42" s="12"/>
      <c r="V42" s="10"/>
    </row>
    <row r="43" spans="3:22" x14ac:dyDescent="0.2">
      <c r="D43" s="26" t="s">
        <v>23</v>
      </c>
      <c r="E43" t="s">
        <v>37</v>
      </c>
      <c r="F43" s="18"/>
      <c r="G43" s="16"/>
      <c r="L43" s="23"/>
      <c r="Q43" s="11"/>
      <c r="R43" s="12"/>
      <c r="V43" s="10"/>
    </row>
    <row r="44" spans="3:22" x14ac:dyDescent="0.2">
      <c r="D44" s="26" t="s">
        <v>49</v>
      </c>
      <c r="E44" t="s">
        <v>50</v>
      </c>
      <c r="F44" s="18"/>
      <c r="G44" s="16"/>
      <c r="L44" s="23"/>
      <c r="Q44" s="11"/>
      <c r="R44" s="12"/>
      <c r="V44" s="10"/>
    </row>
    <row r="45" spans="3:22" x14ac:dyDescent="0.2">
      <c r="D45" s="26" t="s">
        <v>54</v>
      </c>
      <c r="E45" t="s">
        <v>55</v>
      </c>
      <c r="F45" s="18"/>
      <c r="G45" s="16"/>
      <c r="L45" s="23"/>
      <c r="Q45" s="11"/>
      <c r="R45" s="12"/>
      <c r="V45" s="10"/>
    </row>
    <row r="46" spans="3:22" x14ac:dyDescent="0.2">
      <c r="F46" s="18"/>
      <c r="G46" s="16"/>
      <c r="L46" s="23"/>
      <c r="Q46" s="11"/>
      <c r="R46" s="12"/>
      <c r="V46" s="10"/>
    </row>
    <row r="47" spans="3:22" x14ac:dyDescent="0.2">
      <c r="F47" s="18"/>
      <c r="G47" s="16"/>
      <c r="L47" s="23"/>
      <c r="Q47" s="11"/>
      <c r="R47" s="12"/>
      <c r="V47" s="10"/>
    </row>
    <row r="48" spans="3:22" x14ac:dyDescent="0.2">
      <c r="F48" s="18"/>
      <c r="G48" s="16"/>
      <c r="L48" s="23"/>
      <c r="Q48" s="11"/>
      <c r="R48" s="12"/>
      <c r="V48" s="10"/>
    </row>
    <row r="49" spans="6:22" x14ac:dyDescent="0.2">
      <c r="F49" s="18"/>
      <c r="G49" s="16"/>
      <c r="L49" s="23"/>
      <c r="Q49" s="11"/>
      <c r="R49" s="12"/>
      <c r="V49" s="10"/>
    </row>
    <row r="50" spans="6:22" x14ac:dyDescent="0.2">
      <c r="F50" s="18"/>
      <c r="G50" s="16"/>
      <c r="L50" s="23"/>
      <c r="Q50" s="11"/>
      <c r="R50" s="12"/>
      <c r="V50" s="10"/>
    </row>
    <row r="51" spans="6:22" x14ac:dyDescent="0.2">
      <c r="F51" s="18"/>
      <c r="G51" s="16"/>
      <c r="L51" s="23"/>
      <c r="Q51" s="11"/>
      <c r="R51" s="12"/>
      <c r="V51" s="10"/>
    </row>
    <row r="52" spans="6:22" x14ac:dyDescent="0.2">
      <c r="F52" s="18"/>
      <c r="G52" s="16"/>
      <c r="L52" s="23"/>
      <c r="Q52" s="11"/>
      <c r="R52" s="12"/>
      <c r="V52" s="10"/>
    </row>
    <row r="53" spans="6:22" x14ac:dyDescent="0.2">
      <c r="F53" s="18"/>
      <c r="G53" s="16"/>
      <c r="L53" s="23"/>
      <c r="Q53" s="11"/>
      <c r="R53" s="12"/>
      <c r="V53" s="10"/>
    </row>
  </sheetData>
  <phoneticPr fontId="0" type="noConversion"/>
  <pageMargins left="0.75" right="0.5" top="0.5" bottom="0.25" header="0.25" footer="0.25"/>
  <pageSetup orientation="portrait" verticalDpi="300" r:id="rId1"/>
  <headerFooter alignWithMargins="0">
    <oddHeader>&amp;RCONFIDENTIAL AND PRIVILEGED  INFORMATION
FOR USE BY ETS FACILITY PLANNING TEAM</oddHeader>
    <oddFooter>&amp;R&amp;8&amp;F
10/26/01
Revision #2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250 MM Exp West with SJ Lat</vt:lpstr>
      <vt:lpstr>250 MM Exp West without SJ Lat</vt:lpstr>
      <vt:lpstr>300 MM Exp West with SJ Lat</vt:lpstr>
      <vt:lpstr>300 MM Exp West without SJ Lat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Jan Havlíček</cp:lastModifiedBy>
  <cp:lastPrinted>2001-10-26T14:10:14Z</cp:lastPrinted>
  <dcterms:created xsi:type="dcterms:W3CDTF">2001-06-25T13:07:09Z</dcterms:created>
  <dcterms:modified xsi:type="dcterms:W3CDTF">2023-09-20T00:02:09Z</dcterms:modified>
</cp:coreProperties>
</file>