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541F1A-BD20-4B84-A2F3-1F010C8C5242}" xr6:coauthVersionLast="47" xr6:coauthVersionMax="47" xr10:uidLastSave="{00000000-0000-0000-0000-000000000000}"/>
  <bookViews>
    <workbookView xWindow="-120" yWindow="-120" windowWidth="38640" windowHeight="15720" activeTab="1"/>
  </bookViews>
  <sheets>
    <sheet name="Engines" sheetId="8" r:id="rId1"/>
    <sheet name="Summary" sheetId="12" r:id="rId2"/>
    <sheet name="Tanks" sheetId="11" r:id="rId3"/>
    <sheet name="Load" sheetId="10" r:id="rId4"/>
    <sheet name="Fugitives" sheetId="9" r:id="rId5"/>
  </sheets>
  <definedNames>
    <definedName name="_xlnm.Print_Area" localSheetId="1">Summary!$A$1:$H$33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8" l="1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7" i="8"/>
  <c r="K17" i="8"/>
  <c r="L17" i="8"/>
  <c r="M17" i="8"/>
  <c r="N17" i="8"/>
  <c r="B36" i="8"/>
  <c r="C36" i="8"/>
  <c r="D36" i="8"/>
  <c r="E36" i="8"/>
  <c r="F36" i="8"/>
  <c r="G36" i="8"/>
  <c r="K36" i="8"/>
  <c r="B37" i="8"/>
  <c r="C37" i="8"/>
  <c r="D37" i="8"/>
  <c r="E37" i="8"/>
  <c r="F37" i="8"/>
  <c r="G37" i="8"/>
  <c r="K37" i="8"/>
  <c r="B38" i="8"/>
  <c r="C38" i="8"/>
  <c r="D38" i="8"/>
  <c r="E38" i="8"/>
  <c r="F38" i="8"/>
  <c r="G38" i="8"/>
  <c r="K38" i="8"/>
  <c r="B39" i="8"/>
  <c r="C39" i="8"/>
  <c r="D39" i="8"/>
  <c r="E39" i="8"/>
  <c r="F39" i="8"/>
  <c r="G39" i="8"/>
  <c r="K39" i="8"/>
  <c r="C40" i="8"/>
  <c r="D40" i="8"/>
  <c r="E40" i="8"/>
  <c r="F40" i="8"/>
  <c r="G40" i="8"/>
  <c r="H40" i="8"/>
  <c r="I40" i="8"/>
  <c r="J40" i="8"/>
  <c r="K40" i="8"/>
  <c r="F12" i="9"/>
  <c r="G12" i="9"/>
  <c r="H12" i="9"/>
  <c r="F17" i="9"/>
  <c r="G17" i="9"/>
  <c r="H17" i="9"/>
  <c r="F19" i="9"/>
  <c r="G19" i="9"/>
  <c r="H19" i="9"/>
  <c r="F21" i="9"/>
  <c r="G21" i="9"/>
  <c r="H21" i="9"/>
  <c r="G23" i="9"/>
  <c r="H23" i="9"/>
  <c r="G12" i="10"/>
  <c r="H12" i="10"/>
  <c r="B9" i="12"/>
  <c r="C9" i="12"/>
  <c r="D9" i="12"/>
  <c r="E9" i="12"/>
  <c r="F9" i="12"/>
  <c r="G9" i="12"/>
  <c r="H9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B31" i="12"/>
  <c r="C31" i="12"/>
  <c r="D31" i="12"/>
  <c r="E31" i="12"/>
  <c r="F31" i="12"/>
  <c r="G31" i="12"/>
  <c r="H31" i="12"/>
  <c r="D11" i="11"/>
  <c r="H11" i="11"/>
  <c r="I11" i="11"/>
  <c r="D12" i="11"/>
  <c r="H12" i="11"/>
  <c r="I12" i="11"/>
  <c r="D13" i="11"/>
  <c r="D14" i="11"/>
  <c r="H14" i="11"/>
  <c r="I14" i="11"/>
  <c r="D15" i="11"/>
  <c r="D16" i="11"/>
  <c r="D17" i="11"/>
  <c r="D18" i="11"/>
  <c r="D19" i="11"/>
  <c r="D20" i="11"/>
  <c r="D21" i="11"/>
  <c r="D22" i="11"/>
  <c r="D23" i="11"/>
  <c r="D24" i="11"/>
  <c r="D25" i="11"/>
  <c r="F26" i="11"/>
  <c r="G26" i="11"/>
  <c r="H26" i="11"/>
  <c r="I26" i="11"/>
</calcChain>
</file>

<file path=xl/sharedStrings.xml><?xml version="1.0" encoding="utf-8"?>
<sst xmlns="http://schemas.openxmlformats.org/spreadsheetml/2006/main" count="270" uniqueCount="155">
  <si>
    <t>NORTHERN NATURAL GAS COMPANY</t>
  </si>
  <si>
    <t>ELDORADO COMPRESSOR STATION</t>
  </si>
  <si>
    <t>TNRCC ACCOUNT NO. SF-0036-Q</t>
  </si>
  <si>
    <t xml:space="preserve"> </t>
  </si>
  <si>
    <t>NATURAL GAS FIRED PIPELINE COMPRESSOR ENGINES</t>
  </si>
  <si>
    <t>ANNUAL EMISSIONS</t>
  </si>
  <si>
    <t>UNIT</t>
  </si>
  <si>
    <t>TOTAL</t>
  </si>
  <si>
    <t>RATED</t>
  </si>
  <si>
    <t>ANNUAL EMISSIONS (TONS/YR)</t>
  </si>
  <si>
    <t>Annual</t>
  </si>
  <si>
    <t>I.D.</t>
  </si>
  <si>
    <t>ANNUAL</t>
  </si>
  <si>
    <t>HORSE</t>
  </si>
  <si>
    <t>(1)</t>
  </si>
  <si>
    <t>(EPN)</t>
  </si>
  <si>
    <t>HOURS</t>
  </si>
  <si>
    <t>POWER</t>
  </si>
  <si>
    <t>SO2</t>
  </si>
  <si>
    <t>NOX</t>
  </si>
  <si>
    <t>CO</t>
  </si>
  <si>
    <t>nm-VOC</t>
  </si>
  <si>
    <t>PM2.5</t>
  </si>
  <si>
    <t>E-1</t>
  </si>
  <si>
    <t>E-2</t>
  </si>
  <si>
    <t>E-3</t>
  </si>
  <si>
    <t>A-1</t>
  </si>
  <si>
    <t>NOTES:</t>
  </si>
  <si>
    <t>(1) Analysis of natural gas shows no sulfur.</t>
  </si>
  <si>
    <t>HEAT</t>
  </si>
  <si>
    <t>TEMP.</t>
  </si>
  <si>
    <t>NOx</t>
  </si>
  <si>
    <t>PM</t>
  </si>
  <si>
    <t>Benzene</t>
  </si>
  <si>
    <t>Toluene</t>
  </si>
  <si>
    <t>Ethylbenzene</t>
  </si>
  <si>
    <t>Xylenes</t>
  </si>
  <si>
    <t>Acetaldehyde</t>
  </si>
  <si>
    <t>Acrolein</t>
  </si>
  <si>
    <t>EPN:</t>
  </si>
  <si>
    <t>Formaldehyde</t>
  </si>
  <si>
    <t>EPN: FUG       AREA FUGITIVE EMISSIONS</t>
  </si>
  <si>
    <t>EMISSION</t>
  </si>
  <si>
    <t>PERCENT</t>
  </si>
  <si>
    <t>-</t>
  </si>
  <si>
    <t>EMISSIONS</t>
  </si>
  <si>
    <t>COMPONENT</t>
  </si>
  <si>
    <t>COUNT</t>
  </si>
  <si>
    <t>FACTOR *1</t>
  </si>
  <si>
    <t xml:space="preserve"> VOC *2</t>
  </si>
  <si>
    <t>(lb/hr/comp)</t>
  </si>
  <si>
    <t>(lb/yr)</t>
  </si>
  <si>
    <t>(tn/yr)</t>
  </si>
  <si>
    <t>VALVES:</t>
  </si>
  <si>
    <t>GAS/VAPOR</t>
  </si>
  <si>
    <t>LIGHT OIL</t>
  </si>
  <si>
    <t>PUMP SEALS:</t>
  </si>
  <si>
    <t>FLANGES:</t>
  </si>
  <si>
    <t>COMPRESSOR SEALS:</t>
  </si>
  <si>
    <t>OPEN ENDED LINES:</t>
  </si>
  <si>
    <t>RELIEF VALVES:</t>
  </si>
  <si>
    <t>SAMPLE CONNECTIONS:</t>
  </si>
  <si>
    <t>TOTAL VOC (59999):</t>
  </si>
  <si>
    <t>*1. Average emission factors for oil and gas production operations.</t>
  </si>
  <si>
    <t>*3.  Compressors are purged during shutdown</t>
  </si>
  <si>
    <t>PRODUCT</t>
  </si>
  <si>
    <t>(tpy)</t>
  </si>
  <si>
    <t>Xylene</t>
  </si>
  <si>
    <t>FUG</t>
  </si>
  <si>
    <t>(lb/day)</t>
  </si>
  <si>
    <t>DAILY</t>
  </si>
  <si>
    <t>EMISSION FACTORS (lb/MMBtu) (3) (4) (5)</t>
  </si>
  <si>
    <t>(3) Engine A-1 emission factors (lbs/MMBtu) from AP-42  Table 3.2-3 (4 cycle rich burn) dated 7/00.</t>
  </si>
  <si>
    <t>*2.  % VOC conservatively estimated; emissions exclude methane &amp; ethane. For liquid service, used EPA Speciate Profiles #0316, #0321.</t>
  </si>
  <si>
    <t>(4) 100% of Total Outlet particulate is assumed to be PM2.5.  Emission factor from AP-42.</t>
  </si>
  <si>
    <t>Methanol</t>
  </si>
  <si>
    <t>2SLB</t>
  </si>
  <si>
    <t>4SRB</t>
  </si>
  <si>
    <t>HAP Emissions AP-42 Factors</t>
  </si>
  <si>
    <t>Pollutant</t>
  </si>
  <si>
    <t>4SLB</t>
  </si>
  <si>
    <t>Turbines</t>
  </si>
  <si>
    <t>Gasoline</t>
  </si>
  <si>
    <t>Total HAP</t>
  </si>
  <si>
    <t>POTENTIAL ANNUAL HAP EMISSIONS (tpy)</t>
  </si>
  <si>
    <t>MMBtu/hr</t>
  </si>
  <si>
    <t>RATE</t>
  </si>
  <si>
    <t>(Btu/hp-hr)</t>
  </si>
  <si>
    <t>Storage Tank Potential To Emit</t>
  </si>
  <si>
    <t>Mol</t>
  </si>
  <si>
    <t>AVE.</t>
  </si>
  <si>
    <t>AVG. VAPOR</t>
  </si>
  <si>
    <t>SAT.</t>
  </si>
  <si>
    <t>LOADING</t>
  </si>
  <si>
    <t>Wt</t>
  </si>
  <si>
    <t>PRESSURE</t>
  </si>
  <si>
    <t>FACTOR</t>
  </si>
  <si>
    <t>THROUGHPUT</t>
  </si>
  <si>
    <t>(lb/lb-mol)</t>
  </si>
  <si>
    <t>deg F</t>
  </si>
  <si>
    <t>psia</t>
  </si>
  <si>
    <t>gals/year</t>
  </si>
  <si>
    <t>tons/yr</t>
  </si>
  <si>
    <t>LOAD</t>
  </si>
  <si>
    <t>CONDENSATE</t>
  </si>
  <si>
    <t>Note:</t>
  </si>
  <si>
    <t xml:space="preserve">(1) Annual throughput conservatively estimated. </t>
  </si>
  <si>
    <t>(2) Physical data estimated.</t>
  </si>
  <si>
    <t>TANK EMISSIONS</t>
  </si>
  <si>
    <t xml:space="preserve">Maximum </t>
  </si>
  <si>
    <t xml:space="preserve">Working </t>
  </si>
  <si>
    <t>Standing</t>
  </si>
  <si>
    <t>Max Hourly</t>
  </si>
  <si>
    <t xml:space="preserve">Capacity </t>
  </si>
  <si>
    <t>Throughput</t>
  </si>
  <si>
    <t>Fill Rate</t>
  </si>
  <si>
    <t>Losses</t>
  </si>
  <si>
    <t xml:space="preserve">Emissions </t>
  </si>
  <si>
    <t>Emissions</t>
  </si>
  <si>
    <t>Tank ID</t>
  </si>
  <si>
    <t>Contents</t>
  </si>
  <si>
    <t>(gals)</t>
  </si>
  <si>
    <t>(gal/yr)</t>
  </si>
  <si>
    <t>(gals/hr)</t>
  </si>
  <si>
    <t>(lb/hr)</t>
  </si>
  <si>
    <t>Condensate</t>
  </si>
  <si>
    <t>TK-1</t>
  </si>
  <si>
    <t>TK-2</t>
  </si>
  <si>
    <t>TK-3</t>
  </si>
  <si>
    <t>TK-4</t>
  </si>
  <si>
    <t>TK-5</t>
  </si>
  <si>
    <t>TK-6</t>
  </si>
  <si>
    <t>TK-7</t>
  </si>
  <si>
    <t>TK-8</t>
  </si>
  <si>
    <t>TK-9</t>
  </si>
  <si>
    <t>TK-10</t>
  </si>
  <si>
    <t>TK-11</t>
  </si>
  <si>
    <t>TK-12</t>
  </si>
  <si>
    <t>TK-13</t>
  </si>
  <si>
    <t>TK-14</t>
  </si>
  <si>
    <t>TK-15</t>
  </si>
  <si>
    <t>TK-16</t>
  </si>
  <si>
    <t>Lube Oil</t>
  </si>
  <si>
    <t>Used Lube Oil</t>
  </si>
  <si>
    <t>Oily Waste Water</t>
  </si>
  <si>
    <t>Diesel</t>
  </si>
  <si>
    <t>Summary of Emissions</t>
  </si>
  <si>
    <t>Unit</t>
  </si>
  <si>
    <t>POTENTIAL TO EMIT</t>
  </si>
  <si>
    <t>ID</t>
  </si>
  <si>
    <t>VOC</t>
  </si>
  <si>
    <t>(2) Engines E-1, E-2, and E-3 emission factors for NOx, CO, and VOC from AGA test data.</t>
  </si>
  <si>
    <t>1. Tank emissions include breathing and working losses only.</t>
  </si>
  <si>
    <t>Norkool</t>
  </si>
  <si>
    <t>1. Tank emissions (except for TK-1 and TK-4) are insignifcant due to low vapor pressures and were not estimated.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</si>
</sst>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70" formatCode="0.00000_)"/>
    <numFmt numFmtId="171" formatCode="0.000000_)"/>
    <numFmt numFmtId="173" formatCode="0.0%"/>
    <numFmt numFmtId="180" formatCode="0.000"/>
    <numFmt numFmtId="181" formatCode="0.0"/>
    <numFmt numFmtId="185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sz val="10"/>
      <name val="Tms Rmn"/>
    </font>
    <font>
      <sz val="12"/>
      <name val="Arial"/>
      <family val="2"/>
    </font>
    <font>
      <b/>
      <sz val="10"/>
      <name val="Helv"/>
    </font>
    <font>
      <sz val="10"/>
      <name val="Arial"/>
    </font>
    <font>
      <sz val="10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name val="Helv"/>
    </font>
    <font>
      <b/>
      <sz val="14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i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gray0625">
        <fgColor indexed="8"/>
      </patternFill>
    </fill>
  </fills>
  <borders count="6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9" fillId="0" borderId="0"/>
    <xf numFmtId="9" fontId="1" fillId="0" borderId="0" applyFont="0" applyFill="0" applyBorder="0" applyAlignment="0" applyProtection="0"/>
  </cellStyleXfs>
  <cellXfs count="230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0" xfId="0" applyFont="1"/>
    <xf numFmtId="0" fontId="7" fillId="0" borderId="0" xfId="0" applyFont="1"/>
    <xf numFmtId="0" fontId="6" fillId="0" borderId="0" xfId="0" applyFont="1"/>
    <xf numFmtId="164" fontId="5" fillId="0" borderId="0" xfId="0" applyNumberFormat="1" applyFont="1" applyAlignment="1" applyProtection="1">
      <alignment horizontal="center"/>
    </xf>
    <xf numFmtId="168" fontId="7" fillId="0" borderId="0" xfId="0" applyNumberFormat="1" applyFont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6" fillId="0" borderId="4" xfId="0" applyFont="1" applyBorder="1" applyAlignment="1">
      <alignment horizontal="center"/>
    </xf>
    <xf numFmtId="0" fontId="4" fillId="0" borderId="1" xfId="0" applyFont="1" applyBorder="1" applyAlignment="1" applyProtection="1">
      <alignment horizontal="left"/>
    </xf>
    <xf numFmtId="168" fontId="7" fillId="0" borderId="0" xfId="0" applyNumberFormat="1" applyFont="1" applyProtection="1"/>
    <xf numFmtId="0" fontId="6" fillId="2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0" xfId="0" applyFont="1" applyFill="1"/>
    <xf numFmtId="0" fontId="2" fillId="3" borderId="7" xfId="0" applyFont="1" applyFill="1" applyBorder="1" applyAlignment="1" applyProtection="1">
      <alignment horizontal="center"/>
    </xf>
    <xf numFmtId="0" fontId="2" fillId="3" borderId="5" xfId="0" applyFont="1" applyFill="1" applyBorder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5" fillId="2" borderId="8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>
      <alignment horizontal="center"/>
    </xf>
    <xf numFmtId="0" fontId="5" fillId="3" borderId="9" xfId="0" applyFont="1" applyFill="1" applyBorder="1" applyAlignment="1" applyProtection="1">
      <alignment horizontal="left"/>
    </xf>
    <xf numFmtId="0" fontId="5" fillId="3" borderId="10" xfId="0" applyFont="1" applyFill="1" applyBorder="1" applyAlignment="1">
      <alignment horizontal="centerContinuous"/>
    </xf>
    <xf numFmtId="0" fontId="5" fillId="3" borderId="11" xfId="0" quotePrefix="1" applyFont="1" applyFill="1" applyBorder="1" applyAlignment="1">
      <alignment horizontal="centerContinuous"/>
    </xf>
    <xf numFmtId="0" fontId="5" fillId="3" borderId="9" xfId="0" applyFont="1" applyFill="1" applyBorder="1" applyAlignment="1" applyProtection="1">
      <alignment horizontal="centerContinuous"/>
    </xf>
    <xf numFmtId="0" fontId="5" fillId="3" borderId="12" xfId="0" applyFont="1" applyFill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horizontal="center"/>
    </xf>
    <xf numFmtId="0" fontId="5" fillId="3" borderId="0" xfId="0" applyFont="1" applyFill="1"/>
    <xf numFmtId="0" fontId="5" fillId="3" borderId="6" xfId="0" applyFont="1" applyFill="1" applyBorder="1"/>
    <xf numFmtId="0" fontId="5" fillId="0" borderId="0" xfId="0" applyFont="1" applyAlignment="1" applyProtection="1">
      <alignment horizontal="center"/>
    </xf>
    <xf numFmtId="0" fontId="5" fillId="2" borderId="13" xfId="0" applyFont="1" applyFill="1" applyBorder="1" applyAlignment="1" applyProtection="1">
      <alignment horizontal="center"/>
    </xf>
    <xf numFmtId="0" fontId="5" fillId="2" borderId="14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5" fillId="3" borderId="14" xfId="0" applyFont="1" applyFill="1" applyBorder="1" applyAlignment="1" applyProtection="1">
      <alignment horizontal="center"/>
    </xf>
    <xf numFmtId="0" fontId="5" fillId="3" borderId="15" xfId="0" applyFont="1" applyFill="1" applyBorder="1" applyAlignment="1" applyProtection="1">
      <alignment horizontal="center"/>
    </xf>
    <xf numFmtId="0" fontId="5" fillId="3" borderId="16" xfId="0" applyFont="1" applyFill="1" applyBorder="1" applyAlignment="1" applyProtection="1">
      <alignment horizontal="center"/>
    </xf>
    <xf numFmtId="0" fontId="5" fillId="3" borderId="17" xfId="0" applyFont="1" applyFill="1" applyBorder="1" applyAlignment="1" applyProtection="1">
      <alignment horizontal="center"/>
    </xf>
    <xf numFmtId="0" fontId="5" fillId="0" borderId="1" xfId="0" applyFont="1" applyBorder="1"/>
    <xf numFmtId="0" fontId="5" fillId="0" borderId="6" xfId="0" applyFont="1" applyBorder="1"/>
    <xf numFmtId="165" fontId="5" fillId="0" borderId="6" xfId="0" applyNumberFormat="1" applyFont="1" applyBorder="1" applyAlignment="1" applyProtection="1">
      <alignment horizontal="left"/>
    </xf>
    <xf numFmtId="166" fontId="5" fillId="0" borderId="0" xfId="0" applyNumberFormat="1" applyFont="1" applyAlignment="1" applyProtection="1">
      <alignment horizontal="left"/>
    </xf>
    <xf numFmtId="165" fontId="5" fillId="0" borderId="0" xfId="0" applyNumberFormat="1" applyFont="1" applyAlignment="1" applyProtection="1">
      <alignment horizontal="left"/>
    </xf>
    <xf numFmtId="164" fontId="5" fillId="0" borderId="6" xfId="0" applyNumberFormat="1" applyFont="1" applyBorder="1" applyProtection="1"/>
    <xf numFmtId="164" fontId="5" fillId="0" borderId="0" xfId="0" applyNumberFormat="1" applyFont="1" applyProtection="1"/>
    <xf numFmtId="0" fontId="5" fillId="0" borderId="5" xfId="0" applyFont="1" applyBorder="1"/>
    <xf numFmtId="0" fontId="5" fillId="0" borderId="1" xfId="0" applyFont="1" applyBorder="1" applyAlignment="1" applyProtection="1">
      <alignment horizontal="center"/>
    </xf>
    <xf numFmtId="167" fontId="7" fillId="0" borderId="0" xfId="0" applyNumberFormat="1" applyFont="1" applyAlignment="1" applyProtection="1">
      <alignment horizontal="center"/>
    </xf>
    <xf numFmtId="171" fontId="7" fillId="0" borderId="6" xfId="0" applyNumberFormat="1" applyFont="1" applyBorder="1" applyAlignment="1" applyProtection="1">
      <alignment horizontal="center"/>
    </xf>
    <xf numFmtId="165" fontId="7" fillId="0" borderId="0" xfId="0" applyNumberFormat="1" applyFont="1" applyAlignment="1" applyProtection="1">
      <alignment horizontal="center"/>
    </xf>
    <xf numFmtId="170" fontId="7" fillId="0" borderId="0" xfId="0" applyNumberFormat="1" applyFont="1" applyAlignment="1" applyProtection="1">
      <alignment horizontal="center"/>
    </xf>
    <xf numFmtId="164" fontId="7" fillId="0" borderId="6" xfId="0" applyNumberFormat="1" applyFont="1" applyBorder="1" applyAlignment="1" applyProtection="1">
      <alignment horizontal="center"/>
    </xf>
    <xf numFmtId="164" fontId="7" fillId="0" borderId="0" xfId="0" applyNumberFormat="1" applyFont="1" applyBorder="1" applyAlignment="1" applyProtection="1">
      <alignment horizontal="center"/>
    </xf>
    <xf numFmtId="2" fontId="7" fillId="0" borderId="18" xfId="0" applyNumberFormat="1" applyFont="1" applyBorder="1" applyAlignment="1" applyProtection="1">
      <alignment horizontal="center"/>
    </xf>
    <xf numFmtId="2" fontId="7" fillId="0" borderId="0" xfId="0" applyNumberFormat="1" applyFont="1" applyAlignment="1" applyProtection="1">
      <alignment horizontal="center"/>
    </xf>
    <xf numFmtId="10" fontId="7" fillId="0" borderId="0" xfId="3" applyNumberFormat="1" applyFont="1"/>
    <xf numFmtId="2" fontId="7" fillId="0" borderId="0" xfId="0" applyNumberFormat="1" applyFont="1"/>
    <xf numFmtId="0" fontId="7" fillId="0" borderId="1" xfId="0" applyFont="1" applyBorder="1" applyAlignment="1" applyProtection="1">
      <alignment horizontal="center"/>
    </xf>
    <xf numFmtId="173" fontId="7" fillId="0" borderId="0" xfId="3" applyNumberFormat="1" applyFont="1"/>
    <xf numFmtId="167" fontId="7" fillId="0" borderId="6" xfId="0" applyNumberFormat="1" applyFont="1" applyBorder="1" applyAlignment="1" applyProtection="1">
      <alignment horizontal="center"/>
    </xf>
    <xf numFmtId="10" fontId="7" fillId="0" borderId="0" xfId="0" applyNumberFormat="1" applyFont="1"/>
    <xf numFmtId="0" fontId="7" fillId="0" borderId="13" xfId="0" applyFont="1" applyBorder="1"/>
    <xf numFmtId="167" fontId="7" fillId="0" borderId="14" xfId="0" applyNumberFormat="1" applyFont="1" applyBorder="1" applyAlignment="1" applyProtection="1">
      <alignment horizontal="center"/>
    </xf>
    <xf numFmtId="167" fontId="7" fillId="0" borderId="15" xfId="0" applyNumberFormat="1" applyFont="1" applyBorder="1" applyAlignment="1" applyProtection="1">
      <alignment horizontal="center"/>
    </xf>
    <xf numFmtId="164" fontId="7" fillId="0" borderId="14" xfId="0" applyNumberFormat="1" applyFont="1" applyBorder="1" applyAlignment="1" applyProtection="1">
      <alignment horizontal="center"/>
    </xf>
    <xf numFmtId="164" fontId="7" fillId="0" borderId="15" xfId="0" applyNumberFormat="1" applyFont="1" applyBorder="1" applyAlignment="1" applyProtection="1">
      <alignment horizontal="center"/>
    </xf>
    <xf numFmtId="168" fontId="7" fillId="0" borderId="15" xfId="0" applyNumberFormat="1" applyFont="1" applyBorder="1" applyAlignment="1" applyProtection="1">
      <alignment horizontal="center"/>
    </xf>
    <xf numFmtId="168" fontId="7" fillId="0" borderId="14" xfId="0" applyNumberFormat="1" applyFont="1" applyBorder="1" applyAlignment="1" applyProtection="1">
      <alignment horizontal="center"/>
    </xf>
    <xf numFmtId="168" fontId="7" fillId="0" borderId="17" xfId="0" applyNumberFormat="1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left"/>
    </xf>
    <xf numFmtId="167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>
      <alignment horizontal="center"/>
    </xf>
    <xf numFmtId="166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164" fontId="4" fillId="0" borderId="2" xfId="0" applyNumberFormat="1" applyFont="1" applyBorder="1" applyAlignment="1" applyProtection="1">
      <alignment horizontal="center"/>
    </xf>
    <xf numFmtId="168" fontId="4" fillId="0" borderId="2" xfId="0" applyNumberFormat="1" applyFont="1" applyBorder="1" applyAlignment="1" applyProtection="1">
      <alignment horizontal="center"/>
    </xf>
    <xf numFmtId="164" fontId="4" fillId="0" borderId="19" xfId="0" applyNumberFormat="1" applyFont="1" applyBorder="1" applyAlignment="1" applyProtection="1">
      <alignment horizontal="center"/>
    </xf>
    <xf numFmtId="168" fontId="5" fillId="0" borderId="0" xfId="0" applyNumberFormat="1" applyFont="1" applyProtection="1"/>
    <xf numFmtId="167" fontId="5" fillId="0" borderId="0" xfId="0" applyNumberFormat="1" applyFont="1" applyProtection="1"/>
    <xf numFmtId="166" fontId="5" fillId="0" borderId="0" xfId="0" applyNumberFormat="1" applyFont="1" applyProtection="1"/>
    <xf numFmtId="0" fontId="5" fillId="2" borderId="8" xfId="0" applyFont="1" applyFill="1" applyBorder="1"/>
    <xf numFmtId="0" fontId="5" fillId="0" borderId="0" xfId="0" applyFont="1" applyBorder="1"/>
    <xf numFmtId="165" fontId="5" fillId="0" borderId="0" xfId="0" applyNumberFormat="1" applyFont="1" applyProtection="1"/>
    <xf numFmtId="0" fontId="5" fillId="2" borderId="10" xfId="0" applyFont="1" applyFill="1" applyBorder="1"/>
    <xf numFmtId="0" fontId="5" fillId="0" borderId="0" xfId="0" applyFont="1" applyProtection="1"/>
    <xf numFmtId="0" fontId="5" fillId="0" borderId="2" xfId="0" applyFont="1" applyBorder="1"/>
    <xf numFmtId="0" fontId="5" fillId="2" borderId="8" xfId="0" applyFont="1" applyFill="1" applyBorder="1" applyAlignment="1" applyProtection="1">
      <alignment horizontal="fill"/>
    </xf>
    <xf numFmtId="0" fontId="5" fillId="2" borderId="12" xfId="0" applyFont="1" applyFill="1" applyBorder="1" applyAlignment="1" applyProtection="1">
      <alignment horizontal="fill"/>
    </xf>
    <xf numFmtId="0" fontId="7" fillId="2" borderId="3" xfId="0" applyFont="1" applyFill="1" applyBorder="1"/>
    <xf numFmtId="0" fontId="7" fillId="2" borderId="2" xfId="0" applyFont="1" applyFill="1" applyBorder="1"/>
    <xf numFmtId="0" fontId="7" fillId="2" borderId="2" xfId="0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horizontal="center"/>
    </xf>
    <xf numFmtId="0" fontId="7" fillId="2" borderId="19" xfId="0" applyFont="1" applyFill="1" applyBorder="1" applyAlignment="1" applyProtection="1">
      <alignment horizontal="center"/>
    </xf>
    <xf numFmtId="10" fontId="5" fillId="0" borderId="0" xfId="0" applyNumberFormat="1" applyFont="1" applyProtection="1"/>
    <xf numFmtId="164" fontId="5" fillId="0" borderId="1" xfId="0" applyNumberFormat="1" applyFont="1" applyBorder="1" applyProtection="1"/>
    <xf numFmtId="164" fontId="5" fillId="0" borderId="5" xfId="0" applyNumberFormat="1" applyFont="1" applyBorder="1" applyProtection="1"/>
    <xf numFmtId="173" fontId="5" fillId="0" borderId="0" xfId="0" applyNumberFormat="1" applyFont="1" applyProtection="1"/>
    <xf numFmtId="173" fontId="5" fillId="0" borderId="0" xfId="0" applyNumberFormat="1" applyFont="1" applyAlignment="1" applyProtection="1">
      <alignment horizontal="center"/>
    </xf>
    <xf numFmtId="168" fontId="5" fillId="0" borderId="2" xfId="0" applyNumberFormat="1" applyFont="1" applyBorder="1" applyProtection="1"/>
    <xf numFmtId="173" fontId="5" fillId="0" borderId="2" xfId="0" applyNumberFormat="1" applyFont="1" applyBorder="1" applyProtection="1"/>
    <xf numFmtId="164" fontId="5" fillId="0" borderId="3" xfId="0" applyNumberFormat="1" applyFont="1" applyBorder="1" applyProtection="1"/>
    <xf numFmtId="164" fontId="5" fillId="0" borderId="19" xfId="0" applyNumberFormat="1" applyFont="1" applyBorder="1" applyProtection="1"/>
    <xf numFmtId="0" fontId="4" fillId="0" borderId="0" xfId="0" applyFont="1" applyAlignment="1" applyProtection="1">
      <alignment horizontal="center"/>
    </xf>
    <xf numFmtId="164" fontId="4" fillId="0" borderId="0" xfId="0" applyNumberFormat="1" applyFont="1" applyProtection="1"/>
    <xf numFmtId="0" fontId="5" fillId="2" borderId="0" xfId="0" applyFont="1" applyFill="1" applyBorder="1" applyAlignment="1" applyProtection="1">
      <alignment horizontal="center"/>
    </xf>
    <xf numFmtId="0" fontId="6" fillId="0" borderId="0" xfId="0" applyFont="1" applyBorder="1" applyAlignment="1">
      <alignment horizontal="center"/>
    </xf>
    <xf numFmtId="167" fontId="7" fillId="0" borderId="0" xfId="0" applyNumberFormat="1" applyFont="1" applyBorder="1" applyAlignment="1" applyProtection="1">
      <alignment horizontal="center"/>
    </xf>
    <xf numFmtId="0" fontId="10" fillId="0" borderId="0" xfId="0" applyFont="1"/>
    <xf numFmtId="0" fontId="8" fillId="0" borderId="0" xfId="0" applyFont="1"/>
    <xf numFmtId="37" fontId="3" fillId="3" borderId="8" xfId="0" applyNumberFormat="1" applyFont="1" applyFill="1" applyBorder="1" applyProtection="1"/>
    <xf numFmtId="0" fontId="3" fillId="3" borderId="8" xfId="0" applyFont="1" applyFill="1" applyBorder="1"/>
    <xf numFmtId="0" fontId="3" fillId="3" borderId="10" xfId="0" applyFont="1" applyFill="1" applyBorder="1" applyAlignment="1" applyProtection="1">
      <alignment horizontal="center"/>
    </xf>
    <xf numFmtId="0" fontId="3" fillId="3" borderId="20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37" fontId="3" fillId="3" borderId="1" xfId="0" applyNumberFormat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3" borderId="21" xfId="0" applyFont="1" applyFill="1" applyBorder="1" applyAlignment="1" applyProtection="1">
      <alignment horizontal="center"/>
    </xf>
    <xf numFmtId="0" fontId="3" fillId="3" borderId="3" xfId="0" applyFont="1" applyFill="1" applyBorder="1"/>
    <xf numFmtId="0" fontId="3" fillId="3" borderId="3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/>
    </xf>
    <xf numFmtId="0" fontId="3" fillId="3" borderId="22" xfId="0" applyFont="1" applyFill="1" applyBorder="1" applyAlignment="1" applyProtection="1">
      <alignment horizontal="center"/>
    </xf>
    <xf numFmtId="0" fontId="3" fillId="0" borderId="21" xfId="0" applyFont="1" applyBorder="1"/>
    <xf numFmtId="37" fontId="3" fillId="0" borderId="1" xfId="0" applyNumberFormat="1" applyFont="1" applyBorder="1" applyAlignment="1" applyProtection="1">
      <alignment horizontal="center"/>
    </xf>
    <xf numFmtId="167" fontId="3" fillId="0" borderId="0" xfId="0" applyNumberFormat="1" applyFont="1" applyAlignment="1" applyProtection="1">
      <alignment horizontal="center"/>
    </xf>
    <xf numFmtId="166" fontId="3" fillId="0" borderId="0" xfId="0" applyNumberFormat="1" applyFont="1" applyAlignment="1" applyProtection="1">
      <alignment horizontal="center"/>
    </xf>
    <xf numFmtId="2" fontId="3" fillId="0" borderId="0" xfId="0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37" fontId="3" fillId="0" borderId="0" xfId="0" applyNumberFormat="1" applyFont="1" applyAlignment="1" applyProtection="1">
      <alignment horizontal="center"/>
    </xf>
    <xf numFmtId="164" fontId="3" fillId="0" borderId="21" xfId="0" applyNumberFormat="1" applyFont="1" applyBorder="1" applyAlignment="1" applyProtection="1">
      <alignment horizontal="center"/>
    </xf>
    <xf numFmtId="0" fontId="3" fillId="0" borderId="22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0" borderId="23" xfId="0" applyFont="1" applyBorder="1" applyAlignment="1">
      <alignment horizontal="center"/>
    </xf>
    <xf numFmtId="0" fontId="3" fillId="0" borderId="24" xfId="0" applyFont="1" applyBorder="1"/>
    <xf numFmtId="0" fontId="3" fillId="0" borderId="2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5" xfId="0" applyFont="1" applyBorder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167" fontId="3" fillId="0" borderId="25" xfId="0" applyNumberFormat="1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2" fontId="3" fillId="0" borderId="28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9" xfId="0" applyFont="1" applyBorder="1"/>
    <xf numFmtId="167" fontId="3" fillId="0" borderId="29" xfId="0" applyNumberFormat="1" applyFont="1" applyBorder="1" applyAlignment="1">
      <alignment horizontal="center"/>
    </xf>
    <xf numFmtId="167" fontId="3" fillId="0" borderId="29" xfId="1" applyNumberFormat="1" applyFont="1" applyBorder="1" applyAlignment="1">
      <alignment horizontal="center"/>
    </xf>
    <xf numFmtId="2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2" fontId="3" fillId="0" borderId="29" xfId="1" applyNumberFormat="1" applyFont="1" applyBorder="1" applyAlignment="1">
      <alignment horizontal="center"/>
    </xf>
    <xf numFmtId="185" fontId="3" fillId="0" borderId="25" xfId="1" applyNumberFormat="1" applyFont="1" applyBorder="1" applyAlignment="1">
      <alignment horizontal="center"/>
    </xf>
    <xf numFmtId="185" fontId="3" fillId="0" borderId="29" xfId="1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Continuous"/>
    </xf>
    <xf numFmtId="0" fontId="8" fillId="0" borderId="33" xfId="0" applyFont="1" applyBorder="1" applyAlignment="1">
      <alignment horizontal="centerContinuous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180" fontId="3" fillId="0" borderId="39" xfId="0" applyNumberFormat="1" applyFont="1" applyBorder="1" applyAlignment="1">
      <alignment horizontal="right"/>
    </xf>
    <xf numFmtId="2" fontId="3" fillId="0" borderId="40" xfId="0" applyNumberFormat="1" applyFont="1" applyBorder="1" applyAlignment="1">
      <alignment horizontal="right"/>
    </xf>
    <xf numFmtId="0" fontId="3" fillId="0" borderId="41" xfId="0" applyFont="1" applyBorder="1" applyAlignment="1" applyProtection="1">
      <alignment horizontal="center"/>
    </xf>
    <xf numFmtId="2" fontId="3" fillId="0" borderId="42" xfId="0" applyNumberFormat="1" applyFont="1" applyBorder="1" applyAlignment="1">
      <alignment horizontal="right"/>
    </xf>
    <xf numFmtId="2" fontId="3" fillId="0" borderId="43" xfId="0" applyNumberFormat="1" applyFont="1" applyBorder="1" applyAlignment="1">
      <alignment horizontal="right"/>
    </xf>
    <xf numFmtId="0" fontId="3" fillId="0" borderId="41" xfId="0" applyFont="1" applyBorder="1" applyAlignment="1">
      <alignment horizontal="center"/>
    </xf>
    <xf numFmtId="181" fontId="3" fillId="0" borderId="44" xfId="0" applyNumberFormat="1" applyFont="1" applyBorder="1" applyAlignment="1">
      <alignment horizontal="right"/>
    </xf>
    <xf numFmtId="0" fontId="3" fillId="0" borderId="45" xfId="0" applyFont="1" applyBorder="1" applyAlignment="1">
      <alignment horizontal="center"/>
    </xf>
    <xf numFmtId="181" fontId="3" fillId="0" borderId="46" xfId="0" applyNumberFormat="1" applyFont="1" applyBorder="1" applyAlignment="1">
      <alignment horizontal="right"/>
    </xf>
    <xf numFmtId="2" fontId="3" fillId="0" borderId="24" xfId="0" applyNumberFormat="1" applyFont="1" applyBorder="1" applyAlignment="1">
      <alignment horizontal="right"/>
    </xf>
    <xf numFmtId="2" fontId="3" fillId="0" borderId="47" xfId="0" applyNumberFormat="1" applyFont="1" applyBorder="1" applyAlignment="1">
      <alignment horizontal="right"/>
    </xf>
    <xf numFmtId="0" fontId="8" fillId="0" borderId="48" xfId="0" applyFont="1" applyBorder="1" applyAlignment="1">
      <alignment horizontal="center"/>
    </xf>
    <xf numFmtId="180" fontId="3" fillId="0" borderId="49" xfId="0" applyNumberFormat="1" applyFont="1" applyBorder="1" applyAlignment="1">
      <alignment horizontal="right"/>
    </xf>
    <xf numFmtId="2" fontId="3" fillId="0" borderId="50" xfId="0" applyNumberFormat="1" applyFont="1" applyBorder="1" applyAlignment="1">
      <alignment horizontal="right"/>
    </xf>
    <xf numFmtId="2" fontId="3" fillId="0" borderId="51" xfId="0" applyNumberFormat="1" applyFont="1" applyBorder="1" applyAlignment="1">
      <alignment horizontal="right"/>
    </xf>
    <xf numFmtId="0" fontId="8" fillId="0" borderId="52" xfId="0" applyFont="1" applyBorder="1" applyAlignment="1">
      <alignment horizontal="center"/>
    </xf>
    <xf numFmtId="2" fontId="3" fillId="0" borderId="30" xfId="0" applyNumberFormat="1" applyFont="1" applyBorder="1" applyAlignment="1">
      <alignment horizontal="right"/>
    </xf>
    <xf numFmtId="2" fontId="3" fillId="0" borderId="53" xfId="0" applyNumberFormat="1" applyFont="1" applyBorder="1" applyAlignment="1">
      <alignment horizontal="right"/>
    </xf>
    <xf numFmtId="2" fontId="3" fillId="0" borderId="23" xfId="0" applyNumberFormat="1" applyFont="1" applyBorder="1" applyAlignment="1">
      <alignment horizontal="right"/>
    </xf>
    <xf numFmtId="2" fontId="3" fillId="0" borderId="54" xfId="0" applyNumberFormat="1" applyFont="1" applyBorder="1" applyAlignment="1">
      <alignment horizontal="right"/>
    </xf>
    <xf numFmtId="167" fontId="14" fillId="0" borderId="55" xfId="2" applyNumberFormat="1" applyFont="1" applyBorder="1" applyAlignment="1">
      <alignment horizontal="left"/>
    </xf>
    <xf numFmtId="164" fontId="6" fillId="0" borderId="55" xfId="2" applyFont="1" applyBorder="1" applyAlignment="1" applyProtection="1">
      <alignment horizontal="left"/>
    </xf>
    <xf numFmtId="167" fontId="14" fillId="0" borderId="55" xfId="2" applyNumberFormat="1" applyFont="1" applyBorder="1" applyProtection="1"/>
    <xf numFmtId="164" fontId="14" fillId="0" borderId="0" xfId="2" applyFont="1" applyBorder="1"/>
    <xf numFmtId="164" fontId="6" fillId="0" borderId="0" xfId="2" applyFont="1"/>
    <xf numFmtId="167" fontId="14" fillId="0" borderId="0" xfId="2" applyNumberFormat="1" applyFont="1" applyBorder="1" applyAlignment="1">
      <alignment horizontal="left"/>
    </xf>
    <xf numFmtId="164" fontId="6" fillId="0" borderId="0" xfId="2" applyFont="1" applyAlignment="1" applyProtection="1">
      <alignment horizontal="left"/>
    </xf>
    <xf numFmtId="167" fontId="14" fillId="0" borderId="0" xfId="2" applyNumberFormat="1" applyFont="1" applyBorder="1" applyProtection="1"/>
    <xf numFmtId="167" fontId="14" fillId="0" borderId="52" xfId="2" applyNumberFormat="1" applyFont="1" applyBorder="1" applyAlignment="1">
      <alignment horizontal="left"/>
    </xf>
    <xf numFmtId="164" fontId="14" fillId="0" borderId="36" xfId="2" applyFont="1" applyBorder="1" applyAlignment="1" applyProtection="1">
      <alignment horizontal="center"/>
    </xf>
    <xf numFmtId="167" fontId="14" fillId="0" borderId="36" xfId="2" applyNumberFormat="1" applyFont="1" applyBorder="1" applyAlignment="1" applyProtection="1">
      <alignment horizontal="center"/>
    </xf>
    <xf numFmtId="164" fontId="14" fillId="0" borderId="36" xfId="2" applyFont="1" applyBorder="1" applyAlignment="1">
      <alignment horizontal="center"/>
    </xf>
    <xf numFmtId="167" fontId="14" fillId="0" borderId="18" xfId="2" applyNumberFormat="1" applyFont="1" applyBorder="1" applyAlignment="1">
      <alignment horizontal="left"/>
    </xf>
    <xf numFmtId="168" fontId="14" fillId="0" borderId="25" xfId="2" applyNumberFormat="1" applyFont="1" applyBorder="1" applyAlignment="1" applyProtection="1">
      <alignment horizontal="right"/>
    </xf>
    <xf numFmtId="168" fontId="14" fillId="0" borderId="25" xfId="2" applyNumberFormat="1" applyFont="1" applyBorder="1" applyAlignment="1">
      <alignment horizontal="right"/>
    </xf>
    <xf numFmtId="171" fontId="14" fillId="0" borderId="25" xfId="2" applyNumberFormat="1" applyFont="1" applyBorder="1" applyAlignment="1">
      <alignment horizontal="right"/>
    </xf>
    <xf numFmtId="167" fontId="14" fillId="0" borderId="29" xfId="2" applyNumberFormat="1" applyFont="1" applyBorder="1" applyAlignment="1">
      <alignment horizontal="left"/>
    </xf>
    <xf numFmtId="168" fontId="14" fillId="0" borderId="29" xfId="2" applyNumberFormat="1" applyFont="1" applyBorder="1" applyAlignment="1" applyProtection="1">
      <alignment horizontal="right"/>
    </xf>
    <xf numFmtId="171" fontId="14" fillId="0" borderId="29" xfId="2" applyNumberFormat="1" applyFont="1" applyBorder="1" applyAlignment="1" applyProtection="1">
      <alignment horizontal="right"/>
    </xf>
    <xf numFmtId="170" fontId="14" fillId="0" borderId="29" xfId="2" applyNumberFormat="1" applyFont="1" applyBorder="1" applyAlignment="1">
      <alignment horizontal="right"/>
    </xf>
    <xf numFmtId="164" fontId="14" fillId="0" borderId="0" xfId="2" applyFont="1" applyAlignment="1" applyProtection="1">
      <alignment horizontal="left"/>
    </xf>
    <xf numFmtId="164" fontId="6" fillId="3" borderId="8" xfId="2" applyFont="1" applyFill="1" applyBorder="1" applyAlignment="1" applyProtection="1">
      <alignment horizontal="center"/>
    </xf>
    <xf numFmtId="164" fontId="15" fillId="0" borderId="24" xfId="2" applyFont="1" applyBorder="1"/>
    <xf numFmtId="164" fontId="15" fillId="0" borderId="56" xfId="2" applyFont="1" applyBorder="1"/>
    <xf numFmtId="164" fontId="15" fillId="0" borderId="46" xfId="2" applyFont="1" applyBorder="1"/>
    <xf numFmtId="0" fontId="16" fillId="0" borderId="0" xfId="0" applyFont="1"/>
    <xf numFmtId="164" fontId="6" fillId="3" borderId="1" xfId="2" applyFont="1" applyFill="1" applyBorder="1" applyAlignment="1" applyProtection="1">
      <alignment horizontal="center"/>
    </xf>
    <xf numFmtId="164" fontId="15" fillId="0" borderId="25" xfId="2" applyFont="1" applyBorder="1"/>
    <xf numFmtId="164" fontId="6" fillId="3" borderId="13" xfId="2" applyFont="1" applyFill="1" applyBorder="1" applyAlignment="1" applyProtection="1">
      <alignment horizontal="center"/>
    </xf>
    <xf numFmtId="164" fontId="4" fillId="0" borderId="42" xfId="2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164" fontId="15" fillId="0" borderId="42" xfId="2" applyFont="1" applyBorder="1"/>
    <xf numFmtId="164" fontId="15" fillId="0" borderId="42" xfId="2" applyFont="1" applyBorder="1" applyAlignment="1">
      <alignment horizontal="center"/>
    </xf>
    <xf numFmtId="0" fontId="6" fillId="0" borderId="59" xfId="0" applyFont="1" applyBorder="1" applyAlignment="1" applyProtection="1">
      <alignment horizontal="center"/>
    </xf>
    <xf numFmtId="167" fontId="14" fillId="0" borderId="42" xfId="2" applyNumberFormat="1" applyFont="1" applyBorder="1" applyAlignment="1">
      <alignment horizontal="left"/>
    </xf>
    <xf numFmtId="164" fontId="6" fillId="0" borderId="42" xfId="2" applyFont="1" applyBorder="1" applyAlignment="1" applyProtection="1">
      <alignment horizontal="right"/>
    </xf>
    <xf numFmtId="164" fontId="7" fillId="0" borderId="0" xfId="0" applyNumberFormat="1" applyFont="1" applyProtection="1"/>
    <xf numFmtId="0" fontId="6" fillId="0" borderId="0" xfId="0" applyFont="1" applyFill="1" applyBorder="1" applyAlignment="1">
      <alignment horizontal="left"/>
    </xf>
    <xf numFmtId="164" fontId="4" fillId="0" borderId="0" xfId="2" applyFont="1" applyBorder="1" applyAlignment="1">
      <alignment horizontal="center"/>
    </xf>
    <xf numFmtId="164" fontId="4" fillId="0" borderId="57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HASTING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zoomScale="75" workbookViewId="0">
      <selection activeCell="A19" sqref="A19"/>
    </sheetView>
  </sheetViews>
  <sheetFormatPr defaultRowHeight="12.75" x14ac:dyDescent="0.2"/>
  <cols>
    <col min="1" max="1" width="17.42578125" bestFit="1" customWidth="1"/>
    <col min="2" max="2" width="12.7109375" bestFit="1" customWidth="1"/>
    <col min="3" max="3" width="17.5703125" bestFit="1" customWidth="1"/>
    <col min="4" max="4" width="11" bestFit="1" customWidth="1"/>
    <col min="5" max="5" width="11.85546875" customWidth="1"/>
    <col min="6" max="6" width="18.140625" bestFit="1" customWidth="1"/>
    <col min="7" max="7" width="12.28515625" bestFit="1" customWidth="1"/>
    <col min="8" max="8" width="17.5703125" bestFit="1" customWidth="1"/>
    <col min="9" max="9" width="10.85546875" bestFit="1" customWidth="1"/>
    <col min="10" max="10" width="9.28515625" bestFit="1" customWidth="1"/>
    <col min="11" max="11" width="13.42578125" bestFit="1" customWidth="1"/>
    <col min="12" max="14" width="9.28515625" bestFit="1" customWidth="1"/>
    <col min="15" max="15" width="10.85546875" customWidth="1"/>
  </cols>
  <sheetData>
    <row r="1" spans="1:24" x14ac:dyDescent="0.2">
      <c r="A1" s="22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2">
      <c r="A2" s="22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">
      <c r="A3" s="22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22"/>
      <c r="B4" s="8"/>
      <c r="C4" s="8"/>
      <c r="D4" s="8"/>
      <c r="E4" s="8"/>
      <c r="F4" s="8"/>
      <c r="G4" s="8"/>
      <c r="H4" s="8"/>
      <c r="I4" s="8"/>
      <c r="J4" s="8"/>
      <c r="K4" s="8"/>
      <c r="L4" s="23" t="s">
        <v>3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">
      <c r="A5" s="23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">
      <c r="A7" s="23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">
      <c r="A8" s="24" t="s">
        <v>6</v>
      </c>
      <c r="B8" s="25" t="s">
        <v>7</v>
      </c>
      <c r="C8" s="26" t="s">
        <v>29</v>
      </c>
      <c r="D8" s="26" t="s">
        <v>8</v>
      </c>
      <c r="E8" s="27" t="s">
        <v>71</v>
      </c>
      <c r="F8" s="28"/>
      <c r="G8" s="28"/>
      <c r="H8" s="28"/>
      <c r="I8" s="29"/>
      <c r="J8" s="30" t="s">
        <v>9</v>
      </c>
      <c r="K8" s="28"/>
      <c r="L8" s="28"/>
      <c r="M8" s="28"/>
      <c r="N8" s="31"/>
      <c r="O8" s="32"/>
      <c r="P8" s="8"/>
      <c r="Q8" s="8"/>
      <c r="R8" s="8"/>
      <c r="S8" s="8"/>
      <c r="T8" s="8"/>
      <c r="U8" s="8"/>
      <c r="V8" s="8"/>
      <c r="W8" s="8"/>
      <c r="X8" s="8"/>
    </row>
    <row r="9" spans="1:24" x14ac:dyDescent="0.2">
      <c r="A9" s="33" t="s">
        <v>11</v>
      </c>
      <c r="B9" s="34" t="s">
        <v>12</v>
      </c>
      <c r="C9" s="112" t="s">
        <v>86</v>
      </c>
      <c r="D9" s="35" t="s">
        <v>13</v>
      </c>
      <c r="E9" s="18" t="s">
        <v>14</v>
      </c>
      <c r="F9" s="36"/>
      <c r="G9" s="36"/>
      <c r="H9" s="19"/>
      <c r="I9" s="20"/>
      <c r="J9" s="37"/>
      <c r="K9" s="36"/>
      <c r="L9" s="36"/>
      <c r="M9" s="36"/>
      <c r="N9" s="21" t="s">
        <v>3</v>
      </c>
      <c r="O9" s="38"/>
      <c r="P9" s="38"/>
      <c r="Q9" s="8"/>
      <c r="R9" s="8"/>
      <c r="S9" s="8"/>
      <c r="T9" s="8"/>
      <c r="U9" s="8"/>
      <c r="V9" s="8"/>
      <c r="W9" s="8"/>
      <c r="X9" s="8"/>
    </row>
    <row r="10" spans="1:24" ht="13.5" thickBot="1" x14ac:dyDescent="0.25">
      <c r="A10" s="39" t="s">
        <v>15</v>
      </c>
      <c r="B10" s="40" t="s">
        <v>16</v>
      </c>
      <c r="C10" s="41" t="s">
        <v>87</v>
      </c>
      <c r="D10" s="41" t="s">
        <v>17</v>
      </c>
      <c r="E10" s="42" t="s">
        <v>18</v>
      </c>
      <c r="F10" s="43" t="s">
        <v>19</v>
      </c>
      <c r="G10" s="43" t="s">
        <v>20</v>
      </c>
      <c r="H10" s="43" t="s">
        <v>21</v>
      </c>
      <c r="I10" s="44" t="s">
        <v>22</v>
      </c>
      <c r="J10" s="42" t="s">
        <v>18</v>
      </c>
      <c r="K10" s="43" t="s">
        <v>19</v>
      </c>
      <c r="L10" s="43" t="s">
        <v>20</v>
      </c>
      <c r="M10" s="43" t="s">
        <v>21</v>
      </c>
      <c r="N10" s="45" t="s">
        <v>22</v>
      </c>
      <c r="O10" s="38"/>
      <c r="P10" s="38"/>
      <c r="Q10" s="8"/>
      <c r="R10" s="8"/>
      <c r="S10" s="8"/>
      <c r="T10" s="8"/>
      <c r="U10" s="8"/>
      <c r="V10" s="8"/>
      <c r="W10" s="8"/>
      <c r="X10" s="8"/>
    </row>
    <row r="11" spans="1:24" ht="13.5" thickTop="1" x14ac:dyDescent="0.2">
      <c r="A11" s="46"/>
      <c r="B11" s="47"/>
      <c r="C11" s="89"/>
      <c r="D11" s="8"/>
      <c r="E11" s="48" t="s">
        <v>3</v>
      </c>
      <c r="F11" s="49" t="s">
        <v>3</v>
      </c>
      <c r="G11" s="49" t="s">
        <v>3</v>
      </c>
      <c r="H11" s="50" t="s">
        <v>3</v>
      </c>
      <c r="I11" s="8"/>
      <c r="J11" s="51"/>
      <c r="K11" s="52"/>
      <c r="L11" s="52"/>
      <c r="M11" s="52"/>
      <c r="N11" s="53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2">
      <c r="A12" s="54" t="s">
        <v>23</v>
      </c>
      <c r="B12" s="14">
        <v>8760</v>
      </c>
      <c r="C12" s="113">
        <v>7500</v>
      </c>
      <c r="D12" s="55">
        <v>1262</v>
      </c>
      <c r="E12" s="56">
        <v>5.8799999999999998E-4</v>
      </c>
      <c r="F12" s="13">
        <v>14.38</v>
      </c>
      <c r="G12" s="13">
        <v>1</v>
      </c>
      <c r="H12" s="57">
        <v>1.24</v>
      </c>
      <c r="I12" s="58">
        <v>4.8309999999999999E-2</v>
      </c>
      <c r="J12" s="59">
        <f>+E12*$C12*$D12*$B12/1000000/2000</f>
        <v>2.43765396E-2</v>
      </c>
      <c r="K12" s="60">
        <f t="shared" ref="K12:M14" si="0">+F12*$B12*$D12/453.6/2000</f>
        <v>175.23437566137565</v>
      </c>
      <c r="L12" s="60">
        <f t="shared" si="0"/>
        <v>12.185978835978835</v>
      </c>
      <c r="M12" s="60">
        <f t="shared" si="0"/>
        <v>15.110613756613755</v>
      </c>
      <c r="N12" s="60">
        <f>+I12*$C12*$D12*$B12/1000000/2000</f>
        <v>2.0027731769999999</v>
      </c>
      <c r="O12" s="61"/>
      <c r="P12" s="62"/>
      <c r="Q12" s="63"/>
      <c r="R12" s="64"/>
      <c r="S12" s="9"/>
      <c r="T12" s="9"/>
      <c r="U12" s="9"/>
      <c r="V12" s="9"/>
      <c r="W12" s="9"/>
      <c r="X12" s="9"/>
    </row>
    <row r="13" spans="1:24" x14ac:dyDescent="0.2">
      <c r="A13" s="65" t="s">
        <v>24</v>
      </c>
      <c r="B13" s="14">
        <v>8760</v>
      </c>
      <c r="C13" s="113">
        <v>7500</v>
      </c>
      <c r="D13" s="55">
        <v>1262</v>
      </c>
      <c r="E13" s="56">
        <v>5.8799999999999998E-4</v>
      </c>
      <c r="F13" s="13">
        <v>14.38</v>
      </c>
      <c r="G13" s="13">
        <v>1</v>
      </c>
      <c r="H13" s="57">
        <v>1.24</v>
      </c>
      <c r="I13" s="58">
        <v>4.8309999999999999E-2</v>
      </c>
      <c r="J13" s="59">
        <f>+E13*$C13*$D13*$B13/1000000/2000</f>
        <v>2.43765396E-2</v>
      </c>
      <c r="K13" s="60">
        <f t="shared" si="0"/>
        <v>175.23437566137565</v>
      </c>
      <c r="L13" s="60">
        <f t="shared" si="0"/>
        <v>12.185978835978835</v>
      </c>
      <c r="M13" s="60">
        <f t="shared" si="0"/>
        <v>15.110613756613755</v>
      </c>
      <c r="N13" s="60">
        <f>+I13*$C13*$D13*$B13/1000000/2000</f>
        <v>2.0027731769999999</v>
      </c>
      <c r="O13" s="61"/>
      <c r="P13" s="62"/>
      <c r="Q13" s="66"/>
      <c r="R13" s="64"/>
      <c r="S13" s="9"/>
      <c r="T13" s="9"/>
      <c r="U13" s="9"/>
      <c r="V13" s="9"/>
      <c r="W13" s="9"/>
      <c r="X13" s="9"/>
    </row>
    <row r="14" spans="1:24" x14ac:dyDescent="0.2">
      <c r="A14" s="65" t="s">
        <v>25</v>
      </c>
      <c r="B14" s="14">
        <v>8760</v>
      </c>
      <c r="C14" s="113">
        <v>7500</v>
      </c>
      <c r="D14" s="55">
        <v>1262</v>
      </c>
      <c r="E14" s="56">
        <v>5.8799999999999998E-4</v>
      </c>
      <c r="F14" s="13">
        <v>14.38</v>
      </c>
      <c r="G14" s="13">
        <v>1</v>
      </c>
      <c r="H14" s="57">
        <v>1.24</v>
      </c>
      <c r="I14" s="58">
        <v>4.8309999999999999E-2</v>
      </c>
      <c r="J14" s="59">
        <f>+E14*$C14*$D14*$B14/1000000/2000</f>
        <v>2.43765396E-2</v>
      </c>
      <c r="K14" s="60">
        <f t="shared" si="0"/>
        <v>175.23437566137565</v>
      </c>
      <c r="L14" s="60">
        <f t="shared" si="0"/>
        <v>12.185978835978835</v>
      </c>
      <c r="M14" s="60">
        <f t="shared" si="0"/>
        <v>15.110613756613755</v>
      </c>
      <c r="N14" s="60">
        <f>+I14*$C14*$D14*$B14/1000000/2000</f>
        <v>2.0027731769999999</v>
      </c>
      <c r="O14" s="61"/>
      <c r="P14" s="62"/>
      <c r="Q14" s="66"/>
      <c r="R14" s="64"/>
      <c r="S14" s="9"/>
      <c r="T14" s="9"/>
      <c r="U14" s="9"/>
      <c r="V14" s="9"/>
      <c r="W14" s="9"/>
      <c r="X14" s="9"/>
    </row>
    <row r="15" spans="1:24" x14ac:dyDescent="0.2">
      <c r="A15" s="65" t="s">
        <v>26</v>
      </c>
      <c r="B15" s="67">
        <v>8760</v>
      </c>
      <c r="C15" s="114">
        <v>7500</v>
      </c>
      <c r="D15" s="55">
        <v>225</v>
      </c>
      <c r="E15" s="56">
        <v>5.8799999999999998E-4</v>
      </c>
      <c r="F15" s="13">
        <v>2.27</v>
      </c>
      <c r="G15" s="13">
        <v>3.51</v>
      </c>
      <c r="H15" s="12">
        <v>2.9600000000000001E-2</v>
      </c>
      <c r="I15" s="58">
        <v>1.941E-2</v>
      </c>
      <c r="J15" s="59">
        <f>+E15*$B15*$C15*$D15/1000000/2000</f>
        <v>4.3460549999999997E-3</v>
      </c>
      <c r="K15" s="60">
        <f>+F15*$B15*$C15*$D15/1000000/2000</f>
        <v>16.7781375</v>
      </c>
      <c r="L15" s="60">
        <f>+G15*$B15*$C15*$D15/1000000/2000</f>
        <v>25.9432875</v>
      </c>
      <c r="M15" s="60">
        <f>+H15*$B15*$C15*$D15/1000000/2000</f>
        <v>0.218781</v>
      </c>
      <c r="N15" s="60">
        <f>+I15*$B15*$C15*$D15/1000000/2000</f>
        <v>0.14346416249999999</v>
      </c>
      <c r="O15" s="61"/>
      <c r="P15" s="62"/>
      <c r="Q15" s="68"/>
      <c r="R15" s="64"/>
      <c r="S15" s="9"/>
      <c r="T15" s="9"/>
      <c r="U15" s="9"/>
      <c r="V15" s="9"/>
      <c r="W15" s="9"/>
      <c r="X15" s="9"/>
    </row>
    <row r="16" spans="1:24" ht="13.5" thickBot="1" x14ac:dyDescent="0.25">
      <c r="A16" s="69"/>
      <c r="B16" s="70"/>
      <c r="C16" s="71"/>
      <c r="D16" s="71"/>
      <c r="E16" s="72"/>
      <c r="F16" s="73"/>
      <c r="G16" s="73"/>
      <c r="H16" s="73"/>
      <c r="I16" s="74"/>
      <c r="J16" s="75"/>
      <c r="K16" s="74"/>
      <c r="L16" s="74"/>
      <c r="M16" s="74"/>
      <c r="N16" s="76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3.5" thickTop="1" x14ac:dyDescent="0.2">
      <c r="A17" s="77" t="s">
        <v>7</v>
      </c>
      <c r="B17" s="78"/>
      <c r="C17" s="78"/>
      <c r="D17" s="79"/>
      <c r="E17" s="80" t="s">
        <v>3</v>
      </c>
      <c r="F17" s="81" t="s">
        <v>3</v>
      </c>
      <c r="G17" s="81" t="s">
        <v>3</v>
      </c>
      <c r="H17" s="82" t="s">
        <v>3</v>
      </c>
      <c r="I17" s="83" t="s">
        <v>3</v>
      </c>
      <c r="J17" s="82">
        <f>SUM(J12:J15)</f>
        <v>7.7475673800000006E-2</v>
      </c>
      <c r="K17" s="82">
        <f>SUM(K12:K15)</f>
        <v>542.48126448412688</v>
      </c>
      <c r="L17" s="82">
        <f>SUM(L12:L15)</f>
        <v>62.5012240079365</v>
      </c>
      <c r="M17" s="82">
        <f>SUM(M12:M15)</f>
        <v>45.550622269841263</v>
      </c>
      <c r="N17" s="84">
        <f>SUM(N12:N15)</f>
        <v>6.1517836934999997</v>
      </c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">
      <c r="A18" s="8"/>
      <c r="B18" s="8"/>
      <c r="C18" s="8"/>
      <c r="D18" s="8"/>
      <c r="E18" s="8"/>
      <c r="F18" s="8"/>
      <c r="G18" s="8"/>
      <c r="H18" s="52"/>
      <c r="I18" s="8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">
      <c r="A19" s="190" t="s">
        <v>78</v>
      </c>
      <c r="B19" s="191"/>
      <c r="C19" s="192"/>
      <c r="D19" s="193"/>
      <c r="E19" s="194"/>
      <c r="F19" s="194"/>
      <c r="G19" s="194"/>
      <c r="H19" s="194"/>
      <c r="I19" s="194"/>
      <c r="J19" s="194"/>
      <c r="K19" s="19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8"/>
      <c r="X19" s="8"/>
    </row>
    <row r="20" spans="1:24" x14ac:dyDescent="0.2">
      <c r="A20" s="195"/>
      <c r="B20" s="196"/>
      <c r="C20" s="197"/>
      <c r="D20" s="193"/>
      <c r="E20" s="194"/>
      <c r="F20" s="194"/>
      <c r="G20" s="194"/>
      <c r="H20" s="194"/>
      <c r="I20" s="194"/>
      <c r="J20" s="194"/>
      <c r="K20" s="19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8"/>
      <c r="X20" s="8"/>
    </row>
    <row r="21" spans="1:24" ht="13.5" thickBot="1" x14ac:dyDescent="0.25">
      <c r="A21" s="198" t="s">
        <v>79</v>
      </c>
      <c r="B21" s="199" t="s">
        <v>77</v>
      </c>
      <c r="C21" s="200" t="s">
        <v>80</v>
      </c>
      <c r="D21" s="201" t="s">
        <v>76</v>
      </c>
      <c r="E21" s="201" t="s">
        <v>81</v>
      </c>
      <c r="F21" s="201" t="s">
        <v>82</v>
      </c>
      <c r="G21" s="194"/>
      <c r="H21" s="194"/>
      <c r="I21" s="194"/>
      <c r="J21" s="194"/>
      <c r="K21" s="194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8"/>
      <c r="X21" s="8"/>
    </row>
    <row r="22" spans="1:24" x14ac:dyDescent="0.2">
      <c r="A22" s="202" t="s">
        <v>37</v>
      </c>
      <c r="B22" s="203">
        <v>2.7899999999999999E-3</v>
      </c>
      <c r="C22" s="203">
        <v>8.3599999999999994E-3</v>
      </c>
      <c r="D22" s="204">
        <v>7.7600000000000004E-3</v>
      </c>
      <c r="E22" s="205">
        <v>4.0000000000000003E-5</v>
      </c>
      <c r="F22" s="205"/>
      <c r="G22" s="194"/>
      <c r="H22" s="194"/>
      <c r="I22" s="194"/>
      <c r="J22" s="194"/>
      <c r="K22" s="194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8"/>
      <c r="X22" s="8"/>
    </row>
    <row r="23" spans="1:24" x14ac:dyDescent="0.2">
      <c r="A23" s="202" t="s">
        <v>38</v>
      </c>
      <c r="B23" s="203">
        <v>2.63E-3</v>
      </c>
      <c r="C23" s="203">
        <v>5.1399999999999996E-3</v>
      </c>
      <c r="D23" s="204">
        <v>7.7799999999999996E-3</v>
      </c>
      <c r="E23" s="205"/>
      <c r="F23" s="205"/>
      <c r="G23" s="194"/>
      <c r="H23" s="194"/>
      <c r="I23" s="194"/>
      <c r="J23" s="194"/>
      <c r="K23" s="19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8"/>
      <c r="X23" s="8"/>
    </row>
    <row r="24" spans="1:24" x14ac:dyDescent="0.2">
      <c r="A24" s="202" t="s">
        <v>33</v>
      </c>
      <c r="B24" s="203">
        <v>1.58E-3</v>
      </c>
      <c r="C24" s="203">
        <v>4.4000000000000002E-4</v>
      </c>
      <c r="D24" s="204">
        <v>1.9400000000000001E-3</v>
      </c>
      <c r="E24" s="205"/>
      <c r="F24" s="205"/>
      <c r="G24" s="194"/>
      <c r="H24" s="194"/>
      <c r="I24" s="194"/>
      <c r="J24" s="194"/>
      <c r="K24" s="19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8"/>
      <c r="X24" s="8"/>
    </row>
    <row r="25" spans="1:24" x14ac:dyDescent="0.2">
      <c r="A25" s="202" t="s">
        <v>40</v>
      </c>
      <c r="B25" s="203">
        <v>2.0500000000000001E-2</v>
      </c>
      <c r="C25" s="203">
        <v>5.28E-2</v>
      </c>
      <c r="D25" s="204">
        <v>5.5199999999999999E-2</v>
      </c>
      <c r="E25" s="205">
        <v>7.1000000000000002E-4</v>
      </c>
      <c r="F25" s="205"/>
      <c r="G25" s="194"/>
      <c r="H25" s="194"/>
      <c r="I25" s="194"/>
      <c r="J25" s="194"/>
      <c r="K25" s="19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8"/>
      <c r="X25" s="8"/>
    </row>
    <row r="26" spans="1:24" x14ac:dyDescent="0.2">
      <c r="A26" s="202" t="s">
        <v>75</v>
      </c>
      <c r="B26" s="203">
        <v>3.0599999999999998E-3</v>
      </c>
      <c r="C26" s="203">
        <v>2.5000000000000001E-3</v>
      </c>
      <c r="D26" s="204">
        <v>2.48E-3</v>
      </c>
      <c r="E26" s="205"/>
      <c r="F26" s="205"/>
      <c r="G26" s="194"/>
      <c r="H26" s="194"/>
      <c r="I26" s="194"/>
      <c r="J26" s="194"/>
      <c r="K26" s="19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8"/>
      <c r="X26" s="8"/>
    </row>
    <row r="27" spans="1:24" x14ac:dyDescent="0.2">
      <c r="A27" s="202" t="s">
        <v>35</v>
      </c>
      <c r="B27" s="203"/>
      <c r="C27" s="203"/>
      <c r="D27" s="204"/>
      <c r="E27" s="205">
        <v>3.1999999999999999E-5</v>
      </c>
      <c r="F27" s="205"/>
      <c r="G27" s="194"/>
      <c r="H27" s="194"/>
      <c r="I27" s="194"/>
      <c r="J27" s="194"/>
      <c r="K27" s="194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8"/>
      <c r="X27" s="8"/>
    </row>
    <row r="28" spans="1:24" x14ac:dyDescent="0.2">
      <c r="A28" s="202" t="s">
        <v>34</v>
      </c>
      <c r="B28" s="203"/>
      <c r="C28" s="203"/>
      <c r="D28" s="204"/>
      <c r="E28" s="205">
        <v>1.2999999999999999E-4</v>
      </c>
      <c r="F28" s="205"/>
      <c r="G28" s="194"/>
      <c r="H28" s="194"/>
      <c r="I28" s="194"/>
      <c r="J28" s="194"/>
      <c r="K28" s="19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8"/>
      <c r="X28" s="8"/>
    </row>
    <row r="29" spans="1:24" x14ac:dyDescent="0.2">
      <c r="A29" s="202" t="s">
        <v>36</v>
      </c>
      <c r="B29" s="203"/>
      <c r="C29" s="203"/>
      <c r="D29" s="204"/>
      <c r="E29" s="205">
        <v>6.3999999999999997E-5</v>
      </c>
      <c r="F29" s="205"/>
      <c r="G29" s="194"/>
      <c r="H29" s="194"/>
      <c r="I29" s="194"/>
      <c r="J29" s="194"/>
      <c r="K29" s="19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8"/>
      <c r="X29" s="8"/>
    </row>
    <row r="30" spans="1:24" x14ac:dyDescent="0.2">
      <c r="A30" s="206" t="s">
        <v>83</v>
      </c>
      <c r="B30" s="207">
        <v>3.2399999999999998E-2</v>
      </c>
      <c r="C30" s="207">
        <v>7.2029999999999997E-2</v>
      </c>
      <c r="D30" s="207">
        <v>7.954E-2</v>
      </c>
      <c r="E30" s="208">
        <v>1.0269999999999999E-3</v>
      </c>
      <c r="F30" s="209">
        <v>4.8500000000000001E-3</v>
      </c>
      <c r="G30" s="194"/>
      <c r="H30" s="194"/>
      <c r="I30" s="194"/>
      <c r="J30" s="194"/>
      <c r="K30" s="19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8"/>
      <c r="X30" s="8"/>
    </row>
    <row r="31" spans="1:24" x14ac:dyDescent="0.2">
      <c r="A31" s="195"/>
      <c r="B31" s="196"/>
      <c r="C31" s="197"/>
      <c r="D31" s="193"/>
      <c r="E31" s="194"/>
      <c r="F31" s="194"/>
      <c r="G31" s="194"/>
      <c r="H31" s="194"/>
      <c r="I31" s="194"/>
      <c r="J31" s="194"/>
      <c r="K31" s="194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8"/>
      <c r="X31" s="8"/>
    </row>
    <row r="32" spans="1:24" x14ac:dyDescent="0.2">
      <c r="A32" s="210" t="s">
        <v>84</v>
      </c>
      <c r="B32" s="210"/>
      <c r="C32" s="194"/>
      <c r="D32" s="194"/>
      <c r="E32" s="194"/>
      <c r="F32" s="194"/>
      <c r="G32" s="194"/>
      <c r="H32" s="194"/>
      <c r="I32" s="194"/>
      <c r="J32" s="194"/>
      <c r="K32" s="19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8"/>
      <c r="X32" s="8"/>
    </row>
    <row r="33" spans="1:24" x14ac:dyDescent="0.2">
      <c r="A33" s="211" t="s">
        <v>6</v>
      </c>
      <c r="B33" s="212"/>
      <c r="C33" s="213"/>
      <c r="D33" s="213"/>
      <c r="E33" s="213"/>
      <c r="F33" s="213"/>
      <c r="G33" s="213"/>
      <c r="H33" s="213"/>
      <c r="I33" s="213"/>
      <c r="J33" s="213"/>
      <c r="K33" s="214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8"/>
      <c r="X33" s="8"/>
    </row>
    <row r="34" spans="1:24" x14ac:dyDescent="0.2">
      <c r="A34" s="216" t="s">
        <v>11</v>
      </c>
      <c r="B34" s="217"/>
      <c r="C34" s="228" t="s">
        <v>79</v>
      </c>
      <c r="D34" s="228"/>
      <c r="E34" s="228"/>
      <c r="F34" s="228"/>
      <c r="G34" s="228"/>
      <c r="H34" s="228"/>
      <c r="I34" s="228"/>
      <c r="J34" s="228"/>
      <c r="K34" s="22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3.5" thickBot="1" x14ac:dyDescent="0.25">
      <c r="A35" s="218"/>
      <c r="B35" s="219" t="s">
        <v>85</v>
      </c>
      <c r="C35" s="219" t="s">
        <v>37</v>
      </c>
      <c r="D35" s="219" t="s">
        <v>38</v>
      </c>
      <c r="E35" s="219" t="s">
        <v>33</v>
      </c>
      <c r="F35" s="219" t="s">
        <v>40</v>
      </c>
      <c r="G35" s="219" t="s">
        <v>75</v>
      </c>
      <c r="H35" s="219" t="s">
        <v>35</v>
      </c>
      <c r="I35" s="219" t="s">
        <v>34</v>
      </c>
      <c r="J35" s="219" t="s">
        <v>67</v>
      </c>
      <c r="K35" s="219" t="s">
        <v>83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3.5" thickTop="1" x14ac:dyDescent="0.2">
      <c r="A36" s="220" t="s">
        <v>23</v>
      </c>
      <c r="B36" s="221">
        <f>+C12*D12/1000000</f>
        <v>9.4649999999999999</v>
      </c>
      <c r="C36" s="221">
        <f>+$B36*$D$22*4.38</f>
        <v>0.32170399199999999</v>
      </c>
      <c r="D36" s="221">
        <f>+$B36*$D$23*4.38</f>
        <v>0.322533126</v>
      </c>
      <c r="E36" s="221">
        <f>+$B36*$D$24*4.38</f>
        <v>8.0425997999999999E-2</v>
      </c>
      <c r="F36" s="221">
        <f>+$B36*$D$25*4.38</f>
        <v>2.2884098399999995</v>
      </c>
      <c r="G36" s="221">
        <f>+$B36*$D$260*4.38</f>
        <v>0</v>
      </c>
      <c r="H36" s="222" t="s">
        <v>44</v>
      </c>
      <c r="I36" s="222" t="s">
        <v>44</v>
      </c>
      <c r="J36" s="222" t="s">
        <v>44</v>
      </c>
      <c r="K36" s="221">
        <f>+$B36*$D$30*4.38</f>
        <v>3.2974659179999999</v>
      </c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8"/>
      <c r="X36" s="8"/>
    </row>
    <row r="37" spans="1:24" x14ac:dyDescent="0.2">
      <c r="A37" s="223" t="s">
        <v>24</v>
      </c>
      <c r="B37" s="221">
        <f>+C13*D13/1000000</f>
        <v>9.4649999999999999</v>
      </c>
      <c r="C37" s="221">
        <f>+$B37*$D$22*4.38</f>
        <v>0.32170399199999999</v>
      </c>
      <c r="D37" s="221">
        <f>+$B37*$D$23*4.38</f>
        <v>0.322533126</v>
      </c>
      <c r="E37" s="221">
        <f>+$B37*$D$24*4.38</f>
        <v>8.0425997999999999E-2</v>
      </c>
      <c r="F37" s="221">
        <f>+$B37*$D$25*4.38</f>
        <v>2.2884098399999995</v>
      </c>
      <c r="G37" s="221">
        <f>+$B37*$D$260*4.38</f>
        <v>0</v>
      </c>
      <c r="H37" s="222" t="s">
        <v>44</v>
      </c>
      <c r="I37" s="222" t="s">
        <v>44</v>
      </c>
      <c r="J37" s="222" t="s">
        <v>44</v>
      </c>
      <c r="K37" s="221">
        <f>+$B37*$D$30*4.38</f>
        <v>3.2974659179999999</v>
      </c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8"/>
      <c r="X37" s="8"/>
    </row>
    <row r="38" spans="1:24" x14ac:dyDescent="0.2">
      <c r="A38" s="223" t="s">
        <v>25</v>
      </c>
      <c r="B38" s="221">
        <f>+C14*D14/1000000</f>
        <v>9.4649999999999999</v>
      </c>
      <c r="C38" s="221">
        <f>+$B38*$D$22*4.38</f>
        <v>0.32170399199999999</v>
      </c>
      <c r="D38" s="221">
        <f>+$B38*$D$23*4.38</f>
        <v>0.322533126</v>
      </c>
      <c r="E38" s="221">
        <f>+$B38*$D$24*4.38</f>
        <v>8.0425997999999999E-2</v>
      </c>
      <c r="F38" s="221">
        <f>+$B38*$D$25*4.38</f>
        <v>2.2884098399999995</v>
      </c>
      <c r="G38" s="221">
        <f>+$B38*$D$260*4.38</f>
        <v>0</v>
      </c>
      <c r="H38" s="222" t="s">
        <v>44</v>
      </c>
      <c r="I38" s="222" t="s">
        <v>44</v>
      </c>
      <c r="J38" s="222" t="s">
        <v>44</v>
      </c>
      <c r="K38" s="221">
        <f>+$B38*$D$30*4.38</f>
        <v>3.2974659179999999</v>
      </c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8"/>
      <c r="X38" s="8"/>
    </row>
    <row r="39" spans="1:24" x14ac:dyDescent="0.2">
      <c r="A39" s="223" t="s">
        <v>26</v>
      </c>
      <c r="B39" s="221">
        <f>+C15*D15/1000000</f>
        <v>1.6875</v>
      </c>
      <c r="C39" s="221">
        <f>+$B39*$B$22*4.38</f>
        <v>2.0621587499999997E-2</v>
      </c>
      <c r="D39" s="221">
        <f>+$B39*$B$23*4.38</f>
        <v>1.9438987500000001E-2</v>
      </c>
      <c r="E39" s="221">
        <f>+$B39*$B$24*4.38</f>
        <v>1.1678175000000001E-2</v>
      </c>
      <c r="F39" s="221">
        <f>+$B39*$B$25*4.38</f>
        <v>0.15152062499999999</v>
      </c>
      <c r="G39" s="221">
        <f>+$B39*$B$260*4.38</f>
        <v>0</v>
      </c>
      <c r="H39" s="222" t="s">
        <v>44</v>
      </c>
      <c r="I39" s="222" t="s">
        <v>44</v>
      </c>
      <c r="J39" s="222" t="s">
        <v>44</v>
      </c>
      <c r="K39" s="221">
        <f>+$B39*$B$30*4.38</f>
        <v>0.23947649999999998</v>
      </c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8"/>
      <c r="X39" s="8"/>
    </row>
    <row r="40" spans="1:24" x14ac:dyDescent="0.2">
      <c r="A40" s="221" t="s">
        <v>7</v>
      </c>
      <c r="B40" s="224"/>
      <c r="C40" s="225">
        <f t="shared" ref="C40:K40" si="1">SUM(C36:C39)</f>
        <v>0.98573356349999997</v>
      </c>
      <c r="D40" s="225">
        <f t="shared" si="1"/>
        <v>0.98703836550000001</v>
      </c>
      <c r="E40" s="225">
        <f t="shared" si="1"/>
        <v>0.25295616900000001</v>
      </c>
      <c r="F40" s="225">
        <f t="shared" si="1"/>
        <v>7.0167501449999978</v>
      </c>
      <c r="G40" s="225">
        <f t="shared" si="1"/>
        <v>0</v>
      </c>
      <c r="H40" s="225">
        <f t="shared" si="1"/>
        <v>0</v>
      </c>
      <c r="I40" s="225">
        <f t="shared" si="1"/>
        <v>0</v>
      </c>
      <c r="J40" s="225">
        <f t="shared" si="1"/>
        <v>0</v>
      </c>
      <c r="K40" s="225">
        <f t="shared" si="1"/>
        <v>10.131874254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8"/>
      <c r="X40" s="8"/>
    </row>
    <row r="41" spans="1:24" x14ac:dyDescent="0.2">
      <c r="A41" s="9"/>
      <c r="B41" s="9"/>
      <c r="C41" s="9"/>
      <c r="D41" s="9"/>
      <c r="E41" s="9"/>
      <c r="F41" s="9"/>
      <c r="G41" s="9"/>
      <c r="H41" s="226"/>
      <c r="I41" s="1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8"/>
      <c r="X41" s="8"/>
    </row>
    <row r="42" spans="1:24" x14ac:dyDescent="0.2">
      <c r="A42" s="1" t="s">
        <v>27</v>
      </c>
      <c r="B42" s="8"/>
      <c r="C42" s="8"/>
      <c r="D42" s="8"/>
      <c r="E42" s="90"/>
      <c r="F42" s="87"/>
      <c r="G42" s="87"/>
      <c r="H42" s="8"/>
      <c r="I42" s="8"/>
      <c r="J42" s="8"/>
      <c r="K42" s="52"/>
      <c r="L42" s="52"/>
      <c r="M42" s="52"/>
      <c r="N42" s="52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">
      <c r="A43" s="1" t="s">
        <v>28</v>
      </c>
      <c r="B43" s="8"/>
      <c r="C43" s="8"/>
      <c r="D43" s="8"/>
      <c r="E43" s="90"/>
      <c r="F43" s="87"/>
      <c r="G43" s="87"/>
      <c r="H43" s="8"/>
      <c r="I43" s="8"/>
      <c r="J43" s="8"/>
      <c r="K43" s="52"/>
      <c r="L43" s="52"/>
      <c r="M43" s="52"/>
      <c r="N43" s="52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">
      <c r="A44" s="1" t="s">
        <v>151</v>
      </c>
      <c r="B44" s="2"/>
      <c r="C44" s="2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52"/>
      <c r="R44" s="8"/>
      <c r="S44" s="8"/>
      <c r="T44" s="8"/>
      <c r="U44" s="8"/>
      <c r="V44" s="8"/>
      <c r="W44" s="8"/>
      <c r="X44" s="8"/>
    </row>
    <row r="45" spans="1:24" x14ac:dyDescent="0.2">
      <c r="A45" s="1" t="s">
        <v>72</v>
      </c>
      <c r="B45" s="2"/>
      <c r="C45" s="2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">
      <c r="A46" s="1" t="s">
        <v>74</v>
      </c>
      <c r="B46" s="2"/>
      <c r="C46" s="2"/>
      <c r="D46" s="8"/>
      <c r="E46" s="8"/>
      <c r="F46" s="8"/>
      <c r="G46" s="8"/>
      <c r="H46" s="8"/>
      <c r="I46" s="8"/>
      <c r="J46" s="8"/>
      <c r="K46" s="11"/>
      <c r="L46" s="11"/>
      <c r="M46" s="8"/>
      <c r="N46" s="8"/>
      <c r="O46" s="8"/>
      <c r="P46" s="8"/>
      <c r="Q46" s="52"/>
      <c r="R46" s="8"/>
      <c r="S46" s="8"/>
      <c r="T46" s="8"/>
      <c r="U46" s="8"/>
      <c r="V46" s="8"/>
      <c r="W46" s="8"/>
      <c r="X46" s="8"/>
    </row>
    <row r="47" spans="1:24" x14ac:dyDescent="0.2">
      <c r="A47" s="1"/>
      <c r="B47" s="2"/>
      <c r="C47" s="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x14ac:dyDescent="0.2">
      <c r="A48" s="2"/>
      <c r="B48" s="2"/>
      <c r="C48" s="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</sheetData>
  <mergeCells count="2">
    <mergeCell ref="C34:G34"/>
    <mergeCell ref="H34:K34"/>
  </mergeCells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A12" sqref="A12"/>
    </sheetView>
  </sheetViews>
  <sheetFormatPr defaultRowHeight="12.75" x14ac:dyDescent="0.2"/>
  <cols>
    <col min="1" max="1" width="10.42578125" bestFit="1" customWidth="1"/>
    <col min="3" max="3" width="9.5703125" bestFit="1" customWidth="1"/>
    <col min="7" max="7" width="17.140625" bestFit="1" customWidth="1"/>
    <col min="8" max="8" width="12.140625" bestFit="1" customWidth="1"/>
  </cols>
  <sheetData>
    <row r="1" spans="1:8" ht="15" x14ac:dyDescent="0.2">
      <c r="A1" s="22" t="s">
        <v>0</v>
      </c>
      <c r="B1" s="4"/>
      <c r="C1" s="4"/>
      <c r="D1" s="4"/>
      <c r="E1" s="4"/>
      <c r="F1" s="4"/>
      <c r="G1" s="4"/>
      <c r="H1" s="4"/>
    </row>
    <row r="2" spans="1:8" ht="15" x14ac:dyDescent="0.2">
      <c r="A2" s="22" t="s">
        <v>1</v>
      </c>
      <c r="B2" s="4"/>
      <c r="C2" s="4"/>
      <c r="D2" s="4"/>
      <c r="E2" s="4"/>
      <c r="F2" s="4"/>
      <c r="G2" s="4"/>
      <c r="H2" s="4"/>
    </row>
    <row r="3" spans="1:8" ht="15" x14ac:dyDescent="0.2">
      <c r="A3" s="22" t="s">
        <v>2</v>
      </c>
      <c r="B3" s="4"/>
      <c r="C3" s="4"/>
      <c r="D3" s="4"/>
      <c r="E3" s="4"/>
      <c r="F3" s="4"/>
      <c r="G3" s="4"/>
      <c r="H3" s="4"/>
    </row>
    <row r="4" spans="1:8" ht="18" x14ac:dyDescent="0.25">
      <c r="A4" s="115"/>
      <c r="B4" s="4"/>
      <c r="C4" s="4"/>
      <c r="D4" s="4"/>
      <c r="E4" s="4"/>
      <c r="F4" s="4"/>
      <c r="G4" s="4"/>
      <c r="H4" s="4"/>
    </row>
    <row r="5" spans="1:8" ht="15" x14ac:dyDescent="0.2">
      <c r="A5" s="4" t="s">
        <v>146</v>
      </c>
      <c r="B5" s="4"/>
      <c r="C5" s="4"/>
      <c r="D5" s="4"/>
      <c r="E5" s="4"/>
      <c r="F5" s="4"/>
      <c r="G5" s="4"/>
      <c r="H5" s="4"/>
    </row>
    <row r="6" spans="1:8" ht="15.75" thickBot="1" x14ac:dyDescent="0.25">
      <c r="A6" s="4"/>
      <c r="B6" s="4"/>
      <c r="C6" s="4"/>
      <c r="D6" s="4"/>
      <c r="E6" s="4"/>
      <c r="F6" s="4"/>
      <c r="G6" s="4"/>
      <c r="H6" s="4"/>
    </row>
    <row r="7" spans="1:8" ht="15.75" x14ac:dyDescent="0.25">
      <c r="A7" s="162" t="s">
        <v>147</v>
      </c>
      <c r="B7" s="163" t="s">
        <v>148</v>
      </c>
      <c r="C7" s="163"/>
      <c r="D7" s="163"/>
      <c r="E7" s="163"/>
      <c r="F7" s="163"/>
      <c r="G7" s="163"/>
      <c r="H7" s="164"/>
    </row>
    <row r="8" spans="1:8" ht="16.5" thickBot="1" x14ac:dyDescent="0.3">
      <c r="A8" s="165" t="s">
        <v>149</v>
      </c>
      <c r="B8" s="166" t="s">
        <v>18</v>
      </c>
      <c r="C8" s="167" t="s">
        <v>31</v>
      </c>
      <c r="D8" s="167" t="s">
        <v>20</v>
      </c>
      <c r="E8" s="167" t="s">
        <v>150</v>
      </c>
      <c r="F8" s="167" t="s">
        <v>32</v>
      </c>
      <c r="G8" s="185" t="s">
        <v>40</v>
      </c>
      <c r="H8" s="168" t="s">
        <v>83</v>
      </c>
    </row>
    <row r="9" spans="1:8" ht="15" x14ac:dyDescent="0.2">
      <c r="A9" s="169" t="s">
        <v>23</v>
      </c>
      <c r="B9" s="170">
        <f>+Engines!J12</f>
        <v>2.43765396E-2</v>
      </c>
      <c r="C9" s="170">
        <f>+Engines!K12</f>
        <v>175.23437566137565</v>
      </c>
      <c r="D9" s="170">
        <f>+Engines!L12</f>
        <v>12.185978835978835</v>
      </c>
      <c r="E9" s="170">
        <f>+Engines!M12</f>
        <v>15.110613756613755</v>
      </c>
      <c r="F9" s="170">
        <f>+Engines!N12</f>
        <v>2.0027731769999999</v>
      </c>
      <c r="G9" s="186">
        <f>+Engines!F36</f>
        <v>2.2884098399999995</v>
      </c>
      <c r="H9" s="171">
        <f>+Engines!K36</f>
        <v>3.2974659179999999</v>
      </c>
    </row>
    <row r="10" spans="1:8" ht="15" x14ac:dyDescent="0.2">
      <c r="A10" s="172" t="s">
        <v>24</v>
      </c>
      <c r="B10" s="170">
        <f>+Engines!J13</f>
        <v>2.43765396E-2</v>
      </c>
      <c r="C10" s="170">
        <f>+Engines!K13</f>
        <v>175.23437566137565</v>
      </c>
      <c r="D10" s="170">
        <f>+Engines!L13</f>
        <v>12.185978835978835</v>
      </c>
      <c r="E10" s="170">
        <f>+Engines!M13</f>
        <v>15.110613756613755</v>
      </c>
      <c r="F10" s="170">
        <f>+Engines!N13</f>
        <v>2.0027731769999999</v>
      </c>
      <c r="G10" s="187">
        <f>+Engines!F37</f>
        <v>2.2884098399999995</v>
      </c>
      <c r="H10" s="174">
        <f>+Engines!K37</f>
        <v>3.2974659179999999</v>
      </c>
    </row>
    <row r="11" spans="1:8" ht="15" x14ac:dyDescent="0.2">
      <c r="A11" s="172" t="s">
        <v>25</v>
      </c>
      <c r="B11" s="170">
        <f>+Engines!J14</f>
        <v>2.43765396E-2</v>
      </c>
      <c r="C11" s="170">
        <f>+Engines!K14</f>
        <v>175.23437566137565</v>
      </c>
      <c r="D11" s="170">
        <f>+Engines!L14</f>
        <v>12.185978835978835</v>
      </c>
      <c r="E11" s="170">
        <f>+Engines!M14</f>
        <v>15.110613756613755</v>
      </c>
      <c r="F11" s="170">
        <f>+Engines!N14</f>
        <v>2.0027731769999999</v>
      </c>
      <c r="G11" s="187">
        <f>+Engines!F38</f>
        <v>2.2884098399999995</v>
      </c>
      <c r="H11" s="174">
        <f>+Engines!K38</f>
        <v>3.2974659179999999</v>
      </c>
    </row>
    <row r="12" spans="1:8" ht="15" x14ac:dyDescent="0.2">
      <c r="A12" s="172" t="s">
        <v>26</v>
      </c>
      <c r="B12" s="170">
        <f>+Engines!J15</f>
        <v>4.3460549999999997E-3</v>
      </c>
      <c r="C12" s="170">
        <f>+Engines!K15</f>
        <v>16.7781375</v>
      </c>
      <c r="D12" s="170">
        <f>+Engines!L15</f>
        <v>25.9432875</v>
      </c>
      <c r="E12" s="170">
        <f>+Engines!M15</f>
        <v>0.218781</v>
      </c>
      <c r="F12" s="170">
        <f>+Engines!N15</f>
        <v>0.14346416249999999</v>
      </c>
      <c r="G12" s="187">
        <f>+Engines!F39</f>
        <v>0.15152062499999999</v>
      </c>
      <c r="H12" s="174">
        <f>+Engines!K39</f>
        <v>0.23947649999999998</v>
      </c>
    </row>
    <row r="13" spans="1:8" ht="15" x14ac:dyDescent="0.2">
      <c r="A13" s="175" t="s">
        <v>126</v>
      </c>
      <c r="B13" s="176">
        <v>0</v>
      </c>
      <c r="C13" s="173">
        <v>0</v>
      </c>
      <c r="D13" s="173">
        <v>0</v>
      </c>
      <c r="E13" s="173">
        <f>+Tanks!H11</f>
        <v>0.57550000000000001</v>
      </c>
      <c r="F13" s="173">
        <v>0</v>
      </c>
      <c r="G13" s="187">
        <v>0</v>
      </c>
      <c r="H13" s="174">
        <v>0</v>
      </c>
    </row>
    <row r="14" spans="1:8" ht="15" x14ac:dyDescent="0.2">
      <c r="A14" s="175" t="s">
        <v>127</v>
      </c>
      <c r="B14" s="176">
        <v>0</v>
      </c>
      <c r="C14" s="173">
        <v>0</v>
      </c>
      <c r="D14" s="173">
        <v>0</v>
      </c>
      <c r="E14" s="173">
        <f>+Tanks!H12</f>
        <v>0</v>
      </c>
      <c r="F14" s="173">
        <v>0</v>
      </c>
      <c r="G14" s="187">
        <v>0</v>
      </c>
      <c r="H14" s="174">
        <v>0</v>
      </c>
    </row>
    <row r="15" spans="1:8" ht="15" x14ac:dyDescent="0.2">
      <c r="A15" s="175" t="s">
        <v>128</v>
      </c>
      <c r="B15" s="176">
        <v>0</v>
      </c>
      <c r="C15" s="173">
        <v>0</v>
      </c>
      <c r="D15" s="173">
        <v>0</v>
      </c>
      <c r="E15" s="173">
        <f>+Tanks!H13</f>
        <v>0</v>
      </c>
      <c r="F15" s="173">
        <v>0</v>
      </c>
      <c r="G15" s="187">
        <v>0</v>
      </c>
      <c r="H15" s="174">
        <v>0</v>
      </c>
    </row>
    <row r="16" spans="1:8" ht="15" x14ac:dyDescent="0.2">
      <c r="A16" s="175" t="s">
        <v>129</v>
      </c>
      <c r="B16" s="176">
        <v>0</v>
      </c>
      <c r="C16" s="173">
        <v>0</v>
      </c>
      <c r="D16" s="173">
        <v>0</v>
      </c>
      <c r="E16" s="173">
        <f>+Tanks!H14</f>
        <v>1.151</v>
      </c>
      <c r="F16" s="173">
        <v>0</v>
      </c>
      <c r="G16" s="187">
        <v>0</v>
      </c>
      <c r="H16" s="174">
        <v>0</v>
      </c>
    </row>
    <row r="17" spans="1:8" ht="15" x14ac:dyDescent="0.2">
      <c r="A17" s="175" t="s">
        <v>130</v>
      </c>
      <c r="B17" s="176">
        <v>0</v>
      </c>
      <c r="C17" s="173">
        <v>0</v>
      </c>
      <c r="D17" s="173">
        <v>0</v>
      </c>
      <c r="E17" s="173">
        <f>+Tanks!H15</f>
        <v>0</v>
      </c>
      <c r="F17" s="173">
        <v>0</v>
      </c>
      <c r="G17" s="187">
        <v>0</v>
      </c>
      <c r="H17" s="174">
        <v>0</v>
      </c>
    </row>
    <row r="18" spans="1:8" ht="15" x14ac:dyDescent="0.2">
      <c r="A18" s="175" t="s">
        <v>131</v>
      </c>
      <c r="B18" s="176">
        <v>0</v>
      </c>
      <c r="C18" s="173">
        <v>0</v>
      </c>
      <c r="D18" s="173">
        <v>0</v>
      </c>
      <c r="E18" s="173">
        <f>+Tanks!H16</f>
        <v>0</v>
      </c>
      <c r="F18" s="173">
        <v>0</v>
      </c>
      <c r="G18" s="187">
        <v>0</v>
      </c>
      <c r="H18" s="174">
        <v>0</v>
      </c>
    </row>
    <row r="19" spans="1:8" ht="15" x14ac:dyDescent="0.2">
      <c r="A19" s="175" t="s">
        <v>132</v>
      </c>
      <c r="B19" s="176">
        <v>0</v>
      </c>
      <c r="C19" s="173">
        <v>0</v>
      </c>
      <c r="D19" s="173">
        <v>0</v>
      </c>
      <c r="E19" s="173">
        <f>+Tanks!H17</f>
        <v>0</v>
      </c>
      <c r="F19" s="173">
        <v>0</v>
      </c>
      <c r="G19" s="187">
        <v>0</v>
      </c>
      <c r="H19" s="174">
        <v>0</v>
      </c>
    </row>
    <row r="20" spans="1:8" ht="15" x14ac:dyDescent="0.2">
      <c r="A20" s="175" t="s">
        <v>133</v>
      </c>
      <c r="B20" s="176">
        <v>0</v>
      </c>
      <c r="C20" s="173">
        <v>0</v>
      </c>
      <c r="D20" s="173">
        <v>0</v>
      </c>
      <c r="E20" s="173">
        <f>+Tanks!H18</f>
        <v>0</v>
      </c>
      <c r="F20" s="173">
        <v>0</v>
      </c>
      <c r="G20" s="187">
        <v>0</v>
      </c>
      <c r="H20" s="174">
        <v>0</v>
      </c>
    </row>
    <row r="21" spans="1:8" ht="15" x14ac:dyDescent="0.2">
      <c r="A21" s="175" t="s">
        <v>134</v>
      </c>
      <c r="B21" s="176">
        <v>0</v>
      </c>
      <c r="C21" s="173">
        <v>0</v>
      </c>
      <c r="D21" s="173">
        <v>0</v>
      </c>
      <c r="E21" s="173">
        <f>+Tanks!H19</f>
        <v>0</v>
      </c>
      <c r="F21" s="173">
        <v>0</v>
      </c>
      <c r="G21" s="187">
        <v>0</v>
      </c>
      <c r="H21" s="174">
        <v>0</v>
      </c>
    </row>
    <row r="22" spans="1:8" ht="15" x14ac:dyDescent="0.2">
      <c r="A22" s="175" t="s">
        <v>135</v>
      </c>
      <c r="B22" s="176">
        <v>0</v>
      </c>
      <c r="C22" s="173">
        <v>0</v>
      </c>
      <c r="D22" s="173">
        <v>0</v>
      </c>
      <c r="E22" s="173">
        <f>+Tanks!H20</f>
        <v>0</v>
      </c>
      <c r="F22" s="173">
        <v>0</v>
      </c>
      <c r="G22" s="187">
        <v>0</v>
      </c>
      <c r="H22" s="174">
        <v>0</v>
      </c>
    </row>
    <row r="23" spans="1:8" ht="15" x14ac:dyDescent="0.2">
      <c r="A23" s="175" t="s">
        <v>136</v>
      </c>
      <c r="B23" s="176">
        <v>0</v>
      </c>
      <c r="C23" s="173">
        <v>0</v>
      </c>
      <c r="D23" s="173">
        <v>0</v>
      </c>
      <c r="E23" s="173">
        <f>+Tanks!H21</f>
        <v>0</v>
      </c>
      <c r="F23" s="173">
        <v>0</v>
      </c>
      <c r="G23" s="187">
        <v>0</v>
      </c>
      <c r="H23" s="174">
        <v>0</v>
      </c>
    </row>
    <row r="24" spans="1:8" ht="15" x14ac:dyDescent="0.2">
      <c r="A24" s="175" t="s">
        <v>137</v>
      </c>
      <c r="B24" s="176">
        <v>0</v>
      </c>
      <c r="C24" s="173">
        <v>0</v>
      </c>
      <c r="D24" s="173">
        <v>0</v>
      </c>
      <c r="E24" s="173">
        <f>+Tanks!H22</f>
        <v>0</v>
      </c>
      <c r="F24" s="173">
        <v>0</v>
      </c>
      <c r="G24" s="187">
        <v>0</v>
      </c>
      <c r="H24" s="174">
        <v>0</v>
      </c>
    </row>
    <row r="25" spans="1:8" ht="15" x14ac:dyDescent="0.2">
      <c r="A25" s="175" t="s">
        <v>138</v>
      </c>
      <c r="B25" s="176">
        <v>0</v>
      </c>
      <c r="C25" s="173">
        <v>0</v>
      </c>
      <c r="D25" s="173">
        <v>0</v>
      </c>
      <c r="E25" s="173">
        <f>+Tanks!H23</f>
        <v>0</v>
      </c>
      <c r="F25" s="173">
        <v>0</v>
      </c>
      <c r="G25" s="187">
        <v>0</v>
      </c>
      <c r="H25" s="174">
        <v>0</v>
      </c>
    </row>
    <row r="26" spans="1:8" ht="15" x14ac:dyDescent="0.2">
      <c r="A26" s="175" t="s">
        <v>139</v>
      </c>
      <c r="B26" s="176">
        <v>0</v>
      </c>
      <c r="C26" s="173">
        <v>0</v>
      </c>
      <c r="D26" s="173">
        <v>0</v>
      </c>
      <c r="E26" s="173">
        <f>+Tanks!H24</f>
        <v>0</v>
      </c>
      <c r="F26" s="173">
        <v>0</v>
      </c>
      <c r="G26" s="187">
        <v>0</v>
      </c>
      <c r="H26" s="174">
        <v>0</v>
      </c>
    </row>
    <row r="27" spans="1:8" ht="15" x14ac:dyDescent="0.2">
      <c r="A27" s="175" t="s">
        <v>140</v>
      </c>
      <c r="B27" s="176">
        <v>0</v>
      </c>
      <c r="C27" s="173">
        <v>0</v>
      </c>
      <c r="D27" s="173">
        <v>0</v>
      </c>
      <c r="E27" s="173">
        <f>+Tanks!H25</f>
        <v>0</v>
      </c>
      <c r="F27" s="173">
        <v>0</v>
      </c>
      <c r="G27" s="187">
        <v>0</v>
      </c>
      <c r="H27" s="174">
        <v>0</v>
      </c>
    </row>
    <row r="28" spans="1:8" ht="15" x14ac:dyDescent="0.2">
      <c r="A28" s="175" t="s">
        <v>141</v>
      </c>
      <c r="B28" s="176">
        <v>0</v>
      </c>
      <c r="C28" s="173">
        <v>0</v>
      </c>
      <c r="D28" s="173">
        <v>0</v>
      </c>
      <c r="E28" s="173">
        <f>+Tanks!H26</f>
        <v>1.7265000000000001</v>
      </c>
      <c r="F28" s="173">
        <v>0</v>
      </c>
      <c r="G28" s="187">
        <v>0</v>
      </c>
      <c r="H28" s="174">
        <v>0</v>
      </c>
    </row>
    <row r="29" spans="1:8" ht="15" x14ac:dyDescent="0.2">
      <c r="A29" s="175" t="s">
        <v>68</v>
      </c>
      <c r="B29" s="176">
        <v>0</v>
      </c>
      <c r="C29" s="173">
        <v>0</v>
      </c>
      <c r="D29" s="173">
        <v>0</v>
      </c>
      <c r="E29" s="173">
        <f>+Fugitives!G23</f>
        <v>1.3942591200000001</v>
      </c>
      <c r="F29" s="173">
        <v>0</v>
      </c>
      <c r="G29" s="187">
        <v>0</v>
      </c>
      <c r="H29" s="174">
        <v>0</v>
      </c>
    </row>
    <row r="30" spans="1:8" ht="15.75" thickBot="1" x14ac:dyDescent="0.25">
      <c r="A30" s="177" t="s">
        <v>103</v>
      </c>
      <c r="B30" s="178">
        <v>0</v>
      </c>
      <c r="C30" s="179">
        <v>0</v>
      </c>
      <c r="D30" s="179">
        <v>0</v>
      </c>
      <c r="E30" s="179">
        <f>+Load!H12</f>
        <v>0.21491638234838711</v>
      </c>
      <c r="F30" s="179">
        <v>0</v>
      </c>
      <c r="G30" s="188">
        <v>0</v>
      </c>
      <c r="H30" s="180">
        <v>0</v>
      </c>
    </row>
    <row r="31" spans="1:8" ht="16.5" thickBot="1" x14ac:dyDescent="0.3">
      <c r="A31" s="181" t="s">
        <v>7</v>
      </c>
      <c r="B31" s="182">
        <f t="shared" ref="B31:H31" si="0">SUM(B9:B30)</f>
        <v>7.7475673800000006E-2</v>
      </c>
      <c r="C31" s="183">
        <f t="shared" si="0"/>
        <v>542.48126448412688</v>
      </c>
      <c r="D31" s="183">
        <f t="shared" si="0"/>
        <v>62.5012240079365</v>
      </c>
      <c r="E31" s="183">
        <f t="shared" si="0"/>
        <v>50.612797772189651</v>
      </c>
      <c r="F31" s="183">
        <f t="shared" si="0"/>
        <v>6.1517836934999997</v>
      </c>
      <c r="G31" s="189">
        <f t="shared" si="0"/>
        <v>7.0167501449999978</v>
      </c>
      <c r="H31" s="184">
        <f t="shared" si="0"/>
        <v>10.131874254</v>
      </c>
    </row>
    <row r="32" spans="1:8" ht="15" x14ac:dyDescent="0.2">
      <c r="A32" s="4" t="s">
        <v>105</v>
      </c>
      <c r="B32" s="4"/>
      <c r="C32" s="4"/>
      <c r="D32" s="4"/>
      <c r="E32" s="4"/>
      <c r="F32" s="4"/>
      <c r="G32" s="4"/>
      <c r="H32" s="4"/>
    </row>
    <row r="33" spans="1:8" ht="15.75" x14ac:dyDescent="0.25">
      <c r="A33" s="139" t="s">
        <v>152</v>
      </c>
      <c r="B33" s="139"/>
      <c r="C33" s="139"/>
      <c r="D33" s="139"/>
      <c r="E33" s="139"/>
      <c r="F33" s="139"/>
      <c r="G33" s="139"/>
      <c r="H33" s="1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6" zoomScale="75" workbookViewId="0">
      <selection activeCell="A28" sqref="A28"/>
    </sheetView>
  </sheetViews>
  <sheetFormatPr defaultRowHeight="12.75" x14ac:dyDescent="0.2"/>
  <cols>
    <col min="1" max="1" width="10.5703125" bestFit="1" customWidth="1"/>
    <col min="2" max="2" width="21.28515625" bestFit="1" customWidth="1"/>
    <col min="3" max="3" width="13.42578125" bestFit="1" customWidth="1"/>
    <col min="4" max="4" width="13.5703125" bestFit="1" customWidth="1"/>
    <col min="5" max="5" width="12" bestFit="1" customWidth="1"/>
    <col min="6" max="6" width="10.42578125" bestFit="1" customWidth="1"/>
    <col min="7" max="7" width="10.5703125" bestFit="1" customWidth="1"/>
    <col min="8" max="8" width="13.42578125" bestFit="1" customWidth="1"/>
    <col min="9" max="9" width="12.85546875" bestFit="1" customWidth="1"/>
  </cols>
  <sheetData>
    <row r="1" spans="1:10" ht="15" x14ac:dyDescent="0.2">
      <c r="A1" s="22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ht="15" x14ac:dyDescent="0.2">
      <c r="A2" s="22" t="s">
        <v>1</v>
      </c>
      <c r="B2" s="4"/>
      <c r="C2" s="4"/>
      <c r="D2" s="4"/>
      <c r="E2" s="4"/>
      <c r="F2" s="4"/>
      <c r="G2" s="4"/>
      <c r="H2" s="4"/>
      <c r="I2" s="4"/>
      <c r="J2" s="4"/>
    </row>
    <row r="3" spans="1:10" ht="15" x14ac:dyDescent="0.2">
      <c r="A3" s="22" t="s">
        <v>2</v>
      </c>
      <c r="B3" s="4"/>
      <c r="C3" s="4"/>
      <c r="D3" s="4"/>
      <c r="E3" s="4"/>
      <c r="F3" s="4"/>
      <c r="G3" s="4"/>
      <c r="H3" s="4"/>
      <c r="I3" s="4"/>
      <c r="J3" s="4"/>
    </row>
    <row r="4" spans="1:10" ht="18" x14ac:dyDescent="0.25">
      <c r="A4" s="115"/>
      <c r="B4" s="4"/>
      <c r="C4" s="4"/>
      <c r="D4" s="4"/>
      <c r="E4" s="4"/>
      <c r="F4" s="4"/>
      <c r="G4" s="4"/>
      <c r="H4" s="4"/>
      <c r="I4" s="4"/>
      <c r="J4" s="4"/>
    </row>
    <row r="5" spans="1:10" ht="15.75" x14ac:dyDescent="0.25">
      <c r="A5" s="116" t="s">
        <v>88</v>
      </c>
      <c r="B5" s="4"/>
      <c r="C5" s="4"/>
      <c r="D5" s="4"/>
      <c r="E5" s="4"/>
      <c r="F5" s="4"/>
      <c r="G5" s="4"/>
      <c r="H5" s="4"/>
      <c r="I5" s="4"/>
      <c r="J5" s="4"/>
    </row>
    <row r="6" spans="1:10" ht="15" x14ac:dyDescent="0.2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" x14ac:dyDescent="0.2">
      <c r="A7" s="140" t="s">
        <v>108</v>
      </c>
      <c r="B7" s="4"/>
      <c r="C7" s="4"/>
      <c r="D7" s="4"/>
      <c r="E7" s="4"/>
      <c r="F7" s="4"/>
      <c r="G7" s="4"/>
      <c r="H7" s="4"/>
      <c r="I7" s="4"/>
      <c r="J7" s="4"/>
    </row>
    <row r="8" spans="1:10" ht="15" x14ac:dyDescent="0.2">
      <c r="A8" s="141"/>
      <c r="B8" s="142"/>
      <c r="C8" s="143"/>
      <c r="D8" s="143" t="s">
        <v>10</v>
      </c>
      <c r="E8" s="143" t="s">
        <v>109</v>
      </c>
      <c r="F8" s="143" t="s">
        <v>110</v>
      </c>
      <c r="G8" s="143" t="s">
        <v>111</v>
      </c>
      <c r="H8" s="143" t="s">
        <v>10</v>
      </c>
      <c r="I8" s="143" t="s">
        <v>112</v>
      </c>
      <c r="J8" s="4"/>
    </row>
    <row r="9" spans="1:10" ht="15" x14ac:dyDescent="0.2">
      <c r="A9" s="144"/>
      <c r="B9" s="145"/>
      <c r="C9" s="146" t="s">
        <v>113</v>
      </c>
      <c r="D9" s="146" t="s">
        <v>114</v>
      </c>
      <c r="E9" s="146" t="s">
        <v>115</v>
      </c>
      <c r="F9" s="146" t="s">
        <v>116</v>
      </c>
      <c r="G9" s="146" t="s">
        <v>116</v>
      </c>
      <c r="H9" s="146" t="s">
        <v>117</v>
      </c>
      <c r="I9" s="146" t="s">
        <v>118</v>
      </c>
      <c r="J9" s="4"/>
    </row>
    <row r="10" spans="1:10" ht="15.75" thickBot="1" x14ac:dyDescent="0.25">
      <c r="A10" s="147" t="s">
        <v>119</v>
      </c>
      <c r="B10" s="148" t="s">
        <v>120</v>
      </c>
      <c r="C10" s="149" t="s">
        <v>121</v>
      </c>
      <c r="D10" s="149" t="s">
        <v>122</v>
      </c>
      <c r="E10" s="149" t="s">
        <v>123</v>
      </c>
      <c r="F10" s="149" t="s">
        <v>51</v>
      </c>
      <c r="G10" s="149" t="s">
        <v>51</v>
      </c>
      <c r="H10" s="149" t="s">
        <v>66</v>
      </c>
      <c r="I10" s="149" t="s">
        <v>124</v>
      </c>
      <c r="J10" s="4"/>
    </row>
    <row r="11" spans="1:10" ht="15.75" thickTop="1" x14ac:dyDescent="0.2">
      <c r="A11" s="144" t="s">
        <v>126</v>
      </c>
      <c r="B11" s="145" t="s">
        <v>125</v>
      </c>
      <c r="C11" s="160">
        <v>8820</v>
      </c>
      <c r="D11" s="160">
        <f>+C11*12</f>
        <v>105840</v>
      </c>
      <c r="E11" s="150">
        <v>4200</v>
      </c>
      <c r="F11" s="151">
        <v>541</v>
      </c>
      <c r="G11" s="151">
        <v>610</v>
      </c>
      <c r="H11" s="152">
        <f>(F11+G11)/2000</f>
        <v>0.57550000000000001</v>
      </c>
      <c r="I11" s="151">
        <f>+((F11*E11)/D11)+G11/8760</f>
        <v>21.537888671450315</v>
      </c>
      <c r="J11" s="4"/>
    </row>
    <row r="12" spans="1:10" ht="15" x14ac:dyDescent="0.2">
      <c r="A12" s="144" t="s">
        <v>127</v>
      </c>
      <c r="B12" s="145" t="s">
        <v>143</v>
      </c>
      <c r="C12" s="160">
        <v>4200</v>
      </c>
      <c r="D12" s="160">
        <f t="shared" ref="D12:D23" si="0">+C12*12</f>
        <v>50400</v>
      </c>
      <c r="E12" s="150">
        <v>4200</v>
      </c>
      <c r="F12" s="151">
        <v>0</v>
      </c>
      <c r="G12" s="151">
        <v>0</v>
      </c>
      <c r="H12" s="151">
        <f>(F12+G12)/2000</f>
        <v>0</v>
      </c>
      <c r="I12" s="151">
        <f>+((F12*E12)/D12)+G12/8760</f>
        <v>0</v>
      </c>
      <c r="J12" s="4"/>
    </row>
    <row r="13" spans="1:10" ht="15" x14ac:dyDescent="0.2">
      <c r="A13" s="144" t="s">
        <v>128</v>
      </c>
      <c r="B13" s="145" t="s">
        <v>144</v>
      </c>
      <c r="C13" s="160">
        <v>4200</v>
      </c>
      <c r="D13" s="160">
        <f t="shared" si="0"/>
        <v>50400</v>
      </c>
      <c r="E13" s="150">
        <v>4200</v>
      </c>
      <c r="F13" s="151">
        <v>0</v>
      </c>
      <c r="G13" s="151">
        <v>0</v>
      </c>
      <c r="H13" s="157">
        <v>0</v>
      </c>
      <c r="I13" s="151">
        <v>0</v>
      </c>
      <c r="J13" s="4"/>
    </row>
    <row r="14" spans="1:10" ht="15" x14ac:dyDescent="0.2">
      <c r="A14" s="144" t="s">
        <v>129</v>
      </c>
      <c r="B14" s="145" t="s">
        <v>82</v>
      </c>
      <c r="C14" s="160">
        <v>3000</v>
      </c>
      <c r="D14" s="160">
        <f t="shared" si="0"/>
        <v>36000</v>
      </c>
      <c r="E14" s="150">
        <v>4200</v>
      </c>
      <c r="F14" s="151">
        <v>200</v>
      </c>
      <c r="G14" s="151">
        <v>2102</v>
      </c>
      <c r="H14" s="151">
        <f>(F14+G14)/2000</f>
        <v>1.151</v>
      </c>
      <c r="I14" s="151">
        <f>+((F14*E14)/D14)+G14/8760</f>
        <v>23.573287671232876</v>
      </c>
      <c r="J14" s="4"/>
    </row>
    <row r="15" spans="1:10" ht="15" x14ac:dyDescent="0.2">
      <c r="A15" s="144" t="s">
        <v>130</v>
      </c>
      <c r="B15" s="145" t="s">
        <v>75</v>
      </c>
      <c r="C15" s="160">
        <v>1478</v>
      </c>
      <c r="D15" s="160">
        <f t="shared" si="0"/>
        <v>17736</v>
      </c>
      <c r="E15" s="150">
        <v>4200</v>
      </c>
      <c r="F15" s="151">
        <v>0</v>
      </c>
      <c r="G15" s="151">
        <v>0</v>
      </c>
      <c r="H15" s="151">
        <v>0</v>
      </c>
      <c r="I15" s="151">
        <v>0</v>
      </c>
      <c r="J15" s="4"/>
    </row>
    <row r="16" spans="1:10" ht="15" x14ac:dyDescent="0.2">
      <c r="A16" s="144" t="s">
        <v>131</v>
      </c>
      <c r="B16" s="145" t="s">
        <v>75</v>
      </c>
      <c r="C16" s="160">
        <v>2000</v>
      </c>
      <c r="D16" s="160">
        <f t="shared" si="0"/>
        <v>24000</v>
      </c>
      <c r="E16" s="150">
        <v>4200</v>
      </c>
      <c r="F16" s="151">
        <v>0</v>
      </c>
      <c r="G16" s="151">
        <v>0</v>
      </c>
      <c r="H16" s="151">
        <v>0</v>
      </c>
      <c r="I16" s="151">
        <v>0</v>
      </c>
      <c r="J16" s="4"/>
    </row>
    <row r="17" spans="1:10" ht="15" x14ac:dyDescent="0.2">
      <c r="A17" s="144" t="s">
        <v>132</v>
      </c>
      <c r="B17" s="145" t="s">
        <v>75</v>
      </c>
      <c r="C17" s="160">
        <v>1142</v>
      </c>
      <c r="D17" s="160">
        <f t="shared" si="0"/>
        <v>13704</v>
      </c>
      <c r="E17" s="150">
        <v>4200</v>
      </c>
      <c r="F17" s="151">
        <v>0</v>
      </c>
      <c r="G17" s="151">
        <v>0</v>
      </c>
      <c r="H17" s="151">
        <v>0</v>
      </c>
      <c r="I17" s="151">
        <v>0</v>
      </c>
      <c r="J17" s="4"/>
    </row>
    <row r="18" spans="1:10" ht="15" x14ac:dyDescent="0.2">
      <c r="A18" s="144" t="s">
        <v>133</v>
      </c>
      <c r="B18" s="145" t="s">
        <v>75</v>
      </c>
      <c r="C18" s="160">
        <v>2000</v>
      </c>
      <c r="D18" s="160">
        <f t="shared" si="0"/>
        <v>24000</v>
      </c>
      <c r="E18" s="150">
        <v>4200</v>
      </c>
      <c r="F18" s="151">
        <v>0</v>
      </c>
      <c r="G18" s="151">
        <v>0</v>
      </c>
      <c r="H18" s="151">
        <v>0</v>
      </c>
      <c r="I18" s="151">
        <v>0</v>
      </c>
      <c r="J18" s="4"/>
    </row>
    <row r="19" spans="1:10" ht="15" x14ac:dyDescent="0.2">
      <c r="A19" s="144" t="s">
        <v>134</v>
      </c>
      <c r="B19" s="145" t="s">
        <v>153</v>
      </c>
      <c r="C19" s="160">
        <v>1036</v>
      </c>
      <c r="D19" s="160">
        <f t="shared" si="0"/>
        <v>12432</v>
      </c>
      <c r="E19" s="150">
        <v>4200</v>
      </c>
      <c r="F19" s="151">
        <v>0</v>
      </c>
      <c r="G19" s="151">
        <v>0</v>
      </c>
      <c r="H19" s="151">
        <v>0</v>
      </c>
      <c r="I19" s="151">
        <v>0</v>
      </c>
      <c r="J19" s="4"/>
    </row>
    <row r="20" spans="1:10" ht="15" x14ac:dyDescent="0.2">
      <c r="A20" s="144" t="s">
        <v>135</v>
      </c>
      <c r="B20" s="145" t="s">
        <v>142</v>
      </c>
      <c r="C20" s="160">
        <v>6000</v>
      </c>
      <c r="D20" s="160">
        <f t="shared" si="0"/>
        <v>72000</v>
      </c>
      <c r="E20" s="150">
        <v>4200</v>
      </c>
      <c r="F20" s="151">
        <v>0</v>
      </c>
      <c r="G20" s="151">
        <v>0</v>
      </c>
      <c r="H20" s="151">
        <v>0</v>
      </c>
      <c r="I20" s="151">
        <v>0</v>
      </c>
      <c r="J20" s="4"/>
    </row>
    <row r="21" spans="1:10" ht="15" x14ac:dyDescent="0.2">
      <c r="A21" s="144" t="s">
        <v>136</v>
      </c>
      <c r="B21" s="145" t="s">
        <v>142</v>
      </c>
      <c r="C21" s="160">
        <v>12000</v>
      </c>
      <c r="D21" s="160">
        <f t="shared" si="0"/>
        <v>144000</v>
      </c>
      <c r="E21" s="150">
        <v>4200</v>
      </c>
      <c r="F21" s="151">
        <v>0</v>
      </c>
      <c r="G21" s="151">
        <v>0</v>
      </c>
      <c r="H21" s="151">
        <v>0</v>
      </c>
      <c r="I21" s="151">
        <v>0</v>
      </c>
      <c r="J21" s="4"/>
    </row>
    <row r="22" spans="1:10" ht="15" x14ac:dyDescent="0.2">
      <c r="A22" s="144" t="s">
        <v>137</v>
      </c>
      <c r="B22" s="145" t="s">
        <v>145</v>
      </c>
      <c r="C22" s="160">
        <v>260</v>
      </c>
      <c r="D22" s="160">
        <f t="shared" si="0"/>
        <v>3120</v>
      </c>
      <c r="E22" s="150">
        <v>4200</v>
      </c>
      <c r="F22" s="151">
        <v>0</v>
      </c>
      <c r="G22" s="151">
        <v>0</v>
      </c>
      <c r="H22" s="151">
        <v>0</v>
      </c>
      <c r="I22" s="151">
        <v>0</v>
      </c>
      <c r="J22" s="4"/>
    </row>
    <row r="23" spans="1:10" ht="15" x14ac:dyDescent="0.2">
      <c r="A23" s="144" t="s">
        <v>138</v>
      </c>
      <c r="B23" s="145" t="s">
        <v>144</v>
      </c>
      <c r="C23" s="160">
        <v>4200</v>
      </c>
      <c r="D23" s="160">
        <f t="shared" si="0"/>
        <v>50400</v>
      </c>
      <c r="E23" s="150">
        <v>4200</v>
      </c>
      <c r="F23" s="151">
        <v>0</v>
      </c>
      <c r="G23" s="151">
        <v>0</v>
      </c>
      <c r="H23" s="151">
        <v>0</v>
      </c>
      <c r="I23" s="151">
        <v>0</v>
      </c>
      <c r="J23" s="4"/>
    </row>
    <row r="24" spans="1:10" ht="15" x14ac:dyDescent="0.2">
      <c r="A24" s="144" t="s">
        <v>139</v>
      </c>
      <c r="B24" s="145" t="s">
        <v>143</v>
      </c>
      <c r="C24" s="160">
        <v>450</v>
      </c>
      <c r="D24" s="160">
        <f>+C24*12</f>
        <v>5400</v>
      </c>
      <c r="E24" s="150">
        <v>4200</v>
      </c>
      <c r="F24" s="151">
        <v>0</v>
      </c>
      <c r="G24" s="151">
        <v>0</v>
      </c>
      <c r="H24" s="151">
        <v>0</v>
      </c>
      <c r="I24" s="151">
        <v>0</v>
      </c>
      <c r="J24" s="4"/>
    </row>
    <row r="25" spans="1:10" ht="15" x14ac:dyDescent="0.2">
      <c r="A25" s="158" t="s">
        <v>140</v>
      </c>
      <c r="B25" s="154" t="s">
        <v>143</v>
      </c>
      <c r="C25" s="161">
        <v>450</v>
      </c>
      <c r="D25" s="161">
        <f>+C25*12</f>
        <v>5400</v>
      </c>
      <c r="E25" s="155">
        <v>4200</v>
      </c>
      <c r="F25" s="157">
        <v>0</v>
      </c>
      <c r="G25" s="157">
        <v>0</v>
      </c>
      <c r="H25" s="157">
        <v>0</v>
      </c>
      <c r="I25" s="157">
        <v>0</v>
      </c>
      <c r="J25" s="4"/>
    </row>
    <row r="26" spans="1:10" ht="15" x14ac:dyDescent="0.2">
      <c r="A26" s="158" t="s">
        <v>7</v>
      </c>
      <c r="B26" s="154"/>
      <c r="C26" s="153"/>
      <c r="D26" s="156"/>
      <c r="E26" s="153"/>
      <c r="F26" s="159">
        <f>SUM(F11:F25)</f>
        <v>741</v>
      </c>
      <c r="G26" s="159">
        <f>SUM(G11:G25)</f>
        <v>2712</v>
      </c>
      <c r="H26" s="159">
        <f>SUM(H11:H25)</f>
        <v>1.7265000000000001</v>
      </c>
      <c r="I26" s="159">
        <f>SUM(I11:I25)</f>
        <v>45.111176342683194</v>
      </c>
      <c r="J26" s="4"/>
    </row>
    <row r="27" spans="1:10" ht="1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15" x14ac:dyDescent="0.2">
      <c r="A28" s="10" t="s">
        <v>105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ht="15" x14ac:dyDescent="0.2">
      <c r="A29" s="227" t="s">
        <v>154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ht="15" x14ac:dyDescent="0.2">
      <c r="A30" s="10"/>
      <c r="B30" s="4"/>
      <c r="C30" s="4"/>
      <c r="D30" s="4"/>
      <c r="E30" s="4"/>
      <c r="F30" s="4"/>
      <c r="G30" s="4"/>
      <c r="H30" s="4"/>
      <c r="I30" s="4"/>
      <c r="J30" s="4"/>
    </row>
    <row r="31" spans="1:10" ht="1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ht="15.75" x14ac:dyDescent="0.25">
      <c r="A32" s="139"/>
      <c r="B32" s="139"/>
      <c r="C32" s="139"/>
      <c r="D32" s="139"/>
      <c r="E32" s="139"/>
      <c r="F32" s="139"/>
      <c r="G32" s="139"/>
      <c r="H32" s="139"/>
      <c r="I32" s="139"/>
      <c r="J32" s="139"/>
    </row>
  </sheetData>
  <phoneticPr fontId="0" type="noConversion"/>
  <pageMargins left="0.75" right="0.75" top="1" bottom="1" header="0.5" footer="0.5"/>
  <pageSetup scale="7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"/>
  <sheetViews>
    <sheetView workbookViewId="0">
      <selection activeCell="G12" sqref="G12"/>
    </sheetView>
  </sheetViews>
  <sheetFormatPr defaultRowHeight="12.75" x14ac:dyDescent="0.2"/>
  <cols>
    <col min="1" max="1" width="7.5703125" customWidth="1"/>
    <col min="2" max="2" width="17.28515625" customWidth="1"/>
    <col min="3" max="3" width="11" bestFit="1" customWidth="1"/>
    <col min="4" max="4" width="8.140625" customWidth="1"/>
    <col min="5" max="5" width="15.42578125" bestFit="1" customWidth="1"/>
    <col min="6" max="6" width="10.5703125" bestFit="1" customWidth="1"/>
    <col min="7" max="7" width="16.85546875" bestFit="1" customWidth="1"/>
    <col min="8" max="8" width="13.7109375" bestFit="1" customWidth="1"/>
  </cols>
  <sheetData>
    <row r="1" spans="1:9" ht="15" x14ac:dyDescent="0.2">
      <c r="A1" s="22" t="s">
        <v>0</v>
      </c>
      <c r="B1" s="4"/>
      <c r="C1" s="4"/>
      <c r="D1" s="4"/>
      <c r="E1" s="4"/>
      <c r="F1" s="4"/>
      <c r="G1" s="4"/>
      <c r="H1" s="4"/>
      <c r="I1" s="4"/>
    </row>
    <row r="2" spans="1:9" ht="15" x14ac:dyDescent="0.2">
      <c r="A2" s="22" t="s">
        <v>1</v>
      </c>
      <c r="B2" s="4"/>
      <c r="C2" s="4"/>
      <c r="D2" s="4"/>
      <c r="E2" s="4"/>
      <c r="F2" s="4"/>
      <c r="G2" s="4"/>
      <c r="H2" s="4"/>
      <c r="I2" s="4"/>
    </row>
    <row r="3" spans="1:9" ht="15" x14ac:dyDescent="0.2">
      <c r="A3" s="22" t="s">
        <v>2</v>
      </c>
      <c r="B3" s="4"/>
      <c r="C3" s="4"/>
      <c r="D3" s="4"/>
      <c r="E3" s="4"/>
      <c r="F3" s="4"/>
      <c r="G3" s="4"/>
      <c r="H3" s="4"/>
      <c r="I3" s="4"/>
    </row>
    <row r="4" spans="1:9" ht="18" x14ac:dyDescent="0.25">
      <c r="A4" s="115"/>
      <c r="B4" s="4"/>
      <c r="C4" s="4"/>
      <c r="D4" s="4"/>
      <c r="E4" s="4"/>
      <c r="F4" s="4"/>
      <c r="G4" s="4"/>
      <c r="H4" s="4"/>
      <c r="I4" s="4"/>
    </row>
    <row r="5" spans="1:9" ht="15" x14ac:dyDescent="0.2">
      <c r="A5" s="4"/>
      <c r="B5" s="4"/>
      <c r="C5" s="4"/>
      <c r="D5" s="4"/>
      <c r="E5" s="4"/>
      <c r="F5" s="4"/>
      <c r="G5" s="4"/>
      <c r="H5" s="4"/>
      <c r="I5" s="4"/>
    </row>
    <row r="6" spans="1:9" ht="15.75" x14ac:dyDescent="0.25">
      <c r="A6" s="116" t="s">
        <v>88</v>
      </c>
      <c r="B6" s="4"/>
      <c r="C6" s="4"/>
      <c r="D6" s="4"/>
      <c r="E6" s="4"/>
      <c r="F6" s="3"/>
      <c r="G6" s="4"/>
      <c r="H6" s="4"/>
      <c r="I6" s="4"/>
    </row>
    <row r="7" spans="1:9" ht="15" x14ac:dyDescent="0.2">
      <c r="A7" s="4"/>
      <c r="B7" s="4"/>
      <c r="C7" s="4"/>
      <c r="D7" s="4"/>
      <c r="E7" s="4"/>
      <c r="F7" s="3"/>
      <c r="G7" s="4"/>
      <c r="H7" s="4"/>
      <c r="I7" s="4"/>
    </row>
    <row r="8" spans="1:9" ht="15" x14ac:dyDescent="0.2">
      <c r="A8" s="117"/>
      <c r="B8" s="118"/>
      <c r="C8" s="119" t="s">
        <v>89</v>
      </c>
      <c r="D8" s="119" t="s">
        <v>90</v>
      </c>
      <c r="E8" s="119" t="s">
        <v>91</v>
      </c>
      <c r="F8" s="119" t="s">
        <v>92</v>
      </c>
      <c r="G8" s="119" t="s">
        <v>12</v>
      </c>
      <c r="H8" s="120" t="s">
        <v>93</v>
      </c>
      <c r="I8" s="4"/>
    </row>
    <row r="9" spans="1:9" ht="15" x14ac:dyDescent="0.2">
      <c r="A9" s="121" t="s">
        <v>39</v>
      </c>
      <c r="B9" s="122" t="s">
        <v>65</v>
      </c>
      <c r="C9" s="123" t="s">
        <v>94</v>
      </c>
      <c r="D9" s="123" t="s">
        <v>30</v>
      </c>
      <c r="E9" s="123" t="s">
        <v>95</v>
      </c>
      <c r="F9" s="123" t="s">
        <v>96</v>
      </c>
      <c r="G9" s="123" t="s">
        <v>97</v>
      </c>
      <c r="H9" s="124" t="s">
        <v>45</v>
      </c>
      <c r="I9" s="4"/>
    </row>
    <row r="10" spans="1:9" ht="15" x14ac:dyDescent="0.2">
      <c r="A10" s="125"/>
      <c r="B10" s="126"/>
      <c r="C10" s="127" t="s">
        <v>98</v>
      </c>
      <c r="D10" s="127" t="s">
        <v>99</v>
      </c>
      <c r="E10" s="127" t="s">
        <v>100</v>
      </c>
      <c r="F10" s="127"/>
      <c r="G10" s="127" t="s">
        <v>101</v>
      </c>
      <c r="H10" s="128" t="s">
        <v>102</v>
      </c>
      <c r="I10" s="4"/>
    </row>
    <row r="11" spans="1:9" ht="15" x14ac:dyDescent="0.2">
      <c r="A11" s="5"/>
      <c r="B11" s="5"/>
      <c r="C11" s="4"/>
      <c r="D11" s="4"/>
      <c r="E11" s="4"/>
      <c r="F11" s="4"/>
      <c r="G11" s="4"/>
      <c r="H11" s="129"/>
      <c r="I11" s="4"/>
    </row>
    <row r="12" spans="1:9" ht="15" x14ac:dyDescent="0.2">
      <c r="A12" s="130" t="s">
        <v>103</v>
      </c>
      <c r="B12" s="130" t="s">
        <v>104</v>
      </c>
      <c r="C12" s="131">
        <v>68</v>
      </c>
      <c r="D12" s="132">
        <v>67</v>
      </c>
      <c r="E12" s="133">
        <v>4.21</v>
      </c>
      <c r="F12" s="134">
        <v>0.6</v>
      </c>
      <c r="G12" s="135">
        <f>+Tanks!D11</f>
        <v>105840</v>
      </c>
      <c r="H12" s="136">
        <f>(12.46*E12*F12*C12/(D12+460))*(G12/1000)/2000</f>
        <v>0.21491638234838711</v>
      </c>
      <c r="I12" s="4"/>
    </row>
    <row r="13" spans="1:9" ht="15" x14ac:dyDescent="0.2">
      <c r="A13" s="7"/>
      <c r="B13" s="7"/>
      <c r="C13" s="6"/>
      <c r="D13" s="6"/>
      <c r="E13" s="6"/>
      <c r="F13" s="6"/>
      <c r="G13" s="6"/>
      <c r="H13" s="137"/>
      <c r="I13" s="4"/>
    </row>
    <row r="14" spans="1:9" ht="15" x14ac:dyDescent="0.2">
      <c r="A14" s="4"/>
      <c r="B14" s="4"/>
      <c r="C14" s="4"/>
      <c r="D14" s="4"/>
      <c r="E14" s="4"/>
      <c r="F14" s="4"/>
      <c r="G14" s="4"/>
      <c r="H14" s="4"/>
      <c r="I14" s="4"/>
    </row>
    <row r="15" spans="1:9" ht="15" x14ac:dyDescent="0.2">
      <c r="A15" s="10" t="s">
        <v>105</v>
      </c>
      <c r="B15" s="4"/>
      <c r="C15" s="4"/>
      <c r="D15" s="4"/>
      <c r="E15" s="4"/>
      <c r="F15" s="4"/>
      <c r="G15" s="4"/>
      <c r="H15" s="4"/>
      <c r="I15" s="4"/>
    </row>
    <row r="16" spans="1:9" ht="15.75" x14ac:dyDescent="0.25">
      <c r="A16" s="138" t="s">
        <v>106</v>
      </c>
      <c r="B16" s="139"/>
      <c r="C16" s="139"/>
      <c r="D16" s="139"/>
      <c r="E16" s="139"/>
      <c r="F16" s="139"/>
      <c r="G16" s="139"/>
      <c r="H16" s="139"/>
      <c r="I16" s="139"/>
    </row>
    <row r="17" spans="1:9" ht="15.75" x14ac:dyDescent="0.25">
      <c r="A17" s="138" t="s">
        <v>107</v>
      </c>
      <c r="B17" s="139"/>
      <c r="C17" s="139"/>
      <c r="D17" s="139"/>
      <c r="E17" s="139"/>
      <c r="F17" s="139"/>
      <c r="G17" s="139"/>
      <c r="H17" s="139"/>
      <c r="I17" s="139"/>
    </row>
  </sheetData>
  <phoneticPr fontId="0" type="noConversion"/>
  <pageMargins left="0.75" right="0.75" top="1" bottom="1" header="0.5" footer="0.5"/>
  <pageSetup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opLeftCell="A24" workbookViewId="0">
      <selection activeCell="B34" sqref="B34"/>
    </sheetView>
  </sheetViews>
  <sheetFormatPr defaultRowHeight="12.75" x14ac:dyDescent="0.2"/>
  <cols>
    <col min="1" max="1" width="26.85546875" customWidth="1"/>
    <col min="2" max="2" width="14.7109375" customWidth="1"/>
    <col min="3" max="3" width="13.7109375" customWidth="1"/>
    <col min="5" max="5" width="12" customWidth="1"/>
    <col min="6" max="6" width="11.85546875" customWidth="1"/>
    <col min="7" max="7" width="12.140625" customWidth="1"/>
    <col min="8" max="8" width="13.85546875" customWidth="1"/>
  </cols>
  <sheetData>
    <row r="1" spans="1:9" x14ac:dyDescent="0.2">
      <c r="A1" s="22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">
      <c r="A2" s="22" t="s">
        <v>1</v>
      </c>
      <c r="B2" s="8"/>
      <c r="C2" s="8"/>
      <c r="D2" s="8"/>
      <c r="E2" s="8"/>
      <c r="F2" s="8"/>
      <c r="G2" s="8"/>
      <c r="H2" s="8"/>
      <c r="I2" s="8"/>
    </row>
    <row r="3" spans="1:9" x14ac:dyDescent="0.2">
      <c r="A3" s="22" t="s">
        <v>2</v>
      </c>
      <c r="B3" s="8"/>
      <c r="C3" s="8"/>
      <c r="D3" s="8"/>
      <c r="E3" s="8"/>
      <c r="F3" s="8"/>
      <c r="G3" s="8"/>
      <c r="H3" s="8"/>
      <c r="I3" s="8"/>
    </row>
    <row r="4" spans="1:9" x14ac:dyDescent="0.2">
      <c r="A4" s="22"/>
      <c r="B4" s="8"/>
      <c r="C4" s="8"/>
      <c r="D4" s="8"/>
      <c r="E4" s="8"/>
      <c r="F4" s="8"/>
      <c r="G4" s="8"/>
      <c r="H4" s="8"/>
      <c r="I4" s="8"/>
    </row>
    <row r="5" spans="1:9" x14ac:dyDescent="0.2">
      <c r="A5" s="38" t="s">
        <v>3</v>
      </c>
      <c r="B5" s="8"/>
      <c r="C5" s="8"/>
      <c r="D5" s="8"/>
      <c r="E5" s="8"/>
      <c r="F5" s="8"/>
      <c r="G5" s="8"/>
      <c r="H5" s="8"/>
      <c r="I5" s="8"/>
    </row>
    <row r="6" spans="1:9" x14ac:dyDescent="0.2">
      <c r="A6" s="38" t="s">
        <v>3</v>
      </c>
      <c r="B6" s="8"/>
      <c r="C6" s="8"/>
      <c r="D6" s="8"/>
      <c r="E6" s="8"/>
      <c r="F6" s="8"/>
      <c r="G6" s="8"/>
      <c r="H6" s="8"/>
      <c r="I6" s="8"/>
    </row>
    <row r="7" spans="1:9" x14ac:dyDescent="0.2">
      <c r="A7" s="23" t="s">
        <v>41</v>
      </c>
      <c r="B7" s="8"/>
      <c r="C7" s="8"/>
      <c r="D7" s="8"/>
      <c r="E7" s="8"/>
      <c r="F7" s="8"/>
      <c r="G7" s="8"/>
      <c r="H7" s="8"/>
      <c r="I7" s="8"/>
    </row>
    <row r="8" spans="1:9" x14ac:dyDescent="0.2">
      <c r="A8" s="88"/>
      <c r="B8" s="91"/>
      <c r="C8" s="26" t="s">
        <v>42</v>
      </c>
      <c r="D8" s="91"/>
      <c r="E8" s="26" t="s">
        <v>43</v>
      </c>
      <c r="F8" s="94" t="s">
        <v>44</v>
      </c>
      <c r="G8" s="26" t="s">
        <v>45</v>
      </c>
      <c r="H8" s="95" t="s">
        <v>44</v>
      </c>
      <c r="I8" s="8"/>
    </row>
    <row r="9" spans="1:9" x14ac:dyDescent="0.2">
      <c r="A9" s="33" t="s">
        <v>46</v>
      </c>
      <c r="B9" s="35" t="s">
        <v>47</v>
      </c>
      <c r="C9" s="35" t="s">
        <v>48</v>
      </c>
      <c r="D9" s="35" t="s">
        <v>16</v>
      </c>
      <c r="E9" s="35" t="s">
        <v>49</v>
      </c>
      <c r="F9" s="33" t="s">
        <v>12</v>
      </c>
      <c r="G9" s="35" t="s">
        <v>12</v>
      </c>
      <c r="H9" s="17" t="s">
        <v>70</v>
      </c>
      <c r="I9" s="9"/>
    </row>
    <row r="10" spans="1:9" x14ac:dyDescent="0.2">
      <c r="A10" s="96"/>
      <c r="B10" s="97"/>
      <c r="C10" s="98" t="s">
        <v>50</v>
      </c>
      <c r="D10" s="97"/>
      <c r="E10" s="97"/>
      <c r="F10" s="99" t="s">
        <v>51</v>
      </c>
      <c r="G10" s="98" t="s">
        <v>52</v>
      </c>
      <c r="H10" s="100" t="s">
        <v>69</v>
      </c>
      <c r="I10" s="9"/>
    </row>
    <row r="11" spans="1:9" x14ac:dyDescent="0.2">
      <c r="A11" s="15" t="s">
        <v>53</v>
      </c>
      <c r="B11" s="38" t="s">
        <v>3</v>
      </c>
      <c r="C11" s="8"/>
      <c r="D11" s="8"/>
      <c r="E11" s="38" t="s">
        <v>3</v>
      </c>
      <c r="F11" s="46"/>
      <c r="G11" s="8"/>
      <c r="H11" s="53"/>
      <c r="I11" s="8"/>
    </row>
    <row r="12" spans="1:9" x14ac:dyDescent="0.2">
      <c r="A12" s="54" t="s">
        <v>54</v>
      </c>
      <c r="B12" s="92">
        <v>230</v>
      </c>
      <c r="C12" s="90">
        <v>9.92E-3</v>
      </c>
      <c r="D12" s="92">
        <v>8760</v>
      </c>
      <c r="E12" s="101">
        <v>0.1</v>
      </c>
      <c r="F12" s="102">
        <f>(B12*C12*D12*E12)</f>
        <v>1998.6815999999999</v>
      </c>
      <c r="G12" s="85">
        <f>F12/2000</f>
        <v>0.99934079999999992</v>
      </c>
      <c r="H12" s="103">
        <f>+F12/365</f>
        <v>5.4758399999999998</v>
      </c>
      <c r="I12" s="8"/>
    </row>
    <row r="13" spans="1:9" x14ac:dyDescent="0.2">
      <c r="A13" s="54" t="s">
        <v>55</v>
      </c>
      <c r="B13" s="8"/>
      <c r="C13" s="90">
        <v>5.4999999999999997E-3</v>
      </c>
      <c r="D13" s="8"/>
      <c r="E13" s="104">
        <v>1</v>
      </c>
      <c r="F13" s="46"/>
      <c r="G13" s="8"/>
      <c r="H13" s="53"/>
      <c r="I13" s="8"/>
    </row>
    <row r="14" spans="1:9" x14ac:dyDescent="0.2">
      <c r="A14" s="15" t="s">
        <v>56</v>
      </c>
      <c r="B14" s="8"/>
      <c r="C14" s="90"/>
      <c r="D14" s="8"/>
      <c r="E14" s="105" t="s">
        <v>3</v>
      </c>
      <c r="F14" s="46"/>
      <c r="G14" s="8"/>
      <c r="H14" s="53"/>
      <c r="I14" s="8"/>
    </row>
    <row r="15" spans="1:9" x14ac:dyDescent="0.2">
      <c r="A15" s="54" t="s">
        <v>55</v>
      </c>
      <c r="B15" s="8"/>
      <c r="C15" s="90">
        <v>5.2900000000000004E-3</v>
      </c>
      <c r="D15" s="8"/>
      <c r="E15" s="104">
        <v>1</v>
      </c>
      <c r="F15" s="102"/>
      <c r="G15" s="85"/>
      <c r="H15" s="103"/>
      <c r="I15" s="8"/>
    </row>
    <row r="16" spans="1:9" x14ac:dyDescent="0.2">
      <c r="A16" s="15" t="s">
        <v>57</v>
      </c>
      <c r="B16" s="8"/>
      <c r="C16" s="90"/>
      <c r="D16" s="8"/>
      <c r="E16" s="8"/>
      <c r="F16" s="46"/>
      <c r="G16" s="8"/>
      <c r="H16" s="53"/>
      <c r="I16" s="8"/>
    </row>
    <row r="17" spans="1:9" x14ac:dyDescent="0.2">
      <c r="A17" s="54" t="s">
        <v>54</v>
      </c>
      <c r="B17" s="92">
        <v>900</v>
      </c>
      <c r="C17" s="85">
        <v>8.5999999999999998E-4</v>
      </c>
      <c r="D17" s="92">
        <v>8760</v>
      </c>
      <c r="E17" s="101">
        <v>0.1</v>
      </c>
      <c r="F17" s="102">
        <f>(B17*C17*D17*E17)</f>
        <v>678.024</v>
      </c>
      <c r="G17" s="85">
        <f>F17/2000</f>
        <v>0.33901199999999998</v>
      </c>
      <c r="H17" s="103">
        <f>+F17/365</f>
        <v>1.8575999999999999</v>
      </c>
      <c r="I17" s="8"/>
    </row>
    <row r="18" spans="1:9" x14ac:dyDescent="0.2">
      <c r="A18" s="54" t="s">
        <v>55</v>
      </c>
      <c r="B18" s="8"/>
      <c r="C18" s="85">
        <v>2.42E-4</v>
      </c>
      <c r="D18" s="8"/>
      <c r="E18" s="104">
        <v>1</v>
      </c>
      <c r="F18" s="102"/>
      <c r="G18" s="85"/>
      <c r="H18" s="103"/>
      <c r="I18" s="8"/>
    </row>
    <row r="19" spans="1:9" x14ac:dyDescent="0.2">
      <c r="A19" s="15" t="s">
        <v>58</v>
      </c>
      <c r="B19" s="92">
        <v>3</v>
      </c>
      <c r="C19" s="90">
        <v>1.9400000000000001E-2</v>
      </c>
      <c r="D19" s="86">
        <v>8760</v>
      </c>
      <c r="E19" s="101">
        <v>0.1</v>
      </c>
      <c r="F19" s="102">
        <f>(B19*C19*D19*E19)</f>
        <v>50.983200000000004</v>
      </c>
      <c r="G19" s="85">
        <f>F19/2000</f>
        <v>2.5491600000000003E-2</v>
      </c>
      <c r="H19" s="103">
        <f>+F19/365</f>
        <v>0.13968</v>
      </c>
      <c r="I19" s="8"/>
    </row>
    <row r="20" spans="1:9" x14ac:dyDescent="0.2">
      <c r="A20" s="15" t="s">
        <v>59</v>
      </c>
      <c r="B20" s="8"/>
      <c r="C20" s="90">
        <v>4.4099999999999999E-3</v>
      </c>
      <c r="D20" s="8"/>
      <c r="E20" s="104">
        <v>1</v>
      </c>
      <c r="F20" s="102"/>
      <c r="G20" s="85"/>
      <c r="H20" s="103"/>
      <c r="I20" s="8"/>
    </row>
    <row r="21" spans="1:9" x14ac:dyDescent="0.2">
      <c r="A21" s="15" t="s">
        <v>60</v>
      </c>
      <c r="B21" s="92">
        <v>7</v>
      </c>
      <c r="C21" s="90">
        <v>9.92E-3</v>
      </c>
      <c r="D21" s="92">
        <v>8760</v>
      </c>
      <c r="E21" s="101">
        <v>0.1</v>
      </c>
      <c r="F21" s="102">
        <f>(B21*C21*D21*E21)</f>
        <v>60.829440000000005</v>
      </c>
      <c r="G21" s="85">
        <f>F21/2000</f>
        <v>3.0414720000000003E-2</v>
      </c>
      <c r="H21" s="103">
        <f>+F21/365</f>
        <v>0.16665600000000003</v>
      </c>
      <c r="I21" s="8"/>
    </row>
    <row r="22" spans="1:9" x14ac:dyDescent="0.2">
      <c r="A22" s="77" t="s">
        <v>61</v>
      </c>
      <c r="B22" s="93"/>
      <c r="C22" s="106">
        <v>4.4000000000000002E-4</v>
      </c>
      <c r="D22" s="93"/>
      <c r="E22" s="107">
        <v>1</v>
      </c>
      <c r="F22" s="108"/>
      <c r="G22" s="106"/>
      <c r="H22" s="109"/>
      <c r="I22" s="8"/>
    </row>
    <row r="23" spans="1:9" x14ac:dyDescent="0.2">
      <c r="A23" s="110" t="s">
        <v>3</v>
      </c>
      <c r="B23" s="38" t="s">
        <v>3</v>
      </c>
      <c r="C23" s="38" t="s">
        <v>3</v>
      </c>
      <c r="D23" s="22" t="s">
        <v>62</v>
      </c>
      <c r="E23" s="8"/>
      <c r="F23" s="8"/>
      <c r="G23" s="111">
        <f>SUM(G12:G22)</f>
        <v>1.3942591200000001</v>
      </c>
      <c r="H23" s="111">
        <f>SUM(H12:H22)</f>
        <v>7.6397759999999995</v>
      </c>
      <c r="I23" s="8"/>
    </row>
    <row r="24" spans="1:9" x14ac:dyDescent="0.2">
      <c r="A24" s="1" t="s">
        <v>63</v>
      </c>
      <c r="B24" s="8"/>
      <c r="C24" s="8"/>
      <c r="D24" s="8"/>
      <c r="E24" s="8"/>
      <c r="F24" s="8"/>
      <c r="G24" s="8"/>
      <c r="H24" s="8"/>
      <c r="I24" s="8"/>
    </row>
    <row r="25" spans="1:9" x14ac:dyDescent="0.2">
      <c r="A25" s="1" t="s">
        <v>73</v>
      </c>
      <c r="B25" s="8"/>
      <c r="C25" s="8"/>
      <c r="D25" s="8"/>
      <c r="E25" s="8"/>
      <c r="F25" s="8"/>
      <c r="G25" s="8"/>
      <c r="H25" s="8"/>
      <c r="I25" s="8"/>
    </row>
    <row r="26" spans="1:9" x14ac:dyDescent="0.2">
      <c r="A26" s="1" t="s">
        <v>64</v>
      </c>
      <c r="B26" s="8"/>
      <c r="C26" s="8"/>
      <c r="D26" s="8"/>
      <c r="E26" s="8"/>
      <c r="F26" s="8"/>
      <c r="G26" s="8"/>
      <c r="H26" s="8"/>
      <c r="I26" s="8"/>
    </row>
    <row r="27" spans="1:9" x14ac:dyDescent="0.2">
      <c r="A27" s="8"/>
      <c r="B27" s="8"/>
      <c r="C27" s="8"/>
      <c r="D27" s="8"/>
      <c r="E27" s="8"/>
      <c r="F27" s="8"/>
      <c r="G27" s="8"/>
      <c r="H27" s="8"/>
      <c r="I27" s="8"/>
    </row>
  </sheetData>
  <phoneticPr fontId="0" type="noConversion"/>
  <pageMargins left="0.75" right="0.75" top="1" bottom="1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Engines</vt:lpstr>
      <vt:lpstr>Summary</vt:lpstr>
      <vt:lpstr>Tanks</vt:lpstr>
      <vt:lpstr>Load</vt:lpstr>
      <vt:lpstr>Fugitives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haunschild</dc:creator>
  <cp:keywords/>
  <dc:description/>
  <cp:lastModifiedBy>Jan Havlíček</cp:lastModifiedBy>
  <cp:lastPrinted>2001-11-05T18:32:40Z</cp:lastPrinted>
  <dcterms:created xsi:type="dcterms:W3CDTF">1999-02-16T22:27:06Z</dcterms:created>
  <dcterms:modified xsi:type="dcterms:W3CDTF">2023-09-20T00:02:40Z</dcterms:modified>
</cp:coreProperties>
</file>