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53D1F6-CEA9-48CA-AFC5-C41ACD7AB004}" xr6:coauthVersionLast="47" xr6:coauthVersionMax="47" xr10:uidLastSave="{00000000-0000-0000-0000-000000000000}"/>
  <bookViews>
    <workbookView xWindow="-120" yWindow="-120" windowWidth="38640" windowHeight="15720" activeTab="1"/>
  </bookViews>
  <sheets>
    <sheet name="West of Station #2 Discharge" sheetId="15" r:id="rId1"/>
    <sheet name="Segment Summary" sheetId="16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6" l="1"/>
  <c r="F22" i="16"/>
  <c r="L15" i="15"/>
  <c r="R15" i="15"/>
  <c r="L16" i="15"/>
  <c r="G24" i="15"/>
  <c r="L24" i="15"/>
  <c r="N24" i="15"/>
  <c r="R24" i="15"/>
  <c r="G26" i="15"/>
  <c r="L26" i="15"/>
  <c r="R26" i="15"/>
  <c r="G27" i="15"/>
  <c r="L27" i="15"/>
  <c r="R27" i="15"/>
  <c r="G28" i="15"/>
  <c r="L28" i="15"/>
  <c r="R28" i="15"/>
  <c r="G29" i="15"/>
  <c r="L29" i="15"/>
  <c r="R29" i="15"/>
  <c r="L30" i="15"/>
  <c r="R30" i="15"/>
  <c r="V32" i="15"/>
  <c r="V33" i="15"/>
  <c r="V34" i="15"/>
  <c r="G35" i="15"/>
  <c r="L35" i="15"/>
  <c r="R35" i="15"/>
  <c r="V35" i="15"/>
  <c r="L37" i="15"/>
  <c r="R37" i="15"/>
  <c r="G39" i="15"/>
  <c r="L39" i="15"/>
  <c r="R39" i="15"/>
  <c r="G41" i="15"/>
  <c r="L41" i="15"/>
  <c r="R41" i="15"/>
  <c r="L43" i="15"/>
</calcChain>
</file>

<file path=xl/sharedStrings.xml><?xml version="1.0" encoding="utf-8"?>
<sst xmlns="http://schemas.openxmlformats.org/spreadsheetml/2006/main" count="90" uniqueCount="72">
  <si>
    <t>Sun Devil Project</t>
  </si>
  <si>
    <t>San Juan to Phoenix</t>
  </si>
  <si>
    <t>Estimated Costs of Facilities</t>
  </si>
  <si>
    <t>From</t>
  </si>
  <si>
    <t>To</t>
  </si>
  <si>
    <t>Miles</t>
  </si>
  <si>
    <t>Size (")</t>
  </si>
  <si>
    <t>Est. Costs</t>
  </si>
  <si>
    <t>BLFD CS</t>
  </si>
  <si>
    <t>SJCT</t>
  </si>
  <si>
    <t>Bloomfield Mods</t>
  </si>
  <si>
    <t>Blanco Hub Mods</t>
  </si>
  <si>
    <t>Gallup CS Mods</t>
  </si>
  <si>
    <t>-</t>
  </si>
  <si>
    <t>Sta. #4</t>
  </si>
  <si>
    <t>Sta. #3</t>
  </si>
  <si>
    <t>Sta. #2</t>
  </si>
  <si>
    <t>Phoenix</t>
  </si>
  <si>
    <t>Bisti CS Mods</t>
  </si>
  <si>
    <t>"</t>
  </si>
  <si>
    <t>MMcf/d</t>
  </si>
  <si>
    <t>Sta. #1</t>
  </si>
  <si>
    <t>Needles</t>
  </si>
  <si>
    <t>Total Sun Devil Pipeline</t>
  </si>
  <si>
    <t>Total San Juan Expansion</t>
  </si>
  <si>
    <t>Total Mainline Expansion</t>
  </si>
  <si>
    <t>Bloomfield Hp (7000 Hp)</t>
  </si>
  <si>
    <t>NO MAOP UPGRADE</t>
  </si>
  <si>
    <t>Note:</t>
  </si>
  <si>
    <t>1.</t>
  </si>
  <si>
    <t>2.</t>
  </si>
  <si>
    <t>Interest and overheads are not included.</t>
  </si>
  <si>
    <t>3.</t>
  </si>
  <si>
    <t>Vol. Incr.</t>
  </si>
  <si>
    <t>Total Vol.</t>
  </si>
  <si>
    <t>---</t>
  </si>
  <si>
    <t>Not Included</t>
  </si>
  <si>
    <t>36" MAINLINE LOOP, AND HP</t>
  </si>
  <si>
    <t>CS15            (25,000 Hp)</t>
  </si>
  <si>
    <t>Bloomfield Unit #4 service change to low side BRI Val Verde receipt required.</t>
  </si>
  <si>
    <t>Bloomfield Unit #3 moved to the high side with compressor change out on Unit #1 - #3.</t>
  </si>
  <si>
    <t>Int., O/H, etc</t>
  </si>
  <si>
    <t>Total Project  Excl. Int., O/H, etc.</t>
  </si>
  <si>
    <t>Total Project  Incl. Int., O/H, etc.</t>
  </si>
  <si>
    <t>Standing Rock CS (9,500 Hp)</t>
  </si>
  <si>
    <t>Bloomfield Compressor Mods</t>
  </si>
  <si>
    <t>M/L</t>
  </si>
  <si>
    <t>Station #4 Hp changeout included in the Red Rock project.</t>
  </si>
  <si>
    <t>780 MMCF/D EXPANSION (2020 MMCF/D TOTAL)</t>
  </si>
  <si>
    <t>Revision #7 Dated 09-04-01</t>
  </si>
  <si>
    <t>CS4              (25,000 Hp)</t>
  </si>
  <si>
    <t>CASE VIII.</t>
  </si>
  <si>
    <t>SUN DEVIL 34 MILES WEST OF STATION #2</t>
  </si>
  <si>
    <t>Kingman CS  (27,500 Hp)</t>
  </si>
  <si>
    <t>Summary by Segments</t>
  </si>
  <si>
    <t>Revision #8 Dated 09-26-01</t>
  </si>
  <si>
    <t>San Juan Lateral</t>
  </si>
  <si>
    <t>Capacity</t>
  </si>
  <si>
    <t>(MMcf/d)</t>
  </si>
  <si>
    <t>Costs</t>
  </si>
  <si>
    <t>(Millions)</t>
  </si>
  <si>
    <t>Increase</t>
  </si>
  <si>
    <t>Phoenix lateral</t>
  </si>
  <si>
    <t>M/L thru Sta. 1.5</t>
  </si>
  <si>
    <t>Sta. 1.5 Disch. to Needles</t>
  </si>
  <si>
    <t>(450 to Phoenix)</t>
  </si>
  <si>
    <t>(100 to Caverns)</t>
  </si>
  <si>
    <t>Grand Total</t>
  </si>
  <si>
    <t xml:space="preserve">     230+</t>
  </si>
  <si>
    <t xml:space="preserve">1. The costs for the proposed Phoenix pipeline was based on 126 miles of pipe.  Recently the </t>
  </si>
  <si>
    <t xml:space="preserve">    length has increased to 130 miles.  The above costs do not reflect the pipeline length increase.</t>
  </si>
  <si>
    <r>
      <t xml:space="preserve">2.  The above costs are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costs numbers at best.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</si>
</sst>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8" formatCode="_(&quot;$&quot;* #,##0.0_);_(&quot;$&quot;* \(#,##0.0\);_(&quot;$&quot;* &quot;-&quot;??_);_(@_)"/>
    <numFmt numFmtId="169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/>
    <xf numFmtId="169" fontId="1" fillId="0" borderId="0" xfId="1" applyNumberFormat="1"/>
    <xf numFmtId="0" fontId="4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center"/>
    </xf>
    <xf numFmtId="2" fontId="0" fillId="0" borderId="0" xfId="0" applyNumberFormat="1" applyAlignment="1"/>
    <xf numFmtId="2" fontId="3" fillId="0" borderId="1" xfId="0" applyNumberFormat="1" applyFont="1" applyBorder="1"/>
    <xf numFmtId="2" fontId="3" fillId="0" borderId="0" xfId="0" applyNumberFormat="1" applyFont="1" applyBorder="1"/>
    <xf numFmtId="169" fontId="3" fillId="0" borderId="0" xfId="0" applyNumberFormat="1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/>
    <xf numFmtId="169" fontId="3" fillId="0" borderId="1" xfId="1" applyNumberFormat="1" applyFont="1" applyBorder="1"/>
    <xf numFmtId="169" fontId="3" fillId="0" borderId="0" xfId="1" applyNumberFormat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3" fillId="0" borderId="0" xfId="0" quotePrefix="1" applyFont="1" applyAlignment="1">
      <alignment horizontal="center"/>
    </xf>
    <xf numFmtId="0" fontId="6" fillId="0" borderId="0" xfId="0" applyFont="1"/>
    <xf numFmtId="169" fontId="3" fillId="0" borderId="0" xfId="1" applyNumberFormat="1" applyFont="1"/>
    <xf numFmtId="169" fontId="3" fillId="0" borderId="0" xfId="0" applyNumberFormat="1" applyFont="1"/>
    <xf numFmtId="169" fontId="4" fillId="0" borderId="0" xfId="0" applyNumberFormat="1" applyFont="1"/>
    <xf numFmtId="169" fontId="4" fillId="0" borderId="0" xfId="1" applyNumberFormat="1" applyFont="1"/>
    <xf numFmtId="0" fontId="3" fillId="0" borderId="2" xfId="0" applyFont="1" applyBorder="1" applyAlignment="1">
      <alignment horizontal="center"/>
    </xf>
    <xf numFmtId="168" fontId="0" fillId="0" borderId="0" xfId="1" applyNumberFormat="1" applyFont="1" applyAlignment="1">
      <alignment horizontal="center"/>
    </xf>
    <xf numFmtId="168" fontId="0" fillId="0" borderId="0" xfId="1" applyNumberFormat="1" applyFont="1"/>
    <xf numFmtId="168" fontId="3" fillId="0" borderId="0" xfId="1" applyNumberFormat="1" applyFont="1" applyAlignment="1">
      <alignment horizontal="center"/>
    </xf>
    <xf numFmtId="168" fontId="3" fillId="0" borderId="2" xfId="1" applyNumberFormat="1" applyFont="1" applyBorder="1" applyAlignment="1">
      <alignment horizontal="center"/>
    </xf>
    <xf numFmtId="168" fontId="3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58"/>
  <sheetViews>
    <sheetView topLeftCell="A14" workbookViewId="0">
      <selection activeCell="V36" sqref="V36"/>
    </sheetView>
  </sheetViews>
  <sheetFormatPr defaultRowHeight="12.75" x14ac:dyDescent="0.2"/>
  <cols>
    <col min="1" max="2" width="3.7109375" customWidth="1"/>
    <col min="3" max="3" width="7.7109375" customWidth="1"/>
    <col min="4" max="4" width="2.7109375" customWidth="1"/>
    <col min="5" max="5" width="7.7109375" customWidth="1"/>
    <col min="6" max="6" width="6.7109375" customWidth="1"/>
    <col min="7" max="7" width="7.7109375" customWidth="1"/>
    <col min="8" max="8" width="1.7109375" customWidth="1"/>
    <col min="9" max="9" width="2.7109375" style="1" customWidth="1"/>
    <col min="10" max="10" width="0.85546875" style="1" customWidth="1"/>
    <col min="11" max="11" width="1.7109375" customWidth="1"/>
    <col min="12" max="12" width="13.7109375" customWidth="1"/>
    <col min="13" max="13" width="0.85546875" customWidth="1"/>
    <col min="14" max="14" width="8.7109375" customWidth="1"/>
    <col min="15" max="15" width="0.85546875" customWidth="1"/>
    <col min="16" max="16" width="8.7109375" customWidth="1"/>
    <col min="17" max="17" width="0.85546875" customWidth="1"/>
    <col min="18" max="18" width="13.7109375" customWidth="1"/>
    <col min="19" max="19" width="1.7109375" customWidth="1"/>
    <col min="20" max="20" width="9.140625" style="1"/>
    <col min="21" max="21" width="1.7109375" customWidth="1"/>
    <col min="22" max="22" width="13.7109375" customWidth="1"/>
  </cols>
  <sheetData>
    <row r="2" spans="3:20" ht="20.25" x14ac:dyDescent="0.3">
      <c r="H2" s="2" t="s">
        <v>0</v>
      </c>
    </row>
    <row r="3" spans="3:20" ht="18" x14ac:dyDescent="0.25">
      <c r="H3" s="24" t="s">
        <v>1</v>
      </c>
    </row>
    <row r="4" spans="3:20" ht="18" x14ac:dyDescent="0.25">
      <c r="H4" s="24" t="s">
        <v>2</v>
      </c>
    </row>
    <row r="5" spans="3:20" ht="18" x14ac:dyDescent="0.25">
      <c r="H5" s="24" t="s">
        <v>49</v>
      </c>
    </row>
    <row r="8" spans="3:20" x14ac:dyDescent="0.2">
      <c r="C8" s="3" t="s">
        <v>51</v>
      </c>
      <c r="D8" s="4"/>
      <c r="E8" s="20" t="s">
        <v>37</v>
      </c>
      <c r="F8" s="20"/>
      <c r="T8"/>
    </row>
    <row r="9" spans="3:20" x14ac:dyDescent="0.2">
      <c r="C9" s="3"/>
      <c r="D9" s="4"/>
      <c r="E9" s="20" t="s">
        <v>27</v>
      </c>
      <c r="F9" s="20"/>
      <c r="T9"/>
    </row>
    <row r="10" spans="3:20" x14ac:dyDescent="0.2">
      <c r="E10" s="20" t="s">
        <v>52</v>
      </c>
      <c r="F10" s="3"/>
      <c r="T10"/>
    </row>
    <row r="11" spans="3:20" x14ac:dyDescent="0.2">
      <c r="E11" s="20" t="s">
        <v>48</v>
      </c>
      <c r="F11" s="3"/>
      <c r="T11"/>
    </row>
    <row r="12" spans="3:20" x14ac:dyDescent="0.2">
      <c r="E12" s="20"/>
      <c r="F12" s="3"/>
      <c r="T12"/>
    </row>
    <row r="13" spans="3:20" x14ac:dyDescent="0.2">
      <c r="N13" s="3" t="s">
        <v>33</v>
      </c>
      <c r="P13" s="3" t="s">
        <v>34</v>
      </c>
      <c r="R13" s="3" t="s">
        <v>41</v>
      </c>
      <c r="T13"/>
    </row>
    <row r="14" spans="3:20" x14ac:dyDescent="0.2">
      <c r="C14" s="3" t="s">
        <v>3</v>
      </c>
      <c r="D14" s="3"/>
      <c r="E14" s="3" t="s">
        <v>4</v>
      </c>
      <c r="F14" s="4"/>
      <c r="G14" s="3" t="s">
        <v>5</v>
      </c>
      <c r="I14" s="3" t="s">
        <v>6</v>
      </c>
      <c r="J14" s="3"/>
      <c r="L14" s="3" t="s">
        <v>7</v>
      </c>
      <c r="M14" s="3"/>
      <c r="N14" s="3" t="s">
        <v>20</v>
      </c>
      <c r="P14" s="3" t="s">
        <v>20</v>
      </c>
      <c r="R14" s="3" t="s">
        <v>36</v>
      </c>
      <c r="T14"/>
    </row>
    <row r="15" spans="3:20" x14ac:dyDescent="0.2">
      <c r="C15" s="5" t="s">
        <v>8</v>
      </c>
      <c r="D15" s="5"/>
      <c r="E15" s="5" t="s">
        <v>9</v>
      </c>
      <c r="F15" s="6"/>
      <c r="G15" s="7">
        <v>96.83</v>
      </c>
      <c r="H15" s="6"/>
      <c r="I15" s="5">
        <v>36</v>
      </c>
      <c r="J15" s="5" t="s">
        <v>19</v>
      </c>
      <c r="L15" s="8">
        <f>I15*28000*1.1*G15</f>
        <v>107365104</v>
      </c>
      <c r="R15" s="31">
        <f>I15*28000*0.2*G15</f>
        <v>19520928</v>
      </c>
      <c r="T15"/>
    </row>
    <row r="16" spans="3:20" x14ac:dyDescent="0.2">
      <c r="C16" s="5"/>
      <c r="D16" s="5"/>
      <c r="E16" s="9" t="s">
        <v>26</v>
      </c>
      <c r="F16" s="6"/>
      <c r="G16" s="7"/>
      <c r="H16" s="6"/>
      <c r="I16" s="5"/>
      <c r="J16" s="5"/>
      <c r="L16" s="8">
        <f>13000000</f>
        <v>13000000</v>
      </c>
      <c r="T16"/>
    </row>
    <row r="17" spans="3:22" x14ac:dyDescent="0.2">
      <c r="C17" s="5"/>
      <c r="D17" s="5"/>
      <c r="E17" s="9" t="s">
        <v>10</v>
      </c>
      <c r="F17" s="6"/>
      <c r="G17" s="7"/>
      <c r="H17" s="6"/>
      <c r="I17" s="5"/>
      <c r="J17" s="5"/>
      <c r="L17" s="8">
        <v>1000000</v>
      </c>
      <c r="T17"/>
    </row>
    <row r="18" spans="3:22" x14ac:dyDescent="0.2">
      <c r="E18" s="9" t="s">
        <v>45</v>
      </c>
      <c r="L18" s="8">
        <v>2400000</v>
      </c>
      <c r="T18"/>
    </row>
    <row r="19" spans="3:22" x14ac:dyDescent="0.2">
      <c r="E19" t="s">
        <v>11</v>
      </c>
      <c r="L19" s="8">
        <v>2000000</v>
      </c>
      <c r="T19"/>
    </row>
    <row r="20" spans="3:22" x14ac:dyDescent="0.2">
      <c r="E20" t="s">
        <v>18</v>
      </c>
      <c r="L20" s="8">
        <v>1000000</v>
      </c>
      <c r="T20"/>
    </row>
    <row r="21" spans="3:22" ht="12.75" customHeight="1" x14ac:dyDescent="0.2">
      <c r="E21" t="s">
        <v>44</v>
      </c>
      <c r="L21" s="8">
        <v>14000000</v>
      </c>
      <c r="T21"/>
    </row>
    <row r="22" spans="3:22" ht="12.75" customHeight="1" x14ac:dyDescent="0.2">
      <c r="E22" t="s">
        <v>12</v>
      </c>
      <c r="L22" s="10">
        <v>5000000</v>
      </c>
      <c r="T22"/>
    </row>
    <row r="23" spans="3:22" ht="12.75" customHeight="1" x14ac:dyDescent="0.2">
      <c r="F23" s="28"/>
      <c r="T23"/>
    </row>
    <row r="24" spans="3:22" x14ac:dyDescent="0.2">
      <c r="F24" s="18" t="s">
        <v>24</v>
      </c>
      <c r="G24" s="19">
        <f>SUM(G15:G23)</f>
        <v>96.83</v>
      </c>
      <c r="H24" s="4"/>
      <c r="I24" s="3"/>
      <c r="J24" s="3"/>
      <c r="K24" s="4"/>
      <c r="L24" s="17">
        <f>SUM(L15:L22)</f>
        <v>145765104</v>
      </c>
      <c r="M24" s="4"/>
      <c r="N24" s="3">
        <f>1630-850</f>
        <v>780</v>
      </c>
      <c r="O24" s="3"/>
      <c r="P24" s="3">
        <v>1630</v>
      </c>
      <c r="R24" s="30">
        <f>SUM(R15:R23)</f>
        <v>19520928</v>
      </c>
      <c r="T24"/>
    </row>
    <row r="25" spans="3:22" ht="12.75" customHeight="1" x14ac:dyDescent="0.2">
      <c r="F25" s="11"/>
      <c r="G25" s="12"/>
      <c r="L25" s="10"/>
      <c r="Q25" s="11"/>
      <c r="R25" s="12"/>
      <c r="V25" s="10"/>
    </row>
    <row r="26" spans="3:22" x14ac:dyDescent="0.2">
      <c r="C26" s="1" t="s">
        <v>9</v>
      </c>
      <c r="D26" s="13" t="s">
        <v>13</v>
      </c>
      <c r="E26" s="1" t="s">
        <v>14</v>
      </c>
      <c r="G26" s="14">
        <f>0.8+12.8+2.9+7.136+3.364+1.23+15.67</f>
        <v>43.9</v>
      </c>
      <c r="I26" s="13">
        <v>36</v>
      </c>
      <c r="J26" s="5" t="s">
        <v>19</v>
      </c>
      <c r="L26" s="8">
        <f>I26*28000*1.1*G26</f>
        <v>48676320</v>
      </c>
      <c r="Q26" s="11"/>
      <c r="R26" s="32">
        <f>I26*28000*0.2*G26</f>
        <v>8850240</v>
      </c>
      <c r="V26" s="10"/>
    </row>
    <row r="27" spans="3:22" x14ac:dyDescent="0.2">
      <c r="C27" s="1" t="s">
        <v>14</v>
      </c>
      <c r="D27" s="13" t="s">
        <v>13</v>
      </c>
      <c r="E27" s="1" t="s">
        <v>15</v>
      </c>
      <c r="G27" s="14">
        <f>10+3.9+15.4+11.9+1.8+12.1+16.1+14.3</f>
        <v>85.5</v>
      </c>
      <c r="I27" s="13">
        <v>36</v>
      </c>
      <c r="J27" s="5" t="s">
        <v>19</v>
      </c>
      <c r="L27" s="8">
        <f>I27*28000*1.1*G27</f>
        <v>94802400</v>
      </c>
      <c r="Q27" s="11"/>
      <c r="R27" s="32">
        <f>I27*28000*0.2*G27</f>
        <v>17236800</v>
      </c>
      <c r="V27" s="10"/>
    </row>
    <row r="28" spans="3:22" x14ac:dyDescent="0.2">
      <c r="C28" s="1" t="s">
        <v>15</v>
      </c>
      <c r="D28" s="13" t="s">
        <v>13</v>
      </c>
      <c r="E28" s="1" t="s">
        <v>16</v>
      </c>
      <c r="G28" s="14">
        <f>12.31+13.8+5.1+7.9+1+10.666+8.334</f>
        <v>59.11</v>
      </c>
      <c r="I28" s="13">
        <v>36</v>
      </c>
      <c r="J28" s="5" t="s">
        <v>19</v>
      </c>
      <c r="L28" s="8">
        <f>I28*28000*1.1*G28</f>
        <v>65541168</v>
      </c>
      <c r="Q28" s="11"/>
      <c r="R28" s="32">
        <f>I28*28000*0.2*G28</f>
        <v>11916576</v>
      </c>
      <c r="V28" s="10"/>
    </row>
    <row r="29" spans="3:22" x14ac:dyDescent="0.2">
      <c r="C29" s="1" t="s">
        <v>16</v>
      </c>
      <c r="D29" s="13"/>
      <c r="E29" s="1" t="s">
        <v>21</v>
      </c>
      <c r="G29" s="14">
        <f>8.9+5.2+15.1+4.4+1.6</f>
        <v>35.200000000000003</v>
      </c>
      <c r="I29" s="13">
        <v>36</v>
      </c>
      <c r="J29" s="5" t="s">
        <v>19</v>
      </c>
      <c r="L29" s="8">
        <f>I29*28000*1.1*G29</f>
        <v>39029760</v>
      </c>
      <c r="Q29" s="11"/>
      <c r="R29" s="32">
        <f>I29*28000*0.2*G29</f>
        <v>7096320.0000000009</v>
      </c>
      <c r="V29" s="10"/>
    </row>
    <row r="30" spans="3:22" x14ac:dyDescent="0.2">
      <c r="C30" s="1" t="s">
        <v>21</v>
      </c>
      <c r="D30" s="13"/>
      <c r="E30" s="1" t="s">
        <v>22</v>
      </c>
      <c r="G30" s="14">
        <v>0</v>
      </c>
      <c r="I30" s="13">
        <v>36</v>
      </c>
      <c r="J30" s="5" t="s">
        <v>19</v>
      </c>
      <c r="L30" s="8">
        <f>I30*28000*1.1*G30</f>
        <v>0</v>
      </c>
      <c r="Q30" s="11"/>
      <c r="R30" s="32">
        <f>I30*28000*0.2*G30</f>
        <v>0</v>
      </c>
      <c r="V30" s="10"/>
    </row>
    <row r="31" spans="3:22" x14ac:dyDescent="0.2">
      <c r="C31" s="25"/>
      <c r="D31" s="13"/>
      <c r="E31" s="25" t="s">
        <v>50</v>
      </c>
      <c r="G31" s="14"/>
      <c r="I31" s="13"/>
      <c r="J31" s="13"/>
      <c r="L31" s="8">
        <v>23000000</v>
      </c>
      <c r="Q31" s="11"/>
      <c r="R31" s="12"/>
      <c r="V31" s="10"/>
    </row>
    <row r="32" spans="3:22" x14ac:dyDescent="0.2">
      <c r="C32" s="25"/>
      <c r="D32" s="13"/>
      <c r="E32" s="25" t="s">
        <v>38</v>
      </c>
      <c r="G32" s="14"/>
      <c r="I32" s="13"/>
      <c r="J32" s="13"/>
      <c r="L32" s="8">
        <v>23000000</v>
      </c>
      <c r="Q32" s="11"/>
      <c r="R32" s="12"/>
      <c r="V32" s="10">
        <f>SUM(L39)</f>
        <v>139708800</v>
      </c>
    </row>
    <row r="33" spans="3:22" x14ac:dyDescent="0.2">
      <c r="C33" s="1"/>
      <c r="D33" s="13"/>
      <c r="E33" s="25" t="s">
        <v>53</v>
      </c>
      <c r="G33" s="14"/>
      <c r="I33" s="13"/>
      <c r="J33" s="13"/>
      <c r="L33" s="8">
        <v>23000000</v>
      </c>
      <c r="Q33" s="11"/>
      <c r="R33" s="12"/>
      <c r="V33" s="10">
        <f>SUM(R39)</f>
        <v>25401600</v>
      </c>
    </row>
    <row r="34" spans="3:22" x14ac:dyDescent="0.2">
      <c r="C34" s="1"/>
      <c r="D34" s="13"/>
      <c r="E34" s="25"/>
      <c r="G34" s="14"/>
      <c r="I34" s="13"/>
      <c r="J34" s="13"/>
      <c r="L34" s="8"/>
      <c r="Q34" s="11"/>
      <c r="R34" s="12"/>
      <c r="V34" s="10">
        <f>SUM(L33)</f>
        <v>23000000</v>
      </c>
    </row>
    <row r="35" spans="3:22" x14ac:dyDescent="0.2">
      <c r="C35" s="1"/>
      <c r="D35" s="13"/>
      <c r="E35" s="1"/>
      <c r="F35" s="18" t="s">
        <v>25</v>
      </c>
      <c r="G35" s="21">
        <f>SUM(G26:G34)</f>
        <v>223.70999999999998</v>
      </c>
      <c r="I35" s="13"/>
      <c r="J35" s="13"/>
      <c r="L35" s="23">
        <f>SUM(L26:L34)</f>
        <v>317049648</v>
      </c>
      <c r="N35" s="3">
        <v>810</v>
      </c>
      <c r="P35" s="3">
        <v>2020</v>
      </c>
      <c r="Q35" s="11"/>
      <c r="R35" s="29">
        <f>SUM(R26:R34)</f>
        <v>45099936</v>
      </c>
      <c r="V35" s="10">
        <f>SUM(V32:V34)</f>
        <v>188110400</v>
      </c>
    </row>
    <row r="36" spans="3:22" ht="12.75" customHeight="1" x14ac:dyDescent="0.2">
      <c r="C36" s="1"/>
      <c r="D36" s="13"/>
      <c r="E36" s="1"/>
      <c r="G36" s="14"/>
      <c r="I36" s="13"/>
      <c r="J36" s="13"/>
      <c r="L36" s="8"/>
      <c r="Q36" s="11"/>
      <c r="R36" s="12"/>
      <c r="V36" s="10"/>
    </row>
    <row r="37" spans="3:22" x14ac:dyDescent="0.2">
      <c r="C37" s="1" t="s">
        <v>46</v>
      </c>
      <c r="D37" s="13" t="s">
        <v>13</v>
      </c>
      <c r="E37" s="1" t="s">
        <v>17</v>
      </c>
      <c r="G37" s="14">
        <v>126</v>
      </c>
      <c r="I37" s="13">
        <v>36</v>
      </c>
      <c r="J37" s="5" t="s">
        <v>19</v>
      </c>
      <c r="L37" s="8">
        <f>I37*28000*1.1*G37</f>
        <v>139708800</v>
      </c>
      <c r="Q37" s="11"/>
      <c r="R37" s="32">
        <f>I37*28000*0.2*G37</f>
        <v>25401600</v>
      </c>
      <c r="V37" s="10"/>
    </row>
    <row r="38" spans="3:22" ht="12.75" customHeight="1" x14ac:dyDescent="0.2">
      <c r="C38" s="1"/>
      <c r="D38" s="1"/>
      <c r="E38" s="1"/>
      <c r="G38" s="14"/>
      <c r="L38" s="10"/>
      <c r="Q38" s="11"/>
      <c r="R38" s="12"/>
      <c r="V38" s="10"/>
    </row>
    <row r="39" spans="3:22" x14ac:dyDescent="0.2">
      <c r="F39" s="18" t="s">
        <v>23</v>
      </c>
      <c r="G39" s="19">
        <f>SUM(G37:G38)</f>
        <v>126</v>
      </c>
      <c r="L39" s="17">
        <f>SUM(L37:L38)</f>
        <v>139708800</v>
      </c>
      <c r="N39" s="27" t="s">
        <v>35</v>
      </c>
      <c r="P39" s="3">
        <v>450</v>
      </c>
      <c r="Q39" s="11"/>
      <c r="R39" s="29">
        <f>SUM(R37:R38)</f>
        <v>25401600</v>
      </c>
      <c r="V39" s="10"/>
    </row>
    <row r="40" spans="3:22" ht="12.75" customHeight="1" thickBot="1" x14ac:dyDescent="0.25">
      <c r="F40" s="11"/>
      <c r="G40" s="12"/>
      <c r="L40" s="10"/>
      <c r="Q40" s="11"/>
      <c r="R40" s="12"/>
      <c r="V40" s="10"/>
    </row>
    <row r="41" spans="3:22" ht="13.5" thickBot="1" x14ac:dyDescent="0.25">
      <c r="F41" s="18" t="s">
        <v>42</v>
      </c>
      <c r="G41" s="15">
        <f>G24+G35+G39</f>
        <v>446.53999999999996</v>
      </c>
      <c r="L41" s="22">
        <f>L24+L35+L39</f>
        <v>602523552</v>
      </c>
      <c r="Q41" s="11"/>
      <c r="R41" s="22">
        <f>R24+R35+R39</f>
        <v>90022464</v>
      </c>
      <c r="V41" s="10"/>
    </row>
    <row r="42" spans="3:22" ht="13.5" thickBot="1" x14ac:dyDescent="0.25">
      <c r="F42" s="18"/>
      <c r="G42" s="16"/>
      <c r="L42" s="23"/>
      <c r="Q42" s="11"/>
      <c r="R42" s="12"/>
      <c r="V42" s="10"/>
    </row>
    <row r="43" spans="3:22" ht="13.5" thickBot="1" x14ac:dyDescent="0.25">
      <c r="F43" s="18" t="s">
        <v>43</v>
      </c>
      <c r="G43" s="16"/>
      <c r="L43" s="22">
        <f>SUM(L41:R41)</f>
        <v>692546016</v>
      </c>
      <c r="Q43" s="11"/>
      <c r="V43" s="10"/>
    </row>
    <row r="44" spans="3:22" x14ac:dyDescent="0.2">
      <c r="F44" s="18"/>
      <c r="G44" s="16"/>
      <c r="L44" s="23"/>
      <c r="Q44" s="11"/>
      <c r="R44" s="12"/>
      <c r="V44" s="10"/>
    </row>
    <row r="45" spans="3:22" x14ac:dyDescent="0.2">
      <c r="F45" s="18"/>
      <c r="G45" s="16"/>
      <c r="L45" s="23"/>
      <c r="Q45" s="11"/>
      <c r="R45" s="12"/>
      <c r="V45" s="10"/>
    </row>
    <row r="46" spans="3:22" x14ac:dyDescent="0.2">
      <c r="C46" s="1" t="s">
        <v>28</v>
      </c>
      <c r="D46" s="26" t="s">
        <v>29</v>
      </c>
      <c r="E46" t="s">
        <v>31</v>
      </c>
      <c r="F46" s="18"/>
      <c r="G46" s="16"/>
      <c r="L46" s="23"/>
      <c r="Q46" s="11"/>
      <c r="R46" s="12"/>
      <c r="V46" s="10"/>
    </row>
    <row r="47" spans="3:22" x14ac:dyDescent="0.2">
      <c r="D47" s="26" t="s">
        <v>30</v>
      </c>
      <c r="E47" t="s">
        <v>47</v>
      </c>
      <c r="F47" s="18"/>
      <c r="G47" s="16"/>
      <c r="L47" s="23"/>
      <c r="Q47" s="11"/>
      <c r="R47" s="12"/>
      <c r="V47" s="10"/>
    </row>
    <row r="48" spans="3:22" x14ac:dyDescent="0.2">
      <c r="D48" s="26" t="s">
        <v>32</v>
      </c>
      <c r="E48" t="s">
        <v>39</v>
      </c>
      <c r="F48" s="18"/>
      <c r="G48" s="16"/>
      <c r="L48" s="23"/>
      <c r="Q48" s="11"/>
      <c r="R48" s="12"/>
      <c r="V48" s="10"/>
    </row>
    <row r="49" spans="5:22" x14ac:dyDescent="0.2">
      <c r="E49" t="s">
        <v>40</v>
      </c>
      <c r="F49" s="18"/>
      <c r="G49" s="16"/>
      <c r="L49" s="23"/>
      <c r="Q49" s="11"/>
      <c r="R49" s="12"/>
      <c r="V49" s="10"/>
    </row>
    <row r="50" spans="5:22" x14ac:dyDescent="0.2">
      <c r="F50" s="18"/>
      <c r="G50" s="16"/>
      <c r="L50" s="23"/>
      <c r="Q50" s="11"/>
      <c r="R50" s="12"/>
      <c r="V50" s="10"/>
    </row>
    <row r="51" spans="5:22" x14ac:dyDescent="0.2">
      <c r="F51" s="18"/>
      <c r="G51" s="16"/>
      <c r="L51" s="23"/>
      <c r="Q51" s="11"/>
      <c r="R51" s="12"/>
      <c r="V51" s="10"/>
    </row>
    <row r="52" spans="5:22" x14ac:dyDescent="0.2">
      <c r="F52" s="18"/>
      <c r="G52" s="16"/>
      <c r="L52" s="23"/>
      <c r="Q52" s="11"/>
      <c r="R52" s="12"/>
      <c r="V52" s="10"/>
    </row>
    <row r="53" spans="5:22" x14ac:dyDescent="0.2">
      <c r="F53" s="18"/>
      <c r="G53" s="16"/>
      <c r="L53" s="23"/>
      <c r="Q53" s="11"/>
      <c r="R53" s="12"/>
      <c r="V53" s="10"/>
    </row>
    <row r="54" spans="5:22" x14ac:dyDescent="0.2">
      <c r="F54" s="18"/>
      <c r="G54" s="16"/>
      <c r="L54" s="23"/>
      <c r="Q54" s="11"/>
      <c r="R54" s="12"/>
      <c r="V54" s="10"/>
    </row>
    <row r="55" spans="5:22" x14ac:dyDescent="0.2">
      <c r="F55" s="18"/>
      <c r="G55" s="16"/>
      <c r="L55" s="23"/>
      <c r="Q55" s="11"/>
      <c r="R55" s="12"/>
      <c r="V55" s="10"/>
    </row>
    <row r="56" spans="5:22" x14ac:dyDescent="0.2">
      <c r="F56" s="18"/>
      <c r="G56" s="16"/>
      <c r="L56" s="23"/>
      <c r="Q56" s="11"/>
      <c r="R56" s="12"/>
      <c r="V56" s="10"/>
    </row>
    <row r="57" spans="5:22" x14ac:dyDescent="0.2">
      <c r="F57" s="18"/>
      <c r="G57" s="16"/>
      <c r="L57" s="23"/>
      <c r="Q57" s="11"/>
      <c r="R57" s="12"/>
      <c r="V57" s="10"/>
    </row>
    <row r="58" spans="5:22" x14ac:dyDescent="0.2">
      <c r="F58" s="18"/>
      <c r="G58" s="16"/>
      <c r="L58" s="23"/>
      <c r="Q58" s="11"/>
      <c r="R58" s="12"/>
      <c r="V58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8/30/01
Revision #7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B29" sqref="B29"/>
    </sheetView>
  </sheetViews>
  <sheetFormatPr defaultRowHeight="12.75" x14ac:dyDescent="0.2"/>
  <cols>
    <col min="4" max="4" width="9.140625" style="1"/>
    <col min="6" max="6" width="9.7109375" style="35" bestFit="1" customWidth="1"/>
  </cols>
  <sheetData>
    <row r="1" spans="1:10" x14ac:dyDescent="0.2">
      <c r="F1" s="34"/>
      <c r="I1" s="1"/>
      <c r="J1" s="1"/>
    </row>
    <row r="2" spans="1:10" ht="20.25" x14ac:dyDescent="0.3">
      <c r="E2" s="2" t="s">
        <v>0</v>
      </c>
      <c r="I2" s="1"/>
      <c r="J2" s="1"/>
    </row>
    <row r="3" spans="1:10" ht="18" x14ac:dyDescent="0.25">
      <c r="E3" s="24" t="s">
        <v>1</v>
      </c>
      <c r="I3" s="1"/>
      <c r="J3" s="1"/>
    </row>
    <row r="4" spans="1:10" ht="18" x14ac:dyDescent="0.25">
      <c r="E4" s="24" t="s">
        <v>54</v>
      </c>
      <c r="I4" s="1"/>
      <c r="J4" s="1"/>
    </row>
    <row r="5" spans="1:10" ht="18" x14ac:dyDescent="0.25">
      <c r="E5" s="24" t="s">
        <v>55</v>
      </c>
      <c r="I5" s="1"/>
      <c r="J5" s="1"/>
    </row>
    <row r="6" spans="1:10" x14ac:dyDescent="0.2">
      <c r="I6" s="1"/>
      <c r="J6" s="1"/>
    </row>
    <row r="8" spans="1:10" x14ac:dyDescent="0.2">
      <c r="D8" s="3" t="s">
        <v>57</v>
      </c>
    </row>
    <row r="9" spans="1:10" x14ac:dyDescent="0.2">
      <c r="D9" s="3" t="s">
        <v>61</v>
      </c>
      <c r="F9" s="36" t="s">
        <v>59</v>
      </c>
    </row>
    <row r="10" spans="1:10" x14ac:dyDescent="0.2">
      <c r="D10" s="33" t="s">
        <v>58</v>
      </c>
      <c r="F10" s="37" t="s">
        <v>60</v>
      </c>
    </row>
    <row r="11" spans="1:10" x14ac:dyDescent="0.2">
      <c r="D11" s="3"/>
      <c r="F11" s="36"/>
    </row>
    <row r="12" spans="1:10" x14ac:dyDescent="0.2">
      <c r="A12" s="4" t="s">
        <v>56</v>
      </c>
      <c r="D12" s="1">
        <v>780</v>
      </c>
      <c r="F12" s="35">
        <f>145.765+19.521</f>
        <v>165.286</v>
      </c>
    </row>
    <row r="14" spans="1:10" x14ac:dyDescent="0.2">
      <c r="A14" s="4" t="s">
        <v>63</v>
      </c>
      <c r="D14" s="1">
        <v>780</v>
      </c>
      <c r="F14" s="35">
        <v>270.02300000000002</v>
      </c>
    </row>
    <row r="16" spans="1:10" x14ac:dyDescent="0.2">
      <c r="A16" s="4" t="s">
        <v>64</v>
      </c>
      <c r="D16" s="25" t="s">
        <v>68</v>
      </c>
      <c r="F16" s="35">
        <v>69.126000000000005</v>
      </c>
    </row>
    <row r="18" spans="1:6" x14ac:dyDescent="0.2">
      <c r="A18" s="4" t="s">
        <v>62</v>
      </c>
      <c r="D18" s="1">
        <v>550</v>
      </c>
      <c r="F18" s="35">
        <v>188.11</v>
      </c>
    </row>
    <row r="19" spans="1:6" x14ac:dyDescent="0.2">
      <c r="B19" s="4" t="s">
        <v>65</v>
      </c>
    </row>
    <row r="20" spans="1:6" x14ac:dyDescent="0.2">
      <c r="B20" s="4" t="s">
        <v>66</v>
      </c>
    </row>
    <row r="21" spans="1:6" ht="13.5" thickBot="1" x14ac:dyDescent="0.25"/>
    <row r="22" spans="1:6" ht="13.5" thickBot="1" x14ac:dyDescent="0.25">
      <c r="C22" s="4" t="s">
        <v>67</v>
      </c>
      <c r="F22" s="38">
        <f>SUM(F12:F18)</f>
        <v>692.54500000000007</v>
      </c>
    </row>
    <row r="25" spans="1:6" x14ac:dyDescent="0.2">
      <c r="A25" s="1" t="s">
        <v>28</v>
      </c>
      <c r="B25" t="s">
        <v>69</v>
      </c>
    </row>
    <row r="26" spans="1:6" x14ac:dyDescent="0.2">
      <c r="B26" t="s">
        <v>70</v>
      </c>
    </row>
    <row r="28" spans="1:6" x14ac:dyDescent="0.2">
      <c r="B28" t="s">
        <v>71</v>
      </c>
      <c r="F28" s="8"/>
    </row>
    <row r="29" spans="1:6" x14ac:dyDescent="0.2">
      <c r="F29" s="8"/>
    </row>
    <row r="30" spans="1:6" x14ac:dyDescent="0.2">
      <c r="F30" s="8"/>
    </row>
  </sheetData>
  <phoneticPr fontId="0" type="noConversion"/>
  <pageMargins left="0.75" right="0.5" top="0.75" bottom="0.25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of Station #2 Discharge</vt:lpstr>
      <vt:lpstr>Segment 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2001-09-26T16:02:38Z</cp:lastPrinted>
  <dcterms:created xsi:type="dcterms:W3CDTF">2001-06-25T13:07:09Z</dcterms:created>
  <dcterms:modified xsi:type="dcterms:W3CDTF">2023-09-20T00:16:47Z</dcterms:modified>
</cp:coreProperties>
</file>