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2C54BB-8D4C-41E5-B206-C02EC85FBE9D}" xr6:coauthVersionLast="47" xr6:coauthVersionMax="47" xr10:uidLastSave="{00000000-0000-0000-0000-000000000000}"/>
  <bookViews>
    <workbookView xWindow="-120" yWindow="-120" windowWidth="38640" windowHeight="15720" tabRatio="714"/>
  </bookViews>
  <sheets>
    <sheet name="Detail of Change and Inflation" sheetId="9" r:id="rId1"/>
    <sheet name="Summary" sheetId="10" r:id="rId2"/>
    <sheet name="Cash" sheetId="11" r:id="rId3"/>
  </sheets>
  <externalReferences>
    <externalReference r:id="rId4"/>
    <externalReference r:id="rId5"/>
  </externalReferences>
  <definedNames>
    <definedName name="DTS">" Sheet1!$AA$6"</definedName>
    <definedName name="NvsASD">"V1998-07-31"</definedName>
    <definedName name="NvsAutoDrillOk">"VN"</definedName>
    <definedName name="NvsElapsedTime">0.0000916666613193229</definedName>
    <definedName name="NvsEndTime">36020.6126203704</definedName>
    <definedName name="NvsInstSpec">"%"</definedName>
    <definedName name="NvsLayoutType">"M3"</definedName>
    <definedName name="NvsNplSpec">"%,X,RZF..,CNF.."</definedName>
    <definedName name="NvsPanelEffdt">"V2001-01-01"</definedName>
    <definedName name="NvsPanelSetid">"VCPX"</definedName>
    <definedName name="NvsReqBU">"VCPX"</definedName>
    <definedName name="NvsReqBUOnly">"VY"</definedName>
    <definedName name="NvsTransLed">"VN"</definedName>
    <definedName name="NvsTreeASD">"V1998-07-31"</definedName>
    <definedName name="NvsValTbl.ACCOUNT">"GL_ACCOUNT_TBL"</definedName>
    <definedName name="NvsValTbl.DEPTID">"DEPARTMENT_TBL"</definedName>
    <definedName name="PED">#REF!</definedName>
    <definedName name="RTT">#REF!</definedName>
    <definedName name="SFD">#REF!</definedName>
    <definedName name="SFV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1" l="1"/>
  <c r="F11" i="11"/>
  <c r="C14" i="11"/>
  <c r="C15" i="11"/>
  <c r="C16" i="11"/>
  <c r="C17" i="11"/>
  <c r="C20" i="11"/>
  <c r="C21" i="11"/>
  <c r="C22" i="11"/>
  <c r="F22" i="11"/>
  <c r="F23" i="11"/>
  <c r="C24" i="11"/>
  <c r="F24" i="11"/>
  <c r="C25" i="11"/>
  <c r="C26" i="11"/>
  <c r="F26" i="11"/>
  <c r="C27" i="11"/>
  <c r="C29" i="11"/>
  <c r="I9" i="9"/>
  <c r="N9" i="9"/>
  <c r="I11" i="9"/>
  <c r="N11" i="9"/>
  <c r="I13" i="9"/>
  <c r="N13" i="9"/>
  <c r="I15" i="9"/>
  <c r="N15" i="9"/>
  <c r="I17" i="9"/>
  <c r="N17" i="9"/>
  <c r="I19" i="9"/>
  <c r="N19" i="9"/>
  <c r="I21" i="9"/>
  <c r="N21" i="9"/>
  <c r="E23" i="9"/>
  <c r="F23" i="9"/>
  <c r="G23" i="9"/>
  <c r="I23" i="9"/>
  <c r="J23" i="9"/>
  <c r="K23" i="9"/>
  <c r="M23" i="9"/>
  <c r="N23" i="9"/>
  <c r="E24" i="9"/>
  <c r="I24" i="9"/>
  <c r="M24" i="9"/>
  <c r="N24" i="9"/>
  <c r="E25" i="9"/>
  <c r="F25" i="9"/>
  <c r="G25" i="9"/>
  <c r="I25" i="9"/>
  <c r="J25" i="9"/>
  <c r="K25" i="9"/>
  <c r="M25" i="9"/>
  <c r="N25" i="9"/>
  <c r="I27" i="9"/>
  <c r="N27" i="9"/>
  <c r="E28" i="9"/>
  <c r="I28" i="9"/>
  <c r="M28" i="9"/>
  <c r="N28" i="9"/>
  <c r="E29" i="9"/>
  <c r="F29" i="9"/>
  <c r="G29" i="9"/>
  <c r="I29" i="9"/>
  <c r="J29" i="9"/>
  <c r="K29" i="9"/>
  <c r="M29" i="9"/>
  <c r="N29" i="9"/>
  <c r="E31" i="9"/>
  <c r="F31" i="9"/>
  <c r="G31" i="9"/>
  <c r="I31" i="9"/>
  <c r="J31" i="9"/>
  <c r="K31" i="9"/>
  <c r="M31" i="9"/>
  <c r="N31" i="9"/>
  <c r="I32" i="9"/>
  <c r="M32" i="9"/>
  <c r="H10" i="10"/>
  <c r="J10" i="10"/>
  <c r="M10" i="10"/>
  <c r="G11" i="10"/>
  <c r="H11" i="10"/>
  <c r="I11" i="10"/>
  <c r="J11" i="10"/>
  <c r="K11" i="10"/>
  <c r="L11" i="10"/>
  <c r="M11" i="10"/>
  <c r="E12" i="10"/>
  <c r="F12" i="10"/>
  <c r="G12" i="10"/>
  <c r="H12" i="10"/>
  <c r="I12" i="10"/>
  <c r="J12" i="10"/>
  <c r="K12" i="10"/>
  <c r="L12" i="10"/>
  <c r="M12" i="10"/>
  <c r="H14" i="10"/>
  <c r="J14" i="10"/>
  <c r="M14" i="10"/>
  <c r="G15" i="10"/>
  <c r="H15" i="10"/>
  <c r="I15" i="10"/>
  <c r="J15" i="10"/>
  <c r="K15" i="10"/>
  <c r="L15" i="10"/>
  <c r="M15" i="10"/>
  <c r="E16" i="10"/>
  <c r="F16" i="10"/>
  <c r="G16" i="10"/>
  <c r="H16" i="10"/>
  <c r="I16" i="10"/>
  <c r="J16" i="10"/>
  <c r="K16" i="10"/>
  <c r="L16" i="10"/>
  <c r="M16" i="10"/>
  <c r="E18" i="10"/>
  <c r="F18" i="10"/>
  <c r="G18" i="10"/>
  <c r="H18" i="10"/>
  <c r="I18" i="10"/>
  <c r="J18" i="10"/>
  <c r="K18" i="10"/>
  <c r="L18" i="10"/>
  <c r="M18" i="10"/>
  <c r="E19" i="10"/>
  <c r="F19" i="10"/>
  <c r="G19" i="10"/>
  <c r="H19" i="10"/>
  <c r="I19" i="10"/>
  <c r="J19" i="10"/>
  <c r="K19" i="10"/>
  <c r="L19" i="10"/>
  <c r="M19" i="10"/>
  <c r="E20" i="10"/>
  <c r="F20" i="10"/>
  <c r="G20" i="10"/>
  <c r="H20" i="10"/>
  <c r="I20" i="10"/>
  <c r="J20" i="10"/>
  <c r="K20" i="10"/>
  <c r="L20" i="10"/>
  <c r="M20" i="10"/>
</calcChain>
</file>

<file path=xl/sharedStrings.xml><?xml version="1.0" encoding="utf-8"?>
<sst xmlns="http://schemas.openxmlformats.org/spreadsheetml/2006/main" count="80" uniqueCount="59">
  <si>
    <t>DESCRIPTION</t>
  </si>
  <si>
    <t>TOTALS</t>
  </si>
  <si>
    <t>EXPENSES</t>
  </si>
  <si>
    <t>Payroll Tax and Benefits</t>
  </si>
  <si>
    <t>MCI and Other Telephone</t>
  </si>
  <si>
    <t>Building Lease &amp; Utilities</t>
  </si>
  <si>
    <t>Contractors/Temp Labor/Consultants</t>
  </si>
  <si>
    <t>Other Misc. Expense</t>
  </si>
  <si>
    <t>Total Expense</t>
  </si>
  <si>
    <t>Percent Increase</t>
  </si>
  <si>
    <t>PX Administrative Services Corp.</t>
  </si>
  <si>
    <t>3 Years</t>
  </si>
  <si>
    <t>Operating CONTINGENCY</t>
  </si>
  <si>
    <t>Legal General CONTINGENCY</t>
  </si>
  <si>
    <t>Total Operating Expenses</t>
  </si>
  <si>
    <t>Grand Total Expense</t>
  </si>
  <si>
    <t>Total  Legal General Expense</t>
  </si>
  <si>
    <t xml:space="preserve">IT Support </t>
  </si>
  <si>
    <t>FERC Regulatory/Misc Legal</t>
  </si>
  <si>
    <t>Legal-Litigation/Bankruptcy</t>
  </si>
  <si>
    <t>Change</t>
  </si>
  <si>
    <t>Inflation</t>
  </si>
  <si>
    <t>Projections 2002, 2003, 2004</t>
  </si>
  <si>
    <t>Mar-Sept</t>
  </si>
  <si>
    <t>Oct-Dec</t>
  </si>
  <si>
    <t>Jan-Mar</t>
  </si>
  <si>
    <t>Apr-Dec</t>
  </si>
  <si>
    <t xml:space="preserve">Total </t>
  </si>
  <si>
    <t>Total Oct-Mar</t>
  </si>
  <si>
    <t>In Millions</t>
  </si>
  <si>
    <t>Operating  Expenses</t>
  </si>
  <si>
    <t>Grand Total Contingency</t>
  </si>
  <si>
    <t>Grand Total</t>
  </si>
  <si>
    <t>Note Jan-Mar 2002 included $1.1 of Rentention Payments under old PX plan</t>
  </si>
  <si>
    <t>3 Year Total</t>
  </si>
  <si>
    <t>Cash Available 10/1/01</t>
  </si>
  <si>
    <t>Amount</t>
  </si>
  <si>
    <t>Trade Creditors</t>
  </si>
  <si>
    <t>Operating Expenses Oct-Dec</t>
  </si>
  <si>
    <t>Operating Expenses Jan-Mar</t>
  </si>
  <si>
    <t>Legal Expenses Oct-Dec</t>
  </si>
  <si>
    <t>Legal Expenses  Jan-Mar</t>
  </si>
  <si>
    <t>Letter of Credit</t>
  </si>
  <si>
    <t>Working Capital</t>
  </si>
  <si>
    <t>Cash Needed</t>
  </si>
  <si>
    <t>Cash Available</t>
  </si>
  <si>
    <t>Cash Shortfall</t>
  </si>
  <si>
    <t>Cash Needed 2003</t>
  </si>
  <si>
    <t>Cash Needed 2004</t>
  </si>
  <si>
    <t>Cash Needed for Clearing</t>
  </si>
  <si>
    <t>Excess Interest and Adjustments</t>
  </si>
  <si>
    <t>Amount Required to be paid by PC for Retentions</t>
  </si>
  <si>
    <t>Amount already agreed to by PC</t>
  </si>
  <si>
    <t>Cash in Settlement Account 9/1/01</t>
  </si>
  <si>
    <t>Interest Estimate Sept-March Est</t>
  </si>
  <si>
    <t>Balance to come from Settlement Account</t>
  </si>
  <si>
    <t>Total Amount to be Funded</t>
  </si>
  <si>
    <t>Amount already available  from Excess</t>
  </si>
  <si>
    <t>Cash Needed Apr-Dec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</si>
</sst>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#,##0.0_);[Red]\(#,##0.0\)"/>
    <numFmt numFmtId="175" formatCode="0.0%"/>
  </numFmts>
  <fonts count="5" x14ac:knownFonts="1">
    <font>
      <sz val="8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38" fontId="0" fillId="0" borderId="0"/>
    <xf numFmtId="4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>
      <alignment horizontal="left"/>
    </xf>
  </cellStyleXfs>
  <cellXfs count="42">
    <xf numFmtId="38" fontId="0" fillId="0" borderId="0" xfId="0"/>
    <xf numFmtId="38" fontId="2" fillId="0" borderId="0" xfId="0" applyFont="1" applyAlignment="1">
      <alignment horizontal="center"/>
    </xf>
    <xf numFmtId="38" fontId="2" fillId="2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1" xfId="0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38" fontId="2" fillId="0" borderId="0" xfId="0" applyFont="1"/>
    <xf numFmtId="38" fontId="2" fillId="0" borderId="0" xfId="0" quotePrefix="1" applyFont="1" applyAlignment="1">
      <alignment horizontal="left"/>
    </xf>
    <xf numFmtId="38" fontId="3" fillId="0" borderId="0" xfId="0" quotePrefix="1" applyFont="1" applyAlignment="1">
      <alignment horizontal="left"/>
    </xf>
    <xf numFmtId="175" fontId="2" fillId="0" borderId="0" xfId="3" applyNumberFormat="1" applyFont="1"/>
    <xf numFmtId="175" fontId="2" fillId="0" borderId="0" xfId="3" quotePrefix="1" applyNumberFormat="1" applyFont="1" applyAlignment="1">
      <alignment horizontal="left"/>
    </xf>
    <xf numFmtId="175" fontId="2" fillId="0" borderId="0" xfId="3" applyNumberFormat="1" applyFont="1" applyAlignment="1">
      <alignment horizontal="center"/>
    </xf>
    <xf numFmtId="175" fontId="2" fillId="0" borderId="1" xfId="3" applyNumberFormat="1" applyFont="1" applyBorder="1" applyAlignment="1">
      <alignment horizontal="center"/>
    </xf>
    <xf numFmtId="38" fontId="2" fillId="0" borderId="0" xfId="0" applyFont="1" applyAlignment="1">
      <alignment horizontal="left"/>
    </xf>
    <xf numFmtId="40" fontId="4" fillId="0" borderId="0" xfId="2" applyNumberFormat="1" applyFont="1"/>
    <xf numFmtId="38" fontId="2" fillId="3" borderId="0" xfId="0" applyFont="1" applyFill="1"/>
    <xf numFmtId="38" fontId="0" fillId="4" borderId="0" xfId="0" applyFill="1"/>
    <xf numFmtId="0" fontId="2" fillId="5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38" fontId="3" fillId="0" borderId="0" xfId="0" applyFont="1"/>
    <xf numFmtId="175" fontId="3" fillId="0" borderId="0" xfId="3" applyNumberFormat="1" applyFont="1"/>
    <xf numFmtId="38" fontId="3" fillId="2" borderId="0" xfId="0" applyFont="1" applyFill="1"/>
    <xf numFmtId="175" fontId="3" fillId="0" borderId="0" xfId="3" quotePrefix="1" applyNumberFormat="1" applyFont="1" applyAlignment="1">
      <alignment horizontal="left"/>
    </xf>
    <xf numFmtId="38" fontId="3" fillId="0" borderId="0" xfId="0" applyFont="1" applyBorder="1"/>
    <xf numFmtId="10" fontId="3" fillId="0" borderId="0" xfId="3" applyNumberFormat="1" applyFont="1"/>
    <xf numFmtId="38" fontId="3" fillId="4" borderId="2" xfId="0" applyFont="1" applyFill="1" applyBorder="1"/>
    <xf numFmtId="38" fontId="2" fillId="7" borderId="0" xfId="0" applyFont="1" applyFill="1"/>
    <xf numFmtId="38" fontId="2" fillId="0" borderId="1" xfId="0" quotePrefix="1" applyFont="1" applyBorder="1" applyAlignment="1">
      <alignment horizontal="center"/>
    </xf>
    <xf numFmtId="38" fontId="2" fillId="6" borderId="0" xfId="0" applyFont="1" applyFill="1"/>
    <xf numFmtId="38" fontId="3" fillId="6" borderId="0" xfId="0" applyFont="1" applyFill="1"/>
    <xf numFmtId="38" fontId="2" fillId="2" borderId="0" xfId="0" applyFont="1" applyFill="1"/>
    <xf numFmtId="38" fontId="2" fillId="4" borderId="0" xfId="0" applyFont="1" applyFill="1"/>
    <xf numFmtId="38" fontId="2" fillId="4" borderId="2" xfId="0" applyFont="1" applyFill="1" applyBorder="1"/>
    <xf numFmtId="10" fontId="2" fillId="0" borderId="0" xfId="3" applyNumberFormat="1" applyFont="1"/>
    <xf numFmtId="173" fontId="3" fillId="0" borderId="0" xfId="1" applyNumberFormat="1" applyFont="1"/>
    <xf numFmtId="173" fontId="2" fillId="0" borderId="0" xfId="1" applyNumberFormat="1" applyFont="1"/>
    <xf numFmtId="0" fontId="2" fillId="8" borderId="0" xfId="0" applyNumberFormat="1" applyFont="1" applyFill="1" applyAlignment="1">
      <alignment horizontal="center"/>
    </xf>
    <xf numFmtId="38" fontId="2" fillId="9" borderId="0" xfId="0" applyFont="1" applyFill="1" applyAlignment="1">
      <alignment horizontal="center"/>
    </xf>
    <xf numFmtId="38" fontId="2" fillId="4" borderId="0" xfId="0" applyFont="1" applyFill="1" applyAlignment="1">
      <alignment horizontal="center"/>
    </xf>
    <xf numFmtId="173" fontId="3" fillId="0" borderId="0" xfId="0" applyNumberFormat="1" applyFont="1"/>
    <xf numFmtId="173" fontId="2" fillId="7" borderId="0" xfId="1" applyNumberFormat="1" applyFont="1" applyFill="1"/>
  </cellXfs>
  <cellStyles count="5">
    <cellStyle name="Comma" xfId="1" builtinId="3"/>
    <cellStyle name="Normal" xfId="0" builtinId="0"/>
    <cellStyle name="Normal_Jul 99 inc stmt detail" xfId="2"/>
    <cellStyle name="Percent" xfId="3" builtinId="5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%2099/1998%20peoplesoft%20budg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SPAPP016\DSchiada$\Budget%2000\salar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tabSelected="1" workbookViewId="0"/>
  </sheetViews>
  <sheetFormatPr defaultRowHeight="11.25" x14ac:dyDescent="0.2"/>
  <cols>
    <col min="1" max="1" width="9.33203125" style="1"/>
    <col min="2" max="2" width="32.5" style="20" customWidth="1"/>
    <col min="3" max="3" width="7" style="21" customWidth="1"/>
    <col min="4" max="4" width="1.5" style="20" customWidth="1"/>
    <col min="5" max="7" width="11.5" style="20" customWidth="1"/>
    <col min="8" max="8" width="1.5" style="20" customWidth="1"/>
    <col min="9" max="11" width="12.5" style="20" customWidth="1"/>
    <col min="12" max="12" width="1.5" style="20" customWidth="1"/>
    <col min="13" max="14" width="12.5" style="20" customWidth="1"/>
    <col min="15" max="15" width="1.5" style="20" customWidth="1"/>
    <col min="16" max="16384" width="9.33203125" style="20"/>
  </cols>
  <sheetData>
    <row r="1" spans="1:15" x14ac:dyDescent="0.2">
      <c r="B1" s="6" t="s">
        <v>10</v>
      </c>
      <c r="C1" s="9"/>
    </row>
    <row r="2" spans="1:15" x14ac:dyDescent="0.2">
      <c r="B2" s="6" t="s">
        <v>22</v>
      </c>
      <c r="C2" s="9"/>
    </row>
    <row r="3" spans="1:15" x14ac:dyDescent="0.2">
      <c r="B3" s="7"/>
      <c r="C3" s="10"/>
    </row>
    <row r="4" spans="1:15" x14ac:dyDescent="0.2">
      <c r="B4" s="7"/>
      <c r="C4" s="10"/>
      <c r="E4" s="19">
        <v>2002</v>
      </c>
      <c r="F4" s="19"/>
      <c r="G4" s="19"/>
      <c r="I4" s="17">
        <v>2003</v>
      </c>
      <c r="J4" s="17"/>
      <c r="K4" s="17"/>
      <c r="M4" s="18">
        <v>2004</v>
      </c>
    </row>
    <row r="5" spans="1:15" s="1" customFormat="1" x14ac:dyDescent="0.2">
      <c r="B5" s="7"/>
      <c r="C5" s="11"/>
      <c r="D5" s="2"/>
      <c r="H5" s="2"/>
      <c r="L5" s="2"/>
      <c r="O5" s="2"/>
    </row>
    <row r="6" spans="1:15" s="3" customFormat="1" x14ac:dyDescent="0.2">
      <c r="B6" s="4" t="s">
        <v>0</v>
      </c>
      <c r="C6" s="12"/>
      <c r="D6" s="5"/>
      <c r="E6" s="4" t="s">
        <v>1</v>
      </c>
      <c r="F6" s="4" t="s">
        <v>20</v>
      </c>
      <c r="G6" s="4" t="s">
        <v>21</v>
      </c>
      <c r="H6" s="5"/>
      <c r="I6" s="4" t="s">
        <v>1</v>
      </c>
      <c r="J6" s="4" t="s">
        <v>20</v>
      </c>
      <c r="K6" s="4" t="s">
        <v>21</v>
      </c>
      <c r="L6" s="5"/>
      <c r="M6" s="4" t="s">
        <v>1</v>
      </c>
      <c r="N6" s="28" t="s">
        <v>11</v>
      </c>
      <c r="O6" s="5"/>
    </row>
    <row r="7" spans="1:15" x14ac:dyDescent="0.2">
      <c r="B7" s="7" t="s">
        <v>2</v>
      </c>
      <c r="C7" s="23"/>
      <c r="D7" s="22"/>
      <c r="H7" s="22"/>
      <c r="L7" s="22"/>
      <c r="O7" s="22"/>
    </row>
    <row r="8" spans="1:15" x14ac:dyDescent="0.2">
      <c r="D8" s="22"/>
      <c r="E8" s="24"/>
      <c r="F8" s="24"/>
      <c r="G8" s="24"/>
      <c r="H8" s="22"/>
      <c r="I8" s="24"/>
      <c r="J8" s="24"/>
      <c r="K8" s="24"/>
      <c r="L8" s="22"/>
      <c r="M8" s="24"/>
      <c r="N8" s="24"/>
      <c r="O8" s="22"/>
    </row>
    <row r="9" spans="1:15" x14ac:dyDescent="0.2">
      <c r="A9" s="1">
        <v>1</v>
      </c>
      <c r="B9" s="6" t="s">
        <v>3</v>
      </c>
      <c r="D9" s="22"/>
      <c r="E9" s="20">
        <v>3018639.6099599483</v>
      </c>
      <c r="F9" s="20">
        <v>-155095.18172734082</v>
      </c>
      <c r="G9" s="20">
        <v>232449.50203066668</v>
      </c>
      <c r="H9" s="22"/>
      <c r="I9" s="20">
        <f>SUM(E9:G9)</f>
        <v>3095993.9302632743</v>
      </c>
      <c r="J9" s="20">
        <v>0</v>
      </c>
      <c r="K9" s="20">
        <v>273246.41475575254</v>
      </c>
      <c r="L9" s="22"/>
      <c r="M9" s="20">
        <v>3369240.3450190267</v>
      </c>
      <c r="N9" s="20">
        <f>SUM(E9+I9+M9)</f>
        <v>9483873.8852422498</v>
      </c>
      <c r="O9" s="22"/>
    </row>
    <row r="10" spans="1:15" x14ac:dyDescent="0.2">
      <c r="B10" s="6"/>
      <c r="D10" s="22"/>
      <c r="H10" s="22"/>
      <c r="L10" s="22"/>
      <c r="O10" s="22"/>
    </row>
    <row r="11" spans="1:15" x14ac:dyDescent="0.2">
      <c r="A11" s="1">
        <v>2</v>
      </c>
      <c r="B11" s="6" t="s">
        <v>4</v>
      </c>
      <c r="D11" s="22"/>
      <c r="E11" s="20">
        <v>91200</v>
      </c>
      <c r="F11" s="20">
        <v>0</v>
      </c>
      <c r="G11" s="20">
        <v>4560</v>
      </c>
      <c r="H11" s="22"/>
      <c r="I11" s="20">
        <f>SUM(E11:G11)</f>
        <v>95760</v>
      </c>
      <c r="J11" s="20">
        <v>0</v>
      </c>
      <c r="K11" s="20">
        <v>4788</v>
      </c>
      <c r="L11" s="22"/>
      <c r="M11" s="20">
        <v>100548</v>
      </c>
      <c r="N11" s="20">
        <f>SUM(E11+I11+M11)</f>
        <v>287508</v>
      </c>
      <c r="O11" s="22"/>
    </row>
    <row r="12" spans="1:15" x14ac:dyDescent="0.2">
      <c r="D12" s="22"/>
      <c r="H12" s="22"/>
      <c r="L12" s="22"/>
      <c r="O12" s="22"/>
    </row>
    <row r="13" spans="1:15" x14ac:dyDescent="0.2">
      <c r="A13" s="1">
        <v>3</v>
      </c>
      <c r="B13" s="7" t="s">
        <v>17</v>
      </c>
      <c r="D13" s="22"/>
      <c r="E13" s="20">
        <v>1113600</v>
      </c>
      <c r="F13" s="20">
        <v>0</v>
      </c>
      <c r="G13" s="20">
        <v>66816</v>
      </c>
      <c r="H13" s="22"/>
      <c r="I13" s="20">
        <f>SUM(E13:G13)</f>
        <v>1180416</v>
      </c>
      <c r="J13" s="20">
        <v>0</v>
      </c>
      <c r="K13" s="20">
        <v>70824.960000000006</v>
      </c>
      <c r="L13" s="22"/>
      <c r="M13" s="20">
        <v>1251240.96</v>
      </c>
      <c r="N13" s="20">
        <f>SUM(E13+I13+M13)</f>
        <v>3545256.96</v>
      </c>
      <c r="O13" s="22"/>
    </row>
    <row r="14" spans="1:15" x14ac:dyDescent="0.2">
      <c r="D14" s="22"/>
      <c r="H14" s="22"/>
      <c r="L14" s="22"/>
      <c r="O14" s="22"/>
    </row>
    <row r="15" spans="1:15" x14ac:dyDescent="0.2">
      <c r="A15" s="1">
        <v>4</v>
      </c>
      <c r="B15" s="6" t="s">
        <v>5</v>
      </c>
      <c r="D15" s="22"/>
      <c r="E15" s="20">
        <v>567000</v>
      </c>
      <c r="F15" s="20">
        <v>0</v>
      </c>
      <c r="G15" s="20">
        <v>28950</v>
      </c>
      <c r="H15" s="22"/>
      <c r="I15" s="20">
        <f>SUM(E15:G15)</f>
        <v>595950</v>
      </c>
      <c r="J15" s="20">
        <v>0</v>
      </c>
      <c r="K15" s="20">
        <v>30118.5</v>
      </c>
      <c r="L15" s="22"/>
      <c r="M15" s="20">
        <v>626068.5</v>
      </c>
      <c r="N15" s="20">
        <f>SUM(E15+I15+M15)</f>
        <v>1789018.5</v>
      </c>
      <c r="O15" s="22"/>
    </row>
    <row r="16" spans="1:15" x14ac:dyDescent="0.2">
      <c r="D16" s="22"/>
      <c r="H16" s="22"/>
      <c r="L16" s="22"/>
      <c r="O16" s="22"/>
    </row>
    <row r="17" spans="1:15" x14ac:dyDescent="0.2">
      <c r="A17" s="1">
        <v>5</v>
      </c>
      <c r="B17" s="7" t="s">
        <v>6</v>
      </c>
      <c r="D17" s="22"/>
      <c r="E17" s="20">
        <v>1500000</v>
      </c>
      <c r="F17" s="20">
        <v>-530000</v>
      </c>
      <c r="G17" s="20">
        <v>53350</v>
      </c>
      <c r="H17" s="22"/>
      <c r="I17" s="20">
        <f>SUM(E17:G17)</f>
        <v>1023350</v>
      </c>
      <c r="J17" s="20">
        <v>0</v>
      </c>
      <c r="K17" s="20">
        <v>56284.25</v>
      </c>
      <c r="L17" s="22"/>
      <c r="M17" s="20">
        <v>1079634.25</v>
      </c>
      <c r="N17" s="20">
        <f>SUM(E17+I17+M17)</f>
        <v>3602984.25</v>
      </c>
      <c r="O17" s="22"/>
    </row>
    <row r="18" spans="1:15" x14ac:dyDescent="0.2">
      <c r="B18" s="7"/>
      <c r="D18" s="22"/>
      <c r="H18" s="22"/>
      <c r="L18" s="22"/>
      <c r="O18" s="22"/>
    </row>
    <row r="19" spans="1:15" x14ac:dyDescent="0.2">
      <c r="A19" s="1">
        <v>6</v>
      </c>
      <c r="B19" s="14" t="s">
        <v>18</v>
      </c>
      <c r="D19" s="22"/>
      <c r="E19" s="20">
        <v>180000</v>
      </c>
      <c r="F19" s="20">
        <v>-30000</v>
      </c>
      <c r="G19" s="20">
        <v>15000</v>
      </c>
      <c r="H19" s="22"/>
      <c r="I19" s="20">
        <f>SUM(E19:G19)</f>
        <v>165000</v>
      </c>
      <c r="J19" s="20">
        <v>0</v>
      </c>
      <c r="K19" s="20">
        <v>16500</v>
      </c>
      <c r="L19" s="22"/>
      <c r="M19" s="20">
        <v>181500</v>
      </c>
      <c r="N19" s="20">
        <f>SUM(E19+I19+M19)</f>
        <v>526500</v>
      </c>
      <c r="O19" s="22"/>
    </row>
    <row r="20" spans="1:15" x14ac:dyDescent="0.2">
      <c r="B20" s="7"/>
      <c r="D20" s="22"/>
      <c r="H20" s="22"/>
      <c r="L20" s="22"/>
      <c r="O20" s="22"/>
    </row>
    <row r="21" spans="1:15" x14ac:dyDescent="0.2">
      <c r="A21" s="1">
        <v>7</v>
      </c>
      <c r="B21" s="6" t="s">
        <v>7</v>
      </c>
      <c r="D21" s="22"/>
      <c r="E21" s="20">
        <v>827000</v>
      </c>
      <c r="F21" s="20">
        <v>-50000</v>
      </c>
      <c r="G21" s="20">
        <v>61900</v>
      </c>
      <c r="H21" s="22"/>
      <c r="I21" s="20">
        <f>SUM(E21:G21)</f>
        <v>838900</v>
      </c>
      <c r="J21" s="20">
        <v>0</v>
      </c>
      <c r="K21" s="20">
        <v>67460</v>
      </c>
      <c r="L21" s="22"/>
      <c r="M21" s="20">
        <v>906360</v>
      </c>
      <c r="N21" s="20">
        <f>SUM(E21+I21+M21)</f>
        <v>2572260</v>
      </c>
      <c r="O21" s="22"/>
    </row>
    <row r="22" spans="1:15" x14ac:dyDescent="0.2">
      <c r="B22" s="6"/>
      <c r="D22" s="22"/>
      <c r="H22" s="22"/>
      <c r="L22" s="22"/>
      <c r="O22" s="22"/>
    </row>
    <row r="23" spans="1:15" x14ac:dyDescent="0.2">
      <c r="A23" s="1">
        <v>8</v>
      </c>
      <c r="B23" s="6" t="s">
        <v>8</v>
      </c>
      <c r="D23" s="22"/>
      <c r="E23" s="26">
        <f>SUM(E9:E22)</f>
        <v>7297439.6099599488</v>
      </c>
      <c r="F23" s="26">
        <f>SUM(F9:F22)</f>
        <v>-765095.18172734079</v>
      </c>
      <c r="G23" s="26">
        <f>SUM(G9:G22)</f>
        <v>463025.50203066668</v>
      </c>
      <c r="H23" s="22"/>
      <c r="I23" s="26">
        <f>SUM(I9:I22)</f>
        <v>6995369.9302632743</v>
      </c>
      <c r="J23" s="26">
        <f>SUM(J9:J22)</f>
        <v>0</v>
      </c>
      <c r="K23" s="26">
        <f>SUM(K9:K22)</f>
        <v>519222.12475575256</v>
      </c>
      <c r="L23" s="22"/>
      <c r="M23" s="26">
        <f>SUM(M9:M22)</f>
        <v>7514592.0550190266</v>
      </c>
      <c r="N23" s="26">
        <f>SUM(N9:N22)</f>
        <v>21807401.595242251</v>
      </c>
      <c r="O23" s="22"/>
    </row>
    <row r="24" spans="1:15" x14ac:dyDescent="0.2">
      <c r="A24" s="1">
        <v>9</v>
      </c>
      <c r="B24" s="29" t="s">
        <v>12</v>
      </c>
      <c r="C24" s="25">
        <v>0.05</v>
      </c>
      <c r="D24" s="22"/>
      <c r="E24" s="30">
        <f>SUM(E23*$C24)</f>
        <v>364871.98049799749</v>
      </c>
      <c r="F24" s="30"/>
      <c r="G24" s="30"/>
      <c r="H24" s="22"/>
      <c r="I24" s="30">
        <f>SUM(I23*$C24)</f>
        <v>349768.49651316373</v>
      </c>
      <c r="J24" s="30"/>
      <c r="K24" s="30"/>
      <c r="L24" s="22"/>
      <c r="M24" s="30">
        <f>SUM(M23*$C24)</f>
        <v>375729.60275095137</v>
      </c>
      <c r="N24" s="30">
        <f>SUM(E24+I24+M24)</f>
        <v>1090370.0797621126</v>
      </c>
      <c r="O24" s="22"/>
    </row>
    <row r="25" spans="1:15" s="6" customFormat="1" x14ac:dyDescent="0.2">
      <c r="A25" s="1">
        <v>10</v>
      </c>
      <c r="B25" s="13" t="s">
        <v>14</v>
      </c>
      <c r="C25" s="9"/>
      <c r="D25" s="31"/>
      <c r="E25" s="32">
        <f>SUM(E23:E24)</f>
        <v>7662311.5904579461</v>
      </c>
      <c r="F25" s="32">
        <f>SUM(F23:F24)</f>
        <v>-765095.18172734079</v>
      </c>
      <c r="G25" s="32">
        <f>SUM(G23:G24)</f>
        <v>463025.50203066668</v>
      </c>
      <c r="H25" s="31"/>
      <c r="I25" s="32">
        <f>SUM(I23:I24)</f>
        <v>7345138.426776438</v>
      </c>
      <c r="J25" s="32">
        <f>SUM(J23:J24)</f>
        <v>0</v>
      </c>
      <c r="K25" s="32">
        <f>SUM(K23:K24)</f>
        <v>519222.12475575256</v>
      </c>
      <c r="L25" s="31"/>
      <c r="M25" s="32">
        <f>SUM(M23:M24)</f>
        <v>7890321.657769978</v>
      </c>
      <c r="N25" s="32">
        <f>SUM(N23:N24)</f>
        <v>22897771.675004363</v>
      </c>
      <c r="O25" s="31"/>
    </row>
    <row r="26" spans="1:15" x14ac:dyDescent="0.2">
      <c r="B26" s="13"/>
      <c r="D26" s="22"/>
      <c r="H26" s="22"/>
      <c r="L26" s="22"/>
      <c r="O26" s="22"/>
    </row>
    <row r="27" spans="1:15" x14ac:dyDescent="0.2">
      <c r="A27" s="1">
        <v>11</v>
      </c>
      <c r="B27" s="27" t="s">
        <v>19</v>
      </c>
      <c r="D27" s="22"/>
      <c r="E27" s="30">
        <v>4650000</v>
      </c>
      <c r="F27" s="20">
        <v>-1350000</v>
      </c>
      <c r="G27" s="20">
        <v>330000</v>
      </c>
      <c r="H27" s="22"/>
      <c r="I27" s="20">
        <f>SUM(E27:G27)</f>
        <v>3630000</v>
      </c>
      <c r="J27" s="20">
        <v>0</v>
      </c>
      <c r="K27" s="20">
        <v>363000</v>
      </c>
      <c r="L27" s="22"/>
      <c r="M27" s="20">
        <v>3993000</v>
      </c>
      <c r="N27" s="20">
        <f>SUM(E27+I27+M27)</f>
        <v>12273000</v>
      </c>
      <c r="O27" s="22"/>
    </row>
    <row r="28" spans="1:15" x14ac:dyDescent="0.2">
      <c r="A28" s="1">
        <v>12</v>
      </c>
      <c r="B28" s="15" t="s">
        <v>13</v>
      </c>
      <c r="C28" s="25">
        <v>0.1</v>
      </c>
      <c r="D28" s="22"/>
      <c r="E28" s="30">
        <f>SUM(E27*$C28)</f>
        <v>465000</v>
      </c>
      <c r="F28" s="30"/>
      <c r="G28" s="30"/>
      <c r="H28" s="22"/>
      <c r="I28" s="30">
        <f>SUM(I27*$C28)</f>
        <v>363000</v>
      </c>
      <c r="J28" s="30"/>
      <c r="K28" s="30"/>
      <c r="L28" s="22"/>
      <c r="M28" s="30">
        <f>SUM(M27*$C28)</f>
        <v>399300</v>
      </c>
      <c r="N28" s="30">
        <f>SUM(E28+I28+M28)</f>
        <v>1227300</v>
      </c>
      <c r="O28" s="22"/>
    </row>
    <row r="29" spans="1:15" s="6" customFormat="1" x14ac:dyDescent="0.2">
      <c r="A29" s="1">
        <v>13</v>
      </c>
      <c r="B29" s="6" t="s">
        <v>16</v>
      </c>
      <c r="C29" s="9"/>
      <c r="D29" s="31"/>
      <c r="E29" s="33">
        <f>SUM(E27:E28)</f>
        <v>5115000</v>
      </c>
      <c r="F29" s="33">
        <f>SUM(F27:F28)</f>
        <v>-1350000</v>
      </c>
      <c r="G29" s="33">
        <f>SUM(G27:G28)</f>
        <v>330000</v>
      </c>
      <c r="H29" s="31"/>
      <c r="I29" s="33">
        <f>SUM(I27:I28)</f>
        <v>3993000</v>
      </c>
      <c r="J29" s="33">
        <f>SUM(J27:J28)</f>
        <v>0</v>
      </c>
      <c r="K29" s="33">
        <f>SUM(K27:K28)</f>
        <v>363000</v>
      </c>
      <c r="L29" s="31"/>
      <c r="M29" s="33">
        <f>SUM(M27:M28)</f>
        <v>4392300</v>
      </c>
      <c r="N29" s="33">
        <f>SUM(N27:N28)</f>
        <v>13500300</v>
      </c>
      <c r="O29" s="31"/>
    </row>
    <row r="30" spans="1:15" x14ac:dyDescent="0.2">
      <c r="B30" s="8"/>
      <c r="C30" s="23"/>
      <c r="D30" s="22"/>
      <c r="H30" s="22"/>
      <c r="L30" s="22"/>
      <c r="O30" s="22"/>
    </row>
    <row r="31" spans="1:15" s="6" customFormat="1" x14ac:dyDescent="0.2">
      <c r="A31" s="1">
        <v>14</v>
      </c>
      <c r="B31" s="6" t="s">
        <v>15</v>
      </c>
      <c r="C31" s="9"/>
      <c r="D31" s="31"/>
      <c r="E31" s="33">
        <f>SUM(E25+E29)</f>
        <v>12777311.590457946</v>
      </c>
      <c r="F31" s="33">
        <f>SUM(F25+F29)</f>
        <v>-2115095.1817273409</v>
      </c>
      <c r="G31" s="33">
        <f>SUM(G25+G29)</f>
        <v>793025.50203066668</v>
      </c>
      <c r="H31" s="31"/>
      <c r="I31" s="33">
        <f>SUM(I25+I29)</f>
        <v>11338138.426776439</v>
      </c>
      <c r="J31" s="33">
        <f>SUM(J25+J29)</f>
        <v>0</v>
      </c>
      <c r="K31" s="33">
        <f>SUM(K25+K29)</f>
        <v>882222.12475575251</v>
      </c>
      <c r="L31" s="31"/>
      <c r="M31" s="33">
        <f>SUM(M25+M29)</f>
        <v>12282621.657769978</v>
      </c>
      <c r="N31" s="33">
        <f>SUM(N25+N29)</f>
        <v>36398071.675004363</v>
      </c>
      <c r="O31" s="31"/>
    </row>
    <row r="32" spans="1:15" s="6" customFormat="1" x14ac:dyDescent="0.2">
      <c r="A32" s="1">
        <v>15</v>
      </c>
      <c r="B32" s="6" t="s">
        <v>9</v>
      </c>
      <c r="C32" s="9"/>
      <c r="I32" s="34">
        <f>SUM(I31-E31)/E31</f>
        <v>-0.11263505264724677</v>
      </c>
      <c r="J32" s="34"/>
      <c r="K32" s="34"/>
      <c r="M32" s="34">
        <f>SUM(M31-I31)/I31</f>
        <v>8.3301437629569181E-2</v>
      </c>
    </row>
    <row r="33" spans="9:14" x14ac:dyDescent="0.2">
      <c r="I33" s="25"/>
      <c r="J33" s="25"/>
      <c r="K33" s="25"/>
      <c r="M33" s="25"/>
      <c r="N33" s="25"/>
    </row>
  </sheetData>
  <phoneticPr fontId="3" type="noConversion"/>
  <printOptions horizontalCentered="1" verticalCentered="1" gridLines="1"/>
  <pageMargins left="0.25" right="0.25" top="1.75" bottom="0.75" header="0.75" footer="0.25"/>
  <pageSetup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workbookViewId="0"/>
  </sheetViews>
  <sheetFormatPr defaultRowHeight="11.25" x14ac:dyDescent="0.2"/>
  <cols>
    <col min="1" max="1" width="9.33203125" style="1"/>
    <col min="2" max="2" width="32.5" style="20" customWidth="1"/>
    <col min="3" max="3" width="7" style="21" customWidth="1"/>
    <col min="4" max="4" width="1.5" style="20" customWidth="1"/>
    <col min="5" max="13" width="15.6640625" style="20" customWidth="1"/>
    <col min="14" max="16384" width="9.33203125" style="20"/>
  </cols>
  <sheetData>
    <row r="1" spans="1:13" x14ac:dyDescent="0.2">
      <c r="B1" s="6" t="s">
        <v>10</v>
      </c>
      <c r="C1" s="9"/>
    </row>
    <row r="2" spans="1:13" x14ac:dyDescent="0.2">
      <c r="B2" s="6" t="s">
        <v>22</v>
      </c>
      <c r="C2" s="9"/>
    </row>
    <row r="3" spans="1:13" x14ac:dyDescent="0.2">
      <c r="B3" s="7"/>
      <c r="C3" s="10"/>
    </row>
    <row r="4" spans="1:13" x14ac:dyDescent="0.2">
      <c r="B4" s="13" t="s">
        <v>29</v>
      </c>
      <c r="C4" s="10"/>
    </row>
    <row r="5" spans="1:13" s="1" customFormat="1" x14ac:dyDescent="0.2">
      <c r="B5" s="7"/>
      <c r="C5" s="11"/>
      <c r="D5" s="2"/>
      <c r="E5" s="1" t="s">
        <v>23</v>
      </c>
      <c r="F5" s="38" t="s">
        <v>24</v>
      </c>
      <c r="G5" s="38" t="s">
        <v>25</v>
      </c>
      <c r="H5" s="38" t="s">
        <v>28</v>
      </c>
      <c r="I5" s="1" t="s">
        <v>26</v>
      </c>
      <c r="J5" s="39" t="s">
        <v>27</v>
      </c>
      <c r="K5" s="39" t="s">
        <v>27</v>
      </c>
      <c r="L5" s="39" t="s">
        <v>27</v>
      </c>
      <c r="M5" s="39" t="s">
        <v>34</v>
      </c>
    </row>
    <row r="6" spans="1:13" s="3" customFormat="1" x14ac:dyDescent="0.2">
      <c r="B6" s="4" t="s">
        <v>0</v>
      </c>
      <c r="C6" s="12"/>
      <c r="D6" s="5"/>
      <c r="E6" s="3">
        <v>2001</v>
      </c>
      <c r="F6" s="3">
        <v>2001</v>
      </c>
      <c r="G6" s="37">
        <v>2002</v>
      </c>
      <c r="I6" s="37">
        <v>2002</v>
      </c>
      <c r="J6" s="37">
        <v>2002</v>
      </c>
      <c r="K6" s="3">
        <v>2003</v>
      </c>
      <c r="L6" s="3">
        <v>2004</v>
      </c>
    </row>
    <row r="7" spans="1:13" x14ac:dyDescent="0.2">
      <c r="B7" s="7" t="s">
        <v>2</v>
      </c>
      <c r="C7" s="23"/>
      <c r="D7" s="22"/>
    </row>
    <row r="8" spans="1:13" x14ac:dyDescent="0.2">
      <c r="D8" s="22"/>
    </row>
    <row r="9" spans="1:13" x14ac:dyDescent="0.2">
      <c r="B9" s="6"/>
      <c r="D9" s="22"/>
      <c r="E9" s="35"/>
      <c r="F9" s="35"/>
      <c r="G9" s="35"/>
      <c r="H9" s="35"/>
      <c r="I9" s="35"/>
      <c r="J9" s="35"/>
      <c r="K9" s="35"/>
      <c r="L9" s="35"/>
    </row>
    <row r="10" spans="1:13" x14ac:dyDescent="0.2">
      <c r="A10" s="1">
        <v>1</v>
      </c>
      <c r="B10" s="6" t="s">
        <v>30</v>
      </c>
      <c r="D10" s="22"/>
      <c r="E10" s="35">
        <v>9.1</v>
      </c>
      <c r="F10" s="35">
        <v>3.6</v>
      </c>
      <c r="G10" s="35">
        <v>3</v>
      </c>
      <c r="H10" s="35">
        <f>SUM(F10:G10)</f>
        <v>6.6</v>
      </c>
      <c r="I10" s="35">
        <v>5.4</v>
      </c>
      <c r="J10" s="35">
        <f>SUM(G10+I10)</f>
        <v>8.4</v>
      </c>
      <c r="K10" s="35">
        <v>7</v>
      </c>
      <c r="L10" s="35">
        <v>7.5</v>
      </c>
      <c r="M10" s="40">
        <f>SUM(J10:L10)</f>
        <v>22.9</v>
      </c>
    </row>
    <row r="11" spans="1:13" x14ac:dyDescent="0.2">
      <c r="A11" s="1">
        <v>2</v>
      </c>
      <c r="B11" s="29" t="s">
        <v>12</v>
      </c>
      <c r="C11" s="25">
        <v>0.05</v>
      </c>
      <c r="D11" s="22"/>
      <c r="E11" s="35"/>
      <c r="F11" s="35"/>
      <c r="G11" s="35">
        <f>SUM(G10)*$C$11</f>
        <v>0.15000000000000002</v>
      </c>
      <c r="H11" s="35">
        <f>SUM(F11:G11)</f>
        <v>0.15000000000000002</v>
      </c>
      <c r="I11" s="35">
        <f>SUM(I10)*$C$11</f>
        <v>0.27</v>
      </c>
      <c r="J11" s="35">
        <f>SUM(J10)*$C$11</f>
        <v>0.42000000000000004</v>
      </c>
      <c r="K11" s="35">
        <f>SUM(K10)*$C$11</f>
        <v>0.35000000000000003</v>
      </c>
      <c r="L11" s="35">
        <f>SUM(L10)*$C$11</f>
        <v>0.375</v>
      </c>
      <c r="M11" s="40">
        <f>SUM(J11:L11)</f>
        <v>1.145</v>
      </c>
    </row>
    <row r="12" spans="1:13" s="6" customFormat="1" x14ac:dyDescent="0.2">
      <c r="A12" s="1">
        <v>3</v>
      </c>
      <c r="B12" s="13" t="s">
        <v>14</v>
      </c>
      <c r="C12" s="9"/>
      <c r="D12" s="31"/>
      <c r="E12" s="36">
        <f>SUM(E10:E11)</f>
        <v>9.1</v>
      </c>
      <c r="F12" s="36">
        <f t="shared" ref="F12:M12" si="0">SUM(F10:F11)</f>
        <v>3.6</v>
      </c>
      <c r="G12" s="36">
        <f t="shared" si="0"/>
        <v>3.15</v>
      </c>
      <c r="H12" s="36">
        <f t="shared" si="0"/>
        <v>6.75</v>
      </c>
      <c r="I12" s="36">
        <f t="shared" si="0"/>
        <v>5.67</v>
      </c>
      <c r="J12" s="36">
        <f t="shared" si="0"/>
        <v>8.82</v>
      </c>
      <c r="K12" s="36">
        <f t="shared" si="0"/>
        <v>7.35</v>
      </c>
      <c r="L12" s="36">
        <f t="shared" si="0"/>
        <v>7.875</v>
      </c>
      <c r="M12" s="36">
        <f t="shared" si="0"/>
        <v>24.044999999999998</v>
      </c>
    </row>
    <row r="13" spans="1:13" x14ac:dyDescent="0.2">
      <c r="B13" s="13"/>
      <c r="D13" s="22"/>
      <c r="E13" s="35"/>
      <c r="F13" s="35"/>
      <c r="G13" s="35"/>
      <c r="H13" s="35"/>
      <c r="I13" s="35"/>
      <c r="J13" s="35"/>
      <c r="K13" s="35"/>
      <c r="L13" s="35"/>
    </row>
    <row r="14" spans="1:13" x14ac:dyDescent="0.2">
      <c r="A14" s="1">
        <v>4</v>
      </c>
      <c r="B14" s="27" t="s">
        <v>19</v>
      </c>
      <c r="D14" s="22"/>
      <c r="E14" s="35">
        <v>0.9</v>
      </c>
      <c r="F14" s="35">
        <v>3.3</v>
      </c>
      <c r="G14" s="35">
        <v>1.5</v>
      </c>
      <c r="H14" s="35">
        <f>SUM(F14:G14)</f>
        <v>4.8</v>
      </c>
      <c r="I14" s="35">
        <v>3.1</v>
      </c>
      <c r="J14" s="35">
        <f>SUM(G14+I14)</f>
        <v>4.5999999999999996</v>
      </c>
      <c r="K14" s="35">
        <v>3.6</v>
      </c>
      <c r="L14" s="35">
        <v>3.9929999999999999</v>
      </c>
      <c r="M14" s="40">
        <f>SUM(J14:L14)</f>
        <v>12.193</v>
      </c>
    </row>
    <row r="15" spans="1:13" x14ac:dyDescent="0.2">
      <c r="A15" s="1">
        <v>5</v>
      </c>
      <c r="B15" s="15" t="s">
        <v>13</v>
      </c>
      <c r="C15" s="25">
        <v>0.1</v>
      </c>
      <c r="D15" s="22"/>
      <c r="E15" s="35"/>
      <c r="F15" s="35"/>
      <c r="G15" s="35">
        <f>SUM(G14)*$C$15</f>
        <v>0.15000000000000002</v>
      </c>
      <c r="H15" s="35">
        <f>SUM(F15:G15)</f>
        <v>0.15000000000000002</v>
      </c>
      <c r="I15" s="35">
        <f>SUM(I14)*$C$15</f>
        <v>0.31000000000000005</v>
      </c>
      <c r="J15" s="35">
        <f>SUM(J14)*$C$15</f>
        <v>0.45999999999999996</v>
      </c>
      <c r="K15" s="35">
        <f>SUM(K14)*$C$15</f>
        <v>0.36000000000000004</v>
      </c>
      <c r="L15" s="35">
        <f>SUM(L14)*$C$15</f>
        <v>0.39929999999999999</v>
      </c>
      <c r="M15" s="40">
        <f>SUM(J15:L15)</f>
        <v>1.2193000000000001</v>
      </c>
    </row>
    <row r="16" spans="1:13" s="6" customFormat="1" x14ac:dyDescent="0.2">
      <c r="A16" s="1">
        <v>6</v>
      </c>
      <c r="B16" s="6" t="s">
        <v>16</v>
      </c>
      <c r="C16" s="9"/>
      <c r="D16" s="31"/>
      <c r="E16" s="36">
        <f>SUM(E14:E15)</f>
        <v>0.9</v>
      </c>
      <c r="F16" s="36">
        <f t="shared" ref="F16:M16" si="1">SUM(F14:F15)</f>
        <v>3.3</v>
      </c>
      <c r="G16" s="36">
        <f t="shared" si="1"/>
        <v>1.65</v>
      </c>
      <c r="H16" s="36">
        <f t="shared" si="1"/>
        <v>4.95</v>
      </c>
      <c r="I16" s="36">
        <f t="shared" si="1"/>
        <v>3.41</v>
      </c>
      <c r="J16" s="36">
        <f t="shared" si="1"/>
        <v>5.0599999999999996</v>
      </c>
      <c r="K16" s="36">
        <f t="shared" si="1"/>
        <v>3.96</v>
      </c>
      <c r="L16" s="36">
        <f t="shared" si="1"/>
        <v>4.3922999999999996</v>
      </c>
      <c r="M16" s="36">
        <f t="shared" si="1"/>
        <v>13.4123</v>
      </c>
    </row>
    <row r="17" spans="1:13" x14ac:dyDescent="0.2">
      <c r="B17" s="8"/>
      <c r="C17" s="23"/>
      <c r="D17" s="22"/>
      <c r="E17" s="35"/>
      <c r="F17" s="35"/>
      <c r="G17" s="35"/>
      <c r="H17" s="35"/>
      <c r="I17" s="35"/>
      <c r="J17" s="35"/>
      <c r="K17" s="35"/>
      <c r="L17" s="35"/>
    </row>
    <row r="18" spans="1:13" s="6" customFormat="1" x14ac:dyDescent="0.2">
      <c r="A18" s="1">
        <v>7</v>
      </c>
      <c r="B18" s="6" t="s">
        <v>15</v>
      </c>
      <c r="C18" s="9"/>
      <c r="D18" s="31"/>
      <c r="E18" s="35">
        <f>SUM(E10+E14)</f>
        <v>10</v>
      </c>
      <c r="F18" s="35">
        <f>SUM(F10+F14)</f>
        <v>6.9</v>
      </c>
      <c r="G18" s="35">
        <f t="shared" ref="G18:L18" si="2">SUM(G10+G14)</f>
        <v>4.5</v>
      </c>
      <c r="H18" s="35">
        <f>SUM(F18:G18)</f>
        <v>11.4</v>
      </c>
      <c r="I18" s="35">
        <f t="shared" si="2"/>
        <v>8.5</v>
      </c>
      <c r="J18" s="35">
        <f>SUM(G18+I18)</f>
        <v>13</v>
      </c>
      <c r="K18" s="35">
        <f t="shared" si="2"/>
        <v>10.6</v>
      </c>
      <c r="L18" s="35">
        <f t="shared" si="2"/>
        <v>11.493</v>
      </c>
      <c r="M18" s="40">
        <f>SUM(J18:L18)</f>
        <v>35.093000000000004</v>
      </c>
    </row>
    <row r="19" spans="1:13" s="6" customFormat="1" x14ac:dyDescent="0.2">
      <c r="A19" s="1">
        <v>8</v>
      </c>
      <c r="B19" s="6" t="s">
        <v>31</v>
      </c>
      <c r="C19" s="9"/>
      <c r="D19" s="31"/>
      <c r="E19" s="35">
        <f>SUM(E11+E15)</f>
        <v>0</v>
      </c>
      <c r="F19" s="35">
        <f t="shared" ref="F19:L19" si="3">SUM(F11+F15)</f>
        <v>0</v>
      </c>
      <c r="G19" s="35">
        <f t="shared" si="3"/>
        <v>0.30000000000000004</v>
      </c>
      <c r="H19" s="35">
        <f t="shared" si="3"/>
        <v>0.30000000000000004</v>
      </c>
      <c r="I19" s="35">
        <f t="shared" si="3"/>
        <v>0.58000000000000007</v>
      </c>
      <c r="J19" s="35">
        <f>SUM(G19+I19)</f>
        <v>0.88000000000000012</v>
      </c>
      <c r="K19" s="35">
        <f t="shared" si="3"/>
        <v>0.71000000000000008</v>
      </c>
      <c r="L19" s="35">
        <f t="shared" si="3"/>
        <v>0.77429999999999999</v>
      </c>
      <c r="M19" s="40">
        <f>SUM(J19:L19)</f>
        <v>2.3643000000000001</v>
      </c>
    </row>
    <row r="20" spans="1:13" s="6" customFormat="1" x14ac:dyDescent="0.2">
      <c r="A20" s="1">
        <v>9</v>
      </c>
      <c r="B20" s="6" t="s">
        <v>32</v>
      </c>
      <c r="C20" s="9"/>
      <c r="E20" s="36">
        <f>SUM(E18:E19)</f>
        <v>10</v>
      </c>
      <c r="F20" s="36">
        <f t="shared" ref="F20:M20" si="4">SUM(F18:F19)</f>
        <v>6.9</v>
      </c>
      <c r="G20" s="36">
        <f t="shared" si="4"/>
        <v>4.8</v>
      </c>
      <c r="H20" s="36">
        <f t="shared" si="4"/>
        <v>11.700000000000001</v>
      </c>
      <c r="I20" s="36">
        <f t="shared" si="4"/>
        <v>9.08</v>
      </c>
      <c r="J20" s="36">
        <f t="shared" si="4"/>
        <v>13.88</v>
      </c>
      <c r="K20" s="36">
        <f t="shared" si="4"/>
        <v>11.31</v>
      </c>
      <c r="L20" s="36">
        <f t="shared" si="4"/>
        <v>12.267300000000001</v>
      </c>
      <c r="M20" s="36">
        <f t="shared" si="4"/>
        <v>37.457300000000004</v>
      </c>
    </row>
    <row r="21" spans="1:13" x14ac:dyDescent="0.2">
      <c r="E21" s="35"/>
      <c r="F21" s="35"/>
      <c r="G21" s="35"/>
      <c r="H21" s="35"/>
      <c r="I21" s="35"/>
      <c r="J21" s="35"/>
      <c r="K21" s="35"/>
      <c r="L21" s="35"/>
    </row>
    <row r="22" spans="1:13" x14ac:dyDescent="0.2">
      <c r="E22" s="35"/>
      <c r="F22" s="35"/>
      <c r="G22" s="35"/>
      <c r="H22" s="35"/>
      <c r="I22" s="35"/>
      <c r="J22" s="35"/>
      <c r="K22" s="35"/>
      <c r="L22" s="35"/>
    </row>
    <row r="23" spans="1:13" x14ac:dyDescent="0.2">
      <c r="E23" s="35"/>
      <c r="F23" s="35"/>
      <c r="G23" s="35"/>
      <c r="H23" s="35"/>
      <c r="I23" s="35"/>
      <c r="J23" s="35"/>
      <c r="K23" s="35"/>
      <c r="L23" s="35"/>
    </row>
    <row r="24" spans="1:13" x14ac:dyDescent="0.2">
      <c r="E24" s="35"/>
      <c r="F24" s="35"/>
      <c r="G24" s="35"/>
      <c r="H24" s="35"/>
      <c r="I24" s="35"/>
      <c r="J24" s="35"/>
      <c r="K24" s="35"/>
      <c r="L24" s="35"/>
    </row>
    <row r="29" spans="1:13" x14ac:dyDescent="0.2">
      <c r="B29" s="20" t="s">
        <v>33</v>
      </c>
    </row>
  </sheetData>
  <phoneticPr fontId="3" type="noConversion"/>
  <printOptions horizontalCentered="1" verticalCentered="1" gridLines="1"/>
  <pageMargins left="0.25" right="0.25" top="1.75" bottom="0.75" header="0.75" footer="0.25"/>
  <pageSetup scale="88"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35"/>
  <sheetViews>
    <sheetView workbookViewId="0"/>
  </sheetViews>
  <sheetFormatPr defaultRowHeight="11.25" x14ac:dyDescent="0.2"/>
  <cols>
    <col min="2" max="2" width="32.33203125" customWidth="1"/>
    <col min="3" max="3" width="20.83203125" customWidth="1"/>
    <col min="4" max="4" width="2.1640625" customWidth="1"/>
    <col min="5" max="5" width="44.6640625" customWidth="1"/>
    <col min="6" max="6" width="15.33203125" customWidth="1"/>
  </cols>
  <sheetData>
    <row r="4" spans="1:6" x14ac:dyDescent="0.2">
      <c r="C4" s="1" t="s">
        <v>36</v>
      </c>
      <c r="D4" s="16"/>
      <c r="F4" s="1" t="s">
        <v>36</v>
      </c>
    </row>
    <row r="5" spans="1:6" x14ac:dyDescent="0.2">
      <c r="C5" s="1" t="s">
        <v>29</v>
      </c>
      <c r="D5" s="16"/>
      <c r="F5" s="1" t="s">
        <v>29</v>
      </c>
    </row>
    <row r="6" spans="1:6" x14ac:dyDescent="0.2">
      <c r="D6" s="16"/>
    </row>
    <row r="7" spans="1:6" x14ac:dyDescent="0.2">
      <c r="C7" s="35"/>
      <c r="D7" s="16"/>
    </row>
    <row r="8" spans="1:6" x14ac:dyDescent="0.2">
      <c r="C8" s="35"/>
      <c r="D8" s="16"/>
    </row>
    <row r="9" spans="1:6" x14ac:dyDescent="0.2">
      <c r="A9" s="1">
        <v>1</v>
      </c>
      <c r="B9" t="s">
        <v>35</v>
      </c>
      <c r="C9" s="35">
        <v>12</v>
      </c>
      <c r="D9" s="16"/>
      <c r="E9" t="s">
        <v>53</v>
      </c>
      <c r="F9" s="35">
        <v>394</v>
      </c>
    </row>
    <row r="10" spans="1:6" x14ac:dyDescent="0.2">
      <c r="A10" s="1">
        <v>2</v>
      </c>
      <c r="B10" t="s">
        <v>37</v>
      </c>
      <c r="C10" s="35">
        <v>-7</v>
      </c>
      <c r="D10" s="16"/>
      <c r="E10" t="s">
        <v>49</v>
      </c>
      <c r="F10" s="35">
        <v>-380</v>
      </c>
    </row>
    <row r="11" spans="1:6" x14ac:dyDescent="0.2">
      <c r="A11" s="1">
        <v>3</v>
      </c>
      <c r="B11" s="6" t="s">
        <v>45</v>
      </c>
      <c r="C11" s="36">
        <f>SUM(C9:C10)</f>
        <v>5</v>
      </c>
      <c r="D11" s="16"/>
      <c r="E11" t="s">
        <v>50</v>
      </c>
      <c r="F11" s="35">
        <f>SUM(F9:F10)</f>
        <v>14</v>
      </c>
    </row>
    <row r="12" spans="1:6" x14ac:dyDescent="0.2">
      <c r="A12" s="1">
        <v>4</v>
      </c>
      <c r="C12" s="35"/>
      <c r="D12" s="16"/>
    </row>
    <row r="13" spans="1:6" x14ac:dyDescent="0.2">
      <c r="A13" s="1">
        <v>5</v>
      </c>
      <c r="C13" s="35"/>
      <c r="D13" s="16"/>
    </row>
    <row r="14" spans="1:6" x14ac:dyDescent="0.2">
      <c r="A14" s="1">
        <v>6</v>
      </c>
      <c r="B14" t="s">
        <v>38</v>
      </c>
      <c r="C14" s="35">
        <f>+Summary!F12</f>
        <v>3.6</v>
      </c>
      <c r="D14" s="16"/>
    </row>
    <row r="15" spans="1:6" x14ac:dyDescent="0.2">
      <c r="A15" s="1">
        <v>7</v>
      </c>
      <c r="B15" t="s">
        <v>40</v>
      </c>
      <c r="C15" s="35">
        <f>+Summary!F16</f>
        <v>3.3</v>
      </c>
      <c r="D15" s="16"/>
    </row>
    <row r="16" spans="1:6" x14ac:dyDescent="0.2">
      <c r="A16" s="1">
        <v>8</v>
      </c>
      <c r="B16" t="s">
        <v>39</v>
      </c>
      <c r="C16" s="35">
        <f>+Summary!G12</f>
        <v>3.15</v>
      </c>
      <c r="D16" s="16"/>
      <c r="E16" t="s">
        <v>51</v>
      </c>
      <c r="F16" s="36">
        <v>2.1</v>
      </c>
    </row>
    <row r="17" spans="1:6" x14ac:dyDescent="0.2">
      <c r="A17" s="1">
        <v>9</v>
      </c>
      <c r="B17" t="s">
        <v>41</v>
      </c>
      <c r="C17" s="35">
        <f>+Summary!G16</f>
        <v>1.65</v>
      </c>
      <c r="D17" s="16"/>
    </row>
    <row r="18" spans="1:6" x14ac:dyDescent="0.2">
      <c r="A18" s="1">
        <v>10</v>
      </c>
      <c r="B18" t="s">
        <v>42</v>
      </c>
      <c r="C18" s="35">
        <v>1.5</v>
      </c>
      <c r="D18" s="16"/>
      <c r="F18" s="35"/>
    </row>
    <row r="19" spans="1:6" x14ac:dyDescent="0.2">
      <c r="A19" s="1">
        <v>11</v>
      </c>
      <c r="B19" t="s">
        <v>43</v>
      </c>
      <c r="C19" s="35">
        <v>2</v>
      </c>
      <c r="D19" s="16"/>
      <c r="F19" s="35"/>
    </row>
    <row r="20" spans="1:6" x14ac:dyDescent="0.2">
      <c r="A20" s="1">
        <v>12</v>
      </c>
      <c r="B20" t="s">
        <v>44</v>
      </c>
      <c r="C20" s="36">
        <f>SUM(C14:C19)</f>
        <v>15.200000000000001</v>
      </c>
      <c r="D20" s="16"/>
      <c r="F20" s="35"/>
    </row>
    <row r="21" spans="1:6" x14ac:dyDescent="0.2">
      <c r="A21" s="1">
        <v>13</v>
      </c>
      <c r="B21" s="6" t="s">
        <v>45</v>
      </c>
      <c r="C21" s="36">
        <f>-C11</f>
        <v>-5</v>
      </c>
      <c r="D21" s="16"/>
      <c r="F21" s="35"/>
    </row>
    <row r="22" spans="1:6" x14ac:dyDescent="0.2">
      <c r="A22" s="1">
        <v>14</v>
      </c>
      <c r="B22" t="s">
        <v>46</v>
      </c>
      <c r="C22" s="36">
        <f>SUM(C20:C21)</f>
        <v>10.200000000000001</v>
      </c>
      <c r="D22" s="16"/>
      <c r="E22" t="s">
        <v>56</v>
      </c>
      <c r="F22" s="41">
        <f>+C29</f>
        <v>42.857300000000002</v>
      </c>
    </row>
    <row r="23" spans="1:6" x14ac:dyDescent="0.2">
      <c r="A23" s="1">
        <v>15</v>
      </c>
      <c r="C23" s="35"/>
      <c r="D23" s="16"/>
      <c r="E23" t="s">
        <v>52</v>
      </c>
      <c r="F23" s="36">
        <f>-F16</f>
        <v>-2.1</v>
      </c>
    </row>
    <row r="24" spans="1:6" x14ac:dyDescent="0.2">
      <c r="A24" s="1">
        <v>16</v>
      </c>
      <c r="B24" t="s">
        <v>58</v>
      </c>
      <c r="C24" s="35">
        <f>+Summary!I20</f>
        <v>9.08</v>
      </c>
      <c r="D24" s="16"/>
      <c r="E24" t="s">
        <v>57</v>
      </c>
      <c r="F24" s="36">
        <f>-F11</f>
        <v>-14</v>
      </c>
    </row>
    <row r="25" spans="1:6" x14ac:dyDescent="0.2">
      <c r="A25" s="1">
        <v>17</v>
      </c>
      <c r="B25" t="s">
        <v>47</v>
      </c>
      <c r="C25" s="35">
        <f>+Summary!K20</f>
        <v>11.31</v>
      </c>
      <c r="D25" s="16"/>
      <c r="E25" t="s">
        <v>54</v>
      </c>
      <c r="F25" s="36">
        <v>-6.6</v>
      </c>
    </row>
    <row r="26" spans="1:6" x14ac:dyDescent="0.2">
      <c r="A26" s="1">
        <v>18</v>
      </c>
      <c r="B26" t="s">
        <v>48</v>
      </c>
      <c r="C26" s="35">
        <f>+Summary!L20</f>
        <v>12.267300000000001</v>
      </c>
      <c r="D26" s="16"/>
      <c r="E26" t="s">
        <v>55</v>
      </c>
      <c r="F26" s="36">
        <f>SUM(F22:F25)</f>
        <v>20.157299999999999</v>
      </c>
    </row>
    <row r="27" spans="1:6" x14ac:dyDescent="0.2">
      <c r="A27" s="1">
        <v>19</v>
      </c>
      <c r="C27" s="36">
        <f>SUM(C24:C26)</f>
        <v>32.657299999999999</v>
      </c>
      <c r="D27" s="16"/>
      <c r="F27" s="35"/>
    </row>
    <row r="28" spans="1:6" x14ac:dyDescent="0.2">
      <c r="A28" s="1">
        <v>20</v>
      </c>
      <c r="C28" s="35"/>
      <c r="D28" s="16"/>
      <c r="F28" s="35"/>
    </row>
    <row r="29" spans="1:6" x14ac:dyDescent="0.2">
      <c r="A29" s="1">
        <v>21</v>
      </c>
      <c r="B29" t="s">
        <v>56</v>
      </c>
      <c r="C29" s="41">
        <f>SUM(C22+C27)</f>
        <v>42.857300000000002</v>
      </c>
      <c r="D29" s="16"/>
      <c r="F29" s="35"/>
    </row>
    <row r="30" spans="1:6" x14ac:dyDescent="0.2">
      <c r="C30" s="35"/>
      <c r="D30" s="16"/>
      <c r="F30" s="35"/>
    </row>
    <row r="31" spans="1:6" x14ac:dyDescent="0.2">
      <c r="C31" s="35"/>
      <c r="D31" s="16"/>
      <c r="F31" s="35"/>
    </row>
    <row r="32" spans="1:6" x14ac:dyDescent="0.2">
      <c r="C32" s="35"/>
      <c r="D32" s="16"/>
      <c r="F32" s="35"/>
    </row>
    <row r="33" spans="4:6" x14ac:dyDescent="0.2">
      <c r="D33" s="16"/>
      <c r="F33" s="35"/>
    </row>
    <row r="34" spans="4:6" x14ac:dyDescent="0.2">
      <c r="D34" s="16"/>
      <c r="F34" s="35"/>
    </row>
    <row r="35" spans="4:6" x14ac:dyDescent="0.2">
      <c r="F35" s="35"/>
    </row>
  </sheetData>
  <phoneticPr fontId="3" type="noConversion"/>
  <printOptions horizontalCentered="1" verticalCentered="1" gridLines="1"/>
  <pageMargins left="0.25" right="0.25" top="1.75" bottom="0.75" header="0.75" footer="0.25"/>
  <pageSetup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 of Change and Inflation</vt:lpstr>
      <vt:lpstr>Summary</vt:lpstr>
      <vt:lpstr>Cash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DSchiada</dc:creator>
  <cp:lastModifiedBy>Jan Havlíček</cp:lastModifiedBy>
  <cp:lastPrinted>2001-10-03T22:05:05Z</cp:lastPrinted>
  <dcterms:created xsi:type="dcterms:W3CDTF">1998-01-17T18:38:49Z</dcterms:created>
  <dcterms:modified xsi:type="dcterms:W3CDTF">2023-09-20T00:24:12Z</dcterms:modified>
</cp:coreProperties>
</file>