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7548B1-F0F6-4DCC-ACBF-207865989F1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<sst xmlns="http://schemas.openxmlformats.org/spreadsheetml/2006/main" count="855" uniqueCount="156">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</sst>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4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37293</v>
      </c>
      <c r="F3" s="11">
        <v>37292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2435300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2435300</v>
      </c>
      <c r="K5" s="6">
        <f>J5</f>
        <v>2435300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96.8</v>
      </c>
      <c r="F8" s="1">
        <v>96.8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61.31</v>
      </c>
      <c r="F9" s="1">
        <v>61.31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33.799999999999997</v>
      </c>
      <c r="F10" s="1">
        <v>33.799999999999997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53.75</v>
      </c>
      <c r="F11" s="1">
        <v>53.75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61.15</v>
      </c>
      <c r="F12" s="1">
        <v>61.15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-15000</v>
      </c>
      <c r="D13" s="12" t="s">
        <v>38</v>
      </c>
      <c r="E13" s="1">
        <v>30.32</v>
      </c>
      <c r="F13" s="1">
        <v>30.32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53.59</v>
      </c>
      <c r="F14" s="1">
        <v>53.59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109.17</v>
      </c>
      <c r="F15" s="1">
        <v>109.17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0.2</v>
      </c>
      <c r="F17" s="1">
        <v>0.2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4.4000000000000004</v>
      </c>
      <c r="F18" s="1">
        <v>4.4000000000000004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0.6</v>
      </c>
      <c r="F19" s="1">
        <v>0.6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0.75</v>
      </c>
      <c r="F20" s="1">
        <v>0.75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2435300</v>
      </c>
      <c r="N22" s="42">
        <v>2435300</v>
      </c>
      <c r="O22" s="38">
        <f>M22-N22</f>
        <v>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3.1259183851496647E-2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15.81</v>
      </c>
      <c r="F26" s="1">
        <v>15.81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14229</v>
      </c>
      <c r="K26" s="6">
        <f t="shared" ref="K26:K31" si="7">J26</f>
        <v>14229</v>
      </c>
      <c r="L26" s="3">
        <v>2</v>
      </c>
      <c r="M26" s="42" t="s">
        <v>38</v>
      </c>
      <c r="O26" s="38">
        <f>O22*O24</f>
        <v>0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16.8</v>
      </c>
      <c r="F27" s="1">
        <v>16.8</v>
      </c>
      <c r="G27" s="6">
        <f t="shared" si="4"/>
        <v>0</v>
      </c>
      <c r="H27" s="6">
        <f t="shared" si="5"/>
        <v>0</v>
      </c>
      <c r="I27" s="1"/>
      <c r="J27" s="6">
        <f t="shared" si="6"/>
        <v>1680</v>
      </c>
      <c r="K27" s="6">
        <f t="shared" si="7"/>
        <v>1680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13.99</v>
      </c>
      <c r="F28" s="1">
        <v>13.99</v>
      </c>
      <c r="G28" s="6">
        <f t="shared" si="4"/>
        <v>0</v>
      </c>
      <c r="H28" s="6">
        <f t="shared" si="5"/>
        <v>0</v>
      </c>
      <c r="I28" s="1"/>
      <c r="J28" s="6">
        <f t="shared" si="6"/>
        <v>1161.17</v>
      </c>
      <c r="K28" s="6">
        <f t="shared" si="7"/>
        <v>1161.17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14.36</v>
      </c>
      <c r="F29" s="1">
        <v>14.36</v>
      </c>
      <c r="G29" s="6">
        <f t="shared" si="4"/>
        <v>0</v>
      </c>
      <c r="H29" s="6">
        <f t="shared" si="5"/>
        <v>0</v>
      </c>
      <c r="I29" s="1"/>
      <c r="J29" s="6">
        <f t="shared" si="6"/>
        <v>2426.8399999999997</v>
      </c>
      <c r="K29" s="6">
        <f t="shared" si="7"/>
        <v>2426.8399999999997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3165074.08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3165074.08</v>
      </c>
      <c r="K38" s="6">
        <f t="shared" si="9"/>
        <v>3165074.08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36.21</v>
      </c>
      <c r="F49" s="15">
        <v>36.21</v>
      </c>
      <c r="G49" s="6">
        <f>C49*(E49-F49)</f>
        <v>0</v>
      </c>
      <c r="H49" s="6">
        <f>C49*(E49-F49)</f>
        <v>0</v>
      </c>
      <c r="I49" s="1"/>
      <c r="J49" s="6">
        <f>C49*E49</f>
        <v>14013.27</v>
      </c>
      <c r="K49" s="6">
        <f t="shared" si="9"/>
        <v>14013.27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">
      <c r="A66" s="7" t="s">
        <v>38</v>
      </c>
      <c r="B66" s="2" t="s">
        <v>97</v>
      </c>
      <c r="C66" s="12">
        <v>-195000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-195000</v>
      </c>
      <c r="K66" s="6">
        <f>J66</f>
        <v>-195000</v>
      </c>
      <c r="L66" s="3">
        <v>0</v>
      </c>
    </row>
    <row r="67" spans="1:15" x14ac:dyDescent="0.2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">
      <c r="A68" s="7" t="s">
        <v>38</v>
      </c>
      <c r="L68" s="3">
        <v>0</v>
      </c>
    </row>
    <row r="69" spans="1:15" x14ac:dyDescent="0.2">
      <c r="A69" s="7" t="s">
        <v>14</v>
      </c>
      <c r="B69" s="2" t="s">
        <v>22</v>
      </c>
      <c r="C69" s="12">
        <v>1240.348</v>
      </c>
      <c r="D69" s="12" t="s">
        <v>38</v>
      </c>
      <c r="E69" s="1">
        <v>18.98</v>
      </c>
      <c r="F69" s="1">
        <v>18.98</v>
      </c>
      <c r="G69" s="6">
        <f>C69*(E69-F69)</f>
        <v>0</v>
      </c>
      <c r="H69" s="6">
        <f>C69*(E69-F69)</f>
        <v>0</v>
      </c>
      <c r="I69" s="1"/>
      <c r="J69" s="6">
        <f>C69*E69</f>
        <v>23541.805039999999</v>
      </c>
      <c r="K69" s="6">
        <f>J69</f>
        <v>23541.805039999999</v>
      </c>
      <c r="L69" s="3">
        <v>2</v>
      </c>
    </row>
    <row r="70" spans="1:15" x14ac:dyDescent="0.2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36.21</v>
      </c>
      <c r="F70" s="1">
        <f>+F49</f>
        <v>36.21</v>
      </c>
      <c r="G70" s="6">
        <f>C70*(E70-F70)</f>
        <v>0</v>
      </c>
      <c r="H70" s="6">
        <f>C70*(E70-F70)</f>
        <v>0</v>
      </c>
      <c r="I70" s="1"/>
      <c r="J70" s="6">
        <f>C70*E70</f>
        <v>14013.27</v>
      </c>
      <c r="K70" s="6">
        <f>J70</f>
        <v>14013.27</v>
      </c>
      <c r="L70" s="3">
        <v>2</v>
      </c>
      <c r="M70" s="42" t="s">
        <v>53</v>
      </c>
    </row>
    <row r="71" spans="1:15" x14ac:dyDescent="0.2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-4409330</v>
      </c>
      <c r="N71" s="24">
        <f>M71/M78</f>
        <v>-0.77560785398823728</v>
      </c>
      <c r="O71" s="4" t="s">
        <v>52</v>
      </c>
    </row>
    <row r="72" spans="1:15" x14ac:dyDescent="0.2">
      <c r="A72" s="7"/>
      <c r="E72" s="3"/>
      <c r="F72" s="3"/>
      <c r="H72" s="6" t="s">
        <v>38</v>
      </c>
      <c r="I72" s="3"/>
      <c r="M72" s="42">
        <f>SUMIF(L5:L79,2,K5:K79)</f>
        <v>125202.972526742</v>
      </c>
      <c r="N72" s="24">
        <f>M72/M78</f>
        <v>2.2023393312456677E-2</v>
      </c>
      <c r="O72" s="4" t="s">
        <v>18</v>
      </c>
    </row>
    <row r="73" spans="1:15" x14ac:dyDescent="0.2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11.06</v>
      </c>
      <c r="F73" s="1">
        <v>11.06</v>
      </c>
      <c r="G73" s="6">
        <f>C73*(E73-F73)</f>
        <v>0</v>
      </c>
      <c r="H73" s="6">
        <f>C73*(E73-F73)</f>
        <v>0</v>
      </c>
      <c r="I73" s="1"/>
      <c r="J73" s="6">
        <f>C73*E73</f>
        <v>22420.234759999999</v>
      </c>
      <c r="K73" s="6">
        <f>J73</f>
        <v>22420.234759999999</v>
      </c>
      <c r="L73" s="3">
        <v>2</v>
      </c>
      <c r="M73" s="42" t="s">
        <v>129</v>
      </c>
      <c r="N73" s="24"/>
      <c r="O73" s="6" t="s">
        <v>38</v>
      </c>
    </row>
    <row r="74" spans="1:15" x14ac:dyDescent="0.2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36.21</v>
      </c>
      <c r="F74" s="1">
        <f>+F49</f>
        <v>36.21</v>
      </c>
      <c r="G74" s="6">
        <f>C74*(E74-F74)</f>
        <v>0</v>
      </c>
      <c r="H74" s="6">
        <f>C74*(E74-F74)</f>
        <v>0</v>
      </c>
      <c r="I74" s="1"/>
      <c r="J74" s="6">
        <f>C74*E74</f>
        <v>14013.27</v>
      </c>
      <c r="K74" s="6">
        <f>J74</f>
        <v>14013.27</v>
      </c>
      <c r="L74" s="3">
        <v>2</v>
      </c>
      <c r="M74" s="42">
        <f>SUMIF(L5:L79,1,K5:K79)</f>
        <v>6054796.1895200005</v>
      </c>
      <c r="N74" s="24">
        <f>M74/M78</f>
        <v>1.0650478596271462</v>
      </c>
    </row>
    <row r="75" spans="1:15" x14ac:dyDescent="0.2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">
      <c r="A76" s="7"/>
      <c r="E76" s="1"/>
      <c r="F76" s="1"/>
      <c r="H76" s="6" t="s">
        <v>38</v>
      </c>
      <c r="I76" s="1"/>
      <c r="M76" s="42">
        <f>SUM(K65:K67)</f>
        <v>-495000</v>
      </c>
      <c r="N76" s="24">
        <f>+M76/M78</f>
        <v>-8.7071252939602495E-2</v>
      </c>
    </row>
    <row r="77" spans="1:15" x14ac:dyDescent="0.2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36.21</v>
      </c>
      <c r="F77" s="1">
        <f>+F49</f>
        <v>36.21</v>
      </c>
      <c r="G77" s="6">
        <f>C77*(E77-F77)</f>
        <v>0</v>
      </c>
      <c r="H77" s="6">
        <f>C77*(E77-F77)</f>
        <v>0</v>
      </c>
      <c r="I77" s="1"/>
      <c r="J77" s="6">
        <f>C77*E77</f>
        <v>14013.27</v>
      </c>
      <c r="K77" s="6">
        <f>J77</f>
        <v>14013.27</v>
      </c>
      <c r="L77" s="3">
        <v>2</v>
      </c>
      <c r="M77" s="42" t="s">
        <v>57</v>
      </c>
      <c r="N77" s="24"/>
    </row>
    <row r="78" spans="1:15" x14ac:dyDescent="0.2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5684999.1620467408</v>
      </c>
      <c r="N78" s="24">
        <f>M78/K81</f>
        <v>1</v>
      </c>
    </row>
    <row r="79" spans="1:15" ht="13.5" thickBot="1" x14ac:dyDescent="0.25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">
      <c r="A80" s="7"/>
      <c r="C80" s="12" t="s">
        <v>38</v>
      </c>
      <c r="M80" s="42" t="s">
        <v>38</v>
      </c>
    </row>
    <row r="81" spans="1:14" x14ac:dyDescent="0.2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0</v>
      </c>
      <c r="H81" s="6">
        <f>SUM(H5:H79)</f>
        <v>0</v>
      </c>
      <c r="I81" s="6">
        <f>SUM(I5:I79)</f>
        <v>0</v>
      </c>
      <c r="J81" s="6">
        <f>SUM(J5:J79)</f>
        <v>5684999.1620467408</v>
      </c>
      <c r="K81" s="6">
        <f>SUM(K5:K79)</f>
        <v>5684999.1620467408</v>
      </c>
      <c r="M81" s="44" t="s">
        <v>38</v>
      </c>
      <c r="N81" s="45" t="s">
        <v>38</v>
      </c>
    </row>
    <row r="82" spans="1:14" ht="13.5" thickBot="1" x14ac:dyDescent="0.25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">
      <c r="A83" s="7"/>
      <c r="M83" s="44" t="s">
        <v>38</v>
      </c>
      <c r="N83" s="45" t="s">
        <v>38</v>
      </c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">
      <c r="E100" s="2"/>
      <c r="F100" s="2"/>
      <c r="G100" s="2"/>
      <c r="H100" s="2"/>
      <c r="I100" s="2"/>
      <c r="K100" s="14"/>
      <c r="L100" s="37"/>
      <c r="M100" s="43"/>
    </row>
    <row r="101" spans="2:13" x14ac:dyDescent="0.2">
      <c r="E101" s="2"/>
      <c r="F101" s="2"/>
      <c r="G101" s="2"/>
      <c r="H101" s="2"/>
      <c r="I101" s="2"/>
      <c r="K101" s="14"/>
      <c r="L101" s="37"/>
      <c r="M101" s="43"/>
    </row>
    <row r="102" spans="2:13" x14ac:dyDescent="0.2">
      <c r="E102" s="2"/>
      <c r="F102" s="2"/>
      <c r="G102" s="2"/>
      <c r="H102" s="2"/>
      <c r="I102" s="2"/>
      <c r="K102" s="14"/>
      <c r="L102" s="37"/>
      <c r="M102" s="43"/>
    </row>
    <row r="103" spans="2:13" x14ac:dyDescent="0.2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">
      <c r="E104" s="2"/>
      <c r="F104" s="2"/>
      <c r="G104" s="2"/>
      <c r="H104" s="2"/>
      <c r="I104" s="2"/>
      <c r="K104" s="14"/>
      <c r="L104" s="37"/>
      <c r="M104" s="43"/>
    </row>
    <row r="105" spans="2:13" x14ac:dyDescent="0.2">
      <c r="E105" s="2"/>
      <c r="F105" s="2"/>
      <c r="G105" s="2"/>
      <c r="H105" s="2"/>
      <c r="I105" s="2"/>
      <c r="K105" s="14"/>
      <c r="L105" s="37"/>
      <c r="M105" s="43"/>
    </row>
    <row r="106" spans="2:13" x14ac:dyDescent="0.2">
      <c r="E106" s="2"/>
      <c r="F106" s="2"/>
      <c r="G106" s="2"/>
      <c r="H106" s="2"/>
      <c r="I106" s="2"/>
      <c r="K106" s="14"/>
      <c r="L106" s="37"/>
      <c r="M106" s="43"/>
    </row>
    <row r="107" spans="2:13" x14ac:dyDescent="0.2">
      <c r="E107" s="2"/>
      <c r="F107" s="2"/>
      <c r="G107" s="2"/>
      <c r="H107" s="2"/>
      <c r="I107" s="2"/>
      <c r="K107" s="14"/>
      <c r="L107" s="37"/>
      <c r="M107" s="43"/>
    </row>
    <row r="108" spans="2:13" x14ac:dyDescent="0.2">
      <c r="E108" s="2"/>
      <c r="F108" s="2"/>
      <c r="G108" s="2"/>
      <c r="H108" s="2"/>
      <c r="I108" s="2"/>
      <c r="K108" s="14"/>
      <c r="L108" s="37"/>
      <c r="M108" s="43"/>
    </row>
    <row r="109" spans="2:13" x14ac:dyDescent="0.2">
      <c r="E109" s="2"/>
      <c r="F109" s="2"/>
      <c r="G109" s="2"/>
      <c r="H109" s="2"/>
      <c r="I109" s="2"/>
      <c r="K109" s="14"/>
      <c r="L109" s="37"/>
      <c r="M109" s="43"/>
    </row>
    <row r="110" spans="2:13" x14ac:dyDescent="0.2">
      <c r="E110" s="2"/>
      <c r="F110" s="2"/>
      <c r="G110" s="2"/>
      <c r="H110" s="2"/>
      <c r="I110" s="2"/>
      <c r="K110" s="14"/>
      <c r="L110" s="37"/>
      <c r="M110" s="43"/>
    </row>
    <row r="111" spans="2:13" x14ac:dyDescent="0.2">
      <c r="E111" s="2"/>
      <c r="F111" s="2"/>
      <c r="G111" s="2"/>
      <c r="H111" s="2"/>
      <c r="I111" s="2"/>
      <c r="K111" s="14"/>
      <c r="L111" s="37"/>
      <c r="M111" s="43"/>
    </row>
    <row r="112" spans="2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K157" s="14"/>
      <c r="L157" s="37"/>
      <c r="M157" s="43"/>
    </row>
    <row r="158" spans="5:13" x14ac:dyDescent="0.2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22" workbookViewId="0">
      <selection activeCell="A41" sqref="A41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2435300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22529.01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137960.32999999999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3165074.08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14215.1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assets'!K77:K78)</f>
        <v>14215.1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15000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assets'!K69:K71)</f>
        <v>37756.905039999998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assets'!K73:K75)</f>
        <v>36635.334759999998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-40000</v>
      </c>
    </row>
    <row r="42" spans="1:3" x14ac:dyDescent="0.2">
      <c r="A42" s="7">
        <v>2003</v>
      </c>
      <c r="B42" s="62">
        <f>'mm assets'!K67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6243599.1620467408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5889999.1620467408</v>
      </c>
    </row>
    <row r="53" spans="1:2" x14ac:dyDescent="0.2">
      <c r="A53" s="2" t="s">
        <v>126</v>
      </c>
      <c r="B53" s="62">
        <f>'mm assets'!K81</f>
        <v>5684999.1620467408</v>
      </c>
    </row>
    <row r="54" spans="1:2" x14ac:dyDescent="0.2">
      <c r="A54" s="2" t="s">
        <v>137</v>
      </c>
      <c r="B54" s="63">
        <f>B52-B53</f>
        <v>205000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 customWidth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2023-09-20T00:33:20Z</dcterms:modified>
</cp:coreProperties>
</file>