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FE0FEF-4263-47F1-80AF-8CAB47E72E9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<sst xmlns="http://schemas.openxmlformats.org/spreadsheetml/2006/main" count="932" uniqueCount="173">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</sst>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E80" sqref="E8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37160</v>
      </c>
      <c r="F3" s="12">
        <v>37159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2550080-3679-19920-5626</f>
        <v>2520855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2520855</v>
      </c>
      <c r="K5" s="7">
        <f>J5</f>
        <v>2520855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15.09</v>
      </c>
      <c r="F6" s="1">
        <v>15</v>
      </c>
      <c r="G6" s="7">
        <f>C6*(E6-F6)</f>
        <v>89.999999999999858</v>
      </c>
      <c r="H6" s="7">
        <f>C6*(E6-F6)</f>
        <v>89.999999999999858</v>
      </c>
      <c r="J6" s="7">
        <f>C6*E6</f>
        <v>15090</v>
      </c>
      <c r="K6" s="7">
        <f>J6</f>
        <v>15090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-20000</v>
      </c>
      <c r="D9" s="13" t="s">
        <v>52</v>
      </c>
      <c r="E9" s="16">
        <v>32</v>
      </c>
      <c r="F9" s="16">
        <v>32.08</v>
      </c>
      <c r="G9" s="7">
        <f>C9*(E9-F9)</f>
        <v>1599.9999999999659</v>
      </c>
      <c r="H9" s="7">
        <f>C9*(E9-F9)</f>
        <v>1599.9999999999659</v>
      </c>
      <c r="J9" s="7">
        <f>G9</f>
        <v>1599.9999999999659</v>
      </c>
      <c r="K9" s="7">
        <f>J9</f>
        <v>1599.9999999999659</v>
      </c>
      <c r="L9" s="3">
        <v>1</v>
      </c>
    </row>
    <row r="10" spans="1:16" x14ac:dyDescent="0.2">
      <c r="A10" s="30"/>
      <c r="B10" s="62" t="s">
        <v>170</v>
      </c>
      <c r="C10" s="13">
        <v>-12000</v>
      </c>
      <c r="D10" s="13">
        <f>C10*1</f>
        <v>-12000</v>
      </c>
      <c r="E10" s="1">
        <v>25.5</v>
      </c>
      <c r="F10" s="1">
        <f>F$32</f>
        <v>27</v>
      </c>
      <c r="G10" s="7">
        <f>C10*(E10-F10)</f>
        <v>18000</v>
      </c>
      <c r="H10" s="7">
        <f>C10*(E10-F10)</f>
        <v>18000</v>
      </c>
      <c r="J10" s="7">
        <f>G10</f>
        <v>18000</v>
      </c>
      <c r="K10" s="7">
        <f>J10</f>
        <v>18000</v>
      </c>
      <c r="L10" s="3">
        <v>1</v>
      </c>
    </row>
    <row r="11" spans="1:16" x14ac:dyDescent="0.2">
      <c r="A11" s="30"/>
      <c r="B11" s="62" t="s">
        <v>171</v>
      </c>
      <c r="C11" s="13">
        <v>-31000</v>
      </c>
      <c r="D11" s="13" t="s">
        <v>52</v>
      </c>
      <c r="E11" s="16">
        <v>78.64</v>
      </c>
      <c r="F11" s="16">
        <v>77.3</v>
      </c>
      <c r="G11" s="7">
        <f>C11*(E11-F11)</f>
        <v>-41540.000000000109</v>
      </c>
      <c r="H11" s="7">
        <f>C11*(E11-F11)</f>
        <v>-41540.000000000109</v>
      </c>
      <c r="J11" s="7">
        <f>G11</f>
        <v>-41540.000000000109</v>
      </c>
      <c r="K11" s="7">
        <f>J11</f>
        <v>-41540.000000000109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-17000</v>
      </c>
      <c r="E16" s="1">
        <v>0.95</v>
      </c>
      <c r="F16" s="1">
        <v>1.5</v>
      </c>
      <c r="G16" s="7">
        <f>(E16-F16)*C16</f>
        <v>9350</v>
      </c>
      <c r="H16" s="7">
        <f>C16*(E16-F16)</f>
        <v>9350</v>
      </c>
      <c r="J16" s="7">
        <f>G16</f>
        <v>9350</v>
      </c>
      <c r="K16" s="7">
        <f>J16</f>
        <v>9350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2523355</v>
      </c>
      <c r="N18" s="80">
        <v>2535855</v>
      </c>
      <c r="O18" s="67">
        <f>M18-N18</f>
        <v>-12500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12.2</v>
      </c>
      <c r="F24" s="1">
        <v>12.25</v>
      </c>
      <c r="G24" s="7">
        <f t="shared" ref="G24:G29" si="0">C24*(E24-F24)</f>
        <v>-45.000000000000639</v>
      </c>
      <c r="H24" s="7">
        <f t="shared" ref="H24:H29" si="1">C24*(E24-F24)</f>
        <v>-45.000000000000639</v>
      </c>
      <c r="I24" s="1"/>
      <c r="J24" s="7">
        <f t="shared" ref="J24:J29" si="2">C24*E24</f>
        <v>10980</v>
      </c>
      <c r="K24" s="7">
        <f t="shared" ref="K24:K35" si="3">J24</f>
        <v>10980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17.07</v>
      </c>
      <c r="F25" s="1">
        <v>16.3</v>
      </c>
      <c r="G25" s="7">
        <f t="shared" si="0"/>
        <v>76.999999999999957</v>
      </c>
      <c r="H25" s="7">
        <f t="shared" si="1"/>
        <v>76.999999999999957</v>
      </c>
      <c r="I25" s="1"/>
      <c r="J25" s="7">
        <f t="shared" si="2"/>
        <v>1707</v>
      </c>
      <c r="K25" s="7">
        <f t="shared" si="3"/>
        <v>1707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47.62</v>
      </c>
      <c r="F26" s="1">
        <v>45.79</v>
      </c>
      <c r="G26" s="7">
        <f t="shared" si="0"/>
        <v>151.88999999999987</v>
      </c>
      <c r="H26" s="7">
        <f t="shared" si="1"/>
        <v>151.88999999999987</v>
      </c>
      <c r="I26" s="1"/>
      <c r="J26" s="7">
        <f t="shared" si="2"/>
        <v>3952.4599999999996</v>
      </c>
      <c r="K26" s="7">
        <f t="shared" si="3"/>
        <v>3952.4599999999996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10.91</v>
      </c>
      <c r="F27" s="1">
        <v>10.08</v>
      </c>
      <c r="G27" s="7">
        <f t="shared" si="0"/>
        <v>140.27000000000001</v>
      </c>
      <c r="H27" s="7">
        <f t="shared" si="1"/>
        <v>140.27000000000001</v>
      </c>
      <c r="I27" s="1"/>
      <c r="J27" s="7">
        <f t="shared" si="2"/>
        <v>1843.79</v>
      </c>
      <c r="K27" s="7">
        <f t="shared" si="3"/>
        <v>1843.79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252.8022</v>
      </c>
      <c r="D32" s="13">
        <f>C32*1</f>
        <v>252.8022</v>
      </c>
      <c r="E32" s="16">
        <v>25.15</v>
      </c>
      <c r="F32" s="16">
        <v>27</v>
      </c>
      <c r="G32" s="7">
        <f>C32*(E32-F32)</f>
        <v>-467.68407000000036</v>
      </c>
      <c r="H32" s="7">
        <f>C32*(E32-F32)</f>
        <v>-467.68407000000036</v>
      </c>
      <c r="I32" s="3"/>
      <c r="J32" s="7">
        <f>C32*E32</f>
        <v>6357.9753299999993</v>
      </c>
      <c r="K32" s="7">
        <f t="shared" si="3"/>
        <v>6357.9753299999993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131960.74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131960.74</v>
      </c>
      <c r="K33" s="7">
        <f>J33</f>
        <v>131960.74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25.15</v>
      </c>
      <c r="F38" s="1">
        <f>F$32</f>
        <v>27</v>
      </c>
      <c r="G38" s="7">
        <f>C38*(E38-F38)</f>
        <v>-162.52990000000011</v>
      </c>
      <c r="H38" s="7">
        <f>C38*(E38-F38)</f>
        <v>-162.52990000000011</v>
      </c>
      <c r="I38" s="1"/>
      <c r="J38" s="7">
        <f>C38*E38</f>
        <v>2209.5281</v>
      </c>
      <c r="K38" s="7">
        <f>J38</f>
        <v>2209.5281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610180.30000000005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610180.30000000005</v>
      </c>
      <c r="K41" s="7">
        <f>J41*0.614</f>
        <v>374650.70420000004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263042.63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263042.63</v>
      </c>
      <c r="K44" s="7">
        <f>J44*0.614</f>
        <v>161508.17482000001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8271</v>
      </c>
      <c r="D45" s="13">
        <f>C45*1</f>
        <v>8271</v>
      </c>
      <c r="E45" s="1">
        <f>E$32</f>
        <v>25.15</v>
      </c>
      <c r="F45" s="1">
        <f>F$32</f>
        <v>27</v>
      </c>
      <c r="G45" s="7">
        <f>C45*(E45-F45)</f>
        <v>-15301.350000000011</v>
      </c>
      <c r="H45" s="7">
        <f>C45*(E45-F45)*0.5895</f>
        <v>-9020.1458250000069</v>
      </c>
      <c r="I45" s="22" t="s">
        <v>52</v>
      </c>
      <c r="J45" s="7">
        <f>C45*E45</f>
        <v>208015.65</v>
      </c>
      <c r="K45" s="7">
        <f>J45*0.614</f>
        <v>127721.6091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25.15</v>
      </c>
      <c r="F48" s="1">
        <f t="shared" si="4"/>
        <v>27</v>
      </c>
      <c r="G48" s="7">
        <f>C48*(E48-F48)</f>
        <v>-2419.0344700000019</v>
      </c>
      <c r="H48" s="7">
        <f>C48*(E48-F48)</f>
        <v>-2419.0344700000019</v>
      </c>
      <c r="I48" s="1"/>
      <c r="J48" s="7">
        <f>C48*E48</f>
        <v>32885.792929999996</v>
      </c>
      <c r="K48" s="7">
        <f>J48</f>
        <v>32885.792929999996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25.15</v>
      </c>
      <c r="F49" s="1">
        <f t="shared" si="4"/>
        <v>27</v>
      </c>
      <c r="G49" s="7">
        <f>C49*(E49-F49)</f>
        <v>-329.36179000000027</v>
      </c>
      <c r="H49" s="7">
        <f>C49*(E49-F49)</f>
        <v>-329.36179000000027</v>
      </c>
      <c r="I49" s="1"/>
      <c r="J49" s="7">
        <f>C49*E49</f>
        <v>4477.5400099999997</v>
      </c>
      <c r="K49" s="7">
        <f>J49</f>
        <v>4477.5400099999997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25.15</v>
      </c>
      <c r="F50" s="1">
        <f t="shared" si="4"/>
        <v>27</v>
      </c>
      <c r="G50" s="7">
        <f>C50*(E50-F50)</f>
        <v>-745.28008500000055</v>
      </c>
      <c r="H50" s="7">
        <f>C50*(E50-F50)</f>
        <v>-745.28008500000055</v>
      </c>
      <c r="I50" s="1"/>
      <c r="J50" s="7">
        <f>C50*E50</f>
        <v>10131.780615</v>
      </c>
      <c r="K50" s="7">
        <f>J50</f>
        <v>10131.780615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25.15</v>
      </c>
      <c r="F53" s="1">
        <f t="shared" si="5"/>
        <v>27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25.15</v>
      </c>
      <c r="F54" s="1">
        <f t="shared" si="5"/>
        <v>27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25.15</v>
      </c>
      <c r="F55" s="1">
        <f t="shared" si="5"/>
        <v>27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25.15</v>
      </c>
      <c r="F56" s="1">
        <f t="shared" si="5"/>
        <v>27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25.15</v>
      </c>
      <c r="F57" s="1">
        <f t="shared" si="5"/>
        <v>27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25.15</v>
      </c>
      <c r="F58" s="1">
        <f t="shared" si="5"/>
        <v>27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25.15</v>
      </c>
      <c r="F59" s="1">
        <f t="shared" si="5"/>
        <v>27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25.15</v>
      </c>
      <c r="F62" s="1">
        <f>F$32</f>
        <v>27</v>
      </c>
      <c r="G62" s="7">
        <f>C62*(E62-F62)</f>
        <v>-4286.4500000000035</v>
      </c>
      <c r="H62" s="7">
        <f>C62*(E62-F62)*0.5895</f>
        <v>-2526.8622750000022</v>
      </c>
      <c r="I62" s="1"/>
      <c r="J62" s="7">
        <f>C62*E62</f>
        <v>58272.549999999996</v>
      </c>
      <c r="K62" s="7">
        <f>J62*0.614</f>
        <v>35779.345699999998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25.15</v>
      </c>
      <c r="F65" s="1">
        <f>F$32</f>
        <v>27</v>
      </c>
      <c r="G65" s="7">
        <f>C65*(E65-F65)</f>
        <v>-3559.4000000000028</v>
      </c>
      <c r="H65" s="7">
        <f>C65*(E65-F65)*0.5895</f>
        <v>-2098.2663000000016</v>
      </c>
      <c r="I65" s="1"/>
      <c r="J65" s="7">
        <f>C65*E65</f>
        <v>48388.6</v>
      </c>
      <c r="K65" s="7">
        <f>J65*0.614</f>
        <v>29710.600399999999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2936379.7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2936379.7</v>
      </c>
      <c r="K68" s="7">
        <f t="shared" ref="K68:K83" si="10">J68</f>
        <v>2936379.7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13.25</v>
      </c>
      <c r="F69" s="1">
        <v>11.4</v>
      </c>
      <c r="G69" s="7">
        <f>(E69-F69)*C69</f>
        <v>-9249.9999999999982</v>
      </c>
      <c r="H69" s="7">
        <f>C69*(E69-F69)</f>
        <v>-9249.9999999999982</v>
      </c>
      <c r="J69" s="7">
        <f>G69</f>
        <v>-9249.9999999999982</v>
      </c>
      <c r="K69" s="7">
        <f t="shared" si="10"/>
        <v>-9249.9999999999982</v>
      </c>
      <c r="L69" s="3">
        <v>1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24.85</v>
      </c>
      <c r="F70" s="1">
        <v>23</v>
      </c>
      <c r="G70" s="7">
        <f t="shared" ref="G70:G82" si="11">(E70-F70)*C70</f>
        <v>-3700.0000000000027</v>
      </c>
      <c r="H70" s="7">
        <f t="shared" si="9"/>
        <v>-3700.0000000000027</v>
      </c>
      <c r="J70" s="7">
        <f>G70</f>
        <v>-3700.0000000000027</v>
      </c>
      <c r="K70" s="7">
        <f t="shared" si="10"/>
        <v>-3700.0000000000027</v>
      </c>
      <c r="L70" s="3">
        <v>1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0.95</v>
      </c>
      <c r="F71" s="1">
        <v>1.5</v>
      </c>
      <c r="G71" s="7">
        <f>(E71-F71)*C71</f>
        <v>8250</v>
      </c>
      <c r="H71" s="7">
        <f>C71*(E71-F71)</f>
        <v>8250</v>
      </c>
      <c r="J71" s="7">
        <f>G71</f>
        <v>8250</v>
      </c>
      <c r="K71" s="7">
        <f>J71</f>
        <v>8250</v>
      </c>
      <c r="L71" s="3">
        <v>1</v>
      </c>
      <c r="M71" s="80">
        <f>C71*E71*-1</f>
        <v>14250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0.5</v>
      </c>
      <c r="F72" s="1">
        <v>0.75</v>
      </c>
      <c r="G72" s="7">
        <f>(E72-F72)*C72</f>
        <v>625</v>
      </c>
      <c r="H72" s="7">
        <f>C72*(E72-F72)</f>
        <v>625</v>
      </c>
      <c r="J72" s="7">
        <f>G72</f>
        <v>625</v>
      </c>
      <c r="K72" s="7">
        <f>J72</f>
        <v>625</v>
      </c>
      <c r="L72" s="3">
        <v>1</v>
      </c>
      <c r="M72" s="80">
        <f>C72*E72*-1</f>
        <v>1250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0.2</v>
      </c>
      <c r="G73" s="7">
        <f t="shared" si="11"/>
        <v>250.00000000000009</v>
      </c>
      <c r="H73" s="7">
        <f t="shared" si="9"/>
        <v>250.00000000000009</v>
      </c>
      <c r="J73" s="7">
        <f t="shared" ref="J73:J81" si="12">G73</f>
        <v>250.00000000000009</v>
      </c>
      <c r="K73" s="7">
        <f t="shared" si="10"/>
        <v>250.00000000000009</v>
      </c>
      <c r="L73" s="3">
        <v>1</v>
      </c>
      <c r="M73" s="80">
        <f t="shared" ref="M73:M82" si="13">C73*E73*-1</f>
        <v>750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0.9</v>
      </c>
      <c r="F75" s="1">
        <v>1.1499999999999999</v>
      </c>
      <c r="G75" s="7">
        <f>(E75-F75)*C75</f>
        <v>1249.9999999999995</v>
      </c>
      <c r="H75" s="7">
        <f>C75*(E75-F75)</f>
        <v>1249.9999999999995</v>
      </c>
      <c r="J75" s="7">
        <f>G75</f>
        <v>1249.9999999999995</v>
      </c>
      <c r="K75" s="7">
        <f t="shared" si="10"/>
        <v>1249.9999999999995</v>
      </c>
      <c r="L75" s="3">
        <v>1</v>
      </c>
      <c r="M75" s="80">
        <f>C75*E75*-1</f>
        <v>4500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0.6</v>
      </c>
      <c r="F76" s="1">
        <v>0.8</v>
      </c>
      <c r="G76" s="7">
        <f t="shared" si="11"/>
        <v>3000.0000000000009</v>
      </c>
      <c r="H76" s="7">
        <f t="shared" si="9"/>
        <v>3000.0000000000009</v>
      </c>
      <c r="J76" s="7">
        <f t="shared" si="12"/>
        <v>3000.0000000000009</v>
      </c>
      <c r="K76" s="7">
        <f t="shared" si="10"/>
        <v>3000.0000000000009</v>
      </c>
      <c r="L76" s="3">
        <v>1</v>
      </c>
      <c r="M76" s="80">
        <f t="shared" si="13"/>
        <v>9000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0.3</v>
      </c>
      <c r="F77" s="1">
        <v>0.4</v>
      </c>
      <c r="G77" s="7">
        <f>(E77-F77)*C77</f>
        <v>1500.0000000000005</v>
      </c>
      <c r="H77" s="7">
        <f>C77*(E77-F77)</f>
        <v>1500.0000000000005</v>
      </c>
      <c r="J77" s="7">
        <f>G77</f>
        <v>1500.0000000000005</v>
      </c>
      <c r="K77" s="7">
        <f t="shared" si="10"/>
        <v>1500.0000000000005</v>
      </c>
      <c r="L77" s="3">
        <v>1</v>
      </c>
      <c r="M77" s="80">
        <f>C77*E77*-1</f>
        <v>4500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0.2</v>
      </c>
      <c r="F78" s="1">
        <v>0.25</v>
      </c>
      <c r="G78" s="7">
        <f t="shared" si="11"/>
        <v>499.99999999999989</v>
      </c>
      <c r="H78" s="7">
        <f t="shared" si="9"/>
        <v>499.99999999999989</v>
      </c>
      <c r="J78" s="7">
        <f>G78</f>
        <v>499.99999999999989</v>
      </c>
      <c r="K78" s="7">
        <f t="shared" si="10"/>
        <v>499.99999999999989</v>
      </c>
      <c r="L78" s="3">
        <v>1</v>
      </c>
      <c r="M78" s="80">
        <f t="shared" si="13"/>
        <v>2000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0.2</v>
      </c>
      <c r="F79" s="1">
        <v>0.4</v>
      </c>
      <c r="G79" s="7">
        <f t="shared" si="11"/>
        <v>2000</v>
      </c>
      <c r="H79" s="7">
        <f t="shared" si="9"/>
        <v>2000</v>
      </c>
      <c r="J79" s="7">
        <f t="shared" si="12"/>
        <v>2000</v>
      </c>
      <c r="K79" s="7">
        <f t="shared" si="10"/>
        <v>2000</v>
      </c>
      <c r="L79" s="3">
        <v>1</v>
      </c>
      <c r="M79" s="80">
        <f t="shared" si="13"/>
        <v>2000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0.25</v>
      </c>
      <c r="G80" s="7">
        <f t="shared" si="11"/>
        <v>1500</v>
      </c>
      <c r="H80" s="7">
        <f t="shared" si="9"/>
        <v>1500</v>
      </c>
      <c r="J80" s="7">
        <f t="shared" si="12"/>
        <v>1500</v>
      </c>
      <c r="K80" s="7">
        <f t="shared" si="10"/>
        <v>1500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41500</v>
      </c>
      <c r="N83" s="80">
        <v>875</v>
      </c>
      <c r="O83" s="80">
        <v>2936379.7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5925.0000000000009</v>
      </c>
      <c r="O84" s="80">
        <f>SUM(K68:K82)</f>
        <v>2942304.7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35.479999999999997</v>
      </c>
      <c r="F85" s="16">
        <v>35.5</v>
      </c>
      <c r="G85" s="7">
        <f>C85*(E85-F85)</f>
        <v>-7.7400000000012099</v>
      </c>
      <c r="H85" s="7">
        <f>C85*(E85-F85)</f>
        <v>-7.7400000000012099</v>
      </c>
      <c r="I85" s="1"/>
      <c r="J85" s="7">
        <f>C85*E85</f>
        <v>13730.759999999998</v>
      </c>
      <c r="K85" s="7">
        <f>J85</f>
        <v>13730.759999999998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45.79</v>
      </c>
      <c r="F89" s="1">
        <v>45.79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10673.603209999999</v>
      </c>
      <c r="K89" s="7">
        <f>J89</f>
        <v>10673.603209999999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7.97</v>
      </c>
      <c r="F90" s="1">
        <v>7.97</v>
      </c>
      <c r="G90" s="7">
        <f t="shared" si="14"/>
        <v>0</v>
      </c>
      <c r="H90" s="7">
        <f t="shared" si="15"/>
        <v>0</v>
      </c>
      <c r="I90" s="1"/>
      <c r="J90" s="7">
        <f t="shared" si="16"/>
        <v>5859.8149800000001</v>
      </c>
      <c r="K90" s="7">
        <f t="shared" ref="K90:K106" si="17">J90</f>
        <v>5859.8149800000001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18.559999999999999</v>
      </c>
      <c r="F91" s="1">
        <v>18.559999999999999</v>
      </c>
      <c r="G91" s="7">
        <f t="shared" si="14"/>
        <v>0</v>
      </c>
      <c r="H91" s="7">
        <f t="shared" si="15"/>
        <v>0</v>
      </c>
      <c r="I91" s="1"/>
      <c r="J91" s="7">
        <f t="shared" si="16"/>
        <v>44909.205119999999</v>
      </c>
      <c r="K91" s="7">
        <f t="shared" si="17"/>
        <v>44909.205119999999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7.38</v>
      </c>
      <c r="F92" s="1">
        <v>7.38</v>
      </c>
      <c r="G92" s="7">
        <f t="shared" si="14"/>
        <v>0</v>
      </c>
      <c r="H92" s="7">
        <f t="shared" si="15"/>
        <v>0</v>
      </c>
      <c r="I92" s="1"/>
      <c r="J92" s="7">
        <f t="shared" si="16"/>
        <v>9015.5555999999997</v>
      </c>
      <c r="K92" s="7">
        <f t="shared" si="17"/>
        <v>9015.5555999999997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33.39</v>
      </c>
      <c r="F93" s="1">
        <v>33.39</v>
      </c>
      <c r="G93" s="7">
        <f t="shared" si="14"/>
        <v>0</v>
      </c>
      <c r="H93" s="7">
        <f t="shared" si="15"/>
        <v>0</v>
      </c>
      <c r="I93" s="1"/>
      <c r="J93" s="7">
        <f t="shared" si="16"/>
        <v>8579.2599899999987</v>
      </c>
      <c r="K93" s="7">
        <f t="shared" si="17"/>
        <v>8579.2599899999987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23.76</v>
      </c>
      <c r="F94" s="1">
        <v>23.76</v>
      </c>
      <c r="G94" s="7">
        <f t="shared" si="14"/>
        <v>0</v>
      </c>
      <c r="H94" s="7">
        <f t="shared" si="15"/>
        <v>0</v>
      </c>
      <c r="I94" s="1"/>
      <c r="J94" s="7">
        <f t="shared" si="16"/>
        <v>8857.728000000001</v>
      </c>
      <c r="K94" s="7">
        <f t="shared" si="17"/>
        <v>8857.728000000001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9555</v>
      </c>
      <c r="D95" s="13" t="s">
        <v>52</v>
      </c>
      <c r="E95" s="1">
        <v>10.97</v>
      </c>
      <c r="F95" s="1">
        <v>10.97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104818.35</v>
      </c>
      <c r="K95" s="7">
        <f t="shared" si="17"/>
        <v>104818.35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8000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8000</v>
      </c>
      <c r="K97" s="7">
        <f t="shared" si="17"/>
        <v>8000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-3383840</v>
      </c>
      <c r="N103" s="26">
        <f>M103/M110</f>
        <v>-0.55696175016556704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388238.22151172208</v>
      </c>
      <c r="N104" s="26">
        <f>M104/M110</f>
        <v>6.3901910059085479E-2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6309295.6890200004</v>
      </c>
      <c r="N106" s="26">
        <f>M106/M110</f>
        <v>1.0384759235864127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-207000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-207000</v>
      </c>
      <c r="K108" s="7">
        <f>J108</f>
        <v>-207000</v>
      </c>
      <c r="L108" s="3">
        <v>0</v>
      </c>
      <c r="M108" s="80">
        <f>SUM(K108:K110)</f>
        <v>-622000</v>
      </c>
      <c r="N108" s="26">
        <f>+M108/M110</f>
        <v>-0.10237783364549823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6075533.9105317229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21376.1299</v>
      </c>
      <c r="D113" s="13">
        <f>SUM(D5:D108)</f>
        <v>9741.1298999999999</v>
      </c>
      <c r="G113" s="7">
        <f>SUM(G5:G111)</f>
        <v>-33529.670315000156</v>
      </c>
      <c r="H113" s="7">
        <f>SUM(H5:H111)</f>
        <v>-24027.744715000157</v>
      </c>
      <c r="J113" s="7">
        <f>SUM(J5:J111)</f>
        <v>6534063.2063117232</v>
      </c>
      <c r="K113" s="7">
        <f>SUM(K5:K111)</f>
        <v>6075533.9105317229</v>
      </c>
      <c r="M113" s="92">
        <f>SUM(K45:K65)+K32+K38</f>
        <v>249274.17218499997</v>
      </c>
      <c r="N113" s="94">
        <f>M113/K113</f>
        <v>4.1029179633561425E-2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16.64</v>
      </c>
      <c r="F117" s="1">
        <v>16.64</v>
      </c>
      <c r="G117" s="7">
        <f>C117*(E117-F117)</f>
        <v>0</v>
      </c>
      <c r="H117" s="7">
        <f>C117*(E117-F117)</f>
        <v>0</v>
      </c>
      <c r="I117" s="1"/>
      <c r="J117" s="7">
        <f>C117*E117</f>
        <v>20308.65408</v>
      </c>
      <c r="K117" s="7">
        <f>J117</f>
        <v>20308.65408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35.479999999999997</v>
      </c>
      <c r="F118" s="1">
        <f>+F85</f>
        <v>35.5</v>
      </c>
      <c r="G118" s="7">
        <f>C118*(E118-F118)</f>
        <v>-7.7400000000012099</v>
      </c>
      <c r="H118" s="7">
        <f>C118*(E118-F118)</f>
        <v>-7.7400000000012099</v>
      </c>
      <c r="I118" s="1"/>
      <c r="J118" s="7">
        <f>C118*E118</f>
        <v>13730.759999999998</v>
      </c>
      <c r="K118" s="7">
        <f>J118</f>
        <v>13730.759999999998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10.57</v>
      </c>
      <c r="F122" s="1">
        <v>10.57</v>
      </c>
      <c r="G122" s="7">
        <f>C122*(E122-F122)</f>
        <v>0</v>
      </c>
      <c r="H122" s="7">
        <f>C122*(E122-F122)</f>
        <v>0</v>
      </c>
      <c r="I122" s="1"/>
      <c r="J122" s="7">
        <f>C122*E122</f>
        <v>21140.813890000001</v>
      </c>
      <c r="K122" s="7">
        <f>J122</f>
        <v>21140.813890000001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35.479999999999997</v>
      </c>
      <c r="F123" s="1">
        <f>+F85</f>
        <v>35.5</v>
      </c>
      <c r="G123" s="7">
        <f>C123*(E123-F123)</f>
        <v>-7.7400000000012099</v>
      </c>
      <c r="H123" s="7">
        <f>C123*(E123-F123)</f>
        <v>-7.7400000000012099</v>
      </c>
      <c r="I123" s="1"/>
      <c r="J123" s="7">
        <f>C123*E123</f>
        <v>13730.759999999998</v>
      </c>
      <c r="K123" s="7">
        <f>J123</f>
        <v>13730.759999999998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35.479999999999997</v>
      </c>
      <c r="F126" s="1">
        <f>+F85</f>
        <v>35.5</v>
      </c>
      <c r="G126" s="7">
        <f>C126*(E126-F126)</f>
        <v>-7.7400000000012099</v>
      </c>
      <c r="H126" s="7">
        <f>C126*(E126-F126)</f>
        <v>-7.7400000000012099</v>
      </c>
      <c r="I126" s="1"/>
      <c r="J126" s="7">
        <f>C126*E126</f>
        <v>13730.759999999998</v>
      </c>
      <c r="K126" s="7">
        <f>J126</f>
        <v>13730.759999999998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25.15</v>
      </c>
      <c r="F130" s="1">
        <f>F$32</f>
        <v>27</v>
      </c>
      <c r="G130" s="7">
        <f>C130*(E130-F130)</f>
        <v>-532.80000000000041</v>
      </c>
      <c r="H130" s="7">
        <f>C130*(E130-F130)*0.5895</f>
        <v>-314.08560000000023</v>
      </c>
      <c r="I130" s="1"/>
      <c r="J130" s="7">
        <f>C130*E130</f>
        <v>7243.2</v>
      </c>
      <c r="K130" s="7">
        <f>J130*0.5995</f>
        <v>4342.2983999999997</v>
      </c>
      <c r="L130" s="3">
        <v>2</v>
      </c>
      <c r="M130" s="80">
        <f>SUM(K113:K130)+K139</f>
        <v>6225053.845901723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25.15</v>
      </c>
      <c r="F133" s="1">
        <f t="shared" si="18"/>
        <v>27</v>
      </c>
      <c r="G133" s="7">
        <f>C133*(E133-F133)</f>
        <v>-6162.3500000000049</v>
      </c>
      <c r="H133" s="7">
        <f>C133*(E133-F133)*0.5895</f>
        <v>-3632.7053250000031</v>
      </c>
      <c r="I133" s="1"/>
      <c r="J133" s="7">
        <f>C133*E133</f>
        <v>83774.649999999994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25.15</v>
      </c>
      <c r="F134" s="1">
        <f t="shared" si="18"/>
        <v>27</v>
      </c>
      <c r="G134" s="7">
        <f>C134*(E134-F134)</f>
        <v>-1235.8000000000009</v>
      </c>
      <c r="H134" s="7">
        <f>C134*(E134-F134)*0.5895</f>
        <v>-728.50410000000056</v>
      </c>
      <c r="I134" s="1"/>
      <c r="J134" s="7">
        <f>C134*E134</f>
        <v>16800.2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25.15</v>
      </c>
      <c r="F135" s="1">
        <f t="shared" si="18"/>
        <v>27</v>
      </c>
      <c r="G135" s="7">
        <f>C135*(E135-F135)</f>
        <v>-1454.100000000001</v>
      </c>
      <c r="H135" s="7">
        <f>C135*(E135-F135)*0.5895</f>
        <v>-857.1919500000007</v>
      </c>
      <c r="I135" s="1"/>
      <c r="J135" s="7">
        <f>C135*E135</f>
        <v>19767.899999999998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25.15</v>
      </c>
      <c r="F136" s="1">
        <f t="shared" si="18"/>
        <v>27</v>
      </c>
      <c r="G136" s="7">
        <f>C136*(E136-F136)</f>
        <v>-1596.5500000000013</v>
      </c>
      <c r="H136" s="7">
        <f>C136*(E136-F136)*0.5895</f>
        <v>-941.16622500000085</v>
      </c>
      <c r="I136" s="1"/>
      <c r="J136" s="7">
        <f>C136*E136</f>
        <v>21704.449999999997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-3383840</v>
      </c>
      <c r="N137" s="26">
        <f>M137/M144</f>
        <v>-0.54358405304843394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537283.70688172209</v>
      </c>
      <c r="N138" s="26">
        <f>M138/M144</f>
        <v>8.6309889067938572E-2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25.15</v>
      </c>
      <c r="F139" s="1">
        <f t="shared" si="19"/>
        <v>27</v>
      </c>
      <c r="G139" s="7">
        <f t="shared" ref="G139:G147" si="20">IF(E139&gt;I139,(E139-F139)*C139,0)</f>
        <v>-28268.000000000022</v>
      </c>
      <c r="H139" s="7">
        <f t="shared" ref="H139:H147" si="21">IF(E139&gt;I139,(E139-F139)*C139*0.5895,0)</f>
        <v>-16663.986000000015</v>
      </c>
      <c r="I139" s="1">
        <v>18.375</v>
      </c>
      <c r="J139" s="7">
        <f t="shared" ref="J139:J147" si="22">IF(C139*(E139-I139)&gt;0,C139*(E139-I139),0)</f>
        <v>103521.99999999999</v>
      </c>
      <c r="K139" s="7">
        <f>J139*0.5995</f>
        <v>62061.438999999991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25.15</v>
      </c>
      <c r="F140" s="1">
        <f t="shared" si="19"/>
        <v>27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6309770.1390200006</v>
      </c>
      <c r="N140" s="26">
        <f>M140/M144</f>
        <v>1.0136089253547664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25.15</v>
      </c>
      <c r="F141" s="1">
        <f t="shared" si="19"/>
        <v>27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25.15</v>
      </c>
      <c r="F142" s="1">
        <f t="shared" si="19"/>
        <v>27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-622000</v>
      </c>
      <c r="N142" s="26">
        <f>+M142/M144</f>
        <v>-9.9918814422704949E-2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25.15</v>
      </c>
      <c r="F143" s="1">
        <f t="shared" si="19"/>
        <v>27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25.15</v>
      </c>
      <c r="F144" s="1">
        <f t="shared" si="19"/>
        <v>27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6225053.845901723</v>
      </c>
      <c r="N144" s="26">
        <f>+M144/K150</f>
        <v>1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25.15</v>
      </c>
      <c r="F145" s="1">
        <f t="shared" si="19"/>
        <v>27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25.15</v>
      </c>
      <c r="F146" s="1">
        <f t="shared" si="19"/>
        <v>27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25.15</v>
      </c>
      <c r="F147" s="1">
        <f t="shared" si="19"/>
        <v>27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65715.1299</v>
      </c>
      <c r="D150" s="13">
        <f>SUM(D130:D147)+D113</f>
        <v>25021.1299</v>
      </c>
      <c r="G150" s="7">
        <f>SUM(G113:G148)</f>
        <v>-72802.490315000177</v>
      </c>
      <c r="H150" s="7">
        <f>SUM(H113:H148)</f>
        <v>-47188.603915000182</v>
      </c>
      <c r="J150" s="7">
        <f>SUM(J113:J148)</f>
        <v>6869991.8042817246</v>
      </c>
      <c r="K150" s="7">
        <f>SUM(K113:K148)</f>
        <v>6225053.845901723</v>
      </c>
      <c r="M150" s="92">
        <f>SUM(K130:K147)+M113</f>
        <v>315677.90958499996</v>
      </c>
      <c r="N150" s="94">
        <f>M150/K150</f>
        <v>5.0710872130500066E-2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425287.37373722065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435753.76921312063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83774.649999999994</v>
      </c>
      <c r="C7" s="16">
        <f>H33</f>
        <v>50222.902674999998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103521.99999999999</v>
      </c>
      <c r="H14" s="11">
        <f>G14*0.5995</f>
        <v>62061.438999999991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7243.2</v>
      </c>
      <c r="H25" s="11">
        <f t="shared" si="0"/>
        <v>4342.2983999999997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83774.649999999994</v>
      </c>
      <c r="H33" s="11">
        <f t="shared" si="0"/>
        <v>50222.902674999998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5608.45</v>
      </c>
      <c r="H47" s="11">
        <f t="shared" si="0"/>
        <v>3362.2657749999998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5608.45</v>
      </c>
      <c r="H48" s="11">
        <f t="shared" si="0"/>
        <v>3362.2657749999998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5583.2999999999993</v>
      </c>
      <c r="H49" s="11">
        <f t="shared" si="0"/>
        <v>3347.1883499999999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6589.2999999999993</v>
      </c>
      <c r="H58" s="11">
        <f t="shared" si="0"/>
        <v>3950.2853499999997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6589.2999999999993</v>
      </c>
      <c r="H59" s="11">
        <f t="shared" si="0"/>
        <v>3950.2853499999997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6589.2999999999993</v>
      </c>
      <c r="H60" s="11">
        <f t="shared" si="0"/>
        <v>3950.2853499999997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7243.2</v>
      </c>
      <c r="H69" s="11">
        <f t="shared" si="0"/>
        <v>4342.2983999999997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7243.2</v>
      </c>
      <c r="H70" s="11">
        <f t="shared" si="0"/>
        <v>4342.2983999999997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7218.0499999999993</v>
      </c>
      <c r="H71" s="11">
        <f t="shared" si="0"/>
        <v>4327.2209750000002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252812.39999999997</v>
      </c>
      <c r="H76" s="15">
        <f>SUM(H14:H74)</f>
        <v>151561.03379999998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2001-09-24T20:47:41Z</cp:lastPrinted>
  <dcterms:created xsi:type="dcterms:W3CDTF">1998-07-16T04:01:00Z</dcterms:created>
  <dcterms:modified xsi:type="dcterms:W3CDTF">2023-09-20T00:34:01Z</dcterms:modified>
</cp:coreProperties>
</file>