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EE67A8-EB33-4179-891F-AC20EC4DBB0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<sst xmlns="http://schemas.openxmlformats.org/spreadsheetml/2006/main" count="934" uniqueCount="173">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</sst>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37169</v>
      </c>
      <c r="F3" s="12">
        <v>37168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2264201+14266-75700+2100+26975-3800+7550</f>
        <v>2235592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2235592</v>
      </c>
      <c r="K5" s="7">
        <f>J5</f>
        <v>2235592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16.55</v>
      </c>
      <c r="F6" s="1">
        <v>16.899999999999999</v>
      </c>
      <c r="G6" s="7">
        <f>C6*(E6-F6)</f>
        <v>-349.99999999999784</v>
      </c>
      <c r="H6" s="7">
        <f>C6*(E6-F6)</f>
        <v>-349.99999999999784</v>
      </c>
      <c r="J6" s="7">
        <f>C6*E6</f>
        <v>16550</v>
      </c>
      <c r="K6" s="7">
        <f>J6</f>
        <v>16550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-10000</v>
      </c>
      <c r="D9" s="13" t="s">
        <v>52</v>
      </c>
      <c r="E9" s="1">
        <v>36.4</v>
      </c>
      <c r="F9" s="1">
        <v>36.049999999999997</v>
      </c>
      <c r="G9" s="7">
        <f>C9*(E9-F9)</f>
        <v>-3500.0000000000141</v>
      </c>
      <c r="H9" s="7">
        <f>C9*(E9-F9)</f>
        <v>-3500.0000000000141</v>
      </c>
      <c r="J9" s="7">
        <f>G9</f>
        <v>-3500.0000000000141</v>
      </c>
      <c r="K9" s="7">
        <f>J9</f>
        <v>-3500.0000000000141</v>
      </c>
      <c r="L9" s="3">
        <v>1</v>
      </c>
    </row>
    <row r="10" spans="1:16" x14ac:dyDescent="0.2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31.73</v>
      </c>
      <c r="F10" s="1">
        <f>F$32</f>
        <v>33.1</v>
      </c>
      <c r="G10" s="7">
        <f>C10*(E10-F10)</f>
        <v>20550.000000000015</v>
      </c>
      <c r="H10" s="7">
        <f>C10*(E10-F10)</f>
        <v>20550.000000000015</v>
      </c>
      <c r="J10" s="7">
        <f>G10</f>
        <v>20550.000000000015</v>
      </c>
      <c r="K10" s="7">
        <f>J10</f>
        <v>20550.000000000015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">
        <v>82.48</v>
      </c>
      <c r="F11" s="1">
        <v>82.11</v>
      </c>
      <c r="G11" s="7">
        <f>C11*(E11-F11)</f>
        <v>-12950.00000000016</v>
      </c>
      <c r="H11" s="7">
        <f>C11*(E11-F11)</f>
        <v>-12950.00000000016</v>
      </c>
      <c r="J11" s="7">
        <f>G11</f>
        <v>-12950.00000000016</v>
      </c>
      <c r="K11" s="7">
        <f>J11</f>
        <v>-12950.00000000016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-19000</v>
      </c>
      <c r="E16" s="1">
        <v>2.5499999999999998</v>
      </c>
      <c r="F16" s="1">
        <v>3.3</v>
      </c>
      <c r="G16" s="7">
        <f>(E16-F16)*C16</f>
        <v>14250</v>
      </c>
      <c r="H16" s="7">
        <f>C16*(E16-F16)</f>
        <v>14250</v>
      </c>
      <c r="J16" s="7">
        <f>G16</f>
        <v>14250</v>
      </c>
      <c r="K16" s="7">
        <f>J16</f>
        <v>14250</v>
      </c>
      <c r="L16" s="3">
        <v>1</v>
      </c>
      <c r="M16" s="80" t="s">
        <v>52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2270492</v>
      </c>
      <c r="N18" s="80">
        <v>2252492</v>
      </c>
      <c r="O18" s="67">
        <f>M18-N18</f>
        <v>18000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14.15</v>
      </c>
      <c r="F24" s="1">
        <v>13.79</v>
      </c>
      <c r="G24" s="7">
        <f t="shared" ref="G24:G29" si="0">C24*(E24-F24)</f>
        <v>324.00000000000108</v>
      </c>
      <c r="H24" s="7">
        <f t="shared" ref="H24:H29" si="1">C24*(E24-F24)</f>
        <v>324.00000000000108</v>
      </c>
      <c r="I24" s="1"/>
      <c r="J24" s="7">
        <f t="shared" ref="J24:J29" si="2">C24*E24</f>
        <v>12735</v>
      </c>
      <c r="K24" s="7">
        <f t="shared" ref="K24:K35" si="3">J24</f>
        <v>12735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17.86</v>
      </c>
      <c r="F25" s="1">
        <v>18</v>
      </c>
      <c r="G25" s="7">
        <f t="shared" si="0"/>
        <v>-14.000000000000057</v>
      </c>
      <c r="H25" s="7">
        <f t="shared" si="1"/>
        <v>-14.000000000000057</v>
      </c>
      <c r="I25" s="1"/>
      <c r="J25" s="7">
        <f t="shared" si="2"/>
        <v>1786</v>
      </c>
      <c r="K25" s="7">
        <f t="shared" si="3"/>
        <v>1786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47.91</v>
      </c>
      <c r="F26" s="1">
        <v>48.25</v>
      </c>
      <c r="G26" s="7">
        <f t="shared" si="0"/>
        <v>-28.220000000000283</v>
      </c>
      <c r="H26" s="7">
        <f t="shared" si="1"/>
        <v>-28.220000000000283</v>
      </c>
      <c r="I26" s="1"/>
      <c r="J26" s="7">
        <f t="shared" si="2"/>
        <v>3976.5299999999997</v>
      </c>
      <c r="K26" s="7">
        <f t="shared" si="3"/>
        <v>3976.5299999999997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10.4</v>
      </c>
      <c r="F27" s="1">
        <v>9.9499999999999993</v>
      </c>
      <c r="G27" s="7">
        <f t="shared" si="0"/>
        <v>76.050000000000182</v>
      </c>
      <c r="H27" s="7">
        <f t="shared" si="1"/>
        <v>76.050000000000182</v>
      </c>
      <c r="I27" s="1"/>
      <c r="J27" s="7">
        <f t="shared" si="2"/>
        <v>1757.6000000000001</v>
      </c>
      <c r="K27" s="7">
        <f t="shared" si="3"/>
        <v>1757.6000000000001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260.01960000000003</v>
      </c>
      <c r="D32" s="13">
        <f>C32*1</f>
        <v>260.01960000000003</v>
      </c>
      <c r="E32" s="16">
        <v>31.73</v>
      </c>
      <c r="F32" s="16">
        <v>33.1</v>
      </c>
      <c r="G32" s="7">
        <f>C32*(E32-F32)</f>
        <v>-356.22685200000029</v>
      </c>
      <c r="H32" s="7">
        <f>C32*(E32-F32)</f>
        <v>-356.22685200000029</v>
      </c>
      <c r="I32" s="3"/>
      <c r="J32" s="7">
        <f>C32*E32</f>
        <v>8250.4219080000003</v>
      </c>
      <c r="K32" s="7">
        <f t="shared" si="3"/>
        <v>8250.4219080000003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132866.91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132866.91</v>
      </c>
      <c r="K33" s="7">
        <f>J33</f>
        <v>132866.91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31.73</v>
      </c>
      <c r="F38" s="1">
        <f>F$32</f>
        <v>33.1</v>
      </c>
      <c r="G38" s="7">
        <f>C38*(E38-F38)</f>
        <v>-120.35998000000009</v>
      </c>
      <c r="H38" s="7">
        <f>C38*(E38-F38)</f>
        <v>-120.35998000000009</v>
      </c>
      <c r="I38" s="1"/>
      <c r="J38" s="7">
        <f>C38*E38</f>
        <v>2787.6074199999998</v>
      </c>
      <c r="K38" s="7">
        <f>J38</f>
        <v>2787.6074199999998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610690.43000000005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610690.43000000005</v>
      </c>
      <c r="K41" s="7">
        <f>J41*0.614</f>
        <v>374963.92402000003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263262.56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263262.56</v>
      </c>
      <c r="K44" s="7">
        <f>J44*0.614</f>
        <v>161643.21184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8252</v>
      </c>
      <c r="D45" s="13">
        <f>C45*1</f>
        <v>8252</v>
      </c>
      <c r="E45" s="1">
        <f>E$32</f>
        <v>31.73</v>
      </c>
      <c r="F45" s="1">
        <f>F$32</f>
        <v>33.1</v>
      </c>
      <c r="G45" s="7">
        <f>C45*(E45-F45)</f>
        <v>-11305.240000000009</v>
      </c>
      <c r="H45" s="7">
        <f>C45*(E45-F45)*0.5895</f>
        <v>-6664.4389800000054</v>
      </c>
      <c r="I45" s="22" t="s">
        <v>52</v>
      </c>
      <c r="J45" s="7">
        <f>C45*E45</f>
        <v>261835.96</v>
      </c>
      <c r="K45" s="7">
        <f>J45*0.614</f>
        <v>160767.27943999998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31.73</v>
      </c>
      <c r="F48" s="1">
        <f t="shared" si="4"/>
        <v>33.1</v>
      </c>
      <c r="G48" s="7">
        <f>C48*(E48-F48)</f>
        <v>-1791.3930940000012</v>
      </c>
      <c r="H48" s="7">
        <f>C48*(E48-F48)</f>
        <v>-1791.3930940000012</v>
      </c>
      <c r="I48" s="1"/>
      <c r="J48" s="7">
        <f>C48*E48</f>
        <v>41489.710125999998</v>
      </c>
      <c r="K48" s="7">
        <f>J48</f>
        <v>41489.710125999998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31.73</v>
      </c>
      <c r="F49" s="1">
        <f t="shared" si="4"/>
        <v>33.1</v>
      </c>
      <c r="G49" s="7">
        <f>C49*(E49-F49)</f>
        <v>-243.90575800000019</v>
      </c>
      <c r="H49" s="7">
        <f>C49*(E49-F49)</f>
        <v>-243.90575800000019</v>
      </c>
      <c r="I49" s="1"/>
      <c r="J49" s="7">
        <f>C49*E49</f>
        <v>5648.9997819999999</v>
      </c>
      <c r="K49" s="7">
        <f>J49</f>
        <v>5648.9997819999999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31.73</v>
      </c>
      <c r="F50" s="1">
        <f t="shared" si="4"/>
        <v>33.1</v>
      </c>
      <c r="G50" s="7">
        <f>C50*(E50-F50)</f>
        <v>-551.91011700000047</v>
      </c>
      <c r="H50" s="7">
        <f>C50*(E50-F50)</f>
        <v>-551.91011700000047</v>
      </c>
      <c r="I50" s="1"/>
      <c r="J50" s="7">
        <f>C50*E50</f>
        <v>12782.560593</v>
      </c>
      <c r="K50" s="7">
        <f>J50</f>
        <v>12782.560593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31.73</v>
      </c>
      <c r="F53" s="1">
        <f t="shared" si="5"/>
        <v>33.1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31.73</v>
      </c>
      <c r="F54" s="1">
        <f t="shared" si="5"/>
        <v>33.1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31.73</v>
      </c>
      <c r="F55" s="1">
        <f t="shared" si="5"/>
        <v>33.1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31.73</v>
      </c>
      <c r="F56" s="1">
        <f t="shared" si="5"/>
        <v>33.1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31.73</v>
      </c>
      <c r="F57" s="1">
        <f t="shared" si="5"/>
        <v>33.1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31.73</v>
      </c>
      <c r="F58" s="1">
        <f t="shared" si="5"/>
        <v>33.1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31.73</v>
      </c>
      <c r="F59" s="1">
        <f t="shared" si="5"/>
        <v>33.1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31.73</v>
      </c>
      <c r="F62" s="1">
        <f>F$32</f>
        <v>33.1</v>
      </c>
      <c r="G62" s="7">
        <f>C62*(E62-F62)</f>
        <v>-3174.2900000000022</v>
      </c>
      <c r="H62" s="7">
        <f>C62*(E62-F62)*0.5895</f>
        <v>-1871.2439550000015</v>
      </c>
      <c r="I62" s="1"/>
      <c r="J62" s="7">
        <f>C62*E62</f>
        <v>73518.41</v>
      </c>
      <c r="K62" s="7">
        <f>J62*0.614</f>
        <v>45140.303740000003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31.73</v>
      </c>
      <c r="F65" s="1">
        <f>F$32</f>
        <v>33.1</v>
      </c>
      <c r="G65" s="7">
        <f>C65*(E65-F65)</f>
        <v>-2635.8800000000019</v>
      </c>
      <c r="H65" s="7">
        <f>C65*(E65-F65)*0.5895</f>
        <v>-1553.8512600000013</v>
      </c>
      <c r="I65" s="1"/>
      <c r="J65" s="7">
        <f>C65*E65</f>
        <v>61048.520000000004</v>
      </c>
      <c r="K65" s="7">
        <f>J65*0.614</f>
        <v>37483.791280000005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23</v>
      </c>
      <c r="C68" s="80">
        <v>2908420.53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2908420.53</v>
      </c>
      <c r="K68" s="7">
        <f t="shared" ref="K68:K83" si="10">J68</f>
        <v>2908420.53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8.35</v>
      </c>
      <c r="F69" s="1">
        <v>6.85</v>
      </c>
      <c r="G69" s="7">
        <f>(E69-F69)*C69</f>
        <v>-7500</v>
      </c>
      <c r="H69" s="7">
        <f>C69*(E69-F69)</f>
        <v>-7500</v>
      </c>
      <c r="J69" s="7">
        <f>G69</f>
        <v>-7500</v>
      </c>
      <c r="K69" s="7">
        <f t="shared" si="10"/>
        <v>-7500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18.600000000000001</v>
      </c>
      <c r="F70" s="1">
        <v>17.100000000000001</v>
      </c>
      <c r="G70" s="7">
        <f t="shared" ref="G70:G82" si="11">(E70-F70)*C70</f>
        <v>-3000</v>
      </c>
      <c r="H70" s="7">
        <f t="shared" si="9"/>
        <v>-3000</v>
      </c>
      <c r="J70" s="7">
        <f>G70</f>
        <v>-3000</v>
      </c>
      <c r="K70" s="7">
        <f t="shared" si="10"/>
        <v>-3000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2.5499999999999998</v>
      </c>
      <c r="F71" s="1">
        <v>3.2</v>
      </c>
      <c r="G71" s="7">
        <f>(E71-F71)*C71</f>
        <v>9750.0000000000055</v>
      </c>
      <c r="H71" s="7">
        <f>C71*(E71-F71)</f>
        <v>9750.0000000000055</v>
      </c>
      <c r="J71" s="7">
        <f>G71</f>
        <v>9750.0000000000055</v>
      </c>
      <c r="K71" s="7">
        <f>J71</f>
        <v>9750.0000000000055</v>
      </c>
      <c r="L71" s="3">
        <v>1</v>
      </c>
      <c r="M71" s="80">
        <f>C71*E71*-1</f>
        <v>38250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1.3</v>
      </c>
      <c r="F72" s="1">
        <v>1.85</v>
      </c>
      <c r="G72" s="7">
        <f>(E72-F72)*C72</f>
        <v>1375</v>
      </c>
      <c r="H72" s="7">
        <f>C72*(E72-F72)</f>
        <v>1375</v>
      </c>
      <c r="J72" s="7">
        <f>G72</f>
        <v>1375</v>
      </c>
      <c r="K72" s="7">
        <f>J72</f>
        <v>1375</v>
      </c>
      <c r="L72" s="3">
        <v>1</v>
      </c>
      <c r="M72" s="80">
        <f>C72*E72*-1</f>
        <v>3250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0.4</v>
      </c>
      <c r="F73" s="1">
        <v>0.45</v>
      </c>
      <c r="G73" s="7">
        <f t="shared" si="11"/>
        <v>249.99999999999994</v>
      </c>
      <c r="H73" s="7">
        <f t="shared" si="9"/>
        <v>249.99999999999994</v>
      </c>
      <c r="J73" s="7">
        <f t="shared" ref="J73:J81" si="12">G73</f>
        <v>249.99999999999994</v>
      </c>
      <c r="K73" s="7">
        <f t="shared" si="10"/>
        <v>249.99999999999994</v>
      </c>
      <c r="L73" s="3">
        <v>1</v>
      </c>
      <c r="M73" s="80">
        <f t="shared" ref="M73:M82" si="13">C73*E73*-1</f>
        <v>2000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2.15</v>
      </c>
      <c r="F75" s="1">
        <v>2.2000000000000002</v>
      </c>
      <c r="G75" s="7">
        <f>(E75-F75)*C75</f>
        <v>250.00000000000134</v>
      </c>
      <c r="H75" s="7">
        <f>C75*(E75-F75)</f>
        <v>250.00000000000134</v>
      </c>
      <c r="J75" s="7">
        <f>G75</f>
        <v>250.00000000000134</v>
      </c>
      <c r="K75" s="7">
        <f t="shared" si="10"/>
        <v>250.00000000000134</v>
      </c>
      <c r="L75" s="3">
        <v>1</v>
      </c>
      <c r="M75" s="80">
        <f>C75*E75*-1</f>
        <v>10750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1.55</v>
      </c>
      <c r="F76" s="1">
        <v>1.6</v>
      </c>
      <c r="G76" s="7">
        <f t="shared" si="11"/>
        <v>750.00000000000068</v>
      </c>
      <c r="H76" s="7">
        <f t="shared" si="9"/>
        <v>750.00000000000068</v>
      </c>
      <c r="J76" s="7">
        <f t="shared" si="12"/>
        <v>750.00000000000068</v>
      </c>
      <c r="K76" s="7">
        <f t="shared" si="10"/>
        <v>750.00000000000068</v>
      </c>
      <c r="L76" s="3">
        <v>1</v>
      </c>
      <c r="M76" s="80">
        <f t="shared" si="13"/>
        <v>23250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1.1000000000000001</v>
      </c>
      <c r="F77" s="1">
        <v>1.1499999999999999</v>
      </c>
      <c r="G77" s="7">
        <f>(E77-F77)*C77</f>
        <v>749.99999999999739</v>
      </c>
      <c r="H77" s="7">
        <f>C77*(E77-F77)</f>
        <v>749.99999999999739</v>
      </c>
      <c r="J77" s="7">
        <f>G77</f>
        <v>749.99999999999739</v>
      </c>
      <c r="K77" s="7">
        <f t="shared" si="10"/>
        <v>749.99999999999739</v>
      </c>
      <c r="L77" s="3">
        <v>1</v>
      </c>
      <c r="M77" s="80">
        <f>C77*E77*-1</f>
        <v>16500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0.5</v>
      </c>
      <c r="F78" s="1">
        <v>0.55000000000000004</v>
      </c>
      <c r="G78" s="7">
        <f t="shared" si="11"/>
        <v>500.00000000000045</v>
      </c>
      <c r="H78" s="7">
        <f t="shared" si="9"/>
        <v>500.00000000000045</v>
      </c>
      <c r="J78" s="7">
        <f>G78</f>
        <v>500.00000000000045</v>
      </c>
      <c r="K78" s="7">
        <f t="shared" si="10"/>
        <v>500.00000000000045</v>
      </c>
      <c r="L78" s="3">
        <v>1</v>
      </c>
      <c r="M78" s="80">
        <f t="shared" si="13"/>
        <v>5000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0.3</v>
      </c>
      <c r="F79" s="1">
        <v>0.35</v>
      </c>
      <c r="G79" s="7">
        <f t="shared" si="11"/>
        <v>499.99999999999989</v>
      </c>
      <c r="H79" s="7">
        <f t="shared" si="9"/>
        <v>499.99999999999989</v>
      </c>
      <c r="J79" s="7">
        <f t="shared" si="12"/>
        <v>499.99999999999989</v>
      </c>
      <c r="K79" s="7">
        <f t="shared" si="10"/>
        <v>499.99999999999989</v>
      </c>
      <c r="L79" s="3">
        <v>1</v>
      </c>
      <c r="M79" s="80">
        <f t="shared" si="13"/>
        <v>3000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0.2</v>
      </c>
      <c r="F80" s="1">
        <v>0.2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2000</v>
      </c>
      <c r="O80" s="7" t="s">
        <v>52</v>
      </c>
      <c r="P80" s="1" t="s">
        <v>52</v>
      </c>
    </row>
    <row r="81" spans="1:16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106250</v>
      </c>
      <c r="N83" s="80">
        <v>6575</v>
      </c>
      <c r="O83" s="80">
        <v>2914996</v>
      </c>
      <c r="P83" s="1" t="s">
        <v>52</v>
      </c>
    </row>
    <row r="84" spans="1:16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3625.0000000000055</v>
      </c>
      <c r="O84" s="80">
        <f>SUM(K68:K82)</f>
        <v>2912045.53</v>
      </c>
    </row>
    <row r="85" spans="1:16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37.450000000000003</v>
      </c>
      <c r="F85" s="16">
        <v>37.39</v>
      </c>
      <c r="G85" s="7">
        <f>C85*(E85-F85)</f>
        <v>23.22000000000088</v>
      </c>
      <c r="H85" s="7">
        <f>C85*(E85-F85)</f>
        <v>23.22000000000088</v>
      </c>
      <c r="I85" s="1"/>
      <c r="J85" s="7">
        <f>C85*E85</f>
        <v>14493.150000000001</v>
      </c>
      <c r="K85" s="7">
        <f>J85</f>
        <v>14493.150000000001</v>
      </c>
      <c r="L85" s="3">
        <v>2</v>
      </c>
      <c r="M85" s="80" t="s">
        <v>52</v>
      </c>
    </row>
    <row r="86" spans="1:16" x14ac:dyDescent="0.2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47.18</v>
      </c>
      <c r="F89" s="1">
        <v>47.18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10997.61082</v>
      </c>
      <c r="K89" s="7">
        <f>J89</f>
        <v>10997.61082</v>
      </c>
      <c r="L89" s="3">
        <v>2</v>
      </c>
    </row>
    <row r="90" spans="1:16" x14ac:dyDescent="0.2">
      <c r="A90" s="8"/>
      <c r="B90" s="2" t="s">
        <v>27</v>
      </c>
      <c r="C90" s="13">
        <v>735.23400000000004</v>
      </c>
      <c r="D90" s="13" t="s">
        <v>52</v>
      </c>
      <c r="E90" s="1">
        <v>8.33</v>
      </c>
      <c r="F90" s="1">
        <v>8.33</v>
      </c>
      <c r="G90" s="7">
        <f t="shared" si="14"/>
        <v>0</v>
      </c>
      <c r="H90" s="7">
        <f t="shared" si="15"/>
        <v>0</v>
      </c>
      <c r="I90" s="1"/>
      <c r="J90" s="7">
        <f t="shared" si="16"/>
        <v>6124.4992200000006</v>
      </c>
      <c r="K90" s="7">
        <f t="shared" ref="K90:K106" si="17">J90</f>
        <v>6124.4992200000006</v>
      </c>
      <c r="L90" s="3">
        <v>2</v>
      </c>
    </row>
    <row r="91" spans="1:16" x14ac:dyDescent="0.2">
      <c r="A91" s="8"/>
      <c r="B91" s="2" t="s">
        <v>28</v>
      </c>
      <c r="C91" s="13">
        <v>2419.6770000000001</v>
      </c>
      <c r="D91" s="13" t="s">
        <v>52</v>
      </c>
      <c r="E91" s="1">
        <v>19.510000000000002</v>
      </c>
      <c r="F91" s="1">
        <v>19.510000000000002</v>
      </c>
      <c r="G91" s="7">
        <f t="shared" si="14"/>
        <v>0</v>
      </c>
      <c r="H91" s="7">
        <f t="shared" si="15"/>
        <v>0</v>
      </c>
      <c r="I91" s="1"/>
      <c r="J91" s="7">
        <f t="shared" si="16"/>
        <v>47207.898270000005</v>
      </c>
      <c r="K91" s="7">
        <f t="shared" si="17"/>
        <v>47207.898270000005</v>
      </c>
      <c r="L91" s="3">
        <v>2</v>
      </c>
    </row>
    <row r="92" spans="1:16" x14ac:dyDescent="0.2">
      <c r="A92" s="8"/>
      <c r="B92" s="2" t="s">
        <v>29</v>
      </c>
      <c r="C92" s="13">
        <v>1221.6199999999999</v>
      </c>
      <c r="D92" s="13" t="s">
        <v>52</v>
      </c>
      <c r="E92" s="1">
        <v>7.72</v>
      </c>
      <c r="F92" s="1">
        <v>7.72</v>
      </c>
      <c r="G92" s="7">
        <f t="shared" si="14"/>
        <v>0</v>
      </c>
      <c r="H92" s="7">
        <f t="shared" si="15"/>
        <v>0</v>
      </c>
      <c r="I92" s="1"/>
      <c r="J92" s="7">
        <f t="shared" si="16"/>
        <v>9430.906399999998</v>
      </c>
      <c r="K92" s="7">
        <f t="shared" si="17"/>
        <v>9430.906399999998</v>
      </c>
      <c r="L92" s="3">
        <v>2</v>
      </c>
    </row>
    <row r="93" spans="1:16" x14ac:dyDescent="0.2">
      <c r="A93" s="8"/>
      <c r="B93" s="2" t="s">
        <v>30</v>
      </c>
      <c r="C93" s="13">
        <v>256.94099999999997</v>
      </c>
      <c r="D93" s="13" t="s">
        <v>52</v>
      </c>
      <c r="E93" s="1">
        <v>35.369999999999997</v>
      </c>
      <c r="F93" s="1">
        <v>35.369999999999997</v>
      </c>
      <c r="G93" s="7">
        <f t="shared" si="14"/>
        <v>0</v>
      </c>
      <c r="H93" s="7">
        <f t="shared" si="15"/>
        <v>0</v>
      </c>
      <c r="I93" s="1"/>
      <c r="J93" s="7">
        <f t="shared" si="16"/>
        <v>9088.0031699999981</v>
      </c>
      <c r="K93" s="7">
        <f t="shared" si="17"/>
        <v>9088.0031699999981</v>
      </c>
      <c r="L93" s="3">
        <v>2</v>
      </c>
    </row>
    <row r="94" spans="1:16" x14ac:dyDescent="0.2">
      <c r="A94" s="8"/>
      <c r="B94" s="2" t="s">
        <v>31</v>
      </c>
      <c r="C94" s="13">
        <v>372.8</v>
      </c>
      <c r="D94" s="13" t="s">
        <v>52</v>
      </c>
      <c r="E94" s="1">
        <v>25.35</v>
      </c>
      <c r="F94" s="1">
        <v>25.35</v>
      </c>
      <c r="G94" s="7">
        <f t="shared" si="14"/>
        <v>0</v>
      </c>
      <c r="H94" s="7">
        <f t="shared" si="15"/>
        <v>0</v>
      </c>
      <c r="I94" s="1"/>
      <c r="J94" s="7">
        <f t="shared" si="16"/>
        <v>9450.4800000000014</v>
      </c>
      <c r="K94" s="7">
        <f t="shared" si="17"/>
        <v>9450.4800000000014</v>
      </c>
      <c r="L94" s="3">
        <v>2</v>
      </c>
    </row>
    <row r="95" spans="1:16" x14ac:dyDescent="0.2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11.01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6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-3726750</v>
      </c>
      <c r="N103" s="26">
        <f>M103/M110</f>
        <v>-0.62580373569815351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461713.22459572199</v>
      </c>
      <c r="N104" s="26">
        <f>M104/M110</f>
        <v>7.7531860407390726E-2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6023428.5992899993</v>
      </c>
      <c r="N106" s="26">
        <f>M106/M110</f>
        <v>1.0114668596355478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-8.8998720042938573E-2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5955141.8238857221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21364.347300000001</v>
      </c>
      <c r="D113" s="13">
        <f>SUM(D5:D108)</f>
        <v>6729.3472999999994</v>
      </c>
      <c r="G113" s="7">
        <f>SUM(G5:G111)</f>
        <v>1826.8441989998335</v>
      </c>
      <c r="H113" s="7">
        <f>SUM(H5:H111)</f>
        <v>8852.7200039998352</v>
      </c>
      <c r="J113" s="7">
        <f>SUM(J5:J111)</f>
        <v>6445499.1935657226</v>
      </c>
      <c r="K113" s="7">
        <f>SUM(K5:K111)</f>
        <v>5955141.8238857221</v>
      </c>
      <c r="M113" s="92">
        <f>SUM(K45:K65)+K32+K38</f>
        <v>314350.67428899999</v>
      </c>
      <c r="N113" s="94">
        <f>M113/K113</f>
        <v>5.2786429540293736E-2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17.57</v>
      </c>
      <c r="F117" s="1">
        <v>17.57</v>
      </c>
      <c r="G117" s="7">
        <f>C117*(E117-F117)</f>
        <v>0</v>
      </c>
      <c r="H117" s="7">
        <f>C117*(E117-F117)</f>
        <v>0</v>
      </c>
      <c r="I117" s="1"/>
      <c r="J117" s="7">
        <f>C117*E117</f>
        <v>21443.693039999998</v>
      </c>
      <c r="K117" s="7">
        <f>J117</f>
        <v>21443.693039999998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37.450000000000003</v>
      </c>
      <c r="F118" s="1">
        <f>+F85</f>
        <v>37.39</v>
      </c>
      <c r="G118" s="7">
        <f>C118*(E118-F118)</f>
        <v>23.22000000000088</v>
      </c>
      <c r="H118" s="7">
        <f>C118*(E118-F118)</f>
        <v>23.22000000000088</v>
      </c>
      <c r="I118" s="1"/>
      <c r="J118" s="7">
        <f>C118*E118</f>
        <v>14493.150000000001</v>
      </c>
      <c r="K118" s="7">
        <f>J118</f>
        <v>14493.150000000001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11.08</v>
      </c>
      <c r="F122" s="1">
        <v>11.08</v>
      </c>
      <c r="G122" s="7">
        <f>C122*(E122-F122)</f>
        <v>0</v>
      </c>
      <c r="H122" s="7">
        <f>C122*(E122-F122)</f>
        <v>0</v>
      </c>
      <c r="I122" s="1"/>
      <c r="J122" s="7">
        <f>C122*E122</f>
        <v>22160.853159999999</v>
      </c>
      <c r="K122" s="7">
        <f>J122</f>
        <v>22160.853159999999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37.450000000000003</v>
      </c>
      <c r="F123" s="1">
        <f>+F85</f>
        <v>37.39</v>
      </c>
      <c r="G123" s="7">
        <f>C123*(E123-F123)</f>
        <v>23.22000000000088</v>
      </c>
      <c r="H123" s="7">
        <f>C123*(E123-F123)</f>
        <v>23.22000000000088</v>
      </c>
      <c r="I123" s="1"/>
      <c r="J123" s="7">
        <f>C123*E123</f>
        <v>14493.150000000001</v>
      </c>
      <c r="K123" s="7">
        <f>J123</f>
        <v>14493.150000000001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37.450000000000003</v>
      </c>
      <c r="F126" s="1">
        <f>+F85</f>
        <v>37.39</v>
      </c>
      <c r="G126" s="7">
        <f>C126*(E126-F126)</f>
        <v>23.22000000000088</v>
      </c>
      <c r="H126" s="7">
        <f>C126*(E126-F126)</f>
        <v>23.22000000000088</v>
      </c>
      <c r="I126" s="1"/>
      <c r="J126" s="7">
        <f>C126*E126</f>
        <v>14493.150000000001</v>
      </c>
      <c r="K126" s="7">
        <f>J126</f>
        <v>14493.150000000001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31.73</v>
      </c>
      <c r="F130" s="1">
        <f>F$32</f>
        <v>33.1</v>
      </c>
      <c r="G130" s="7">
        <f>C130*(E130-F130)</f>
        <v>-394.56000000000029</v>
      </c>
      <c r="H130" s="7">
        <f>C130*(E130-F130)*0.5895</f>
        <v>-232.59312000000017</v>
      </c>
      <c r="I130" s="1"/>
      <c r="J130" s="7">
        <f>C130*E130</f>
        <v>9138.24</v>
      </c>
      <c r="K130" s="7">
        <f>J130*0.5995</f>
        <v>5478.3748800000003</v>
      </c>
      <c r="L130" s="3">
        <v>2</v>
      </c>
      <c r="M130" s="80">
        <f>SUM(K113:K130)+K139</f>
        <v>6170515.2527657254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31.73</v>
      </c>
      <c r="F133" s="1">
        <f t="shared" si="18"/>
        <v>33.1</v>
      </c>
      <c r="G133" s="7">
        <f>C133*(E133-F133)</f>
        <v>-4563.470000000003</v>
      </c>
      <c r="H133" s="7">
        <f>C133*(E133-F133)*0.5895</f>
        <v>-2690.1655650000021</v>
      </c>
      <c r="I133" s="1"/>
      <c r="J133" s="7">
        <f>C133*E133</f>
        <v>105692.63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31.73</v>
      </c>
      <c r="F134" s="1">
        <f t="shared" si="18"/>
        <v>33.1</v>
      </c>
      <c r="G134" s="7">
        <f>C134*(E134-F134)</f>
        <v>-915.16000000000065</v>
      </c>
      <c r="H134" s="7">
        <f>C134*(E134-F134)*0.5895</f>
        <v>-539.48682000000042</v>
      </c>
      <c r="I134" s="1"/>
      <c r="J134" s="7">
        <f>C134*E134</f>
        <v>21195.64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31.73</v>
      </c>
      <c r="F135" s="1">
        <f t="shared" si="18"/>
        <v>33.1</v>
      </c>
      <c r="G135" s="7">
        <f>C135*(E135-F135)</f>
        <v>-1076.8200000000008</v>
      </c>
      <c r="H135" s="7">
        <f>C135*(E135-F135)*0.5895</f>
        <v>-634.78539000000058</v>
      </c>
      <c r="I135" s="1"/>
      <c r="J135" s="7">
        <f>C135*E135</f>
        <v>24939.78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31.73</v>
      </c>
      <c r="F136" s="1">
        <f t="shared" si="18"/>
        <v>33.1</v>
      </c>
      <c r="G136" s="7">
        <f>C136*(E136-F136)</f>
        <v>-1182.3100000000009</v>
      </c>
      <c r="H136" s="7">
        <f>C136*(E136-F136)*0.5895</f>
        <v>-696.97174500000051</v>
      </c>
      <c r="I136" s="1"/>
      <c r="J136" s="7">
        <f>C136*E136</f>
        <v>27382.99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-3726750</v>
      </c>
      <c r="N137" s="26">
        <f>M137/M144</f>
        <v>-0.60396090882841791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676612.203475722</v>
      </c>
      <c r="N138" s="26">
        <f>M138/M144</f>
        <v>0.10965246430149472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31.73</v>
      </c>
      <c r="F139" s="1">
        <f t="shared" si="19"/>
        <v>33.1</v>
      </c>
      <c r="G139" s="7">
        <f t="shared" ref="G139:G147" si="20">IF(E139&gt;I139,(E139-F139)*C139,0)</f>
        <v>-20933.600000000017</v>
      </c>
      <c r="H139" s="7">
        <f t="shared" ref="H139:H147" si="21">IF(E139&gt;I139,(E139-F139)*C139*0.5895,0)</f>
        <v>-12340.357200000009</v>
      </c>
      <c r="I139" s="1">
        <v>18.375</v>
      </c>
      <c r="J139" s="7">
        <f t="shared" ref="J139:J147" si="22">IF(C139*(E139-I139)&gt;0,C139*(E139-I139),0)</f>
        <v>204064.4</v>
      </c>
      <c r="K139" s="7">
        <f>J139*0.5995</f>
        <v>122336.6078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31.73</v>
      </c>
      <c r="F140" s="1">
        <f t="shared" si="19"/>
        <v>33.1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6023903.0492899995</v>
      </c>
      <c r="N140" s="26">
        <f>M140/M144</f>
        <v>0.97623987666021761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31.73</v>
      </c>
      <c r="F141" s="1">
        <f t="shared" si="19"/>
        <v>33.1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31.73</v>
      </c>
      <c r="F142" s="1">
        <f t="shared" si="19"/>
        <v>33.1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-8.5892340961712346E-2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31.73</v>
      </c>
      <c r="F143" s="1">
        <f t="shared" si="19"/>
        <v>33.1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31.73</v>
      </c>
      <c r="F144" s="1">
        <f t="shared" si="19"/>
        <v>33.1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6170515.2527657216</v>
      </c>
      <c r="N144" s="26">
        <f>+M144/K150</f>
        <v>0.99999999999999944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31.73</v>
      </c>
      <c r="F145" s="1">
        <f t="shared" si="19"/>
        <v>33.1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31.73</v>
      </c>
      <c r="F146" s="1">
        <f t="shared" si="19"/>
        <v>33.1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31.73</v>
      </c>
      <c r="F147" s="1">
        <f t="shared" si="19"/>
        <v>33.1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65703.347299999994</v>
      </c>
      <c r="D150" s="13">
        <f>SUM(D130:D147)+D113</f>
        <v>22009.347300000001</v>
      </c>
      <c r="G150" s="7">
        <f>SUM(G113:G148)</f>
        <v>-27169.415801000185</v>
      </c>
      <c r="H150" s="7">
        <f>SUM(H113:H148)</f>
        <v>-8211.9798360001732</v>
      </c>
      <c r="J150" s="7">
        <f>SUM(J113:J148)</f>
        <v>6925471.3197657261</v>
      </c>
      <c r="K150" s="7">
        <f>SUM(K113:K148)</f>
        <v>6170515.2527657254</v>
      </c>
      <c r="M150" s="92">
        <f>SUM(K130:K147)+M113</f>
        <v>442165.656969</v>
      </c>
      <c r="N150" s="94">
        <f>M150/K150</f>
        <v>7.1657817679133706E-2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416859.9276720006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431936.06769360084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105692.63</v>
      </c>
      <c r="C7" s="16">
        <f>H33</f>
        <v>63362.731685000006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204064.4</v>
      </c>
      <c r="H14" s="11">
        <f>G14*0.5995</f>
        <v>122336.6078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9138.24</v>
      </c>
      <c r="H25" s="11">
        <f t="shared" si="0"/>
        <v>5478.3748800000003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105692.63</v>
      </c>
      <c r="H33" s="11">
        <f t="shared" si="0"/>
        <v>63362.731685000006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7075.79</v>
      </c>
      <c r="H47" s="11">
        <f t="shared" si="0"/>
        <v>4241.9361049999998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7075.79</v>
      </c>
      <c r="H48" s="11">
        <f t="shared" si="0"/>
        <v>4241.9361049999998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7044.06</v>
      </c>
      <c r="H49" s="11">
        <f t="shared" si="0"/>
        <v>4222.9139700000005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8313.26</v>
      </c>
      <c r="H58" s="11">
        <f t="shared" si="0"/>
        <v>4983.7993700000006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8313.26</v>
      </c>
      <c r="H59" s="11">
        <f t="shared" si="0"/>
        <v>4983.7993700000006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8313.26</v>
      </c>
      <c r="H60" s="11">
        <f t="shared" si="0"/>
        <v>4983.7993700000006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9138.24</v>
      </c>
      <c r="H69" s="11">
        <f t="shared" si="0"/>
        <v>5478.3748800000003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9138.24</v>
      </c>
      <c r="H70" s="11">
        <f t="shared" si="0"/>
        <v>5478.3748800000003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9106.51</v>
      </c>
      <c r="H71" s="11">
        <f t="shared" si="0"/>
        <v>5459.3527450000001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392413.68</v>
      </c>
      <c r="H76" s="15">
        <f>SUM(H14:H74)</f>
        <v>235252.00115999999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2001-10-02T22:06:54Z</cp:lastPrinted>
  <dcterms:created xsi:type="dcterms:W3CDTF">1998-07-16T04:01:00Z</dcterms:created>
  <dcterms:modified xsi:type="dcterms:W3CDTF">2023-09-20T00:34:53Z</dcterms:modified>
</cp:coreProperties>
</file>