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89486F-7D1C-462C-81F0-E7943C48D54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<sst xmlns="http://schemas.openxmlformats.org/spreadsheetml/2006/main" count="931" uniqueCount="174">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</sst>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37174</v>
      </c>
      <c r="F3" s="12">
        <v>37173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2201201+8450</f>
        <v>2209651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2209651</v>
      </c>
      <c r="K5" s="7">
        <f>J5</f>
        <v>2209651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16.43</v>
      </c>
      <c r="F6" s="1">
        <v>16.399999999999999</v>
      </c>
      <c r="G6" s="7">
        <f>C6*(E6-F6)</f>
        <v>30.000000000001137</v>
      </c>
      <c r="H6" s="7">
        <f>C6*(E6-F6)</f>
        <v>30.000000000001137</v>
      </c>
      <c r="J6" s="7">
        <f>C6*E6</f>
        <v>16430</v>
      </c>
      <c r="K6" s="7">
        <f>J6</f>
        <v>16430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 t="s">
        <v>52</v>
      </c>
      <c r="B9" s="62" t="s">
        <v>169</v>
      </c>
      <c r="C9" s="13">
        <v>-10000</v>
      </c>
      <c r="D9" s="13" t="s">
        <v>52</v>
      </c>
      <c r="E9" s="1">
        <v>37.01</v>
      </c>
      <c r="F9" s="1">
        <v>35.4</v>
      </c>
      <c r="G9" s="7">
        <f>C9*(E9-F9)</f>
        <v>-16099.999999999995</v>
      </c>
      <c r="H9" s="7">
        <f>C9*(E9-F9)</f>
        <v>-16099.999999999995</v>
      </c>
      <c r="J9" s="7">
        <f>G9</f>
        <v>-16099.999999999995</v>
      </c>
      <c r="K9" s="7">
        <f>J9</f>
        <v>-16099.999999999995</v>
      </c>
      <c r="L9" s="3">
        <v>1</v>
      </c>
    </row>
    <row r="10" spans="1:16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35.200000000000003</v>
      </c>
      <c r="F10" s="1">
        <f>F$32</f>
        <v>33.39</v>
      </c>
      <c r="G10" s="7">
        <f>C10*(E10-F10)</f>
        <v>-27150.000000000033</v>
      </c>
      <c r="H10" s="7">
        <f>C10*(E10-F10)</f>
        <v>-27150.000000000033</v>
      </c>
      <c r="J10" s="7">
        <f>G10</f>
        <v>-27150.000000000033</v>
      </c>
      <c r="K10" s="7">
        <f>J10</f>
        <v>-27150.000000000033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">
        <v>80.45</v>
      </c>
      <c r="F11" s="1">
        <v>83</v>
      </c>
      <c r="G11" s="7">
        <f>C11*(E11-F11)</f>
        <v>89249.999999999898</v>
      </c>
      <c r="H11" s="7">
        <f>C11*(E11-F11)</f>
        <v>89249.999999999898</v>
      </c>
      <c r="J11" s="7">
        <f>G11</f>
        <v>89249.999999999898</v>
      </c>
      <c r="K11" s="7">
        <f>J11</f>
        <v>89249.999999999898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-19000</v>
      </c>
      <c r="E16" s="1">
        <v>4.1500000000000004</v>
      </c>
      <c r="F16" s="1">
        <v>3.3</v>
      </c>
      <c r="G16" s="7">
        <f>(E16-F16)*C16</f>
        <v>-16150.000000000011</v>
      </c>
      <c r="H16" s="7">
        <f>C16*(E16-F16)</f>
        <v>-16150.000000000011</v>
      </c>
      <c r="J16" s="7">
        <f>G16</f>
        <v>-16150.000000000011</v>
      </c>
      <c r="K16" s="7">
        <f>J16</f>
        <v>-16150.000000000011</v>
      </c>
      <c r="L16" s="3">
        <v>1</v>
      </c>
      <c r="M16" s="80">
        <f>C16*E16*-1</f>
        <v>78850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2255931</v>
      </c>
      <c r="N18" s="80">
        <v>2226051</v>
      </c>
      <c r="O18" s="67">
        <f>M18-N18</f>
        <v>29880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14.28</v>
      </c>
      <c r="F24" s="1">
        <v>13.7</v>
      </c>
      <c r="G24" s="7">
        <f t="shared" ref="G24:G29" si="0">C24*(E24-F24)</f>
        <v>522.00000000000011</v>
      </c>
      <c r="H24" s="7">
        <f t="shared" ref="H24:H29" si="1">C24*(E24-F24)</f>
        <v>522.00000000000011</v>
      </c>
      <c r="I24" s="1"/>
      <c r="J24" s="7">
        <f t="shared" ref="J24:J29" si="2">C24*E24</f>
        <v>12852</v>
      </c>
      <c r="K24" s="7">
        <f t="shared" ref="K24:K35" si="3">J24</f>
        <v>12852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18.03</v>
      </c>
      <c r="F25" s="1">
        <v>18.02</v>
      </c>
      <c r="G25" s="7">
        <f t="shared" si="0"/>
        <v>1.0000000000001563</v>
      </c>
      <c r="H25" s="7">
        <f t="shared" si="1"/>
        <v>1.0000000000001563</v>
      </c>
      <c r="I25" s="1"/>
      <c r="J25" s="7">
        <f t="shared" si="2"/>
        <v>1803</v>
      </c>
      <c r="K25" s="7">
        <f t="shared" si="3"/>
        <v>1803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46.53</v>
      </c>
      <c r="F26" s="1">
        <v>46.2</v>
      </c>
      <c r="G26" s="7">
        <f t="shared" si="0"/>
        <v>27.389999999999858</v>
      </c>
      <c r="H26" s="7">
        <f t="shared" si="1"/>
        <v>27.389999999999858</v>
      </c>
      <c r="I26" s="1"/>
      <c r="J26" s="7">
        <f t="shared" si="2"/>
        <v>3861.9900000000002</v>
      </c>
      <c r="K26" s="7">
        <f t="shared" si="3"/>
        <v>3861.9900000000002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10.99</v>
      </c>
      <c r="F27" s="1">
        <v>10.55</v>
      </c>
      <c r="G27" s="7">
        <f t="shared" si="0"/>
        <v>74.359999999999914</v>
      </c>
      <c r="H27" s="7">
        <f t="shared" si="1"/>
        <v>74.359999999999914</v>
      </c>
      <c r="I27" s="1"/>
      <c r="J27" s="7">
        <f t="shared" si="2"/>
        <v>1857.31</v>
      </c>
      <c r="K27" s="7">
        <f t="shared" si="3"/>
        <v>1857.31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259.69150000000002</v>
      </c>
      <c r="D32" s="13">
        <f>C32*1</f>
        <v>259.69150000000002</v>
      </c>
      <c r="E32" s="16">
        <v>35.200000000000003</v>
      </c>
      <c r="F32" s="16">
        <v>33.39</v>
      </c>
      <c r="G32" s="7">
        <f>C32*(E32-F32)</f>
        <v>470.0416150000006</v>
      </c>
      <c r="H32" s="7">
        <f>C32*(E32-F32)</f>
        <v>470.0416150000006</v>
      </c>
      <c r="I32" s="3"/>
      <c r="J32" s="7">
        <f>C32*E32</f>
        <v>9141.140800000001</v>
      </c>
      <c r="K32" s="7">
        <f t="shared" si="3"/>
        <v>9141.140800000001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133022.67000000001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133022.67000000001</v>
      </c>
      <c r="K33" s="7">
        <f>J33</f>
        <v>133022.67000000001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35.200000000000003</v>
      </c>
      <c r="F38" s="1">
        <f>F$32</f>
        <v>33.39</v>
      </c>
      <c r="G38" s="7">
        <f>C38*(E38-F38)</f>
        <v>159.01574000000019</v>
      </c>
      <c r="H38" s="7">
        <f>C38*(E38-F38)</f>
        <v>159.01574000000019</v>
      </c>
      <c r="I38" s="1"/>
      <c r="J38" s="7">
        <f>C38*E38</f>
        <v>3092.4608000000003</v>
      </c>
      <c r="K38" s="7">
        <f>J38</f>
        <v>3092.4608000000003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611406.34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611406.34</v>
      </c>
      <c r="K41" s="7">
        <f>J41*0.614</f>
        <v>375403.49275999999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263571.18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263571.18</v>
      </c>
      <c r="K44" s="7">
        <f>J44*0.614</f>
        <v>161832.70452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8241</v>
      </c>
      <c r="D45" s="13">
        <f>C45*1</f>
        <v>8241</v>
      </c>
      <c r="E45" s="1">
        <f>E$32</f>
        <v>35.200000000000003</v>
      </c>
      <c r="F45" s="1">
        <f>F$32</f>
        <v>33.39</v>
      </c>
      <c r="G45" s="7">
        <f>C45*(E45-F45)</f>
        <v>14916.210000000019</v>
      </c>
      <c r="H45" s="7">
        <f>C45*(E45-F45)*0.5895</f>
        <v>8793.1057950000122</v>
      </c>
      <c r="I45" s="22" t="s">
        <v>52</v>
      </c>
      <c r="J45" s="7">
        <f>C45*E45</f>
        <v>290083.20000000001</v>
      </c>
      <c r="K45" s="7">
        <f>J45*0.614</f>
        <v>178111.08480000001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35.200000000000003</v>
      </c>
      <c r="F48" s="1">
        <f t="shared" si="4"/>
        <v>33.39</v>
      </c>
      <c r="G48" s="7">
        <f>C48*(E48-F48)</f>
        <v>2366.7310220000031</v>
      </c>
      <c r="H48" s="7">
        <f>C48*(E48-F48)</f>
        <v>2366.7310220000031</v>
      </c>
      <c r="I48" s="1"/>
      <c r="J48" s="7">
        <f>C48*E48</f>
        <v>46027.034240000001</v>
      </c>
      <c r="K48" s="7">
        <f>J48</f>
        <v>46027.034240000001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35.200000000000003</v>
      </c>
      <c r="F49" s="1">
        <f t="shared" si="4"/>
        <v>33.39</v>
      </c>
      <c r="G49" s="7">
        <f>C49*(E49-F49)</f>
        <v>322.2404540000004</v>
      </c>
      <c r="H49" s="7">
        <f>C49*(E49-F49)</f>
        <v>322.2404540000004</v>
      </c>
      <c r="I49" s="1"/>
      <c r="J49" s="7">
        <f>C49*E49</f>
        <v>6266.7756800000006</v>
      </c>
      <c r="K49" s="7">
        <f>J49</f>
        <v>6266.7756800000006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35.200000000000003</v>
      </c>
      <c r="F50" s="1">
        <f t="shared" si="4"/>
        <v>33.39</v>
      </c>
      <c r="G50" s="7">
        <f>C50*(E50-F50)</f>
        <v>729.16592100000094</v>
      </c>
      <c r="H50" s="7">
        <f>C50*(E50-F50)</f>
        <v>729.16592100000094</v>
      </c>
      <c r="I50" s="1"/>
      <c r="J50" s="7">
        <f>C50*E50</f>
        <v>14180.464320000001</v>
      </c>
      <c r="K50" s="7">
        <f>J50</f>
        <v>14180.464320000001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35.200000000000003</v>
      </c>
      <c r="F53" s="1">
        <f t="shared" si="5"/>
        <v>33.39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35.200000000000003</v>
      </c>
      <c r="F54" s="1">
        <f t="shared" si="5"/>
        <v>33.39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35.200000000000003</v>
      </c>
      <c r="F55" s="1">
        <f t="shared" si="5"/>
        <v>33.39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35.200000000000003</v>
      </c>
      <c r="F56" s="1">
        <f t="shared" si="5"/>
        <v>33.39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35.200000000000003</v>
      </c>
      <c r="F57" s="1">
        <f t="shared" si="5"/>
        <v>33.39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35.200000000000003</v>
      </c>
      <c r="F58" s="1">
        <f t="shared" si="5"/>
        <v>33.39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35.200000000000003</v>
      </c>
      <c r="F59" s="1">
        <f t="shared" si="5"/>
        <v>33.39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35.200000000000003</v>
      </c>
      <c r="F62" s="1">
        <f>F$32</f>
        <v>33.39</v>
      </c>
      <c r="G62" s="7">
        <f>C62*(E62-F62)</f>
        <v>4193.770000000005</v>
      </c>
      <c r="H62" s="7">
        <f>C62*(E62-F62)*0.5895</f>
        <v>2472.227415000003</v>
      </c>
      <c r="I62" s="1"/>
      <c r="J62" s="7">
        <f>C62*E62</f>
        <v>81558.400000000009</v>
      </c>
      <c r="K62" s="7">
        <f>J62*0.614</f>
        <v>50076.857600000003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35.200000000000003</v>
      </c>
      <c r="F65" s="1">
        <f>F$32</f>
        <v>33.39</v>
      </c>
      <c r="G65" s="7">
        <f>C65*(E65-F65)</f>
        <v>3482.4400000000041</v>
      </c>
      <c r="H65" s="7">
        <f>C65*(E65-F65)*0.5895</f>
        <v>2052.8983800000024</v>
      </c>
      <c r="I65" s="1"/>
      <c r="J65" s="7">
        <f>C65*E65</f>
        <v>67724.800000000003</v>
      </c>
      <c r="K65" s="7">
        <f>J65*0.614</f>
        <v>41583.027200000004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173</v>
      </c>
      <c r="C68" s="80">
        <v>2906941.95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2906941.95</v>
      </c>
      <c r="K68" s="7">
        <f t="shared" ref="K68:K83" si="10">J68</f>
        <v>2906941.95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5.35</v>
      </c>
      <c r="F69" s="1">
        <v>6.55</v>
      </c>
      <c r="G69" s="7">
        <f>(E69-F69)*C69</f>
        <v>6000.0000000000009</v>
      </c>
      <c r="H69" s="7">
        <f>C69*(E69-F69)</f>
        <v>6000.0000000000009</v>
      </c>
      <c r="J69" s="7">
        <f>G69</f>
        <v>6000.0000000000009</v>
      </c>
      <c r="K69" s="7">
        <f t="shared" si="10"/>
        <v>6000.0000000000009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15.2</v>
      </c>
      <c r="F70" s="1">
        <v>16.8</v>
      </c>
      <c r="G70" s="7">
        <f t="shared" ref="G70:G82" si="11">(E70-F70)*C70</f>
        <v>3200.0000000000027</v>
      </c>
      <c r="H70" s="7">
        <f t="shared" si="9"/>
        <v>3200.0000000000027</v>
      </c>
      <c r="J70" s="7">
        <f>G70</f>
        <v>3200.0000000000027</v>
      </c>
      <c r="K70" s="7">
        <f t="shared" si="10"/>
        <v>3200.0000000000027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4.1500000000000004</v>
      </c>
      <c r="F71" s="1">
        <v>3.3</v>
      </c>
      <c r="G71" s="7">
        <f>(E71-F71)*C71</f>
        <v>-12750.000000000007</v>
      </c>
      <c r="H71" s="7">
        <f>C71*(E71-F71)</f>
        <v>-12750.000000000007</v>
      </c>
      <c r="J71" s="7">
        <f>G71</f>
        <v>-12750.000000000007</v>
      </c>
      <c r="K71" s="7">
        <f>J71</f>
        <v>-12750.000000000007</v>
      </c>
      <c r="L71" s="3">
        <v>1</v>
      </c>
      <c r="M71" s="80">
        <f>C71*E71*-1</f>
        <v>62250.000000000007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2.2000000000000002</v>
      </c>
      <c r="F72" s="1">
        <v>1.7</v>
      </c>
      <c r="G72" s="7">
        <f>(E72-F72)*C72</f>
        <v>-1250.0000000000005</v>
      </c>
      <c r="H72" s="7">
        <f>C72*(E72-F72)</f>
        <v>-1250.0000000000005</v>
      </c>
      <c r="J72" s="7">
        <f>G72</f>
        <v>-1250.0000000000005</v>
      </c>
      <c r="K72" s="7">
        <f>J72</f>
        <v>-1250.0000000000005</v>
      </c>
      <c r="L72" s="3">
        <v>1</v>
      </c>
      <c r="M72" s="80">
        <f>C72*E72*-1</f>
        <v>5500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0.6</v>
      </c>
      <c r="F73" s="1">
        <v>0.35</v>
      </c>
      <c r="G73" s="7">
        <f t="shared" si="11"/>
        <v>-1250</v>
      </c>
      <c r="H73" s="7">
        <f t="shared" si="9"/>
        <v>-1250</v>
      </c>
      <c r="J73" s="7">
        <f t="shared" ref="J73:J81" si="12">G73</f>
        <v>-1250</v>
      </c>
      <c r="K73" s="7">
        <f t="shared" si="10"/>
        <v>-1250</v>
      </c>
      <c r="L73" s="3">
        <v>1</v>
      </c>
      <c r="M73" s="80">
        <f t="shared" ref="M73:M82" si="13">C73*E73*-1</f>
        <v>3000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0.2</v>
      </c>
      <c r="F74" s="1">
        <v>0.05</v>
      </c>
      <c r="G74" s="7">
        <f t="shared" si="11"/>
        <v>-2250.0000000000005</v>
      </c>
      <c r="H74" s="7">
        <f t="shared" si="9"/>
        <v>-2250.0000000000005</v>
      </c>
      <c r="J74" s="7">
        <f t="shared" si="12"/>
        <v>-2250.0000000000005</v>
      </c>
      <c r="K74" s="7">
        <f t="shared" si="10"/>
        <v>-2250.0000000000005</v>
      </c>
      <c r="L74" s="3">
        <v>1</v>
      </c>
      <c r="M74" s="80">
        <f t="shared" si="13"/>
        <v>3000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2.8</v>
      </c>
      <c r="F75" s="1">
        <v>2.2999999999999998</v>
      </c>
      <c r="G75" s="7">
        <f>(E75-F75)*C75</f>
        <v>-2500</v>
      </c>
      <c r="H75" s="7">
        <f>C75*(E75-F75)</f>
        <v>-2500</v>
      </c>
      <c r="J75" s="7">
        <f>G75</f>
        <v>-2500</v>
      </c>
      <c r="K75" s="7">
        <f t="shared" si="10"/>
        <v>-2500</v>
      </c>
      <c r="L75" s="3">
        <v>1</v>
      </c>
      <c r="M75" s="80">
        <f>C75*E75*-1</f>
        <v>14000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2.0499999999999998</v>
      </c>
      <c r="F76" s="1">
        <v>1.65</v>
      </c>
      <c r="G76" s="7">
        <f t="shared" si="11"/>
        <v>-5999.9999999999991</v>
      </c>
      <c r="H76" s="7">
        <f t="shared" si="9"/>
        <v>-5999.9999999999991</v>
      </c>
      <c r="J76" s="7">
        <f t="shared" si="12"/>
        <v>-5999.9999999999991</v>
      </c>
      <c r="K76" s="7">
        <f t="shared" si="10"/>
        <v>-5999.9999999999991</v>
      </c>
      <c r="L76" s="3">
        <v>1</v>
      </c>
      <c r="M76" s="80">
        <f t="shared" si="13"/>
        <v>30749.999999999996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1.5</v>
      </c>
      <c r="F77" s="1">
        <v>1.2</v>
      </c>
      <c r="G77" s="7">
        <f>(E77-F77)*C77</f>
        <v>-4500.0000000000009</v>
      </c>
      <c r="H77" s="7">
        <f>C77*(E77-F77)</f>
        <v>-4500.0000000000009</v>
      </c>
      <c r="J77" s="7">
        <f>G77</f>
        <v>-4500.0000000000009</v>
      </c>
      <c r="K77" s="7">
        <f t="shared" si="10"/>
        <v>-4500.0000000000009</v>
      </c>
      <c r="L77" s="3">
        <v>1</v>
      </c>
      <c r="M77" s="80">
        <f>C77*E77*-1</f>
        <v>22500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0.7</v>
      </c>
      <c r="F78" s="1">
        <v>0.55000000000000004</v>
      </c>
      <c r="G78" s="7">
        <f t="shared" si="11"/>
        <v>-1499.9999999999991</v>
      </c>
      <c r="H78" s="7">
        <f t="shared" si="9"/>
        <v>-1499.9999999999991</v>
      </c>
      <c r="J78" s="7">
        <f>G78</f>
        <v>-1499.9999999999991</v>
      </c>
      <c r="K78" s="7">
        <f t="shared" si="10"/>
        <v>-1499.9999999999991</v>
      </c>
      <c r="L78" s="3">
        <v>1</v>
      </c>
      <c r="M78" s="80">
        <f t="shared" si="13"/>
        <v>7000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0.45</v>
      </c>
      <c r="F79" s="1">
        <v>0.35</v>
      </c>
      <c r="G79" s="7">
        <f t="shared" si="11"/>
        <v>-1000.0000000000003</v>
      </c>
      <c r="H79" s="7">
        <f t="shared" si="9"/>
        <v>-1000.0000000000003</v>
      </c>
      <c r="J79" s="7">
        <f t="shared" si="12"/>
        <v>-1000.0000000000003</v>
      </c>
      <c r="K79" s="7">
        <f t="shared" si="10"/>
        <v>-1000.0000000000003</v>
      </c>
      <c r="L79" s="3">
        <v>1</v>
      </c>
      <c r="M79" s="80">
        <f t="shared" si="13"/>
        <v>4500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0.25</v>
      </c>
      <c r="F80" s="1">
        <v>0.2</v>
      </c>
      <c r="G80" s="7">
        <f t="shared" si="11"/>
        <v>-499.99999999999989</v>
      </c>
      <c r="H80" s="7">
        <f t="shared" si="9"/>
        <v>-499.99999999999989</v>
      </c>
      <c r="J80" s="7">
        <f t="shared" si="12"/>
        <v>-499.99999999999989</v>
      </c>
      <c r="K80" s="7">
        <f t="shared" si="10"/>
        <v>-499.99999999999989</v>
      </c>
      <c r="L80" s="3">
        <v>1</v>
      </c>
      <c r="M80" s="80">
        <f t="shared" si="13"/>
        <v>2500</v>
      </c>
      <c r="O80" s="7" t="s">
        <v>52</v>
      </c>
    </row>
    <row r="81" spans="1:15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0.2</v>
      </c>
      <c r="F81" s="1">
        <v>0.1</v>
      </c>
      <c r="G81" s="7">
        <f t="shared" si="11"/>
        <v>-1000</v>
      </c>
      <c r="H81" s="7">
        <f t="shared" si="9"/>
        <v>-1000</v>
      </c>
      <c r="J81" s="7">
        <f t="shared" si="12"/>
        <v>-1000</v>
      </c>
      <c r="K81" s="7">
        <f t="shared" si="10"/>
        <v>-1000</v>
      </c>
      <c r="L81" s="3">
        <v>1</v>
      </c>
      <c r="M81" s="92">
        <f t="shared" si="13"/>
        <v>2000</v>
      </c>
      <c r="O81" s="80" t="s">
        <v>52</v>
      </c>
    </row>
    <row r="82" spans="1:15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</row>
    <row r="83" spans="1:15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157500</v>
      </c>
      <c r="N83" s="80">
        <v>2800</v>
      </c>
      <c r="O83" s="80">
        <v>2906941.95</v>
      </c>
    </row>
    <row r="84" spans="1:15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-25300.000000000004</v>
      </c>
      <c r="O84" s="80">
        <f>SUM(K68:K82)</f>
        <v>2881641.95</v>
      </c>
    </row>
    <row r="85" spans="1:15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37.94</v>
      </c>
      <c r="F85" s="16">
        <v>36.82</v>
      </c>
      <c r="G85" s="7">
        <f>C85*(E85-F85)</f>
        <v>433.43999999999903</v>
      </c>
      <c r="H85" s="7">
        <f>C85*(E85-F85)</f>
        <v>433.43999999999903</v>
      </c>
      <c r="I85" s="1"/>
      <c r="J85" s="7">
        <f>C85*E85</f>
        <v>14682.779999999999</v>
      </c>
      <c r="K85" s="7">
        <f>J85</f>
        <v>14682.779999999999</v>
      </c>
      <c r="L85" s="3">
        <v>2</v>
      </c>
      <c r="M85" s="80" t="s">
        <v>52</v>
      </c>
    </row>
    <row r="86" spans="1:15" x14ac:dyDescent="0.2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46.26</v>
      </c>
      <c r="F89" s="1">
        <v>46.26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10827.800639999999</v>
      </c>
      <c r="K89" s="7">
        <f>J89</f>
        <v>10827.800639999999</v>
      </c>
      <c r="L89" s="3">
        <v>2</v>
      </c>
    </row>
    <row r="90" spans="1:15" x14ac:dyDescent="0.2">
      <c r="A90" s="8"/>
      <c r="B90" s="2" t="s">
        <v>27</v>
      </c>
      <c r="C90" s="13">
        <v>735.23400000000004</v>
      </c>
      <c r="D90" s="13" t="s">
        <v>52</v>
      </c>
      <c r="E90" s="1">
        <v>8.34</v>
      </c>
      <c r="F90" s="1">
        <v>8.15</v>
      </c>
      <c r="G90" s="7">
        <f t="shared" si="14"/>
        <v>139.69445999999965</v>
      </c>
      <c r="H90" s="7">
        <f t="shared" si="15"/>
        <v>139.69445999999965</v>
      </c>
      <c r="I90" s="1"/>
      <c r="J90" s="7">
        <f t="shared" si="16"/>
        <v>6131.8515600000001</v>
      </c>
      <c r="K90" s="7">
        <f t="shared" ref="K90:K106" si="17">J90</f>
        <v>6131.8515600000001</v>
      </c>
      <c r="L90" s="3">
        <v>2</v>
      </c>
    </row>
    <row r="91" spans="1:15" x14ac:dyDescent="0.2">
      <c r="A91" s="8"/>
      <c r="B91" s="2" t="s">
        <v>28</v>
      </c>
      <c r="C91" s="13">
        <v>2419.6770000000001</v>
      </c>
      <c r="D91" s="13" t="s">
        <v>52</v>
      </c>
      <c r="E91" s="1">
        <v>19.88</v>
      </c>
      <c r="F91" s="1">
        <v>19.36</v>
      </c>
      <c r="G91" s="7">
        <f t="shared" si="14"/>
        <v>1258.232039999999</v>
      </c>
      <c r="H91" s="7">
        <f t="shared" si="15"/>
        <v>1258.232039999999</v>
      </c>
      <c r="I91" s="1"/>
      <c r="J91" s="7">
        <f t="shared" si="16"/>
        <v>48103.178760000003</v>
      </c>
      <c r="K91" s="7">
        <f t="shared" si="17"/>
        <v>48103.178760000003</v>
      </c>
      <c r="L91" s="3">
        <v>2</v>
      </c>
    </row>
    <row r="92" spans="1:15" x14ac:dyDescent="0.2">
      <c r="A92" s="8"/>
      <c r="B92" s="2" t="s">
        <v>29</v>
      </c>
      <c r="C92" s="13">
        <v>1240.306</v>
      </c>
      <c r="D92" s="13" t="s">
        <v>52</v>
      </c>
      <c r="E92" s="1">
        <v>7.85</v>
      </c>
      <c r="F92" s="1">
        <v>7.77</v>
      </c>
      <c r="G92" s="7">
        <f t="shared" si="14"/>
        <v>99.224480000000085</v>
      </c>
      <c r="H92" s="7">
        <f t="shared" si="15"/>
        <v>99.224480000000085</v>
      </c>
      <c r="I92" s="1"/>
      <c r="J92" s="7">
        <f t="shared" si="16"/>
        <v>9736.4020999999993</v>
      </c>
      <c r="K92" s="7">
        <f t="shared" si="17"/>
        <v>9736.4020999999993</v>
      </c>
      <c r="L92" s="3">
        <v>2</v>
      </c>
    </row>
    <row r="93" spans="1:15" x14ac:dyDescent="0.2">
      <c r="A93" s="8"/>
      <c r="B93" s="2" t="s">
        <v>30</v>
      </c>
      <c r="C93" s="13">
        <v>261.04399999999998</v>
      </c>
      <c r="D93" s="13" t="s">
        <v>52</v>
      </c>
      <c r="E93" s="1">
        <v>35.64</v>
      </c>
      <c r="F93" s="1">
        <v>34.94</v>
      </c>
      <c r="G93" s="7">
        <f t="shared" si="14"/>
        <v>182.73080000000073</v>
      </c>
      <c r="H93" s="7">
        <f t="shared" si="15"/>
        <v>182.73080000000073</v>
      </c>
      <c r="I93" s="1"/>
      <c r="J93" s="7">
        <f t="shared" si="16"/>
        <v>9303.6081599999998</v>
      </c>
      <c r="K93" s="7">
        <f t="shared" si="17"/>
        <v>9303.6081599999998</v>
      </c>
      <c r="L93" s="3">
        <v>2</v>
      </c>
    </row>
    <row r="94" spans="1:15" x14ac:dyDescent="0.2">
      <c r="A94" s="8"/>
      <c r="B94" s="2" t="s">
        <v>31</v>
      </c>
      <c r="C94" s="13">
        <v>378.52600000000001</v>
      </c>
      <c r="D94" s="13" t="s">
        <v>52</v>
      </c>
      <c r="E94" s="1">
        <v>25.39</v>
      </c>
      <c r="F94" s="1">
        <v>24.89</v>
      </c>
      <c r="G94" s="7">
        <f t="shared" si="14"/>
        <v>189.26300000000001</v>
      </c>
      <c r="H94" s="7">
        <f t="shared" si="15"/>
        <v>189.26300000000001</v>
      </c>
      <c r="I94" s="1"/>
      <c r="J94" s="7">
        <f t="shared" si="16"/>
        <v>9610.7751399999997</v>
      </c>
      <c r="K94" s="7">
        <f t="shared" si="17"/>
        <v>9610.7751399999997</v>
      </c>
      <c r="L94" s="3">
        <v>2</v>
      </c>
    </row>
    <row r="95" spans="1:15" x14ac:dyDescent="0.2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11.02</v>
      </c>
      <c r="G95" s="7">
        <f t="shared" si="14"/>
        <v>-95.530429999997963</v>
      </c>
      <c r="H95" s="7">
        <f t="shared" si="15"/>
        <v>-95.530429999997963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5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-3713850</v>
      </c>
      <c r="N103" s="26">
        <f>M103/M110</f>
        <v>-0.62451013061371097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497444.41422672197</v>
      </c>
      <c r="N104" s="26">
        <f>M104/M110</f>
        <v>8.3648794674472879E-2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5979376.6507100007</v>
      </c>
      <c r="N106" s="26">
        <f>M106/M110</f>
        <v>1.0054744518824068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-8.9123246556879476E-2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5946821.0649367217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21353.019200000002</v>
      </c>
      <c r="D113" s="13">
        <f>SUM(D5:D108)</f>
        <v>6718.0192000000006</v>
      </c>
      <c r="G113" s="7">
        <f>SUM(G5:G111)</f>
        <v>34051.419101999876</v>
      </c>
      <c r="H113" s="7">
        <f>SUM(H5:H111)</f>
        <v>24777.230691999866</v>
      </c>
      <c r="J113" s="7">
        <f>SUM(J5:J111)</f>
        <v>6454157.8180567222</v>
      </c>
      <c r="K113" s="7">
        <f>SUM(K5:K111)</f>
        <v>5946821.0649367217</v>
      </c>
      <c r="M113" s="92">
        <f>SUM(K45:K65)+K32+K38</f>
        <v>348478.84544</v>
      </c>
      <c r="N113" s="94">
        <f>M113/K113</f>
        <v>5.8599181249067572E-2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17.91</v>
      </c>
      <c r="F117" s="1">
        <v>17.41</v>
      </c>
      <c r="G117" s="7">
        <f>C117*(E117-F117)</f>
        <v>614.29100000000005</v>
      </c>
      <c r="H117" s="7">
        <f>C117*(E117-F117)</f>
        <v>614.29100000000005</v>
      </c>
      <c r="I117" s="1"/>
      <c r="J117" s="7">
        <f>C117*E117</f>
        <v>22003.903620000001</v>
      </c>
      <c r="K117" s="7">
        <f>J117</f>
        <v>22003.903620000001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37.94</v>
      </c>
      <c r="F118" s="1">
        <f>+F85</f>
        <v>36.82</v>
      </c>
      <c r="G118" s="7">
        <f>C118*(E118-F118)</f>
        <v>433.43999999999903</v>
      </c>
      <c r="H118" s="7">
        <f>C118*(E118-F118)</f>
        <v>433.43999999999903</v>
      </c>
      <c r="I118" s="1"/>
      <c r="J118" s="7">
        <f>C118*E118</f>
        <v>14682.779999999999</v>
      </c>
      <c r="K118" s="7">
        <f>J118</f>
        <v>14682.779999999999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11.02</v>
      </c>
      <c r="F122" s="1">
        <v>10.91</v>
      </c>
      <c r="G122" s="7">
        <f>C122*(E122-F122)</f>
        <v>221.47179999999886</v>
      </c>
      <c r="H122" s="7">
        <f>C122*(E122-F122)</f>
        <v>221.47179999999886</v>
      </c>
      <c r="I122" s="1"/>
      <c r="J122" s="7">
        <f>C122*E122</f>
        <v>22187.4476</v>
      </c>
      <c r="K122" s="7">
        <f>J122</f>
        <v>22187.4476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37.94</v>
      </c>
      <c r="F123" s="1">
        <f>+F85</f>
        <v>36.82</v>
      </c>
      <c r="G123" s="7">
        <f>C123*(E123-F123)</f>
        <v>433.43999999999903</v>
      </c>
      <c r="H123" s="7">
        <f>C123*(E123-F123)</f>
        <v>433.43999999999903</v>
      </c>
      <c r="I123" s="1"/>
      <c r="J123" s="7">
        <f>C123*E123</f>
        <v>14682.779999999999</v>
      </c>
      <c r="K123" s="7">
        <f>J123</f>
        <v>14682.779999999999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37.94</v>
      </c>
      <c r="F126" s="1">
        <f>+F85</f>
        <v>36.82</v>
      </c>
      <c r="G126" s="7">
        <f>C126*(E126-F126)</f>
        <v>433.43999999999903</v>
      </c>
      <c r="H126" s="7">
        <f>C126*(E126-F126)</f>
        <v>433.43999999999903</v>
      </c>
      <c r="I126" s="1"/>
      <c r="J126" s="7">
        <f>C126*E126</f>
        <v>14682.779999999999</v>
      </c>
      <c r="K126" s="7">
        <f>J126</f>
        <v>14682.779999999999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35.200000000000003</v>
      </c>
      <c r="F130" s="1">
        <f>F$32</f>
        <v>33.39</v>
      </c>
      <c r="G130" s="7">
        <f>C130*(E130-F130)</f>
        <v>521.28000000000065</v>
      </c>
      <c r="H130" s="7">
        <f>C130*(E130-F130)*0.5895</f>
        <v>307.29456000000039</v>
      </c>
      <c r="I130" s="1"/>
      <c r="J130" s="7">
        <f>C130*E130</f>
        <v>10137.6</v>
      </c>
      <c r="K130" s="7">
        <f>J130*0.5995</f>
        <v>6077.4912000000004</v>
      </c>
      <c r="L130" s="3">
        <v>2</v>
      </c>
      <c r="M130" s="80">
        <f>SUM(K113:K130)+K139</f>
        <v>6195736.7443567235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35.200000000000003</v>
      </c>
      <c r="F133" s="1">
        <f t="shared" si="18"/>
        <v>33.39</v>
      </c>
      <c r="G133" s="7">
        <f>C133*(E133-F133)</f>
        <v>6029.1100000000079</v>
      </c>
      <c r="H133" s="7">
        <f>C133*(E133-F133)*0.5895</f>
        <v>3554.1603450000048</v>
      </c>
      <c r="I133" s="1"/>
      <c r="J133" s="7">
        <f>C133*E133</f>
        <v>117251.20000000001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35.200000000000003</v>
      </c>
      <c r="F134" s="1">
        <f t="shared" si="18"/>
        <v>33.39</v>
      </c>
      <c r="G134" s="7">
        <f>C134*(E134-F134)</f>
        <v>1209.0800000000015</v>
      </c>
      <c r="H134" s="7">
        <f>C134*(E134-F134)*0.5895</f>
        <v>712.7526600000009</v>
      </c>
      <c r="I134" s="1"/>
      <c r="J134" s="7">
        <f>C134*E134</f>
        <v>23513.600000000002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35.200000000000003</v>
      </c>
      <c r="F135" s="1">
        <f t="shared" si="18"/>
        <v>33.39</v>
      </c>
      <c r="G135" s="7">
        <f>C135*(E135-F135)</f>
        <v>1422.6600000000017</v>
      </c>
      <c r="H135" s="7">
        <f>C135*(E135-F135)*0.5895</f>
        <v>838.65807000000098</v>
      </c>
      <c r="I135" s="1"/>
      <c r="J135" s="7">
        <f>C135*E135</f>
        <v>27667.200000000001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35.200000000000003</v>
      </c>
      <c r="F136" s="1">
        <f t="shared" si="18"/>
        <v>33.39</v>
      </c>
      <c r="G136" s="7">
        <f>C136*(E136-F136)</f>
        <v>1562.030000000002</v>
      </c>
      <c r="H136" s="7">
        <f>C136*(E136-F136)*0.5895</f>
        <v>920.81668500000126</v>
      </c>
      <c r="I136" s="1"/>
      <c r="J136" s="7">
        <f>C136*E136</f>
        <v>30377.600000000002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-3713850</v>
      </c>
      <c r="N137" s="26">
        <f>M137/M144</f>
        <v>-0.59942023898654107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745884.65364672197</v>
      </c>
      <c r="N138" s="26">
        <f>M138/M144</f>
        <v>0.12038675696253524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35.200000000000003</v>
      </c>
      <c r="F139" s="1">
        <f t="shared" si="19"/>
        <v>33.39</v>
      </c>
      <c r="G139" s="7">
        <f t="shared" ref="G139:G147" si="20">IF(E139&gt;I139,(E139-F139)*C139,0)</f>
        <v>27656.800000000036</v>
      </c>
      <c r="H139" s="7">
        <f t="shared" ref="H139:H147" si="21">IF(E139&gt;I139,(E139-F139)*C139*0.5895,0)</f>
        <v>16303.683600000022</v>
      </c>
      <c r="I139" s="1">
        <v>18.375</v>
      </c>
      <c r="J139" s="7">
        <f t="shared" ref="J139:J147" si="22">IF(C139*(E139-I139)&gt;0,C139*(E139-I139),0)</f>
        <v>257086.00000000003</v>
      </c>
      <c r="K139" s="7">
        <f>J139*0.5995</f>
        <v>154123.05700000003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35.200000000000003</v>
      </c>
      <c r="F140" s="1">
        <f t="shared" si="19"/>
        <v>33.39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5979852.0907100011</v>
      </c>
      <c r="N140" s="26">
        <f>M140/M144</f>
        <v>0.9651559350317207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35.200000000000003</v>
      </c>
      <c r="F141" s="1">
        <f t="shared" si="19"/>
        <v>33.39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35.200000000000003</v>
      </c>
      <c r="F142" s="1">
        <f t="shared" si="19"/>
        <v>33.39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-8.5542691994255765E-2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35.200000000000003</v>
      </c>
      <c r="F143" s="1">
        <f t="shared" si="19"/>
        <v>33.39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35.200000000000003</v>
      </c>
      <c r="F144" s="1">
        <f t="shared" si="19"/>
        <v>33.39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6195736.7443567216</v>
      </c>
      <c r="N144" s="26">
        <f>+M144/K150</f>
        <v>0.99999999999999967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35.200000000000003</v>
      </c>
      <c r="F145" s="1">
        <f t="shared" si="19"/>
        <v>33.39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35.200000000000003</v>
      </c>
      <c r="F146" s="1">
        <f t="shared" si="19"/>
        <v>33.39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35.200000000000003</v>
      </c>
      <c r="F147" s="1">
        <f t="shared" si="19"/>
        <v>33.39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65692.01920000001</v>
      </c>
      <c r="D150" s="13">
        <f>SUM(D130:D147)+D113</f>
        <v>21998.019200000002</v>
      </c>
      <c r="G150" s="7">
        <f>SUM(G113:G148)</f>
        <v>74588.461901999923</v>
      </c>
      <c r="H150" s="7">
        <f>SUM(H113:H148)</f>
        <v>49550.679411999896</v>
      </c>
      <c r="J150" s="7">
        <f>SUM(J113:J148)</f>
        <v>7008906.1492767232</v>
      </c>
      <c r="K150" s="7">
        <f>SUM(K113:K148)</f>
        <v>6195736.7443567235</v>
      </c>
      <c r="M150" s="92">
        <f>SUM(K130:K147)+M113</f>
        <v>508679.39364000002</v>
      </c>
      <c r="N150" s="94">
        <f>M150/K150</f>
        <v>8.2101518290511877E-2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416277.47454557056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433701.57210497069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117251.20000000001</v>
      </c>
      <c r="C7" s="16">
        <f>H33</f>
        <v>70292.094400000016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257086.00000000003</v>
      </c>
      <c r="H14" s="11">
        <f>G14*0.5995</f>
        <v>154123.05700000003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10137.6</v>
      </c>
      <c r="H25" s="11">
        <f t="shared" si="0"/>
        <v>6077.4912000000004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117251.20000000001</v>
      </c>
      <c r="H33" s="11">
        <f t="shared" si="0"/>
        <v>70292.094400000016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7849.6</v>
      </c>
      <c r="H47" s="11">
        <f t="shared" si="0"/>
        <v>4705.8352000000004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7849.6</v>
      </c>
      <c r="H48" s="11">
        <f t="shared" si="0"/>
        <v>4705.8352000000004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7814.4000000000005</v>
      </c>
      <c r="H49" s="11">
        <f t="shared" si="0"/>
        <v>4684.7328000000007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9222.4000000000015</v>
      </c>
      <c r="H58" s="11">
        <f t="shared" si="0"/>
        <v>5528.8288000000011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9222.4000000000015</v>
      </c>
      <c r="H59" s="11">
        <f t="shared" si="0"/>
        <v>5528.8288000000011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9222.4000000000015</v>
      </c>
      <c r="H60" s="11">
        <f t="shared" si="0"/>
        <v>5528.8288000000011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10137.6</v>
      </c>
      <c r="H69" s="11">
        <f t="shared" si="0"/>
        <v>6077.4912000000004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10137.6</v>
      </c>
      <c r="H70" s="11">
        <f t="shared" si="0"/>
        <v>6077.4912000000004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10102.400000000001</v>
      </c>
      <c r="H71" s="11">
        <f t="shared" si="0"/>
        <v>6056.3888000000015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466033.20000000007</v>
      </c>
      <c r="H76" s="15">
        <f>SUM(H14:H74)</f>
        <v>279386.90340000001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2001-10-02T22:06:54Z</cp:lastPrinted>
  <dcterms:created xsi:type="dcterms:W3CDTF">1998-07-16T04:01:00Z</dcterms:created>
  <dcterms:modified xsi:type="dcterms:W3CDTF">2023-09-20T00:35:13Z</dcterms:modified>
</cp:coreProperties>
</file>