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315BE7-1C48-49F5-B8A8-C53040923F3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<sst xmlns="http://schemas.openxmlformats.org/spreadsheetml/2006/main" count="932" uniqueCount="174">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</sst>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37175</v>
      </c>
      <c r="F3" s="12">
        <v>37174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2201201+8450+29850+13319</f>
        <v>2252820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2252820</v>
      </c>
      <c r="K5" s="7">
        <f>J5</f>
        <v>2252820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16.5</v>
      </c>
      <c r="F6" s="1">
        <v>16.43</v>
      </c>
      <c r="G6" s="7">
        <f>C6*(E6-F6)</f>
        <v>70.000000000000284</v>
      </c>
      <c r="H6" s="7">
        <f>C6*(E6-F6)</f>
        <v>70.000000000000284</v>
      </c>
      <c r="J6" s="7">
        <f>C6*E6</f>
        <v>16500</v>
      </c>
      <c r="K6" s="7">
        <f>J6</f>
        <v>16500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 t="s">
        <v>52</v>
      </c>
      <c r="B9" s="62" t="s">
        <v>169</v>
      </c>
      <c r="C9" s="13">
        <v>-10000</v>
      </c>
      <c r="D9" s="13" t="s">
        <v>52</v>
      </c>
      <c r="E9" s="1">
        <v>37.299999999999997</v>
      </c>
      <c r="F9" s="1">
        <v>37.01</v>
      </c>
      <c r="G9" s="7">
        <f>C9*(E9-F9)</f>
        <v>-2899.9999999999914</v>
      </c>
      <c r="H9" s="7">
        <f>C9*(E9-F9)</f>
        <v>-2899.9999999999914</v>
      </c>
      <c r="J9" s="7">
        <f>G9</f>
        <v>-2899.9999999999914</v>
      </c>
      <c r="K9" s="7">
        <f>J9</f>
        <v>-2899.9999999999914</v>
      </c>
      <c r="L9" s="3">
        <v>1</v>
      </c>
    </row>
    <row r="10" spans="1:16" x14ac:dyDescent="0.2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36.79</v>
      </c>
      <c r="F10" s="1">
        <f>F$32</f>
        <v>35.200000000000003</v>
      </c>
      <c r="G10" s="7">
        <f>C10*(E10-F10)</f>
        <v>-23849.999999999945</v>
      </c>
      <c r="H10" s="7">
        <f>C10*(E10-F10)</f>
        <v>-23849.999999999945</v>
      </c>
      <c r="J10" s="7">
        <f>G10</f>
        <v>-23849.999999999945</v>
      </c>
      <c r="K10" s="7">
        <f>J10</f>
        <v>-23849.999999999945</v>
      </c>
      <c r="L10" s="3">
        <v>1</v>
      </c>
    </row>
    <row r="11" spans="1:16" x14ac:dyDescent="0.2">
      <c r="A11" s="30"/>
      <c r="B11" s="62" t="s">
        <v>171</v>
      </c>
      <c r="C11" s="13">
        <v>-35000</v>
      </c>
      <c r="D11" s="13" t="s">
        <v>52</v>
      </c>
      <c r="E11" s="1">
        <v>77.599999999999994</v>
      </c>
      <c r="F11" s="1">
        <v>80.45</v>
      </c>
      <c r="G11" s="7">
        <f>C11*(E11-F11)</f>
        <v>99750.000000000306</v>
      </c>
      <c r="H11" s="7">
        <f>C11*(E11-F11)</f>
        <v>99750.000000000306</v>
      </c>
      <c r="J11" s="7">
        <f>G11</f>
        <v>99750.000000000306</v>
      </c>
      <c r="K11" s="7">
        <f>J11</f>
        <v>99750.000000000306</v>
      </c>
      <c r="L11" s="3">
        <v>1</v>
      </c>
    </row>
    <row r="12" spans="1:16" x14ac:dyDescent="0.2">
      <c r="A12" s="30"/>
      <c r="B12" s="10"/>
      <c r="D12" s="79"/>
      <c r="E12" s="13" t="s">
        <v>52</v>
      </c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-19000</v>
      </c>
      <c r="E16" s="1">
        <v>5.0999999999999996</v>
      </c>
      <c r="F16" s="1">
        <v>4.1500000000000004</v>
      </c>
      <c r="G16" s="7">
        <f>(E16-F16)*C16</f>
        <v>-18049.999999999985</v>
      </c>
      <c r="H16" s="7">
        <f>C16*(E16-F16)</f>
        <v>-18049.999999999985</v>
      </c>
      <c r="J16" s="7">
        <f>G16</f>
        <v>-18049.999999999985</v>
      </c>
      <c r="K16" s="7">
        <f>J16</f>
        <v>-18049.999999999985</v>
      </c>
      <c r="L16" s="3">
        <v>1</v>
      </c>
      <c r="M16" s="80">
        <f>C16*E16*-1</f>
        <v>96900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2324270.0000000005</v>
      </c>
      <c r="N18" s="80">
        <v>2255931</v>
      </c>
      <c r="O18" s="67">
        <f>M18-N18</f>
        <v>68339.000000000466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14.97</v>
      </c>
      <c r="F24" s="1">
        <v>14.29</v>
      </c>
      <c r="G24" s="7">
        <f t="shared" ref="G24:G29" si="0">C24*(E24-F24)</f>
        <v>612.00000000000136</v>
      </c>
      <c r="H24" s="7">
        <f t="shared" ref="H24:H29" si="1">C24*(E24-F24)</f>
        <v>612.00000000000136</v>
      </c>
      <c r="I24" s="1"/>
      <c r="J24" s="7">
        <f t="shared" ref="J24:J29" si="2">C24*E24</f>
        <v>13473</v>
      </c>
      <c r="K24" s="7">
        <f t="shared" ref="K24:K35" si="3">J24</f>
        <v>13473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18.010000000000002</v>
      </c>
      <c r="F25" s="1">
        <v>18.079999999999998</v>
      </c>
      <c r="G25" s="7">
        <f t="shared" si="0"/>
        <v>-6.9999999999996732</v>
      </c>
      <c r="H25" s="7">
        <f t="shared" si="1"/>
        <v>-6.9999999999996732</v>
      </c>
      <c r="I25" s="1"/>
      <c r="J25" s="7">
        <f t="shared" si="2"/>
        <v>1801.0000000000002</v>
      </c>
      <c r="K25" s="7">
        <f t="shared" si="3"/>
        <v>1801.0000000000002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47.6</v>
      </c>
      <c r="F26" s="1">
        <v>46.5</v>
      </c>
      <c r="G26" s="7">
        <f t="shared" si="0"/>
        <v>91.300000000000125</v>
      </c>
      <c r="H26" s="7">
        <f t="shared" si="1"/>
        <v>91.300000000000125</v>
      </c>
      <c r="I26" s="1"/>
      <c r="J26" s="7">
        <f t="shared" si="2"/>
        <v>3950.8</v>
      </c>
      <c r="K26" s="7">
        <f t="shared" si="3"/>
        <v>3950.8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11.03</v>
      </c>
      <c r="F27" s="1">
        <v>11</v>
      </c>
      <c r="G27" s="7">
        <f t="shared" si="0"/>
        <v>5.0699999999998919</v>
      </c>
      <c r="H27" s="7">
        <f t="shared" si="1"/>
        <v>5.0699999999998919</v>
      </c>
      <c r="I27" s="1"/>
      <c r="J27" s="7">
        <f t="shared" si="2"/>
        <v>1864.07</v>
      </c>
      <c r="K27" s="7">
        <f t="shared" si="3"/>
        <v>1864.07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259.51339999999999</v>
      </c>
      <c r="D32" s="13">
        <f>C32*1</f>
        <v>259.51339999999999</v>
      </c>
      <c r="E32" s="16">
        <v>36.79</v>
      </c>
      <c r="F32" s="16">
        <v>35.200000000000003</v>
      </c>
      <c r="G32" s="7">
        <f>C32*(E32-F32)</f>
        <v>412.62630599999903</v>
      </c>
      <c r="H32" s="7">
        <f>C32*(E32-F32)</f>
        <v>412.62630599999903</v>
      </c>
      <c r="I32" s="3"/>
      <c r="J32" s="7">
        <f>C32*E32</f>
        <v>9547.4979860000003</v>
      </c>
      <c r="K32" s="7">
        <f t="shared" si="3"/>
        <v>9547.4979860000003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133044.97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133044.97</v>
      </c>
      <c r="K33" s="7">
        <f>J33</f>
        <v>133044.97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36.79</v>
      </c>
      <c r="F38" s="1">
        <f>F$32</f>
        <v>35.200000000000003</v>
      </c>
      <c r="G38" s="7">
        <f>C38*(E38-F38)</f>
        <v>139.68785999999969</v>
      </c>
      <c r="H38" s="7">
        <f>C38*(E38-F38)</f>
        <v>139.68785999999969</v>
      </c>
      <c r="I38" s="1"/>
      <c r="J38" s="7">
        <f>C38*E38</f>
        <v>3232.1486599999998</v>
      </c>
      <c r="K38" s="7">
        <f>J38</f>
        <v>3232.1486599999998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611508.81999999995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611508.81999999995</v>
      </c>
      <c r="K41" s="7">
        <f>J41*0.614</f>
        <v>375466.41547999997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263615.35999999999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263615.35999999999</v>
      </c>
      <c r="K44" s="7">
        <f>J44*0.614</f>
        <v>161859.83103999999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8236</v>
      </c>
      <c r="D45" s="13">
        <f>C45*1</f>
        <v>8236</v>
      </c>
      <c r="E45" s="1">
        <f>E$32</f>
        <v>36.79</v>
      </c>
      <c r="F45" s="1">
        <f>F$32</f>
        <v>35.200000000000003</v>
      </c>
      <c r="G45" s="7">
        <f>C45*(E45-F45)</f>
        <v>13095.239999999969</v>
      </c>
      <c r="H45" s="7">
        <f>C45*(E45-F45)*0.5895</f>
        <v>7719.6439799999816</v>
      </c>
      <c r="I45" s="22" t="s">
        <v>52</v>
      </c>
      <c r="J45" s="7">
        <f>C45*E45</f>
        <v>303002.44</v>
      </c>
      <c r="K45" s="7">
        <f>J45*0.614</f>
        <v>186043.49815999999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36.79</v>
      </c>
      <c r="F48" s="1">
        <f t="shared" si="4"/>
        <v>35.200000000000003</v>
      </c>
      <c r="G48" s="7">
        <f>C48*(E48-F48)</f>
        <v>2079.062057999995</v>
      </c>
      <c r="H48" s="7">
        <f>C48*(E48-F48)</f>
        <v>2079.062057999995</v>
      </c>
      <c r="I48" s="1"/>
      <c r="J48" s="7">
        <f>C48*E48</f>
        <v>48106.096297999997</v>
      </c>
      <c r="K48" s="7">
        <f>J48</f>
        <v>48106.096297999997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36.79</v>
      </c>
      <c r="F49" s="1">
        <f t="shared" si="4"/>
        <v>35.200000000000003</v>
      </c>
      <c r="G49" s="7">
        <f>C49*(E49-F49)</f>
        <v>283.07310599999937</v>
      </c>
      <c r="H49" s="7">
        <f>C49*(E49-F49)</f>
        <v>283.07310599999937</v>
      </c>
      <c r="I49" s="1"/>
      <c r="J49" s="7">
        <f>C49*E49</f>
        <v>6549.8487859999996</v>
      </c>
      <c r="K49" s="7">
        <f>J49</f>
        <v>6549.8487859999996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36.79</v>
      </c>
      <c r="F50" s="1">
        <f t="shared" si="4"/>
        <v>35.200000000000003</v>
      </c>
      <c r="G50" s="7">
        <f>C50*(E50-F50)</f>
        <v>640.53801899999849</v>
      </c>
      <c r="H50" s="7">
        <f>C50*(E50-F50)</f>
        <v>640.53801899999849</v>
      </c>
      <c r="I50" s="1"/>
      <c r="J50" s="7">
        <f>C50*E50</f>
        <v>14821.002339000001</v>
      </c>
      <c r="K50" s="7">
        <f>J50</f>
        <v>14821.002339000001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36.79</v>
      </c>
      <c r="F53" s="1">
        <f t="shared" si="5"/>
        <v>35.200000000000003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36.79</v>
      </c>
      <c r="F54" s="1">
        <f t="shared" si="5"/>
        <v>35.200000000000003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36.79</v>
      </c>
      <c r="F55" s="1">
        <f t="shared" si="5"/>
        <v>35.200000000000003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36.79</v>
      </c>
      <c r="F56" s="1">
        <f t="shared" si="5"/>
        <v>35.200000000000003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36.79</v>
      </c>
      <c r="F57" s="1">
        <f t="shared" si="5"/>
        <v>35.200000000000003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36.79</v>
      </c>
      <c r="F58" s="1">
        <f t="shared" si="5"/>
        <v>35.200000000000003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36.79</v>
      </c>
      <c r="F59" s="1">
        <f t="shared" si="5"/>
        <v>35.200000000000003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36.79</v>
      </c>
      <c r="F62" s="1">
        <f>F$32</f>
        <v>35.200000000000003</v>
      </c>
      <c r="G62" s="7">
        <f>C62*(E62-F62)</f>
        <v>3684.0299999999916</v>
      </c>
      <c r="H62" s="7">
        <f>C62*(E62-F62)*0.5895</f>
        <v>2171.7356849999951</v>
      </c>
      <c r="I62" s="1"/>
      <c r="J62" s="7">
        <f>C62*E62</f>
        <v>85242.43</v>
      </c>
      <c r="K62" s="7">
        <f>J62*0.614</f>
        <v>52338.852019999998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36.79</v>
      </c>
      <c r="F65" s="1">
        <f>F$32</f>
        <v>35.200000000000003</v>
      </c>
      <c r="G65" s="7">
        <f>C65*(E65-F65)</f>
        <v>3059.159999999993</v>
      </c>
      <c r="H65" s="7">
        <f>C65*(E65-F65)*0.5895</f>
        <v>1803.3748199999959</v>
      </c>
      <c r="I65" s="1"/>
      <c r="J65" s="7">
        <f>C65*E65</f>
        <v>70783.959999999992</v>
      </c>
      <c r="K65" s="7">
        <f>J65*0.614</f>
        <v>43461.351439999991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173</v>
      </c>
      <c r="C68" s="80">
        <v>2886681.65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2886681.65</v>
      </c>
      <c r="K68" s="7">
        <f t="shared" ref="K68:K83" si="10">J68</f>
        <v>2886681.65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5.35</v>
      </c>
      <c r="F69" s="1">
        <v>5.35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0"/>
        <v>0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15.2</v>
      </c>
      <c r="F70" s="1">
        <v>15.2</v>
      </c>
      <c r="G70" s="7">
        <f t="shared" ref="G70:G82" si="11">(E70-F70)*C70</f>
        <v>0</v>
      </c>
      <c r="H70" s="7">
        <f t="shared" si="9"/>
        <v>0</v>
      </c>
      <c r="J70" s="7">
        <f>G70</f>
        <v>0</v>
      </c>
      <c r="K70" s="7">
        <f t="shared" si="10"/>
        <v>0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5.0999999999999996</v>
      </c>
      <c r="F71" s="1">
        <v>4.1500000000000004</v>
      </c>
      <c r="G71" s="7">
        <f>(E71-F71)*C71</f>
        <v>-14249.999999999989</v>
      </c>
      <c r="H71" s="7">
        <f>C71*(E71-F71)</f>
        <v>-14249.999999999989</v>
      </c>
      <c r="J71" s="7">
        <f>G71</f>
        <v>-14249.999999999989</v>
      </c>
      <c r="K71" s="7">
        <f>J71</f>
        <v>-14249.999999999989</v>
      </c>
      <c r="L71" s="3">
        <v>1</v>
      </c>
      <c r="M71" s="80">
        <f>C71*E71*-1</f>
        <v>76500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2.8</v>
      </c>
      <c r="F72" s="1">
        <v>2.2000000000000002</v>
      </c>
      <c r="G72" s="7">
        <f>(E72-F72)*C72</f>
        <v>-1499.9999999999991</v>
      </c>
      <c r="H72" s="7">
        <f>C72*(E72-F72)</f>
        <v>-1499.9999999999991</v>
      </c>
      <c r="J72" s="7">
        <f>G72</f>
        <v>-1499.9999999999991</v>
      </c>
      <c r="K72" s="7">
        <f>J72</f>
        <v>-1499.9999999999991</v>
      </c>
      <c r="L72" s="3">
        <v>1</v>
      </c>
      <c r="M72" s="80">
        <f>C72*E72*-1</f>
        <v>7000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0.9</v>
      </c>
      <c r="F73" s="1">
        <v>0.6</v>
      </c>
      <c r="G73" s="7">
        <f t="shared" si="11"/>
        <v>-1500.0000000000002</v>
      </c>
      <c r="H73" s="7">
        <f t="shared" si="9"/>
        <v>-1500.0000000000002</v>
      </c>
      <c r="J73" s="7">
        <f t="shared" ref="J73:J81" si="12">G73</f>
        <v>-1500.0000000000002</v>
      </c>
      <c r="K73" s="7">
        <f t="shared" si="10"/>
        <v>-1500.0000000000002</v>
      </c>
      <c r="L73" s="3">
        <v>1</v>
      </c>
      <c r="M73" s="80">
        <f t="shared" ref="M73:M82" si="13">C73*E73*-1</f>
        <v>4500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0.3</v>
      </c>
      <c r="F74" s="1">
        <v>0.2</v>
      </c>
      <c r="G74" s="7">
        <f t="shared" si="11"/>
        <v>-1499.9999999999998</v>
      </c>
      <c r="H74" s="7">
        <f t="shared" si="9"/>
        <v>-1499.9999999999998</v>
      </c>
      <c r="J74" s="7">
        <f t="shared" si="12"/>
        <v>-1499.9999999999998</v>
      </c>
      <c r="K74" s="7">
        <f t="shared" si="10"/>
        <v>-1499.9999999999998</v>
      </c>
      <c r="L74" s="3">
        <v>1</v>
      </c>
      <c r="M74" s="80">
        <f t="shared" si="13"/>
        <v>4500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3.2</v>
      </c>
      <c r="F75" s="1">
        <v>2.8</v>
      </c>
      <c r="G75" s="7">
        <f>(E75-F75)*C75</f>
        <v>-2000.0000000000018</v>
      </c>
      <c r="H75" s="7">
        <f>C75*(E75-F75)</f>
        <v>-2000.0000000000018</v>
      </c>
      <c r="J75" s="7">
        <f>G75</f>
        <v>-2000.0000000000018</v>
      </c>
      <c r="K75" s="7">
        <f t="shared" si="10"/>
        <v>-2000.0000000000018</v>
      </c>
      <c r="L75" s="3">
        <v>1</v>
      </c>
      <c r="M75" s="80">
        <f>C75*E75*-1</f>
        <v>16000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2.2999999999999998</v>
      </c>
      <c r="F76" s="1">
        <v>2.0499999999999998</v>
      </c>
      <c r="G76" s="7">
        <f t="shared" si="11"/>
        <v>-3750</v>
      </c>
      <c r="H76" s="7">
        <f t="shared" si="9"/>
        <v>-3750</v>
      </c>
      <c r="J76" s="7">
        <f t="shared" si="12"/>
        <v>-3750</v>
      </c>
      <c r="K76" s="7">
        <f t="shared" si="10"/>
        <v>-3750</v>
      </c>
      <c r="L76" s="3">
        <v>1</v>
      </c>
      <c r="M76" s="80">
        <f t="shared" si="13"/>
        <v>34500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1.8</v>
      </c>
      <c r="F77" s="1">
        <v>1.5</v>
      </c>
      <c r="G77" s="7">
        <f>(E77-F77)*C77</f>
        <v>-4500.0000000000009</v>
      </c>
      <c r="H77" s="7">
        <f>C77*(E77-F77)</f>
        <v>-4500.0000000000009</v>
      </c>
      <c r="J77" s="7">
        <f>G77</f>
        <v>-4500.0000000000009</v>
      </c>
      <c r="K77" s="7">
        <f t="shared" si="10"/>
        <v>-4500.0000000000009</v>
      </c>
      <c r="L77" s="3">
        <v>1</v>
      </c>
      <c r="M77" s="80">
        <f>C77*E77*-1</f>
        <v>27000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0.85</v>
      </c>
      <c r="F78" s="1">
        <v>0.7</v>
      </c>
      <c r="G78" s="7">
        <f t="shared" si="11"/>
        <v>-1500.0000000000002</v>
      </c>
      <c r="H78" s="7">
        <f t="shared" si="9"/>
        <v>-1500.0000000000002</v>
      </c>
      <c r="J78" s="7">
        <f>G78</f>
        <v>-1500.0000000000002</v>
      </c>
      <c r="K78" s="7">
        <f t="shared" si="10"/>
        <v>-1500.0000000000002</v>
      </c>
      <c r="L78" s="3">
        <v>1</v>
      </c>
      <c r="M78" s="80">
        <f t="shared" si="13"/>
        <v>8500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0.6</v>
      </c>
      <c r="F79" s="1">
        <v>0.45</v>
      </c>
      <c r="G79" s="7">
        <f t="shared" si="11"/>
        <v>-1499.9999999999998</v>
      </c>
      <c r="H79" s="7">
        <f t="shared" si="9"/>
        <v>-1499.9999999999998</v>
      </c>
      <c r="J79" s="7">
        <f t="shared" si="12"/>
        <v>-1499.9999999999998</v>
      </c>
      <c r="K79" s="7">
        <f t="shared" si="10"/>
        <v>-1499.9999999999998</v>
      </c>
      <c r="L79" s="3">
        <v>1</v>
      </c>
      <c r="M79" s="80">
        <f t="shared" si="13"/>
        <v>6000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0.35</v>
      </c>
      <c r="F80" s="1">
        <v>0.25</v>
      </c>
      <c r="G80" s="7">
        <f t="shared" si="11"/>
        <v>-999.99999999999977</v>
      </c>
      <c r="H80" s="7">
        <f t="shared" si="9"/>
        <v>-999.99999999999977</v>
      </c>
      <c r="J80" s="7">
        <f t="shared" si="12"/>
        <v>-999.99999999999977</v>
      </c>
      <c r="K80" s="7">
        <f t="shared" si="10"/>
        <v>-999.99999999999977</v>
      </c>
      <c r="L80" s="3">
        <v>1</v>
      </c>
      <c r="M80" s="80">
        <f t="shared" si="13"/>
        <v>3500</v>
      </c>
      <c r="O80" s="7" t="s">
        <v>52</v>
      </c>
    </row>
    <row r="81" spans="1:15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0.25</v>
      </c>
      <c r="F81" s="1">
        <v>0.2</v>
      </c>
      <c r="G81" s="7">
        <f t="shared" si="11"/>
        <v>-499.99999999999989</v>
      </c>
      <c r="H81" s="7">
        <f t="shared" si="9"/>
        <v>-499.99999999999989</v>
      </c>
      <c r="J81" s="7">
        <f t="shared" si="12"/>
        <v>-499.99999999999989</v>
      </c>
      <c r="K81" s="7">
        <f t="shared" si="10"/>
        <v>-499.99999999999989</v>
      </c>
      <c r="L81" s="3">
        <v>1</v>
      </c>
      <c r="M81" s="92">
        <f t="shared" si="13"/>
        <v>2500</v>
      </c>
      <c r="O81" s="80" t="s">
        <v>52</v>
      </c>
    </row>
    <row r="82" spans="1:15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0.2</v>
      </c>
      <c r="F82" s="1">
        <v>0.1</v>
      </c>
      <c r="G82" s="7">
        <f t="shared" si="11"/>
        <v>-500</v>
      </c>
      <c r="H82" s="7">
        <f t="shared" si="9"/>
        <v>-500</v>
      </c>
      <c r="J82" s="7">
        <f>G82</f>
        <v>-500</v>
      </c>
      <c r="K82" s="7">
        <f t="shared" si="10"/>
        <v>-500</v>
      </c>
      <c r="L82" s="3">
        <v>1</v>
      </c>
      <c r="M82" s="93">
        <f t="shared" si="13"/>
        <v>1000</v>
      </c>
      <c r="N82" s="80" t="s">
        <v>52</v>
      </c>
      <c r="O82" s="7" t="s">
        <v>52</v>
      </c>
    </row>
    <row r="83" spans="1:15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191500</v>
      </c>
      <c r="N83" s="80">
        <v>-25300</v>
      </c>
      <c r="O83" s="80">
        <v>2886681.65</v>
      </c>
    </row>
    <row r="84" spans="1:15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-33999.999999999993</v>
      </c>
      <c r="O84" s="80">
        <f>SUM(K68:K82)</f>
        <v>2852681.65</v>
      </c>
    </row>
    <row r="85" spans="1:15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38.94</v>
      </c>
      <c r="F85" s="16">
        <v>37.909999999999997</v>
      </c>
      <c r="G85" s="7">
        <f>C85*(E85-F85)</f>
        <v>398.61000000000047</v>
      </c>
      <c r="H85" s="7">
        <f>C85*(E85-F85)</f>
        <v>398.61000000000047</v>
      </c>
      <c r="I85" s="1"/>
      <c r="J85" s="7">
        <f>C85*E85</f>
        <v>15069.779999999999</v>
      </c>
      <c r="K85" s="7">
        <f>J85</f>
        <v>15069.779999999999</v>
      </c>
      <c r="L85" s="3">
        <v>2</v>
      </c>
      <c r="M85" s="80" t="s">
        <v>52</v>
      </c>
    </row>
    <row r="86" spans="1:15" x14ac:dyDescent="0.2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46.71</v>
      </c>
      <c r="F89" s="1">
        <v>46.71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10933.129440000001</v>
      </c>
      <c r="K89" s="7">
        <f>J89</f>
        <v>10933.129440000001</v>
      </c>
      <c r="L89" s="3">
        <v>2</v>
      </c>
    </row>
    <row r="90" spans="1:15" x14ac:dyDescent="0.2">
      <c r="A90" s="8"/>
      <c r="B90" s="2" t="s">
        <v>27</v>
      </c>
      <c r="C90" s="13">
        <v>735.23400000000004</v>
      </c>
      <c r="D90" s="13" t="s">
        <v>52</v>
      </c>
      <c r="E90" s="1">
        <v>8.34</v>
      </c>
      <c r="F90" s="1">
        <v>8.34</v>
      </c>
      <c r="G90" s="7">
        <f t="shared" si="14"/>
        <v>0</v>
      </c>
      <c r="H90" s="7">
        <f t="shared" si="15"/>
        <v>0</v>
      </c>
      <c r="I90" s="1"/>
      <c r="J90" s="7">
        <f t="shared" si="16"/>
        <v>6131.8515600000001</v>
      </c>
      <c r="K90" s="7">
        <f t="shared" ref="K90:K106" si="17">J90</f>
        <v>6131.8515600000001</v>
      </c>
      <c r="L90" s="3">
        <v>2</v>
      </c>
    </row>
    <row r="91" spans="1:15" x14ac:dyDescent="0.2">
      <c r="A91" s="8"/>
      <c r="B91" s="2" t="s">
        <v>28</v>
      </c>
      <c r="C91" s="13">
        <v>2674.7959999999998</v>
      </c>
      <c r="D91" s="13" t="s">
        <v>52</v>
      </c>
      <c r="E91" s="1">
        <v>19.88</v>
      </c>
      <c r="F91" s="1">
        <v>19.88</v>
      </c>
      <c r="G91" s="7">
        <f t="shared" si="14"/>
        <v>0</v>
      </c>
      <c r="H91" s="7">
        <f t="shared" si="15"/>
        <v>0</v>
      </c>
      <c r="I91" s="1"/>
      <c r="J91" s="7">
        <f t="shared" si="16"/>
        <v>53174.944479999991</v>
      </c>
      <c r="K91" s="7">
        <f t="shared" si="17"/>
        <v>53174.944479999991</v>
      </c>
      <c r="L91" s="3">
        <v>2</v>
      </c>
    </row>
    <row r="92" spans="1:15" x14ac:dyDescent="0.2">
      <c r="A92" s="8"/>
      <c r="B92" s="2" t="s">
        <v>29</v>
      </c>
      <c r="C92" s="13">
        <v>1240.306</v>
      </c>
      <c r="D92" s="13" t="s">
        <v>52</v>
      </c>
      <c r="E92" s="1">
        <v>7.85</v>
      </c>
      <c r="F92" s="1">
        <v>7.85</v>
      </c>
      <c r="G92" s="7">
        <f t="shared" si="14"/>
        <v>0</v>
      </c>
      <c r="H92" s="7">
        <f t="shared" si="15"/>
        <v>0</v>
      </c>
      <c r="I92" s="1"/>
      <c r="J92" s="7">
        <f t="shared" si="16"/>
        <v>9736.4020999999993</v>
      </c>
      <c r="K92" s="7">
        <f t="shared" si="17"/>
        <v>9736.4020999999993</v>
      </c>
      <c r="L92" s="3">
        <v>2</v>
      </c>
    </row>
    <row r="93" spans="1:15" x14ac:dyDescent="0.2">
      <c r="A93" s="8"/>
      <c r="B93" s="2" t="s">
        <v>30</v>
      </c>
      <c r="C93" s="13">
        <v>261.04399999999998</v>
      </c>
      <c r="D93" s="13" t="s">
        <v>52</v>
      </c>
      <c r="E93" s="1">
        <v>35.64</v>
      </c>
      <c r="F93" s="1">
        <v>35.64</v>
      </c>
      <c r="G93" s="7">
        <f t="shared" si="14"/>
        <v>0</v>
      </c>
      <c r="H93" s="7">
        <f t="shared" si="15"/>
        <v>0</v>
      </c>
      <c r="I93" s="1"/>
      <c r="J93" s="7">
        <f t="shared" si="16"/>
        <v>9303.6081599999998</v>
      </c>
      <c r="K93" s="7">
        <f t="shared" si="17"/>
        <v>9303.6081599999998</v>
      </c>
      <c r="L93" s="3">
        <v>2</v>
      </c>
    </row>
    <row r="94" spans="1:15" x14ac:dyDescent="0.2">
      <c r="A94" s="8"/>
      <c r="B94" s="2" t="s">
        <v>31</v>
      </c>
      <c r="C94" s="13">
        <v>378.52600000000001</v>
      </c>
      <c r="D94" s="13" t="s">
        <v>52</v>
      </c>
      <c r="E94" s="1">
        <v>25.39</v>
      </c>
      <c r="F94" s="1">
        <v>25.39</v>
      </c>
      <c r="G94" s="7">
        <f t="shared" si="14"/>
        <v>0</v>
      </c>
      <c r="H94" s="7">
        <f t="shared" si="15"/>
        <v>0</v>
      </c>
      <c r="I94" s="1"/>
      <c r="J94" s="7">
        <f t="shared" si="16"/>
        <v>9610.7751399999997</v>
      </c>
      <c r="K94" s="7">
        <f t="shared" si="17"/>
        <v>9610.7751399999997</v>
      </c>
      <c r="L94" s="3">
        <v>2</v>
      </c>
    </row>
    <row r="95" spans="1:15" x14ac:dyDescent="0.2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11.01</v>
      </c>
      <c r="F95" s="1">
        <v>11.01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105179.00343</v>
      </c>
      <c r="K95" s="7">
        <f t="shared" si="17"/>
        <v>105179.00343</v>
      </c>
      <c r="L95" s="3">
        <v>1</v>
      </c>
    </row>
    <row r="96" spans="1:15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-3640850</v>
      </c>
      <c r="N103" s="26">
        <f>M103/M110</f>
        <v>-0.60597892705246026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519414.52899572195</v>
      </c>
      <c r="N104" s="26">
        <f>M104/M110</f>
        <v>8.6450762590133234E-2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6018797.6999500012</v>
      </c>
      <c r="N106" s="26">
        <f>M106/M110</f>
        <v>1.0017618337370442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-8.8212596327177428E-2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6008212.2289457228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21347.841100000001</v>
      </c>
      <c r="D113" s="13">
        <f>SUM(D5:D108)</f>
        <v>6712.8410999999996</v>
      </c>
      <c r="G113" s="7">
        <f>SUM(G5:G111)</f>
        <v>45513.397349000341</v>
      </c>
      <c r="H113" s="7">
        <f>SUM(H5:H111)</f>
        <v>37369.72183400036</v>
      </c>
      <c r="J113" s="7">
        <f>SUM(J5:J111)</f>
        <v>6523195.2908057226</v>
      </c>
      <c r="K113" s="7">
        <f>SUM(K5:K111)</f>
        <v>6008212.2289457228</v>
      </c>
      <c r="M113" s="92">
        <f>SUM(K45:K65)+K32+K38</f>
        <v>364100.29568899993</v>
      </c>
      <c r="N113" s="94">
        <f>M113/K113</f>
        <v>6.0600438502301304E-2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17.91</v>
      </c>
      <c r="F117" s="1">
        <v>17.91</v>
      </c>
      <c r="G117" s="7">
        <f>C117*(E117-F117)</f>
        <v>0</v>
      </c>
      <c r="H117" s="7">
        <f>C117*(E117-F117)</f>
        <v>0</v>
      </c>
      <c r="I117" s="1"/>
      <c r="J117" s="7">
        <f>C117*E117</f>
        <v>22003.903620000001</v>
      </c>
      <c r="K117" s="7">
        <f>J117</f>
        <v>22003.903620000001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38.94</v>
      </c>
      <c r="F118" s="1">
        <f>+F85</f>
        <v>37.909999999999997</v>
      </c>
      <c r="G118" s="7">
        <f>C118*(E118-F118)</f>
        <v>398.61000000000047</v>
      </c>
      <c r="H118" s="7">
        <f>C118*(E118-F118)</f>
        <v>398.61000000000047</v>
      </c>
      <c r="I118" s="1"/>
      <c r="J118" s="7">
        <f>C118*E118</f>
        <v>15069.779999999999</v>
      </c>
      <c r="K118" s="7">
        <f>J118</f>
        <v>15069.779999999999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11.02</v>
      </c>
      <c r="F122" s="1">
        <v>11.02</v>
      </c>
      <c r="G122" s="7">
        <f>C122*(E122-F122)</f>
        <v>0</v>
      </c>
      <c r="H122" s="7">
        <f>C122*(E122-F122)</f>
        <v>0</v>
      </c>
      <c r="I122" s="1"/>
      <c r="J122" s="7">
        <f>C122*E122</f>
        <v>22187.4476</v>
      </c>
      <c r="K122" s="7">
        <f>J122</f>
        <v>22187.4476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38.94</v>
      </c>
      <c r="F123" s="1">
        <f>+F85</f>
        <v>37.909999999999997</v>
      </c>
      <c r="G123" s="7">
        <f>C123*(E123-F123)</f>
        <v>398.61000000000047</v>
      </c>
      <c r="H123" s="7">
        <f>C123*(E123-F123)</f>
        <v>398.61000000000047</v>
      </c>
      <c r="I123" s="1"/>
      <c r="J123" s="7">
        <f>C123*E123</f>
        <v>15069.779999999999</v>
      </c>
      <c r="K123" s="7">
        <f>J123</f>
        <v>15069.779999999999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38.94</v>
      </c>
      <c r="F126" s="1">
        <f>+F85</f>
        <v>37.909999999999997</v>
      </c>
      <c r="G126" s="7">
        <f>C126*(E126-F126)</f>
        <v>398.61000000000047</v>
      </c>
      <c r="H126" s="7">
        <f>C126*(E126-F126)</f>
        <v>398.61000000000047</v>
      </c>
      <c r="I126" s="1"/>
      <c r="J126" s="7">
        <f>C126*E126</f>
        <v>15069.779999999999</v>
      </c>
      <c r="K126" s="7">
        <f>J126</f>
        <v>15069.779999999999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36.79</v>
      </c>
      <c r="F130" s="1">
        <f>F$32</f>
        <v>35.200000000000003</v>
      </c>
      <c r="G130" s="7">
        <f>C130*(E130-F130)</f>
        <v>457.91999999999894</v>
      </c>
      <c r="H130" s="7">
        <f>C130*(E130-F130)*0.5895</f>
        <v>269.9438399999994</v>
      </c>
      <c r="I130" s="1"/>
      <c r="J130" s="7">
        <f>C130*E130</f>
        <v>10595.52</v>
      </c>
      <c r="K130" s="7">
        <f>J130*0.5995</f>
        <v>6352.0142400000004</v>
      </c>
      <c r="L130" s="3">
        <v>2</v>
      </c>
      <c r="M130" s="80">
        <f>SUM(K113:K130)+K139</f>
        <v>6273128.4038057253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36.79</v>
      </c>
      <c r="F133" s="1">
        <f t="shared" si="18"/>
        <v>35.200000000000003</v>
      </c>
      <c r="G133" s="7">
        <f>C133*(E133-F133)</f>
        <v>5296.2899999999881</v>
      </c>
      <c r="H133" s="7">
        <f>C133*(E133-F133)*0.5895</f>
        <v>3122.162954999993</v>
      </c>
      <c r="I133" s="1"/>
      <c r="J133" s="7">
        <f>C133*E133</f>
        <v>122547.48999999999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36.79</v>
      </c>
      <c r="F134" s="1">
        <f t="shared" si="18"/>
        <v>35.200000000000003</v>
      </c>
      <c r="G134" s="7">
        <f>C134*(E134-F134)</f>
        <v>1062.1199999999976</v>
      </c>
      <c r="H134" s="7">
        <f>C134*(E134-F134)*0.5895</f>
        <v>626.11973999999861</v>
      </c>
      <c r="I134" s="1"/>
      <c r="J134" s="7">
        <f>C134*E134</f>
        <v>24575.72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36.79</v>
      </c>
      <c r="F135" s="1">
        <f t="shared" si="18"/>
        <v>35.200000000000003</v>
      </c>
      <c r="G135" s="7">
        <f>C135*(E135-F135)</f>
        <v>1249.7399999999971</v>
      </c>
      <c r="H135" s="7">
        <f>C135*(E135-F135)*0.5895</f>
        <v>736.72172999999827</v>
      </c>
      <c r="I135" s="1"/>
      <c r="J135" s="7">
        <f>C135*E135</f>
        <v>28916.94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36.79</v>
      </c>
      <c r="F136" s="1">
        <f t="shared" si="18"/>
        <v>35.200000000000003</v>
      </c>
      <c r="G136" s="7">
        <f>C136*(E136-F136)</f>
        <v>1372.1699999999969</v>
      </c>
      <c r="H136" s="7">
        <f>C136*(E136-F136)*0.5895</f>
        <v>808.89421499999821</v>
      </c>
      <c r="I136" s="1"/>
      <c r="J136" s="7">
        <f>C136*E136</f>
        <v>31749.77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-3640850</v>
      </c>
      <c r="N137" s="26">
        <f>M137/M144</f>
        <v>-0.58038824740000594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783855.26385572203</v>
      </c>
      <c r="N138" s="26">
        <f>M138/M144</f>
        <v>0.12495444272752015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36.79</v>
      </c>
      <c r="F139" s="1">
        <f t="shared" si="19"/>
        <v>35.200000000000003</v>
      </c>
      <c r="G139" s="7">
        <f t="shared" ref="G139:G147" si="20">IF(E139&gt;I139,(E139-F139)*C139,0)</f>
        <v>24295.199999999943</v>
      </c>
      <c r="H139" s="7">
        <f t="shared" ref="H139:H147" si="21">IF(E139&gt;I139,(E139-F139)*C139*0.5895,0)</f>
        <v>14322.020399999967</v>
      </c>
      <c r="I139" s="1">
        <v>18.375</v>
      </c>
      <c r="J139" s="7">
        <f t="shared" ref="J139:J147" si="22">IF(C139*(E139-I139)&gt;0,C139*(E139-I139),0)</f>
        <v>281381.2</v>
      </c>
      <c r="K139" s="7">
        <f>J139*0.5995</f>
        <v>168688.02940000003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36.79</v>
      </c>
      <c r="F140" s="1">
        <f t="shared" si="19"/>
        <v>35.200000000000003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6019273.1399500016</v>
      </c>
      <c r="N140" s="26">
        <f>M140/M144</f>
        <v>0.95953290806199432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36.79</v>
      </c>
      <c r="F141" s="1">
        <f t="shared" si="19"/>
        <v>35.200000000000003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36.79</v>
      </c>
      <c r="F142" s="1">
        <f t="shared" si="19"/>
        <v>35.200000000000003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-8.4487350789514304E-2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36.79</v>
      </c>
      <c r="F143" s="1">
        <f t="shared" si="19"/>
        <v>35.200000000000003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36.79</v>
      </c>
      <c r="F144" s="1">
        <f t="shared" si="19"/>
        <v>35.200000000000003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6273128.4038057225</v>
      </c>
      <c r="N144" s="26">
        <f>+M144/K150</f>
        <v>0.99999999999999956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36.79</v>
      </c>
      <c r="F145" s="1">
        <f t="shared" si="19"/>
        <v>35.200000000000003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36.79</v>
      </c>
      <c r="F146" s="1">
        <f t="shared" si="19"/>
        <v>35.200000000000003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36.79</v>
      </c>
      <c r="F147" s="1">
        <f t="shared" si="19"/>
        <v>35.200000000000003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65686.841100000005</v>
      </c>
      <c r="D150" s="13">
        <f>SUM(D130:D147)+D113</f>
        <v>21992.841099999998</v>
      </c>
      <c r="G150" s="7">
        <f>SUM(G113:G148)</f>
        <v>80442.667349000258</v>
      </c>
      <c r="H150" s="7">
        <f>SUM(H113:H148)</f>
        <v>58451.414714000319</v>
      </c>
      <c r="J150" s="7">
        <f>SUM(J113:J148)</f>
        <v>7112838.062025724</v>
      </c>
      <c r="K150" s="7">
        <f>SUM(K113:K148)</f>
        <v>6273128.4038057253</v>
      </c>
      <c r="M150" s="92">
        <f>SUM(K130:K147)+M113</f>
        <v>539140.33932899998</v>
      </c>
      <c r="N150" s="94">
        <f>M150/K150</f>
        <v>8.5944413157862221E-2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420574.85602620064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439118.98826640082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122547.48999999999</v>
      </c>
      <c r="C7" s="16">
        <f>H33</f>
        <v>73467.220254999993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281381.2</v>
      </c>
      <c r="H14" s="11">
        <f>G14*0.5995</f>
        <v>168688.02940000003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10595.52</v>
      </c>
      <c r="H25" s="11">
        <f t="shared" si="0"/>
        <v>6352.0142400000004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122547.48999999999</v>
      </c>
      <c r="H33" s="11">
        <f t="shared" si="0"/>
        <v>73467.220254999993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8204.17</v>
      </c>
      <c r="H47" s="11">
        <f t="shared" si="0"/>
        <v>4918.399915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8204.17</v>
      </c>
      <c r="H48" s="11">
        <f t="shared" si="0"/>
        <v>4918.399915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8167.38</v>
      </c>
      <c r="H49" s="11">
        <f t="shared" si="0"/>
        <v>4896.3443100000004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9638.98</v>
      </c>
      <c r="H58" s="11">
        <f t="shared" si="0"/>
        <v>5778.5685100000001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9638.98</v>
      </c>
      <c r="H59" s="11">
        <f t="shared" si="0"/>
        <v>5778.5685100000001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9638.98</v>
      </c>
      <c r="H60" s="11">
        <f t="shared" si="0"/>
        <v>5778.5685100000001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10595.52</v>
      </c>
      <c r="H69" s="11">
        <f t="shared" si="0"/>
        <v>6352.0142400000004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10595.52</v>
      </c>
      <c r="H70" s="11">
        <f t="shared" si="0"/>
        <v>6352.0142400000004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10558.73</v>
      </c>
      <c r="H71" s="11">
        <f t="shared" si="0"/>
        <v>6329.958635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499766.63999999996</v>
      </c>
      <c r="H76" s="15">
        <f>SUM(H14:H74)</f>
        <v>299610.10067999997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2001-10-02T22:06:54Z</cp:lastPrinted>
  <dcterms:created xsi:type="dcterms:W3CDTF">1998-07-16T04:01:00Z</dcterms:created>
  <dcterms:modified xsi:type="dcterms:W3CDTF">2023-09-20T00:35:24Z</dcterms:modified>
</cp:coreProperties>
</file>