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165777-2F39-4595-A8CC-757C23110E7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<sst xmlns="http://schemas.openxmlformats.org/spreadsheetml/2006/main" count="927" uniqueCount="173">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</sst>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41" activePane="bottomRight" state="frozen"/>
      <selection pane="topRight" activeCell="C1" sqref="C1"/>
      <selection pane="bottomLeft" activeCell="A4" sqref="A4"/>
      <selection pane="bottomRight" activeCell="E76" sqref="E76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71093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37190</v>
      </c>
      <c r="F3" s="12">
        <v>37189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v>2553062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2553062</v>
      </c>
      <c r="K5" s="7">
        <f>J5</f>
        <v>2553062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14.14</v>
      </c>
      <c r="F6" s="1">
        <v>14.09</v>
      </c>
      <c r="G6" s="7">
        <f>C6*(E6-F6)</f>
        <v>50.000000000000711</v>
      </c>
      <c r="H6" s="7">
        <f>C6*(E6-F6)</f>
        <v>50.000000000000711</v>
      </c>
      <c r="J6" s="7">
        <f>C6*E6</f>
        <v>14140</v>
      </c>
      <c r="K6" s="7">
        <f>J6</f>
        <v>14140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-35000</v>
      </c>
      <c r="D9" s="13" t="s">
        <v>52</v>
      </c>
      <c r="E9" s="1">
        <v>80.95</v>
      </c>
      <c r="F9" s="1">
        <v>80.349999999999994</v>
      </c>
      <c r="G9" s="7">
        <f>C9*(E9-F9)</f>
        <v>-21000.000000000298</v>
      </c>
      <c r="H9" s="7">
        <f>C9*(E9-F9)</f>
        <v>-21000.000000000298</v>
      </c>
      <c r="J9" s="7">
        <f>G9</f>
        <v>-21000.000000000298</v>
      </c>
      <c r="K9" s="7">
        <f t="shared" ref="K9:K15" si="0">J9</f>
        <v>-21000.000000000298</v>
      </c>
      <c r="L9" s="3">
        <v>1</v>
      </c>
    </row>
    <row r="10" spans="1:15" x14ac:dyDescent="0.2">
      <c r="A10" s="30"/>
      <c r="B10" s="62" t="s">
        <v>168</v>
      </c>
      <c r="C10" s="13">
        <v>-2000</v>
      </c>
      <c r="D10" s="13" t="s">
        <v>52</v>
      </c>
      <c r="E10" s="1">
        <v>95.24</v>
      </c>
      <c r="F10" s="1">
        <v>94.98</v>
      </c>
      <c r="G10" s="7">
        <f>C10*(E10-F10)</f>
        <v>-519.99999999998181</v>
      </c>
      <c r="H10" s="7">
        <f>C10*(E10-F10)</f>
        <v>-519.99999999998181</v>
      </c>
      <c r="J10" s="7">
        <f>G10</f>
        <v>-519.99999999998181</v>
      </c>
      <c r="K10" s="7">
        <f t="shared" si="0"/>
        <v>-519.99999999998181</v>
      </c>
      <c r="L10" s="3">
        <v>1</v>
      </c>
    </row>
    <row r="11" spans="1:15" x14ac:dyDescent="0.2">
      <c r="A11" s="30"/>
      <c r="B11" s="62" t="s">
        <v>169</v>
      </c>
      <c r="C11" s="13">
        <v>-6000</v>
      </c>
      <c r="D11" s="13" t="s">
        <v>52</v>
      </c>
      <c r="E11" s="1">
        <v>110.32</v>
      </c>
      <c r="F11" s="1">
        <v>110.57</v>
      </c>
      <c r="G11" s="7">
        <f>C11*(E11-F11)</f>
        <v>1500</v>
      </c>
      <c r="H11" s="7">
        <f>C11*(E11-F11)</f>
        <v>1500</v>
      </c>
      <c r="J11" s="7">
        <f>G11</f>
        <v>1500</v>
      </c>
      <c r="K11" s="7">
        <f t="shared" si="0"/>
        <v>1500</v>
      </c>
      <c r="L11" s="3">
        <v>1</v>
      </c>
    </row>
    <row r="12" spans="1:15" x14ac:dyDescent="0.2">
      <c r="A12" s="30"/>
      <c r="B12" s="62" t="s">
        <v>170</v>
      </c>
      <c r="C12" s="13">
        <v>-5000</v>
      </c>
      <c r="D12" s="13" t="s">
        <v>52</v>
      </c>
      <c r="E12" s="1">
        <v>36.01</v>
      </c>
      <c r="F12" s="1">
        <v>36.799999999999997</v>
      </c>
      <c r="G12" s="7">
        <f>C12*(E12-F12)</f>
        <v>3949.9999999999959</v>
      </c>
      <c r="H12" s="7">
        <f>C12*(E12-F12)</f>
        <v>3949.9999999999959</v>
      </c>
      <c r="J12" s="7">
        <f>G12</f>
        <v>3949.9999999999959</v>
      </c>
      <c r="K12" s="7">
        <f t="shared" si="0"/>
        <v>3949.9999999999959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164</v>
      </c>
      <c r="C15" s="13">
        <v>-19000</v>
      </c>
      <c r="E15" s="1">
        <v>0.15</v>
      </c>
      <c r="F15" s="1">
        <v>0.2</v>
      </c>
      <c r="G15" s="7">
        <f>(E15-F15)*C15</f>
        <v>950.00000000000034</v>
      </c>
      <c r="H15" s="7">
        <f>C15*(E15-F15)</f>
        <v>950.00000000000034</v>
      </c>
      <c r="J15" s="7">
        <f>G15</f>
        <v>950.00000000000034</v>
      </c>
      <c r="K15" s="7">
        <f t="shared" si="0"/>
        <v>950.00000000000034</v>
      </c>
      <c r="L15" s="3">
        <v>1</v>
      </c>
      <c r="M15" s="80">
        <f>C15*E15*-1</f>
        <v>2850</v>
      </c>
      <c r="N15" s="80" t="s">
        <v>52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2552081.9999999995</v>
      </c>
      <c r="N17" s="80">
        <v>2567152</v>
      </c>
      <c r="O17" s="67">
        <f>M17-N17</f>
        <v>-15070.000000000466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13.58</v>
      </c>
      <c r="F23" s="1">
        <v>13.95</v>
      </c>
      <c r="G23" s="7">
        <f t="shared" ref="G23:G28" si="1">C23*(E23-F23)</f>
        <v>-332.99999999999932</v>
      </c>
      <c r="H23" s="7">
        <f t="shared" ref="H23:H28" si="2">C23*(E23-F23)</f>
        <v>-332.99999999999932</v>
      </c>
      <c r="I23" s="1"/>
      <c r="J23" s="7">
        <f t="shared" ref="J23:J28" si="3">C23*E23</f>
        <v>12222</v>
      </c>
      <c r="K23" s="7">
        <f t="shared" ref="K23:K34" si="4">J23</f>
        <v>12222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17.82</v>
      </c>
      <c r="F24" s="1">
        <v>17.899999999999999</v>
      </c>
      <c r="G24" s="7">
        <f t="shared" si="1"/>
        <v>-7.9999999999998295</v>
      </c>
      <c r="H24" s="7">
        <f t="shared" si="2"/>
        <v>-7.9999999999998295</v>
      </c>
      <c r="I24" s="1"/>
      <c r="J24" s="7">
        <f t="shared" si="3"/>
        <v>1782</v>
      </c>
      <c r="K24" s="7">
        <f t="shared" si="4"/>
        <v>1782</v>
      </c>
      <c r="L24" s="3">
        <v>2</v>
      </c>
      <c r="M24" s="80" t="s">
        <v>52</v>
      </c>
    </row>
    <row r="25" spans="1:15" x14ac:dyDescent="0.2">
      <c r="A25" s="8"/>
      <c r="B25" s="62" t="s">
        <v>89</v>
      </c>
      <c r="C25" s="13">
        <v>83</v>
      </c>
      <c r="D25" s="13" t="s">
        <v>52</v>
      </c>
      <c r="E25" s="1">
        <v>47.5</v>
      </c>
      <c r="F25" s="1">
        <v>49.9</v>
      </c>
      <c r="G25" s="7">
        <f t="shared" si="1"/>
        <v>-199.19999999999987</v>
      </c>
      <c r="H25" s="7">
        <f t="shared" si="2"/>
        <v>-199.19999999999987</v>
      </c>
      <c r="I25" s="1"/>
      <c r="J25" s="7">
        <f t="shared" si="3"/>
        <v>3942.5</v>
      </c>
      <c r="K25" s="7">
        <f t="shared" si="4"/>
        <v>3942.5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9.39</v>
      </c>
      <c r="F26" s="1">
        <v>9.67</v>
      </c>
      <c r="G26" s="7">
        <f t="shared" si="1"/>
        <v>-47.319999999999894</v>
      </c>
      <c r="H26" s="7">
        <f t="shared" si="2"/>
        <v>-47.319999999999894</v>
      </c>
      <c r="I26" s="1"/>
      <c r="J26" s="7">
        <f t="shared" si="3"/>
        <v>1586.91</v>
      </c>
      <c r="K26" s="7">
        <f t="shared" si="4"/>
        <v>1586.91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132</v>
      </c>
      <c r="C31" s="13">
        <v>266.55579999999998</v>
      </c>
      <c r="D31" s="13">
        <f>C31*1</f>
        <v>266.55579999999998</v>
      </c>
      <c r="E31" s="16">
        <v>15.4</v>
      </c>
      <c r="F31" s="16">
        <v>16.350000000000001</v>
      </c>
      <c r="G31" s="7">
        <f>C31*(E31-F31)</f>
        <v>-253.22801000000027</v>
      </c>
      <c r="H31" s="7">
        <f>C31*(E31-F31)</f>
        <v>-253.22801000000027</v>
      </c>
      <c r="I31" s="3"/>
      <c r="J31" s="7">
        <f>C31*E31</f>
        <v>4104.9593199999999</v>
      </c>
      <c r="K31" s="7">
        <f t="shared" si="4"/>
        <v>4104.9593199999999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118</v>
      </c>
      <c r="C32" s="13">
        <v>133821.74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133821.74</v>
      </c>
      <c r="K32" s="7">
        <f>J32</f>
        <v>133821.74</v>
      </c>
      <c r="L32" s="3">
        <v>1</v>
      </c>
      <c r="M32" s="80" t="s">
        <v>52</v>
      </c>
    </row>
    <row r="33" spans="1:27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15.4</v>
      </c>
      <c r="F37" s="1">
        <f>F$31</f>
        <v>16.350000000000001</v>
      </c>
      <c r="G37" s="7">
        <f>C37*(E37-F37)</f>
        <v>-91.953350000000114</v>
      </c>
      <c r="H37" s="7">
        <f>C37*(E37-F37)</f>
        <v>-91.953350000000114</v>
      </c>
      <c r="I37" s="1"/>
      <c r="J37" s="7">
        <f>C37*E37</f>
        <v>1490.6122</v>
      </c>
      <c r="K37" s="7">
        <f>J37</f>
        <v>1490.6122</v>
      </c>
      <c r="L37" s="3">
        <v>2</v>
      </c>
      <c r="M37" s="80" t="s">
        <v>52</v>
      </c>
    </row>
    <row r="38" spans="1:27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15.4</v>
      </c>
      <c r="F47" s="1">
        <f t="shared" si="5"/>
        <v>16.350000000000001</v>
      </c>
      <c r="G47" s="7">
        <f>C47*(E47-F47)</f>
        <v>-1242.2068900000013</v>
      </c>
      <c r="H47" s="7">
        <f>C47*(E47-F47)</f>
        <v>-1242.2068900000013</v>
      </c>
      <c r="I47" s="1"/>
      <c r="J47" s="7">
        <f>C47*E47</f>
        <v>20136.82748</v>
      </c>
      <c r="K47" s="7">
        <f>J47</f>
        <v>20136.82748</v>
      </c>
      <c r="L47" s="3">
        <v>2</v>
      </c>
      <c r="M47" s="80" t="s">
        <v>52</v>
      </c>
    </row>
    <row r="48" spans="1:27" x14ac:dyDescent="0.2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15.4</v>
      </c>
      <c r="F48" s="1">
        <f t="shared" si="5"/>
        <v>16.350000000000001</v>
      </c>
      <c r="G48" s="7">
        <f>C48*(E48-F48)</f>
        <v>-169.1317300000002</v>
      </c>
      <c r="H48" s="7">
        <f>C48*(E48-F48)</f>
        <v>-169.1317300000002</v>
      </c>
      <c r="I48" s="1"/>
      <c r="J48" s="7">
        <f>C48*E48</f>
        <v>2741.7143599999999</v>
      </c>
      <c r="K48" s="7">
        <f>J48</f>
        <v>2741.7143599999999</v>
      </c>
      <c r="L48" s="3">
        <v>2</v>
      </c>
      <c r="M48" s="80" t="s">
        <v>52</v>
      </c>
    </row>
    <row r="49" spans="1:16" x14ac:dyDescent="0.2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15.4</v>
      </c>
      <c r="F49" s="1">
        <f t="shared" si="5"/>
        <v>16.350000000000001</v>
      </c>
      <c r="G49" s="7">
        <f>C49*(E49-F49)</f>
        <v>-382.71139500000044</v>
      </c>
      <c r="H49" s="7">
        <f>C49*(E49-F49)</f>
        <v>-382.71139500000044</v>
      </c>
      <c r="I49" s="1"/>
      <c r="J49" s="7">
        <f>C49*E49</f>
        <v>6203.9531400000005</v>
      </c>
      <c r="K49" s="7">
        <f>J49</f>
        <v>6203.9531400000005</v>
      </c>
      <c r="L49" s="3">
        <v>2</v>
      </c>
      <c r="M49" s="80" t="s">
        <v>52</v>
      </c>
    </row>
    <row r="50" spans="1:16" x14ac:dyDescent="0.2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15.4</v>
      </c>
      <c r="F52" s="1">
        <f t="shared" si="6"/>
        <v>16.350000000000001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">
      <c r="A53" s="8"/>
      <c r="B53" s="2" t="s">
        <v>157</v>
      </c>
      <c r="C53" s="13">
        <v>1270</v>
      </c>
      <c r="D53" s="13" t="s">
        <v>52</v>
      </c>
      <c r="E53" s="1">
        <f t="shared" si="6"/>
        <v>15.4</v>
      </c>
      <c r="F53" s="1">
        <f t="shared" si="6"/>
        <v>16.350000000000001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15.4</v>
      </c>
      <c r="F54" s="1">
        <f t="shared" si="6"/>
        <v>16.350000000000001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15.4</v>
      </c>
      <c r="F55" s="1">
        <f t="shared" si="6"/>
        <v>16.350000000000001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15.4</v>
      </c>
      <c r="F56" s="1">
        <f t="shared" si="6"/>
        <v>16.350000000000001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15.4</v>
      </c>
      <c r="F57" s="1">
        <f t="shared" si="6"/>
        <v>16.350000000000001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15.4</v>
      </c>
      <c r="F58" s="1">
        <f t="shared" si="6"/>
        <v>16.350000000000001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15.4</v>
      </c>
      <c r="F61" s="1">
        <f>F$31</f>
        <v>16.350000000000001</v>
      </c>
      <c r="G61" s="7">
        <f>C61*(E61-F61)</f>
        <v>-2201.1500000000024</v>
      </c>
      <c r="H61" s="7">
        <f>C61*(E61-F61)*0.5895</f>
        <v>-1297.5779250000014</v>
      </c>
      <c r="I61" s="1"/>
      <c r="J61" s="7">
        <f>C61*E61</f>
        <v>35681.800000000003</v>
      </c>
      <c r="K61" s="7">
        <f>J61*0.614</f>
        <v>21908.625200000002</v>
      </c>
      <c r="L61" s="3">
        <v>2</v>
      </c>
      <c r="M61" s="80" t="s">
        <v>52</v>
      </c>
    </row>
    <row r="62" spans="1:16" x14ac:dyDescent="0.2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15.4</v>
      </c>
      <c r="F64" s="1">
        <f>F$31</f>
        <v>16.350000000000001</v>
      </c>
      <c r="G64" s="7">
        <f>C64*(E64-F64)</f>
        <v>-1827.800000000002</v>
      </c>
      <c r="H64" s="7">
        <f>C64*(E64-F64)*0.5895</f>
        <v>-1077.4881000000012</v>
      </c>
      <c r="I64" s="1"/>
      <c r="J64" s="7">
        <f>C64*E64</f>
        <v>29629.600000000002</v>
      </c>
      <c r="K64" s="7">
        <f>J64*0.614</f>
        <v>18192.574400000001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">
      <c r="A65" s="87" t="s">
        <v>52</v>
      </c>
      <c r="E65" s="1"/>
      <c r="F65" s="1"/>
      <c r="H65" s="7" t="s">
        <v>52</v>
      </c>
      <c r="I65" s="1"/>
    </row>
    <row r="66" spans="1:15" x14ac:dyDescent="0.2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">
      <c r="A67" s="8" t="s">
        <v>52</v>
      </c>
      <c r="B67" s="2" t="s">
        <v>167</v>
      </c>
      <c r="C67" s="80">
        <v>2999398.59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2999398.59</v>
      </c>
      <c r="K67" s="7">
        <f t="shared" ref="K67:K82" si="12">J67</f>
        <v>2999398.59</v>
      </c>
      <c r="L67" s="3">
        <v>1</v>
      </c>
    </row>
    <row r="68" spans="1:15" x14ac:dyDescent="0.2">
      <c r="A68" s="30" t="s">
        <v>52</v>
      </c>
      <c r="B68" s="2" t="s">
        <v>172</v>
      </c>
      <c r="C68" s="13">
        <v>-5000</v>
      </c>
      <c r="D68" s="13" t="s">
        <v>52</v>
      </c>
      <c r="E68" s="1">
        <v>0.55000000000000004</v>
      </c>
      <c r="F68" s="1">
        <v>0.85</v>
      </c>
      <c r="G68" s="7">
        <f>(E68-F68)*C68</f>
        <v>1499.9999999999998</v>
      </c>
      <c r="H68" s="7">
        <f>C68*(E68-F68)</f>
        <v>1499.9999999999998</v>
      </c>
      <c r="J68" s="7">
        <f>G68</f>
        <v>1499.9999999999998</v>
      </c>
      <c r="K68" s="7">
        <f>J68</f>
        <v>1499.9999999999998</v>
      </c>
      <c r="L68" s="3">
        <v>1</v>
      </c>
      <c r="M68" s="80">
        <f>C68*E68*-1</f>
        <v>2750</v>
      </c>
    </row>
    <row r="69" spans="1:15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3000</v>
      </c>
    </row>
    <row r="70" spans="1:15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0.05</v>
      </c>
      <c r="F71" s="1">
        <v>0.05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250</v>
      </c>
    </row>
    <row r="72" spans="1:15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750</v>
      </c>
      <c r="N72" s="80" t="s">
        <v>52</v>
      </c>
    </row>
    <row r="73" spans="1:15" x14ac:dyDescent="0.2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0.35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875</v>
      </c>
    </row>
    <row r="74" spans="1:15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0.25</v>
      </c>
      <c r="F74" s="1">
        <v>0.3</v>
      </c>
      <c r="G74" s="7">
        <f>(E74-F74)*C74</f>
        <v>249.99999999999994</v>
      </c>
      <c r="H74" s="7">
        <f>C74*(E74-F74)</f>
        <v>249.99999999999994</v>
      </c>
      <c r="J74" s="7">
        <f>G74</f>
        <v>249.99999999999994</v>
      </c>
      <c r="K74" s="7">
        <f t="shared" si="12"/>
        <v>249.99999999999994</v>
      </c>
      <c r="L74" s="3">
        <v>1</v>
      </c>
      <c r="M74" s="80">
        <f>C74*E74*-1</f>
        <v>1250</v>
      </c>
    </row>
    <row r="75" spans="1:15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3750</v>
      </c>
      <c r="O75" s="5" t="s">
        <v>52</v>
      </c>
    </row>
    <row r="76" spans="1:15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3750</v>
      </c>
      <c r="O76" s="5" t="s">
        <v>52</v>
      </c>
    </row>
    <row r="77" spans="1:15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2500</v>
      </c>
      <c r="O77" s="7" t="s">
        <v>52</v>
      </c>
    </row>
    <row r="78" spans="1:15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2500</v>
      </c>
      <c r="O78" s="7" t="s">
        <v>52</v>
      </c>
    </row>
    <row r="79" spans="1:15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29125</v>
      </c>
      <c r="N82" s="80">
        <v>1000</v>
      </c>
      <c r="O82" s="80">
        <v>2999398.59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1749.9999999999998</v>
      </c>
      <c r="O83" s="80">
        <f>SUM(K67:K81)</f>
        <v>3001148.59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38.880000000000003</v>
      </c>
      <c r="F84" s="16">
        <v>37.869999999999997</v>
      </c>
      <c r="G84" s="7">
        <f>C84*(E84-F84)</f>
        <v>390.87000000000199</v>
      </c>
      <c r="H84" s="7">
        <f>C84*(E84-F84)</f>
        <v>390.87000000000199</v>
      </c>
      <c r="I84" s="1"/>
      <c r="J84" s="7">
        <f>C84*E84</f>
        <v>15046.560000000001</v>
      </c>
      <c r="K84" s="7">
        <f>J84</f>
        <v>15046.560000000001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47.69</v>
      </c>
      <c r="F88" s="1">
        <v>47.69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11162.512159999998</v>
      </c>
      <c r="K88" s="7">
        <f>J88</f>
        <v>11162.512159999998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8.77</v>
      </c>
      <c r="F89" s="1">
        <v>8.77</v>
      </c>
      <c r="G89" s="7">
        <f t="shared" si="16"/>
        <v>0</v>
      </c>
      <c r="H89" s="7">
        <f t="shared" si="17"/>
        <v>0</v>
      </c>
      <c r="I89" s="1"/>
      <c r="J89" s="7">
        <f t="shared" si="18"/>
        <v>6596.1625599999998</v>
      </c>
      <c r="K89" s="7">
        <f t="shared" ref="K89:K105" si="19">J89</f>
        <v>6596.1625599999998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19.95</v>
      </c>
      <c r="F90" s="1">
        <v>19.95</v>
      </c>
      <c r="G90" s="7">
        <f t="shared" si="16"/>
        <v>0</v>
      </c>
      <c r="H90" s="7">
        <f t="shared" si="17"/>
        <v>0</v>
      </c>
      <c r="I90" s="1"/>
      <c r="J90" s="7">
        <f t="shared" si="18"/>
        <v>53362.180199999995</v>
      </c>
      <c r="K90" s="7">
        <f t="shared" si="19"/>
        <v>53362.180199999995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7.73</v>
      </c>
      <c r="F91" s="1">
        <v>7.73</v>
      </c>
      <c r="G91" s="7">
        <f t="shared" si="16"/>
        <v>0</v>
      </c>
      <c r="H91" s="7">
        <f t="shared" si="17"/>
        <v>0</v>
      </c>
      <c r="I91" s="1"/>
      <c r="J91" s="7">
        <f t="shared" si="18"/>
        <v>9587.56538</v>
      </c>
      <c r="K91" s="7">
        <f t="shared" si="19"/>
        <v>9587.56538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36.19</v>
      </c>
      <c r="F92" s="1">
        <v>36.19</v>
      </c>
      <c r="G92" s="7">
        <f t="shared" si="16"/>
        <v>0</v>
      </c>
      <c r="H92" s="7">
        <f t="shared" si="17"/>
        <v>0</v>
      </c>
      <c r="I92" s="1"/>
      <c r="J92" s="7">
        <f t="shared" si="18"/>
        <v>9447.1823599999989</v>
      </c>
      <c r="K92" s="7">
        <f t="shared" si="19"/>
        <v>9447.1823599999989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26.07</v>
      </c>
      <c r="F93" s="1">
        <v>26.07</v>
      </c>
      <c r="G93" s="7">
        <f t="shared" si="16"/>
        <v>0</v>
      </c>
      <c r="H93" s="7">
        <f t="shared" si="17"/>
        <v>0</v>
      </c>
      <c r="I93" s="1"/>
      <c r="J93" s="7">
        <f t="shared" si="18"/>
        <v>9868.1728199999998</v>
      </c>
      <c r="K93" s="7">
        <f t="shared" si="19"/>
        <v>9868.1728199999998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-3865700</v>
      </c>
      <c r="N102" s="26">
        <f>M102/M109</f>
        <v>-0.64046015566490599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227287.88400672199</v>
      </c>
      <c r="N103" s="26">
        <f>M103/M109</f>
        <v>3.765652626217561E-2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6378528.654786</v>
      </c>
      <c r="N105" s="26">
        <f>M105/M109</f>
        <v>1.0567797436834998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-200000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-200000</v>
      </c>
      <c r="K107" s="7">
        <f>J107</f>
        <v>-200000</v>
      </c>
      <c r="L107" s="3">
        <v>0</v>
      </c>
      <c r="M107" s="80">
        <f>SUM(K107:K109)</f>
        <v>-570000</v>
      </c>
      <c r="N107" s="26">
        <f>+M107/M109</f>
        <v>-9.4436269945675139E-2</v>
      </c>
    </row>
    <row r="108" spans="1:15" x14ac:dyDescent="0.2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6035816.538792721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SUM(C52:C64)+C31+C37+C44+C47+C48+C49</f>
        <v>21394.822500000002</v>
      </c>
      <c r="D112" s="13">
        <f>SUM(D5:D109)</f>
        <v>6492.8225000000002</v>
      </c>
      <c r="G112" s="7">
        <f>SUM(G5:G110)</f>
        <v>-19684.831375000289</v>
      </c>
      <c r="H112" s="7">
        <f>SUM(H5:H110)</f>
        <v>-18030.947400000288</v>
      </c>
      <c r="J112" s="7">
        <f>SUM(J5:J110)</f>
        <v>6442740.6218267214</v>
      </c>
      <c r="K112" s="7">
        <f>SUM(K5:K110)</f>
        <v>6035816.538792721</v>
      </c>
      <c r="M112" s="92">
        <f>SUM(K47:K64)+K31+K37</f>
        <v>74779.266099999993</v>
      </c>
      <c r="N112" s="94">
        <f>M112/K112</f>
        <v>1.2389254315366796E-2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18.649999999999999</v>
      </c>
      <c r="F116" s="1">
        <v>18.649999999999999</v>
      </c>
      <c r="G116" s="7">
        <f>C116*(E116-F116)</f>
        <v>0</v>
      </c>
      <c r="H116" s="7">
        <f>C116*(E116-F116)</f>
        <v>0</v>
      </c>
      <c r="I116" s="1"/>
      <c r="J116" s="7">
        <f>C116*E116</f>
        <v>22913.0543</v>
      </c>
      <c r="K116" s="7">
        <f>J116</f>
        <v>22913.0543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38.880000000000003</v>
      </c>
      <c r="F117" s="1">
        <f>+F84</f>
        <v>37.869999999999997</v>
      </c>
      <c r="G117" s="7">
        <f>C117*(E117-F117)</f>
        <v>390.87000000000199</v>
      </c>
      <c r="H117" s="7">
        <f>C117*(E117-F117)</f>
        <v>390.87000000000199</v>
      </c>
      <c r="I117" s="1"/>
      <c r="J117" s="7">
        <f>C117*E117</f>
        <v>15046.560000000001</v>
      </c>
      <c r="K117" s="7">
        <f>J117</f>
        <v>15046.560000000001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10.86</v>
      </c>
      <c r="F121" s="1">
        <v>10.86</v>
      </c>
      <c r="G121" s="7">
        <f>C121*(E121-F121)</f>
        <v>0</v>
      </c>
      <c r="H121" s="7">
        <f>C121*(E121-F121)</f>
        <v>0</v>
      </c>
      <c r="I121" s="1"/>
      <c r="J121" s="7">
        <f>C121*E121</f>
        <v>21865.306799999998</v>
      </c>
      <c r="K121" s="7">
        <f>J121</f>
        <v>21865.306799999998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38.880000000000003</v>
      </c>
      <c r="F122" s="1">
        <f>+F84</f>
        <v>37.869999999999997</v>
      </c>
      <c r="G122" s="7">
        <f>C122*(E122-F122)</f>
        <v>390.87000000000199</v>
      </c>
      <c r="H122" s="7">
        <f>C122*(E122-F122)</f>
        <v>390.87000000000199</v>
      </c>
      <c r="I122" s="1"/>
      <c r="J122" s="7">
        <f>C122*E122</f>
        <v>15046.560000000001</v>
      </c>
      <c r="K122" s="7">
        <f>J122</f>
        <v>15046.560000000001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38.880000000000003</v>
      </c>
      <c r="F125" s="1">
        <f>+F84</f>
        <v>37.869999999999997</v>
      </c>
      <c r="G125" s="7">
        <f>C125*(E125-F125)</f>
        <v>390.87000000000199</v>
      </c>
      <c r="H125" s="7">
        <f>C125*(E125-F125)</f>
        <v>390.87000000000199</v>
      </c>
      <c r="I125" s="1"/>
      <c r="J125" s="7">
        <f>C125*E125</f>
        <v>15046.560000000001</v>
      </c>
      <c r="K125" s="7">
        <f>J125</f>
        <v>15046.560000000001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15.4</v>
      </c>
      <c r="F129" s="1">
        <f>F$31</f>
        <v>16.350000000000001</v>
      </c>
      <c r="G129" s="7">
        <f>C129*(E129-F129)</f>
        <v>-273.60000000000031</v>
      </c>
      <c r="H129" s="7">
        <f>C129*(E129-F129)*0.5895</f>
        <v>-161.28720000000018</v>
      </c>
      <c r="I129" s="1"/>
      <c r="J129" s="7">
        <f>C129*E129</f>
        <v>4435.2</v>
      </c>
      <c r="K129" s="7">
        <f>J129*0.5995</f>
        <v>2658.9023999999999</v>
      </c>
      <c r="L129" s="3">
        <v>2</v>
      </c>
      <c r="M129" s="80">
        <f>SUM(K112:K129)+K138</f>
        <v>6128868.9222927215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15.4</v>
      </c>
      <c r="F132" s="1">
        <f t="shared" si="20"/>
        <v>16.350000000000001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15.4</v>
      </c>
      <c r="F133" s="1">
        <f t="shared" si="20"/>
        <v>16.350000000000001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15.4</v>
      </c>
      <c r="F134" s="1">
        <f t="shared" si="20"/>
        <v>16.350000000000001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15.4</v>
      </c>
      <c r="F135" s="1">
        <f t="shared" si="20"/>
        <v>16.350000000000001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-3865700</v>
      </c>
      <c r="N136" s="26">
        <f>M136/M143</f>
        <v>-0.63073628250380298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319864.82750672201</v>
      </c>
      <c r="N137" s="26">
        <f>M137/M143</f>
        <v>5.2189862691184009E-2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15.4</v>
      </c>
      <c r="F138" s="1">
        <f t="shared" si="21"/>
        <v>16.350000000000001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15.4</v>
      </c>
      <c r="F139" s="1">
        <f t="shared" si="21"/>
        <v>16.350000000000001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6379004.0947860004</v>
      </c>
      <c r="N139" s="26">
        <f>M139/M143</f>
        <v>1.0408126157802879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1"/>
        <v>15.4</v>
      </c>
      <c r="F140" s="1">
        <f t="shared" si="21"/>
        <v>16.350000000000001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1"/>
        <v>15.4</v>
      </c>
      <c r="F141" s="1">
        <f t="shared" si="21"/>
        <v>16.350000000000001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-570000</v>
      </c>
      <c r="N141" s="26">
        <f>+M141/M143</f>
        <v>-9.3002478471471584E-2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1"/>
        <v>15.4</v>
      </c>
      <c r="F142" s="1">
        <f t="shared" si="21"/>
        <v>16.350000000000001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1"/>
        <v>15.4</v>
      </c>
      <c r="F143" s="1">
        <f t="shared" si="21"/>
        <v>16.350000000000001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6128868.9222927205</v>
      </c>
      <c r="N143" s="26">
        <f>+M143/K149</f>
        <v>0.99999999999999989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1"/>
        <v>15.4</v>
      </c>
      <c r="F144" s="1">
        <f t="shared" si="21"/>
        <v>16.350000000000001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148</v>
      </c>
      <c r="C145" s="13">
        <v>1967</v>
      </c>
      <c r="D145" s="13">
        <v>0</v>
      </c>
      <c r="E145" s="1">
        <f t="shared" si="21"/>
        <v>15.4</v>
      </c>
      <c r="F145" s="1">
        <f t="shared" si="21"/>
        <v>16.350000000000001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15.4</v>
      </c>
      <c r="F146" s="1">
        <f t="shared" si="21"/>
        <v>16.350000000000001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">
      <c r="A148" s="8"/>
      <c r="C148" s="13" t="s">
        <v>52</v>
      </c>
      <c r="M148" s="80" t="s">
        <v>56</v>
      </c>
    </row>
    <row r="149" spans="1:14" x14ac:dyDescent="0.2">
      <c r="A149" s="8" t="s">
        <v>17</v>
      </c>
      <c r="B149" s="29" t="s">
        <v>52</v>
      </c>
      <c r="C149" s="13">
        <f>SUM(C129:C146)+C112</f>
        <v>65733.822500000009</v>
      </c>
      <c r="D149" s="13">
        <f>SUM(D129:D146)+D112</f>
        <v>21772.822500000002</v>
      </c>
      <c r="G149" s="7">
        <f>SUM(G112:G147)</f>
        <v>-18785.82137500028</v>
      </c>
      <c r="H149" s="7">
        <f>SUM(H112:H147)</f>
        <v>-17019.624600000279</v>
      </c>
      <c r="J149" s="7">
        <f>SUM(J112:J147)</f>
        <v>6537569.302926722</v>
      </c>
      <c r="K149" s="7">
        <f>SUM(K112:K147)</f>
        <v>6128868.9222927215</v>
      </c>
      <c r="M149" s="92">
        <f>SUM(K129:K146)+M112</f>
        <v>77438.1685</v>
      </c>
      <c r="N149" s="94">
        <f>M149/K149</f>
        <v>1.2634985261037611E-2</v>
      </c>
    </row>
    <row r="150" spans="1:14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">
      <c r="A151" s="8"/>
    </row>
    <row r="152" spans="1:14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318691.11324825569</v>
      </c>
      <c r="L153" s="66"/>
      <c r="M153" s="81" t="s">
        <v>52</v>
      </c>
    </row>
    <row r="154" spans="1:14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323604.27909705567</v>
      </c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51297.4</v>
      </c>
      <c r="C7" s="16">
        <f>H33</f>
        <v>30752.791300000001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-45457.999999999993</v>
      </c>
      <c r="H14" s="11">
        <f>G14*0.5995</f>
        <v>-27252.070999999996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4435.2</v>
      </c>
      <c r="H25" s="11">
        <f t="shared" si="0"/>
        <v>2658.9023999999999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51297.4</v>
      </c>
      <c r="H33" s="11">
        <f t="shared" si="0"/>
        <v>30752.791300000001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3434.2000000000003</v>
      </c>
      <c r="H47" s="11">
        <f t="shared" si="0"/>
        <v>2058.8029000000001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3434.2000000000003</v>
      </c>
      <c r="H48" s="11">
        <f t="shared" si="0"/>
        <v>2058.8029000000001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3418.8</v>
      </c>
      <c r="H49" s="11">
        <f t="shared" si="0"/>
        <v>2049.5706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4034.8</v>
      </c>
      <c r="H58" s="11">
        <f t="shared" si="0"/>
        <v>2418.8626000000004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4034.8</v>
      </c>
      <c r="H59" s="11">
        <f t="shared" si="0"/>
        <v>2418.8626000000004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4034.8</v>
      </c>
      <c r="H60" s="11">
        <f t="shared" si="0"/>
        <v>2418.8626000000004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4435.2</v>
      </c>
      <c r="H69" s="11">
        <f t="shared" si="0"/>
        <v>2658.9023999999999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4435.2</v>
      </c>
      <c r="H70" s="11">
        <f t="shared" si="0"/>
        <v>2658.9023999999999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4419.8</v>
      </c>
      <c r="H71" s="11">
        <f t="shared" si="0"/>
        <v>2649.6701000000003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45956.4</v>
      </c>
      <c r="H76" s="15">
        <f>SUM(H14:H74)</f>
        <v>27550.861800000002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2023-09-20T00:36:57Z</dcterms:modified>
</cp:coreProperties>
</file>