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6F3579-5906-4449-9419-A7EF14C7B60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M91" i="1"/>
  <c r="J92" i="1"/>
  <c r="K92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J156" i="1"/>
  <c r="K156" i="1"/>
  <c r="J157" i="1"/>
  <c r="K157" i="1"/>
  <c r="C160" i="1"/>
  <c r="J160" i="1"/>
  <c r="K160" i="1"/>
  <c r="K16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<sst xmlns="http://schemas.openxmlformats.org/spreadsheetml/2006/main" count="938" uniqueCount="179">
  <si>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</si>
  <si>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</si>
  <si>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</si>
  <si>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</si>
  <si>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</si>
  <si>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</si>
  <si>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</si>
  <si>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</si>
  <si>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</si>
  <si>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</si>
  <si>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</si>
  <si>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</si>
  <si>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</si>
  <si>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</si>
  <si>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</si>
  <si>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</si>
  <si>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</si>
  <si>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</si>
  <si>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</si>
  <si>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</si>
  <si>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</si>
  <si>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</si>
  <si>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</si>
  <si>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</si>
  <si>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</si>
  <si>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</si>
  <si>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</si>
  <si>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</si>
  <si>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</si>
  <si>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</si>
  <si>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</si>
  <si>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</si>
  <si>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</si>
  <si>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</si>
  <si>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</si>
  <si>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</si>
  <si>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</si>
  <si>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</si>
  <si>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</si>
  <si>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</si>
  <si>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</si>
  <si>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</si>
  <si>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</si>
  <si>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</si>
  <si>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</si>
  <si>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</si>
  <si>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</si>
  <si>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</si>
  <si>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</si>
  <si>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</si>
  <si>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</si>
  <si>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</si>
  <si>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</si>
  <si>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</si>
  <si>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</si>
  <si>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</si>
  <si>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</si>
  <si>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</si>
  <si>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</si>
  <si>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</si>
  <si>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</si>
  <si>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</si>
  <si>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</si>
  <si>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</si>
  <si>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</si>
  <si>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</si>
  <si>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</si>
  <si>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</si>
  <si>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</si>
  <si>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</si>
  <si>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</si>
  <si>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</si>
  <si>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</si>
  <si>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</si>
  <si>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</si>
  <si>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</si>
  <si>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</si>
  <si>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</si>
  <si>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</si>
  <si>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</si>
  <si>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</si>
  <si>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</si>
  <si>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</si>
  <si>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</si>
  <si>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</si>
  <si>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</si>
  <si>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</si>
  <si>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</si>
  <si>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</si>
  <si>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</si>
  <si>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</si>
  <si>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</si>
  <si>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</si>
  <si>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</si>
  <si>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</si>
  <si>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</si>
  <si>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</si>
  <si>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</si>
  <si>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</si>
  <si>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</si>
  <si>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</si>
  <si>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</si>
  <si>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</si>
  <si>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</si>
  <si>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</si>
  <si>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</si>
  <si>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</si>
  <si>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</si>
  <si>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</si>
  <si>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</si>
  <si>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</si>
  <si>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</si>
  <si>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</si>
  <si>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</si>
  <si>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</si>
  <si>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</si>
  <si>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</si>
  <si>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</si>
  <si>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</si>
  <si>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</si>
  <si>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</si>
  <si>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</si>
  <si>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</si>
  <si>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</si>
  <si>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</si>
  <si>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</si>
  <si>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</si>
  <si>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</si>
  <si>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</si>
  <si>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</si>
  <si>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</si>
  <si>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</si>
  <si>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</si>
  <si>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</si>
  <si>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</si>
  <si>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</si>
  <si>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</si>
  <si>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</si>
  <si>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</si>
  <si>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</si>
  <si>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</si>
  <si>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</si>
  <si>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</si>
  <si>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</si>
  <si>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</si>
  <si>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</si>
  <si>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</si>
  <si>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</si>
  <si>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</si>
  <si>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</si>
  <si>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</si>
  <si>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</si>
  <si>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</si>
  <si>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</si>
  <si>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</si>
  <si>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</si>
  <si>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</si>
  <si>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</si>
  <si>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</si>
  <si>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</si>
  <si>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</si>
  <si>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</si>
  <si>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</si>
  <si>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</si>
  <si>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</si>
  <si>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</si>
  <si>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</si>
  <si>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</si>
  <si>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</si>
  <si>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</si>
  <si>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</si>
  <si>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</si>
  <si>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</si>
  <si>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</si>
  <si>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</si>
  <si>
    <t>Bonus Receivable</t>
  </si>
  <si>
    <t>ENE 1/4/02</t>
  </si>
  <si>
    <t>ENE 2/5/02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</si>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</sst>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2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79" sqref="I79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114</v>
      </c>
      <c r="H1" s="11" t="s">
        <v>115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37221</v>
      </c>
      <c r="F3" s="12">
        <v>37218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119</v>
      </c>
      <c r="C5" s="67">
        <v>2315805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2315805</v>
      </c>
      <c r="K5" s="7">
        <f>J5</f>
        <v>2315805</v>
      </c>
      <c r="L5" s="3">
        <v>1</v>
      </c>
    </row>
    <row r="6" spans="1:15" x14ac:dyDescent="0.2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">
      <c r="A8" s="30"/>
      <c r="B8" s="62" t="s">
        <v>163</v>
      </c>
      <c r="C8" s="13">
        <v>-10000</v>
      </c>
      <c r="D8" s="13" t="s">
        <v>52</v>
      </c>
      <c r="E8" s="1">
        <v>99.9</v>
      </c>
      <c r="F8" s="1">
        <v>99.9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">
      <c r="A9" s="30"/>
      <c r="B9" s="62" t="s">
        <v>164</v>
      </c>
      <c r="C9" s="13">
        <v>-20000</v>
      </c>
      <c r="D9" s="13" t="s">
        <v>52</v>
      </c>
      <c r="E9" s="1">
        <v>115.68</v>
      </c>
      <c r="F9" s="1">
        <v>115.68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">
      <c r="A10" s="30"/>
      <c r="B10" s="62" t="s">
        <v>165</v>
      </c>
      <c r="C10" s="13">
        <v>-10000</v>
      </c>
      <c r="D10" s="13" t="s">
        <v>52</v>
      </c>
      <c r="E10" s="1">
        <v>39.28</v>
      </c>
      <c r="F10" s="1">
        <v>39.28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-5000</v>
      </c>
      <c r="D11" s="13" t="s">
        <v>52</v>
      </c>
      <c r="E11" s="1">
        <v>40.4</v>
      </c>
      <c r="F11" s="1">
        <v>40.4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2315805</v>
      </c>
      <c r="N16" s="80">
        <v>2314604</v>
      </c>
      <c r="O16" s="67">
        <f>M16-N16</f>
        <v>1201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118</v>
      </c>
      <c r="C19" s="13">
        <v>4061.61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4061.61</v>
      </c>
      <c r="K19" s="7">
        <f>J19</f>
        <v>4061.61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14.41</v>
      </c>
      <c r="F22" s="1">
        <v>14.41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12969</v>
      </c>
      <c r="K22" s="7">
        <f t="shared" ref="K22:K33" si="4">J22</f>
        <v>12969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16.87</v>
      </c>
      <c r="F23" s="1">
        <v>16.87</v>
      </c>
      <c r="G23" s="7">
        <f t="shared" si="1"/>
        <v>0</v>
      </c>
      <c r="H23" s="7">
        <f t="shared" si="2"/>
        <v>0</v>
      </c>
      <c r="I23" s="1"/>
      <c r="J23" s="7">
        <f t="shared" si="3"/>
        <v>1687</v>
      </c>
      <c r="K23" s="7">
        <f t="shared" si="4"/>
        <v>1687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44.75</v>
      </c>
      <c r="F24" s="1">
        <v>44.75</v>
      </c>
      <c r="G24" s="7">
        <f t="shared" si="1"/>
        <v>0</v>
      </c>
      <c r="H24" s="7">
        <f t="shared" si="2"/>
        <v>0</v>
      </c>
      <c r="I24" s="1"/>
      <c r="J24" s="7">
        <f t="shared" si="3"/>
        <v>3714.25</v>
      </c>
      <c r="K24" s="7">
        <f t="shared" si="4"/>
        <v>3714.25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12.25</v>
      </c>
      <c r="F25" s="1">
        <v>12.25</v>
      </c>
      <c r="G25" s="7">
        <f t="shared" si="1"/>
        <v>0</v>
      </c>
      <c r="H25" s="7">
        <f t="shared" si="2"/>
        <v>0</v>
      </c>
      <c r="I25" s="1"/>
      <c r="J25" s="7">
        <f t="shared" si="3"/>
        <v>2070.25</v>
      </c>
      <c r="K25" s="7">
        <f t="shared" si="4"/>
        <v>2070.25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1" t="s">
        <v>52</v>
      </c>
      <c r="F29" s="1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129</v>
      </c>
      <c r="C30" s="13">
        <v>274.76400000000001</v>
      </c>
      <c r="D30" s="13">
        <f>C30*1</f>
        <v>274.76400000000001</v>
      </c>
      <c r="E30" s="16">
        <v>4.71</v>
      </c>
      <c r="F30" s="16">
        <v>4.71</v>
      </c>
      <c r="G30" s="7">
        <f>C30*(E30-F30)</f>
        <v>0</v>
      </c>
      <c r="H30" s="7">
        <f>C30*(E30-F30)</f>
        <v>0</v>
      </c>
      <c r="I30" s="3"/>
      <c r="J30" s="7">
        <f>C30*E30</f>
        <v>1294.1384399999999</v>
      </c>
      <c r="K30" s="7">
        <f t="shared" si="4"/>
        <v>1294.1384399999999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116</v>
      </c>
      <c r="C31" s="13">
        <v>134871.21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134871.21</v>
      </c>
      <c r="K31" s="7">
        <f>J31</f>
        <v>134871.21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4.71</v>
      </c>
      <c r="F36" s="1">
        <f>F$30</f>
        <v>4.71</v>
      </c>
      <c r="G36" s="7">
        <f>C36*(E36-F36)</f>
        <v>0</v>
      </c>
      <c r="H36" s="7">
        <f>C36*(E36-F36)</f>
        <v>0</v>
      </c>
      <c r="I36" s="1"/>
      <c r="J36" s="7">
        <f>C36*E36</f>
        <v>455.89503000000002</v>
      </c>
      <c r="K36" s="7">
        <f>J36</f>
        <v>455.89503000000002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1" t="s">
        <v>52</v>
      </c>
      <c r="F37" s="1" t="s">
        <v>52</v>
      </c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1" t="s">
        <v>52</v>
      </c>
      <c r="F38" s="1" t="s">
        <v>52</v>
      </c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4.71</v>
      </c>
      <c r="F39" s="1">
        <f>F$30</f>
        <v>4.71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35043.813000000002</v>
      </c>
      <c r="K39" s="99">
        <f>J39*0.614</f>
        <v>21516.901182000001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 t="s">
        <v>52</v>
      </c>
      <c r="F40" s="1" t="s">
        <v>52</v>
      </c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1" t="s">
        <v>52</v>
      </c>
      <c r="F41" s="1" t="s">
        <v>52</v>
      </c>
      <c r="H41" s="7" t="s">
        <v>52</v>
      </c>
      <c r="I41" s="3"/>
      <c r="M41" s="80" t="s">
        <v>52</v>
      </c>
    </row>
    <row r="42" spans="1:15" x14ac:dyDescent="0.2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4.71</v>
      </c>
      <c r="F42" s="1">
        <f t="shared" si="5"/>
        <v>4.71</v>
      </c>
      <c r="G42" s="7">
        <f>C42*(E42-F42)</f>
        <v>0</v>
      </c>
      <c r="H42" s="7">
        <f>C42*(E42-F42)</f>
        <v>0</v>
      </c>
      <c r="I42" s="1"/>
      <c r="J42" s="7">
        <f>C42*E42</f>
        <v>6158.7310019999995</v>
      </c>
      <c r="K42" s="7">
        <f>J42</f>
        <v>6158.7310019999995</v>
      </c>
      <c r="L42" s="3">
        <v>2</v>
      </c>
      <c r="M42" s="80" t="s">
        <v>52</v>
      </c>
    </row>
    <row r="43" spans="1:15" x14ac:dyDescent="0.2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4.71</v>
      </c>
      <c r="F43" s="1">
        <f t="shared" si="5"/>
        <v>4.71</v>
      </c>
      <c r="G43" s="7">
        <f>C43*(E43-F43)</f>
        <v>0</v>
      </c>
      <c r="H43" s="7">
        <f>C43*(E43-F43)</f>
        <v>0</v>
      </c>
      <c r="I43" s="1"/>
      <c r="J43" s="7">
        <f>C43*E43</f>
        <v>838.53731400000004</v>
      </c>
      <c r="K43" s="7">
        <f>J43</f>
        <v>838.53731400000004</v>
      </c>
      <c r="L43" s="3">
        <v>2</v>
      </c>
      <c r="M43" s="80" t="s">
        <v>52</v>
      </c>
    </row>
    <row r="44" spans="1:15" x14ac:dyDescent="0.2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4.71</v>
      </c>
      <c r="F44" s="1">
        <f t="shared" si="5"/>
        <v>4.71</v>
      </c>
      <c r="G44" s="7">
        <f>C44*(E44-F44)</f>
        <v>0</v>
      </c>
      <c r="H44" s="7">
        <f>C44*(E44-F44)</f>
        <v>0</v>
      </c>
      <c r="I44" s="1"/>
      <c r="J44" s="7">
        <f>C44*E44</f>
        <v>1897.4428110000001</v>
      </c>
      <c r="K44" s="7">
        <f>J44</f>
        <v>1897.4428110000001</v>
      </c>
      <c r="L44" s="3">
        <v>2</v>
      </c>
      <c r="M44" s="80" t="s">
        <v>52</v>
      </c>
    </row>
    <row r="45" spans="1:15" x14ac:dyDescent="0.2">
      <c r="A45" s="8"/>
      <c r="C45" s="13" t="s">
        <v>52</v>
      </c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4.71</v>
      </c>
      <c r="F47" s="1">
        <f t="shared" si="6"/>
        <v>4.71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154</v>
      </c>
      <c r="C48" s="13">
        <v>1270</v>
      </c>
      <c r="D48" s="13" t="s">
        <v>52</v>
      </c>
      <c r="E48" s="1">
        <f t="shared" si="6"/>
        <v>4.71</v>
      </c>
      <c r="F48" s="1">
        <f t="shared" si="6"/>
        <v>4.71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4.71</v>
      </c>
      <c r="F49" s="1">
        <f t="shared" si="6"/>
        <v>4.71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4.71</v>
      </c>
      <c r="F50" s="1">
        <f t="shared" si="6"/>
        <v>4.71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4.71</v>
      </c>
      <c r="F51" s="1">
        <f t="shared" si="6"/>
        <v>4.71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4.71</v>
      </c>
      <c r="F52" s="1">
        <f t="shared" si="6"/>
        <v>4.71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4.71</v>
      </c>
      <c r="F53" s="1">
        <f t="shared" si="6"/>
        <v>4.71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4.71</v>
      </c>
      <c r="F56" s="1">
        <f>F$30</f>
        <v>4.71</v>
      </c>
      <c r="G56" s="7">
        <f>C56*(E56-F56)</f>
        <v>0</v>
      </c>
      <c r="H56" s="7">
        <f>C56*(E56-F56)*0.5895</f>
        <v>0</v>
      </c>
      <c r="I56" s="1"/>
      <c r="J56" s="7">
        <f>C56*E56</f>
        <v>10913.07</v>
      </c>
      <c r="K56" s="7">
        <f>J56*0.614</f>
        <v>6700.6249799999996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4.71</v>
      </c>
      <c r="F59" s="1">
        <f>F$30</f>
        <v>4.71</v>
      </c>
      <c r="G59" s="7">
        <f>C59*(E59-F59)</f>
        <v>0</v>
      </c>
      <c r="H59" s="7">
        <f>C59*(E59-F59)*0.5895</f>
        <v>0</v>
      </c>
      <c r="I59" s="1"/>
      <c r="J59" s="7">
        <f>C59*E59</f>
        <v>9062.0399999999991</v>
      </c>
      <c r="K59" s="7">
        <f>J59*0.614</f>
        <v>5564.0925599999991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">
      <c r="A63" s="8" t="s">
        <v>52</v>
      </c>
      <c r="B63" s="2" t="s">
        <v>170</v>
      </c>
      <c r="C63" s="80">
        <v>2932045.05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2932045.05</v>
      </c>
      <c r="K63" s="7">
        <f t="shared" si="12"/>
        <v>2932045.05</v>
      </c>
      <c r="L63" s="3">
        <v>1</v>
      </c>
    </row>
    <row r="64" spans="1:16" x14ac:dyDescent="0.2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8" x14ac:dyDescent="0.2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8" x14ac:dyDescent="0.2">
      <c r="A66" s="30" t="s">
        <v>52</v>
      </c>
      <c r="B66" s="2" t="s">
        <v>158</v>
      </c>
      <c r="C66" s="13">
        <v>-7500</v>
      </c>
      <c r="D66" s="13" t="s">
        <v>52</v>
      </c>
      <c r="E66" s="1">
        <v>0.1</v>
      </c>
      <c r="F66" s="1">
        <v>0.1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750</v>
      </c>
    </row>
    <row r="67" spans="1:18" x14ac:dyDescent="0.2">
      <c r="A67" s="30" t="s">
        <v>52</v>
      </c>
      <c r="B67" s="2" t="s">
        <v>130</v>
      </c>
      <c r="C67" s="13">
        <v>-5000</v>
      </c>
      <c r="D67" s="13" t="s">
        <v>52</v>
      </c>
      <c r="E67" s="1">
        <v>0.25</v>
      </c>
      <c r="F67" s="1">
        <v>0.25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1250</v>
      </c>
    </row>
    <row r="68" spans="1:18" x14ac:dyDescent="0.2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8" x14ac:dyDescent="0.2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8" x14ac:dyDescent="0.2">
      <c r="A70" s="30" t="s">
        <v>52</v>
      </c>
      <c r="B70" s="2" t="s">
        <v>147</v>
      </c>
      <c r="C70" s="13">
        <v>-5000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1250</v>
      </c>
    </row>
    <row r="71" spans="1:18" x14ac:dyDescent="0.2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8" x14ac:dyDescent="0.2">
      <c r="A72" s="30" t="s">
        <v>52</v>
      </c>
      <c r="B72" s="2" t="s">
        <v>143</v>
      </c>
      <c r="C72" s="13">
        <v>-15000</v>
      </c>
      <c r="D72" s="13" t="s">
        <v>52</v>
      </c>
      <c r="E72" s="1">
        <v>0.25</v>
      </c>
      <c r="F72" s="1">
        <v>0.25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3750</v>
      </c>
      <c r="O72" s="5" t="s">
        <v>52</v>
      </c>
    </row>
    <row r="73" spans="1:18" x14ac:dyDescent="0.2">
      <c r="A73" s="30" t="s">
        <v>52</v>
      </c>
      <c r="B73" s="2" t="s">
        <v>133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8" x14ac:dyDescent="0.2">
      <c r="A74" s="30" t="s">
        <v>52</v>
      </c>
      <c r="B74" s="2" t="s">
        <v>134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8" x14ac:dyDescent="0.2">
      <c r="A75" s="30" t="s">
        <v>52</v>
      </c>
      <c r="B75" s="2" t="s">
        <v>135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2500</v>
      </c>
      <c r="O75" s="7" t="s">
        <v>52</v>
      </c>
    </row>
    <row r="76" spans="1:18" x14ac:dyDescent="0.2">
      <c r="A76" s="30" t="s">
        <v>52</v>
      </c>
      <c r="B76" s="2" t="s">
        <v>136</v>
      </c>
      <c r="C76" s="13">
        <v>-10000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2500</v>
      </c>
      <c r="O76" s="80" t="s">
        <v>52</v>
      </c>
    </row>
    <row r="77" spans="1:18" ht="13.5" thickBot="1" x14ac:dyDescent="0.25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8" x14ac:dyDescent="0.2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24875</v>
      </c>
      <c r="N78" s="80">
        <v>-375</v>
      </c>
      <c r="O78" s="80">
        <v>2932045.05</v>
      </c>
      <c r="P78" s="2" t="s">
        <v>52</v>
      </c>
      <c r="R78" s="80" t="s">
        <v>52</v>
      </c>
    </row>
    <row r="79" spans="1:18" x14ac:dyDescent="0.2">
      <c r="A79" s="8" t="s">
        <v>178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2932045.05</v>
      </c>
    </row>
    <row r="80" spans="1:18" x14ac:dyDescent="0.2">
      <c r="A80" s="30" t="s">
        <v>52</v>
      </c>
      <c r="B80" s="2" t="s">
        <v>62</v>
      </c>
      <c r="C80" s="13">
        <v>387</v>
      </c>
      <c r="D80" s="13" t="s">
        <v>52</v>
      </c>
      <c r="E80" s="16">
        <v>41.02</v>
      </c>
      <c r="F80" s="16">
        <v>41.02</v>
      </c>
      <c r="G80" s="7">
        <f>C80*(E80-F80)</f>
        <v>0</v>
      </c>
      <c r="H80" s="7">
        <f>C80*(E80-F80)</f>
        <v>0</v>
      </c>
      <c r="I80" s="1"/>
      <c r="J80" s="7">
        <f>C80*E80</f>
        <v>15874.740000000002</v>
      </c>
      <c r="K80" s="7">
        <f>J80</f>
        <v>15874.740000000002</v>
      </c>
      <c r="L80" s="3">
        <v>2</v>
      </c>
      <c r="M80" s="80" t="s">
        <v>52</v>
      </c>
    </row>
    <row r="81" spans="1:15" x14ac:dyDescent="0.2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50.51</v>
      </c>
      <c r="F84" s="1">
        <v>50.51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11876.012220000001</v>
      </c>
      <c r="K84" s="7">
        <f>J84</f>
        <v>11876.012220000001</v>
      </c>
      <c r="L84" s="3">
        <v>2</v>
      </c>
    </row>
    <row r="85" spans="1:15" x14ac:dyDescent="0.2">
      <c r="A85" s="8"/>
      <c r="B85" s="2" t="s">
        <v>27</v>
      </c>
      <c r="C85" s="13">
        <v>752.12800000000004</v>
      </c>
      <c r="D85" s="13" t="s">
        <v>52</v>
      </c>
      <c r="E85" s="1">
        <v>9.2100000000000009</v>
      </c>
      <c r="F85" s="1">
        <v>9.2100000000000009</v>
      </c>
      <c r="G85" s="7">
        <f t="shared" si="16"/>
        <v>0</v>
      </c>
      <c r="H85" s="7">
        <f t="shared" si="17"/>
        <v>0</v>
      </c>
      <c r="I85" s="1"/>
      <c r="J85" s="7">
        <f t="shared" si="18"/>
        <v>6927.0988800000014</v>
      </c>
      <c r="K85" s="7">
        <f t="shared" ref="K85:K104" si="19">J85</f>
        <v>6927.0988800000014</v>
      </c>
      <c r="L85" s="3">
        <v>2</v>
      </c>
    </row>
    <row r="86" spans="1:15" x14ac:dyDescent="0.2">
      <c r="A86" s="8"/>
      <c r="B86" s="2" t="s">
        <v>28</v>
      </c>
      <c r="C86" s="13">
        <v>2674.7959999999998</v>
      </c>
      <c r="D86" s="13" t="s">
        <v>52</v>
      </c>
      <c r="E86" s="1">
        <v>20.49</v>
      </c>
      <c r="F86" s="1">
        <v>20.49</v>
      </c>
      <c r="G86" s="7">
        <f t="shared" si="16"/>
        <v>0</v>
      </c>
      <c r="H86" s="7">
        <f t="shared" si="17"/>
        <v>0</v>
      </c>
      <c r="I86" s="1"/>
      <c r="J86" s="7">
        <f t="shared" si="18"/>
        <v>54806.570039999991</v>
      </c>
      <c r="K86" s="7">
        <f t="shared" si="19"/>
        <v>54806.570039999991</v>
      </c>
      <c r="L86" s="3">
        <v>2</v>
      </c>
    </row>
    <row r="87" spans="1:15" x14ac:dyDescent="0.2">
      <c r="A87" s="8"/>
      <c r="B87" s="2" t="s">
        <v>29</v>
      </c>
      <c r="C87" s="13">
        <v>1240.306</v>
      </c>
      <c r="D87" s="13" t="s">
        <v>52</v>
      </c>
      <c r="E87" s="1">
        <v>7.85</v>
      </c>
      <c r="F87" s="1">
        <v>7.85</v>
      </c>
      <c r="G87" s="7">
        <f t="shared" si="16"/>
        <v>0</v>
      </c>
      <c r="H87" s="7">
        <f t="shared" si="17"/>
        <v>0</v>
      </c>
      <c r="I87" s="1"/>
      <c r="J87" s="7">
        <f t="shared" si="18"/>
        <v>9736.4020999999993</v>
      </c>
      <c r="K87" s="7">
        <f t="shared" si="19"/>
        <v>9736.4020999999993</v>
      </c>
      <c r="L87" s="3">
        <v>2</v>
      </c>
    </row>
    <row r="88" spans="1:15" x14ac:dyDescent="0.2">
      <c r="A88" s="8"/>
      <c r="B88" s="2" t="s">
        <v>30</v>
      </c>
      <c r="C88" s="13">
        <v>261.04399999999998</v>
      </c>
      <c r="D88" s="13" t="s">
        <v>52</v>
      </c>
      <c r="E88" s="1">
        <v>37.26</v>
      </c>
      <c r="F88" s="1">
        <v>37.26</v>
      </c>
      <c r="G88" s="7">
        <f t="shared" si="16"/>
        <v>0</v>
      </c>
      <c r="H88" s="7">
        <f t="shared" si="17"/>
        <v>0</v>
      </c>
      <c r="I88" s="1"/>
      <c r="J88" s="7">
        <f t="shared" si="18"/>
        <v>9726.4994399999996</v>
      </c>
      <c r="K88" s="7">
        <f t="shared" si="19"/>
        <v>9726.4994399999996</v>
      </c>
      <c r="L88" s="3">
        <v>2</v>
      </c>
    </row>
    <row r="89" spans="1:15" x14ac:dyDescent="0.2">
      <c r="A89" s="8"/>
      <c r="B89" s="2" t="s">
        <v>31</v>
      </c>
      <c r="C89" s="13">
        <v>378.52600000000001</v>
      </c>
      <c r="D89" s="13" t="s">
        <v>52</v>
      </c>
      <c r="E89" s="1">
        <v>27.35</v>
      </c>
      <c r="F89" s="1">
        <v>27.35</v>
      </c>
      <c r="G89" s="7">
        <f t="shared" si="16"/>
        <v>0</v>
      </c>
      <c r="H89" s="7">
        <f t="shared" si="17"/>
        <v>0</v>
      </c>
      <c r="I89" s="1"/>
      <c r="J89" s="7">
        <f t="shared" si="18"/>
        <v>10352.686100000001</v>
      </c>
      <c r="K89" s="7">
        <f t="shared" si="19"/>
        <v>10352.686100000001</v>
      </c>
      <c r="L89" s="3">
        <v>2</v>
      </c>
      <c r="M89" s="80" t="s">
        <v>52</v>
      </c>
    </row>
    <row r="90" spans="1:15" x14ac:dyDescent="0.2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10.94</v>
      </c>
      <c r="F90" s="1">
        <v>10.94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15768.062679999997</v>
      </c>
      <c r="K90" s="7">
        <f t="shared" si="19"/>
        <v>15768.062679999997</v>
      </c>
      <c r="L90" s="3">
        <v>1</v>
      </c>
    </row>
    <row r="91" spans="1:15" x14ac:dyDescent="0.2">
      <c r="A91" s="8"/>
      <c r="E91" s="1"/>
      <c r="F91" s="1"/>
      <c r="I91" s="1"/>
      <c r="M91" s="80">
        <f>240000*0.38</f>
        <v>91200</v>
      </c>
    </row>
    <row r="92" spans="1:15" x14ac:dyDescent="0.2">
      <c r="A92" s="8" t="s">
        <v>175</v>
      </c>
      <c r="B92" s="2" t="s">
        <v>176</v>
      </c>
      <c r="C92" s="13">
        <v>112500</v>
      </c>
      <c r="D92" s="13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J92" s="7">
        <f>+C92</f>
        <v>112500</v>
      </c>
      <c r="K92" s="7">
        <f>J92*0.54</f>
        <v>60750.000000000007</v>
      </c>
      <c r="L92" s="3">
        <v>1</v>
      </c>
      <c r="M92" s="80" t="s">
        <v>52</v>
      </c>
      <c r="N92" s="26" t="s">
        <v>52</v>
      </c>
    </row>
    <row r="93" spans="1:15" x14ac:dyDescent="0.2">
      <c r="A93" s="8"/>
      <c r="B93" s="2" t="s">
        <v>177</v>
      </c>
      <c r="C93" s="13">
        <v>112500</v>
      </c>
      <c r="E93" s="1"/>
      <c r="F93" s="1"/>
      <c r="I93" s="1"/>
      <c r="J93" s="7">
        <f>+C93</f>
        <v>112500</v>
      </c>
      <c r="K93" s="7">
        <f>J93*0.6</f>
        <v>67500</v>
      </c>
      <c r="L93" s="3">
        <v>1</v>
      </c>
    </row>
    <row r="94" spans="1:15" x14ac:dyDescent="0.2">
      <c r="A94" s="8"/>
      <c r="E94" s="2"/>
      <c r="F94" s="2"/>
      <c r="G94" s="15"/>
      <c r="H94" s="7" t="s">
        <v>52</v>
      </c>
      <c r="I94" s="2" t="s">
        <v>52</v>
      </c>
      <c r="K94" s="7" t="s">
        <v>52</v>
      </c>
      <c r="M94" s="80" t="s">
        <v>52</v>
      </c>
    </row>
    <row r="95" spans="1:15" x14ac:dyDescent="0.2">
      <c r="A95" s="8" t="s">
        <v>14</v>
      </c>
      <c r="B95" s="2" t="s">
        <v>58</v>
      </c>
      <c r="C95" s="13">
        <v>295000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295000</v>
      </c>
      <c r="K95" s="7">
        <f t="shared" si="19"/>
        <v>295000</v>
      </c>
      <c r="L95" s="3">
        <v>1</v>
      </c>
    </row>
    <row r="96" spans="1:15" x14ac:dyDescent="0.2">
      <c r="E96" s="2"/>
      <c r="F96" s="2"/>
      <c r="G96" s="15"/>
      <c r="H96" s="7" t="s">
        <v>52</v>
      </c>
      <c r="I96" s="2"/>
      <c r="J96" s="7" t="s">
        <v>52</v>
      </c>
    </row>
    <row r="97" spans="1:15" x14ac:dyDescent="0.2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86</v>
      </c>
    </row>
    <row r="101" spans="1:15" x14ac:dyDescent="0.2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(C8*E8)+(C9*E9)+(C10*E10)+(C11*E11)</f>
        <v>-3907400</v>
      </c>
      <c r="N101" s="26">
        <f>M101/M108</f>
        <v>-0.69122820055585965</v>
      </c>
      <c r="O101" s="5" t="s">
        <v>85</v>
      </c>
    </row>
    <row r="102" spans="1:15" x14ac:dyDescent="0.2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187931.74452572197</v>
      </c>
      <c r="N102" s="26">
        <f>M102/M108</f>
        <v>3.3245565234129679E-2</v>
      </c>
      <c r="O102" s="5" t="s">
        <v>22</v>
      </c>
    </row>
    <row r="103" spans="1:15" x14ac:dyDescent="0.2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5904904.7526800008</v>
      </c>
      <c r="N104" s="26">
        <f>M104/M108</f>
        <v>1.0445914640550598</v>
      </c>
    </row>
    <row r="105" spans="1:15" x14ac:dyDescent="0.2">
      <c r="A105" s="8"/>
      <c r="E105" s="1"/>
      <c r="F105" s="1"/>
      <c r="I105" s="1"/>
      <c r="N105" s="26"/>
    </row>
    <row r="106" spans="1:15" x14ac:dyDescent="0.2">
      <c r="A106" s="8" t="s">
        <v>87</v>
      </c>
      <c r="B106" s="2" t="s">
        <v>150</v>
      </c>
      <c r="C106" s="13">
        <v>-95000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-95000</v>
      </c>
      <c r="K106" s="7">
        <f>J106</f>
        <v>-95000</v>
      </c>
      <c r="L106" s="3">
        <v>0</v>
      </c>
      <c r="M106" s="80">
        <f>SUM(K106:K108)</f>
        <v>-440000</v>
      </c>
      <c r="N106" s="26">
        <f>+M106/M108</f>
        <v>-7.7837029289189286E-2</v>
      </c>
    </row>
    <row r="107" spans="1:15" x14ac:dyDescent="0.2">
      <c r="A107" s="8" t="s">
        <v>52</v>
      </c>
      <c r="B107" s="2" t="s">
        <v>156</v>
      </c>
      <c r="C107" s="13">
        <v>-120000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-120000</v>
      </c>
      <c r="K107" s="7">
        <f>J107</f>
        <v>-120000</v>
      </c>
      <c r="L107" s="3">
        <v>0</v>
      </c>
      <c r="M107" s="80" t="s">
        <v>90</v>
      </c>
      <c r="N107" s="26"/>
    </row>
    <row r="108" spans="1:15" x14ac:dyDescent="0.2">
      <c r="A108" s="8" t="s">
        <v>52</v>
      </c>
      <c r="B108" s="2" t="s">
        <v>157</v>
      </c>
      <c r="C108" s="13">
        <v>-225000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-225000</v>
      </c>
      <c r="K108" s="7">
        <f>J108</f>
        <v>-225000</v>
      </c>
      <c r="L108" s="3">
        <v>0</v>
      </c>
      <c r="M108" s="80">
        <f>K111</f>
        <v>5652836.4972057221</v>
      </c>
      <c r="N108" s="26">
        <f>+M108/K111</f>
        <v>1</v>
      </c>
    </row>
    <row r="109" spans="1:15" ht="13.5" thickBot="1" x14ac:dyDescent="0.25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">
      <c r="A110" s="8"/>
      <c r="M110" s="80" t="s">
        <v>56</v>
      </c>
    </row>
    <row r="111" spans="1:15" x14ac:dyDescent="0.2">
      <c r="A111" s="8" t="s">
        <v>17</v>
      </c>
      <c r="C111" s="13">
        <f>SUM(C47:C59)+C30+C36+C39+C42+C43+C44</f>
        <v>21750.030700000003</v>
      </c>
      <c r="D111" s="13">
        <f>SUM(D5:D108)</f>
        <v>14768.030700000001</v>
      </c>
      <c r="G111" s="7">
        <f>SUM(G5:G109)</f>
        <v>0</v>
      </c>
      <c r="H111" s="7">
        <f>SUM(H5:H109)</f>
        <v>0</v>
      </c>
      <c r="J111" s="7">
        <f>SUM(J5:J109)</f>
        <v>5770823.8014837224</v>
      </c>
      <c r="K111" s="7">
        <f>SUM(K5:K109)</f>
        <v>5652836.4972057221</v>
      </c>
      <c r="M111" s="92">
        <f>SUM(K39:K59)+K30+K36</f>
        <v>44426.363319000004</v>
      </c>
      <c r="N111" s="94">
        <f>M111/K111</f>
        <v>7.8591275974390189E-3</v>
      </c>
    </row>
    <row r="112" spans="1:15" ht="13.5" thickBot="1" x14ac:dyDescent="0.25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">
      <c r="A113" s="8"/>
    </row>
    <row r="114" spans="1:15" x14ac:dyDescent="0.2">
      <c r="A114" s="8" t="s">
        <v>18</v>
      </c>
      <c r="B114" s="5" t="s">
        <v>22</v>
      </c>
      <c r="C114" s="13" t="s">
        <v>52</v>
      </c>
      <c r="D114" s="13" t="s">
        <v>52</v>
      </c>
      <c r="M114" s="80" t="s">
        <v>52</v>
      </c>
    </row>
    <row r="115" spans="1:15" x14ac:dyDescent="0.2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19.690000000000001</v>
      </c>
      <c r="F115" s="1">
        <v>19.690000000000001</v>
      </c>
      <c r="G115" s="7">
        <f>C115*(E115-F115)</f>
        <v>0</v>
      </c>
      <c r="H115" s="7">
        <f>C115*(E115-F115)</f>
        <v>0</v>
      </c>
      <c r="I115" s="1"/>
      <c r="J115" s="7">
        <f>C115*E115</f>
        <v>24190.779580000002</v>
      </c>
      <c r="K115" s="7">
        <f>J115</f>
        <v>24190.779580000002</v>
      </c>
      <c r="L115" s="3">
        <v>2</v>
      </c>
    </row>
    <row r="116" spans="1:15" x14ac:dyDescent="0.2">
      <c r="A116" s="8" t="s">
        <v>52</v>
      </c>
      <c r="B116" s="2" t="s">
        <v>61</v>
      </c>
      <c r="C116" s="13">
        <v>387</v>
      </c>
      <c r="D116" s="13" t="s">
        <v>52</v>
      </c>
      <c r="E116" s="1">
        <f>+E80</f>
        <v>41.02</v>
      </c>
      <c r="F116" s="1">
        <f>+F80</f>
        <v>41.02</v>
      </c>
      <c r="G116" s="7">
        <f>C116*(E116-F116)</f>
        <v>0</v>
      </c>
      <c r="H116" s="7">
        <f>C116*(E116-F116)</f>
        <v>0</v>
      </c>
      <c r="I116" s="1"/>
      <c r="J116" s="7">
        <f>C116*E116</f>
        <v>15874.740000000002</v>
      </c>
      <c r="K116" s="7">
        <f>J116</f>
        <v>15874.740000000002</v>
      </c>
      <c r="L116" s="3">
        <v>2</v>
      </c>
    </row>
    <row r="117" spans="1:15" x14ac:dyDescent="0.2">
      <c r="A117" s="8" t="s">
        <v>52</v>
      </c>
      <c r="B117" s="2" t="s">
        <v>23</v>
      </c>
      <c r="C117" s="13">
        <v>201.83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201.83</v>
      </c>
      <c r="K117" s="7">
        <f>J117</f>
        <v>201.83</v>
      </c>
      <c r="L117" s="3">
        <v>1</v>
      </c>
    </row>
    <row r="118" spans="1:15" x14ac:dyDescent="0.2">
      <c r="A118" s="8"/>
      <c r="E118" s="3"/>
      <c r="F118" s="3"/>
      <c r="H118" s="7" t="s">
        <v>52</v>
      </c>
      <c r="I118" s="3"/>
    </row>
    <row r="119" spans="1:15" x14ac:dyDescent="0.2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10.99</v>
      </c>
      <c r="F120" s="1">
        <v>10.99</v>
      </c>
      <c r="G120" s="7">
        <f>C120*(E120-F120)</f>
        <v>0</v>
      </c>
      <c r="H120" s="7">
        <f>C120*(E120-F120)</f>
        <v>0</v>
      </c>
      <c r="I120" s="1"/>
      <c r="J120" s="7">
        <f>C120*E120</f>
        <v>22127.046200000001</v>
      </c>
      <c r="K120" s="7">
        <f>J120</f>
        <v>22127.046200000001</v>
      </c>
      <c r="L120" s="3">
        <v>2</v>
      </c>
    </row>
    <row r="121" spans="1:15" x14ac:dyDescent="0.2">
      <c r="A121" s="8" t="s">
        <v>52</v>
      </c>
      <c r="B121" s="2" t="s">
        <v>61</v>
      </c>
      <c r="C121" s="13">
        <v>387</v>
      </c>
      <c r="D121" s="13" t="s">
        <v>52</v>
      </c>
      <c r="E121" s="1">
        <f>+E80</f>
        <v>41.02</v>
      </c>
      <c r="F121" s="1">
        <f>+F80</f>
        <v>41.02</v>
      </c>
      <c r="G121" s="7">
        <f>C121*(E121-F121)</f>
        <v>0</v>
      </c>
      <c r="H121" s="7">
        <f>C121*(E121-F121)</f>
        <v>0</v>
      </c>
      <c r="I121" s="1"/>
      <c r="J121" s="7">
        <f>C121*E121</f>
        <v>15874.740000000002</v>
      </c>
      <c r="K121" s="7">
        <f>J121</f>
        <v>15874.740000000002</v>
      </c>
      <c r="L121" s="3">
        <v>2</v>
      </c>
    </row>
    <row r="122" spans="1:15" x14ac:dyDescent="0.2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  <c r="M122" s="80" t="s">
        <v>52</v>
      </c>
    </row>
    <row r="123" spans="1:15" x14ac:dyDescent="0.2">
      <c r="A123" s="8"/>
      <c r="E123" s="1"/>
      <c r="F123" s="1"/>
      <c r="H123" s="7" t="s">
        <v>52</v>
      </c>
      <c r="I123" s="1"/>
    </row>
    <row r="124" spans="1:15" x14ac:dyDescent="0.2">
      <c r="A124" s="8" t="s">
        <v>63</v>
      </c>
      <c r="B124" s="2" t="s">
        <v>61</v>
      </c>
      <c r="C124" s="13">
        <v>387</v>
      </c>
      <c r="D124" s="13" t="s">
        <v>52</v>
      </c>
      <c r="E124" s="1">
        <f>+E80</f>
        <v>41.02</v>
      </c>
      <c r="F124" s="1">
        <f>+F80</f>
        <v>41.02</v>
      </c>
      <c r="G124" s="7">
        <f>C124*(E124-F124)</f>
        <v>0</v>
      </c>
      <c r="H124" s="7">
        <f>C124*(E124-F124)</f>
        <v>0</v>
      </c>
      <c r="I124" s="1"/>
      <c r="J124" s="7">
        <f>C124*E124</f>
        <v>15874.740000000002</v>
      </c>
      <c r="K124" s="7">
        <f>J124</f>
        <v>15874.740000000002</v>
      </c>
      <c r="L124" s="3">
        <v>2</v>
      </c>
    </row>
    <row r="125" spans="1:15" x14ac:dyDescent="0.2">
      <c r="A125" s="8" t="s">
        <v>52</v>
      </c>
      <c r="B125" s="2" t="s">
        <v>23</v>
      </c>
      <c r="C125" s="13">
        <v>201.83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201.83</v>
      </c>
      <c r="K125" s="7">
        <f>J125</f>
        <v>201.83</v>
      </c>
      <c r="L125" s="3">
        <v>1</v>
      </c>
    </row>
    <row r="126" spans="1:15" x14ac:dyDescent="0.2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">
      <c r="A128" s="8" t="s">
        <v>79</v>
      </c>
      <c r="B128" s="2" t="s">
        <v>89</v>
      </c>
      <c r="C128" s="13">
        <v>288</v>
      </c>
      <c r="D128" s="13">
        <v>0</v>
      </c>
      <c r="E128" s="1">
        <f>E$30</f>
        <v>4.71</v>
      </c>
      <c r="F128" s="1">
        <f>F$30</f>
        <v>4.71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>
        <f>SUM(K111:K128)+K137</f>
        <v>5747384.0329857226</v>
      </c>
      <c r="O128" s="7" t="s">
        <v>52</v>
      </c>
    </row>
    <row r="129" spans="1:16" x14ac:dyDescent="0.2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">
      <c r="A131" s="8" t="s">
        <v>11</v>
      </c>
      <c r="B131" s="2" t="s">
        <v>93</v>
      </c>
      <c r="C131" s="13">
        <v>3331</v>
      </c>
      <c r="D131" s="13">
        <v>0</v>
      </c>
      <c r="E131" s="1">
        <f t="shared" ref="E131:F134" si="20">E$30</f>
        <v>4.71</v>
      </c>
      <c r="F131" s="1">
        <f t="shared" si="20"/>
        <v>4.71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">
      <c r="A132" s="8" t="s">
        <v>52</v>
      </c>
      <c r="B132" s="2" t="s">
        <v>142</v>
      </c>
      <c r="C132" s="13">
        <v>668</v>
      </c>
      <c r="D132" s="13">
        <v>0</v>
      </c>
      <c r="E132" s="1">
        <f t="shared" si="20"/>
        <v>4.71</v>
      </c>
      <c r="F132" s="1">
        <f t="shared" si="20"/>
        <v>4.71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144</v>
      </c>
      <c r="C133" s="13">
        <v>786</v>
      </c>
      <c r="D133" s="13">
        <v>0</v>
      </c>
      <c r="E133" s="1">
        <f t="shared" si="20"/>
        <v>4.71</v>
      </c>
      <c r="F133" s="1">
        <f t="shared" si="20"/>
        <v>4.71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151</v>
      </c>
      <c r="C134" s="13">
        <v>863</v>
      </c>
      <c r="D134" s="13">
        <v>0</v>
      </c>
      <c r="E134" s="1">
        <f t="shared" si="20"/>
        <v>4.71</v>
      </c>
      <c r="F134" s="1">
        <f t="shared" si="20"/>
        <v>4.71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86</v>
      </c>
    </row>
    <row r="135" spans="1:16" x14ac:dyDescent="0.2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-3907400</v>
      </c>
      <c r="N135" s="26">
        <f>M135/M142</f>
        <v>-0.67985712762091799</v>
      </c>
      <c r="O135" s="5" t="s">
        <v>85</v>
      </c>
    </row>
    <row r="136" spans="1:16" x14ac:dyDescent="0.2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281873.79030572198</v>
      </c>
      <c r="N136" s="26">
        <f>M136/M142</f>
        <v>4.9043841282916799E-2</v>
      </c>
      <c r="O136" s="5" t="s">
        <v>22</v>
      </c>
    </row>
    <row r="137" spans="1:16" x14ac:dyDescent="0.2">
      <c r="A137" s="8" t="s">
        <v>9</v>
      </c>
      <c r="B137" s="2" t="s">
        <v>120</v>
      </c>
      <c r="C137" s="13">
        <v>15280</v>
      </c>
      <c r="D137" s="13">
        <v>15280</v>
      </c>
      <c r="E137" s="1">
        <f t="shared" ref="E137:F145" si="21">E$30</f>
        <v>4.71</v>
      </c>
      <c r="F137" s="1">
        <f t="shared" si="21"/>
        <v>4.71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">
      <c r="A138" s="8" t="s">
        <v>52</v>
      </c>
      <c r="B138" s="2" t="s">
        <v>121</v>
      </c>
      <c r="C138" s="13">
        <v>5130</v>
      </c>
      <c r="D138" s="13">
        <v>0</v>
      </c>
      <c r="E138" s="1">
        <f t="shared" si="21"/>
        <v>4.71</v>
      </c>
      <c r="F138" s="1">
        <f t="shared" si="21"/>
        <v>4.71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5905510.2426800011</v>
      </c>
      <c r="N138" s="26">
        <f>M138/M142</f>
        <v>1.0275127273185074</v>
      </c>
      <c r="O138" s="7" t="s">
        <v>52</v>
      </c>
      <c r="P138" s="15" t="s">
        <v>52</v>
      </c>
    </row>
    <row r="139" spans="1:16" x14ac:dyDescent="0.2">
      <c r="A139" s="8"/>
      <c r="B139" s="2" t="s">
        <v>122</v>
      </c>
      <c r="C139" s="13">
        <v>25</v>
      </c>
      <c r="D139" s="13">
        <v>0</v>
      </c>
      <c r="E139" s="1">
        <f t="shared" si="21"/>
        <v>4.71</v>
      </c>
      <c r="F139" s="1">
        <f t="shared" si="21"/>
        <v>4.71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159</v>
      </c>
      <c r="N139" s="26"/>
      <c r="P139" s="2" t="s">
        <v>52</v>
      </c>
    </row>
    <row r="140" spans="1:16" x14ac:dyDescent="0.2">
      <c r="A140" s="8"/>
      <c r="B140" s="2" t="s">
        <v>123</v>
      </c>
      <c r="C140" s="13">
        <v>7608</v>
      </c>
      <c r="D140" s="13">
        <v>0</v>
      </c>
      <c r="E140" s="1">
        <f t="shared" si="21"/>
        <v>4.71</v>
      </c>
      <c r="F140" s="1">
        <f t="shared" si="21"/>
        <v>4.71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-440000</v>
      </c>
      <c r="N140" s="26">
        <f>+M140/M142</f>
        <v>-7.6556568601423944E-2</v>
      </c>
      <c r="P140" s="15" t="s">
        <v>52</v>
      </c>
    </row>
    <row r="141" spans="1:16" x14ac:dyDescent="0.2">
      <c r="A141" s="8"/>
      <c r="B141" s="2" t="s">
        <v>124</v>
      </c>
      <c r="C141" s="13">
        <v>2540</v>
      </c>
      <c r="D141" s="13">
        <v>0</v>
      </c>
      <c r="E141" s="1">
        <f t="shared" si="21"/>
        <v>4.71</v>
      </c>
      <c r="F141" s="1">
        <f t="shared" si="21"/>
        <v>4.71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90</v>
      </c>
      <c r="N141" s="26"/>
    </row>
    <row r="142" spans="1:16" x14ac:dyDescent="0.2">
      <c r="A142" s="8"/>
      <c r="B142" s="2" t="s">
        <v>139</v>
      </c>
      <c r="C142" s="13">
        <v>1524</v>
      </c>
      <c r="D142" s="13">
        <v>0</v>
      </c>
      <c r="E142" s="1">
        <f t="shared" si="21"/>
        <v>4.71</v>
      </c>
      <c r="F142" s="1">
        <f t="shared" si="21"/>
        <v>4.71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5747384.0329857217</v>
      </c>
      <c r="N142" s="26">
        <f>+M142/K148</f>
        <v>0.99999999999999989</v>
      </c>
    </row>
    <row r="143" spans="1:16" x14ac:dyDescent="0.2">
      <c r="A143" s="8"/>
      <c r="B143" s="2" t="s">
        <v>140</v>
      </c>
      <c r="C143" s="13">
        <v>1968</v>
      </c>
      <c r="D143" s="13">
        <v>0</v>
      </c>
      <c r="E143" s="1">
        <f t="shared" si="21"/>
        <v>4.71</v>
      </c>
      <c r="F143" s="1">
        <f t="shared" si="21"/>
        <v>4.71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">
      <c r="A144" s="8"/>
      <c r="B144" s="2" t="s">
        <v>145</v>
      </c>
      <c r="C144" s="13">
        <v>1967</v>
      </c>
      <c r="D144" s="13">
        <v>0</v>
      </c>
      <c r="E144" s="1">
        <f t="shared" si="21"/>
        <v>4.71</v>
      </c>
      <c r="F144" s="1">
        <f t="shared" si="21"/>
        <v>4.71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153</v>
      </c>
      <c r="C145" s="13">
        <f>2778-417</f>
        <v>2361</v>
      </c>
      <c r="D145" s="13">
        <v>0</v>
      </c>
      <c r="E145" s="1">
        <f t="shared" si="21"/>
        <v>4.71</v>
      </c>
      <c r="F145" s="1">
        <f t="shared" si="21"/>
        <v>4.71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5" thickBot="1" x14ac:dyDescent="0.25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">
      <c r="A147" s="8"/>
      <c r="C147" s="13" t="s">
        <v>52</v>
      </c>
      <c r="M147" s="80" t="s">
        <v>56</v>
      </c>
    </row>
    <row r="148" spans="1:14" x14ac:dyDescent="0.2">
      <c r="A148" s="8" t="s">
        <v>17</v>
      </c>
      <c r="B148" s="29" t="s">
        <v>52</v>
      </c>
      <c r="C148" s="13">
        <f>SUM(C128:C145)+C111</f>
        <v>66089.030700000003</v>
      </c>
      <c r="D148" s="13">
        <f>SUM(D128:D145)+D111</f>
        <v>30048.030700000003</v>
      </c>
      <c r="G148" s="7">
        <f>SUM(G111:G146)</f>
        <v>0</v>
      </c>
      <c r="H148" s="7">
        <f>SUM(H111:H146)</f>
        <v>0</v>
      </c>
      <c r="J148" s="7">
        <f>SUM(J111:J146)</f>
        <v>5865371.3372637229</v>
      </c>
      <c r="K148" s="7">
        <f>SUM(K111:K146)</f>
        <v>5747384.0329857226</v>
      </c>
      <c r="M148" s="92">
        <f>SUM(K128:K145)+M111</f>
        <v>44426.363319000004</v>
      </c>
      <c r="N148" s="94">
        <f>M148/K148</f>
        <v>7.7298407525972892E-3</v>
      </c>
    </row>
    <row r="149" spans="1:14" ht="13.5" thickBot="1" x14ac:dyDescent="0.25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">
      <c r="A150" s="8"/>
    </row>
    <row r="151" spans="1:14" x14ac:dyDescent="0.2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5.2999999999999999E-2</v>
      </c>
      <c r="L151" s="66"/>
      <c r="M151" s="81"/>
    </row>
    <row r="152" spans="1:14" x14ac:dyDescent="0.2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299600.33435190329</v>
      </c>
      <c r="L152" s="66"/>
      <c r="M152" s="81" t="s">
        <v>52</v>
      </c>
    </row>
    <row r="153" spans="1:14" x14ac:dyDescent="0.2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304611.3537482433</v>
      </c>
      <c r="L153" s="66"/>
      <c r="M153" s="81" t="s">
        <v>52</v>
      </c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">
      <c r="A156" s="8" t="s">
        <v>171</v>
      </c>
      <c r="B156" s="2" t="s">
        <v>172</v>
      </c>
      <c r="C156" s="13">
        <v>400000</v>
      </c>
      <c r="D156" s="13" t="s">
        <v>52</v>
      </c>
      <c r="E156" s="27" t="s">
        <v>52</v>
      </c>
      <c r="F156" s="27" t="s">
        <v>52</v>
      </c>
      <c r="G156" s="27" t="s">
        <v>52</v>
      </c>
      <c r="H156" s="27" t="s">
        <v>52</v>
      </c>
      <c r="J156" s="7">
        <f>+C156</f>
        <v>400000</v>
      </c>
      <c r="K156" s="7">
        <f>J156</f>
        <v>400000</v>
      </c>
      <c r="L156" s="3" t="s">
        <v>52</v>
      </c>
      <c r="M156" s="80" t="s">
        <v>52</v>
      </c>
      <c r="N156" s="26" t="s">
        <v>52</v>
      </c>
    </row>
    <row r="157" spans="1:14" x14ac:dyDescent="0.2">
      <c r="A157" s="8" t="s">
        <v>52</v>
      </c>
      <c r="B157" s="2" t="s">
        <v>173</v>
      </c>
      <c r="C157" s="13">
        <v>15000</v>
      </c>
      <c r="D157" s="13" t="s">
        <v>52</v>
      </c>
      <c r="E157" s="27" t="s">
        <v>52</v>
      </c>
      <c r="F157" s="27" t="s">
        <v>52</v>
      </c>
      <c r="G157" s="27" t="s">
        <v>52</v>
      </c>
      <c r="H157" s="27" t="s">
        <v>52</v>
      </c>
      <c r="J157" s="7">
        <f>+C157</f>
        <v>15000</v>
      </c>
      <c r="K157" s="7">
        <f>J157</f>
        <v>15000</v>
      </c>
      <c r="L157" s="3" t="s">
        <v>52</v>
      </c>
      <c r="M157" s="80" t="s">
        <v>52</v>
      </c>
      <c r="N157" s="26"/>
    </row>
    <row r="158" spans="1:14" ht="13.5" thickBot="1" x14ac:dyDescent="0.25">
      <c r="A158" s="8"/>
      <c r="B158" s="17"/>
      <c r="C158" s="24" t="s">
        <v>52</v>
      </c>
      <c r="D158" s="24"/>
      <c r="E158" s="18"/>
      <c r="F158" s="18"/>
      <c r="G158" s="19"/>
      <c r="H158" s="19"/>
      <c r="I158" s="18"/>
      <c r="J158" s="19"/>
      <c r="K158" s="44"/>
      <c r="L158" s="65"/>
      <c r="M158" s="93"/>
      <c r="N158" s="93"/>
    </row>
    <row r="159" spans="1:14" x14ac:dyDescent="0.2">
      <c r="A159" s="8"/>
      <c r="C159" s="13" t="s">
        <v>52</v>
      </c>
      <c r="M159" s="80" t="s">
        <v>52</v>
      </c>
    </row>
    <row r="160" spans="1:14" x14ac:dyDescent="0.2">
      <c r="A160" s="8" t="s">
        <v>17</v>
      </c>
      <c r="B160" s="29" t="s">
        <v>52</v>
      </c>
      <c r="C160" s="13">
        <f>SUM(C156:C159)</f>
        <v>415000</v>
      </c>
      <c r="D160" s="13" t="s">
        <v>52</v>
      </c>
      <c r="G160" s="7" t="s">
        <v>52</v>
      </c>
      <c r="H160" s="7" t="s">
        <v>52</v>
      </c>
      <c r="J160" s="13">
        <f>SUM(J156:J159)</f>
        <v>415000</v>
      </c>
      <c r="K160" s="13">
        <f>SUM(K156:K159)</f>
        <v>415000</v>
      </c>
      <c r="M160" s="92" t="s">
        <v>52</v>
      </c>
      <c r="N160" s="94" t="s">
        <v>52</v>
      </c>
    </row>
    <row r="161" spans="1:14" ht="13.5" thickBot="1" x14ac:dyDescent="0.25">
      <c r="A161" s="8"/>
      <c r="B161" s="17"/>
      <c r="C161" s="24"/>
      <c r="D161" s="24"/>
      <c r="E161" s="18"/>
      <c r="F161" s="18"/>
      <c r="G161" s="19"/>
      <c r="H161" s="19"/>
      <c r="I161" s="18"/>
      <c r="J161" s="19"/>
      <c r="K161" s="19"/>
      <c r="L161" s="65"/>
      <c r="M161" s="93"/>
      <c r="N161" s="93"/>
    </row>
    <row r="162" spans="1:14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1:14" x14ac:dyDescent="0.2">
      <c r="B163" s="73" t="s">
        <v>52</v>
      </c>
      <c r="C163" s="1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4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1:14" x14ac:dyDescent="0.2">
      <c r="A165" s="8" t="s">
        <v>174</v>
      </c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>
        <f>K148+K160</f>
        <v>6162384.0329857226</v>
      </c>
      <c r="L165" s="66"/>
      <c r="M165" s="81"/>
    </row>
    <row r="166" spans="1:14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4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1:14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1:14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1:14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1:14" x14ac:dyDescent="0.2">
      <c r="E171" s="2"/>
      <c r="F171" s="2"/>
      <c r="G171" s="2"/>
      <c r="H171" s="2"/>
      <c r="I171" s="2"/>
      <c r="K171" s="15"/>
      <c r="L171" s="66"/>
      <c r="M171" s="81"/>
    </row>
    <row r="172" spans="1:14" x14ac:dyDescent="0.2">
      <c r="E172" s="2"/>
      <c r="F172" s="2"/>
      <c r="G172" s="2"/>
      <c r="H172" s="2"/>
      <c r="I172" s="2"/>
      <c r="K172" s="15"/>
      <c r="L172" s="66"/>
      <c r="M172" s="81"/>
    </row>
    <row r="173" spans="1:14" x14ac:dyDescent="0.2">
      <c r="E173" s="2"/>
      <c r="F173" s="2"/>
      <c r="G173" s="2"/>
      <c r="H173" s="2"/>
      <c r="I173" s="2"/>
      <c r="K173" s="15"/>
      <c r="L173" s="66"/>
      <c r="M173" s="81"/>
    </row>
    <row r="174" spans="1:14" x14ac:dyDescent="0.2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1:14" x14ac:dyDescent="0.2">
      <c r="E175" s="2"/>
      <c r="F175" s="2"/>
      <c r="G175" s="2"/>
      <c r="H175" s="2"/>
      <c r="I175" s="2"/>
      <c r="K175" s="15"/>
      <c r="L175" s="66"/>
      <c r="M175" s="81"/>
    </row>
    <row r="176" spans="1:14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15689.01</v>
      </c>
      <c r="C7" s="16">
        <f>H33</f>
        <v>9405.5614949999999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1356.48</v>
      </c>
      <c r="H25" s="11">
        <f t="shared" si="0"/>
        <v>813.20976000000007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15689.01</v>
      </c>
      <c r="H33" s="11">
        <f t="shared" si="0"/>
        <v>9405.5614949999999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1050.33</v>
      </c>
      <c r="H46" s="11">
        <f t="shared" si="0"/>
        <v>629.67283499999996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1050.33</v>
      </c>
      <c r="H47" s="11">
        <f t="shared" si="0"/>
        <v>629.67283499999996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1045.6199999999999</v>
      </c>
      <c r="H48" s="11">
        <f t="shared" si="0"/>
        <v>626.84919000000002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1234.02</v>
      </c>
      <c r="H57" s="11">
        <f t="shared" si="0"/>
        <v>739.79498999999998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1234.02</v>
      </c>
      <c r="H58" s="11">
        <f t="shared" si="0"/>
        <v>739.79498999999998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1234.02</v>
      </c>
      <c r="H59" s="11">
        <f t="shared" si="0"/>
        <v>739.79498999999998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1356.48</v>
      </c>
      <c r="H68" s="11">
        <f t="shared" si="0"/>
        <v>813.20976000000007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1356.48</v>
      </c>
      <c r="H69" s="11">
        <f t="shared" si="0"/>
        <v>813.20976000000007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1351.77</v>
      </c>
      <c r="H70" s="11">
        <f t="shared" si="0"/>
        <v>810.38611500000002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27958.560000000001</v>
      </c>
      <c r="H75" s="15">
        <f>SUM(H14:H73)</f>
        <v>16761.156719999999</v>
      </c>
      <c r="I75" s="10"/>
      <c r="J75" s="9" t="s">
        <v>52</v>
      </c>
    </row>
    <row r="76" spans="1:11" ht="13.5" thickBot="1" x14ac:dyDescent="0.25">
      <c r="C76" s="31" t="s">
        <v>91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94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95</v>
      </c>
      <c r="G84" s="15"/>
      <c r="H84" s="15"/>
    </row>
    <row r="85" spans="2:8" x14ac:dyDescent="0.2">
      <c r="B85" s="76">
        <f>8102.62*11</f>
        <v>89128.819999999992</v>
      </c>
      <c r="C85" s="31" t="s">
        <v>96</v>
      </c>
      <c r="G85" s="15"/>
      <c r="H85" s="15"/>
    </row>
    <row r="86" spans="2:8" x14ac:dyDescent="0.2">
      <c r="B86" s="76">
        <v>333000</v>
      </c>
      <c r="C86" s="31" t="s">
        <v>104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97</v>
      </c>
      <c r="G92" s="15"/>
      <c r="H92" s="15"/>
    </row>
    <row r="93" spans="2:8" ht="13.5" thickBot="1" x14ac:dyDescent="0.25">
      <c r="B93" s="77">
        <v>0.39600000000000002</v>
      </c>
      <c r="C93" s="74" t="s">
        <v>98</v>
      </c>
      <c r="G93" s="15"/>
      <c r="H93" s="15"/>
    </row>
    <row r="94" spans="2:8" x14ac:dyDescent="0.2">
      <c r="B94" s="76"/>
      <c r="C94" s="32" t="s">
        <v>100</v>
      </c>
      <c r="G94" s="15"/>
      <c r="H94" s="15"/>
    </row>
    <row r="95" spans="2:8" x14ac:dyDescent="0.2">
      <c r="B95" s="76">
        <f>B92*B93</f>
        <v>841757.00795999996</v>
      </c>
      <c r="C95" s="32" t="s">
        <v>99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101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102</v>
      </c>
      <c r="G99" s="15"/>
      <c r="H99" s="15"/>
    </row>
    <row r="100" spans="2:8" x14ac:dyDescent="0.2">
      <c r="B100" s="76"/>
      <c r="C100" s="32" t="s">
        <v>103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105</v>
      </c>
      <c r="G102" s="15"/>
      <c r="H102" s="15"/>
    </row>
    <row r="103" spans="2:8" ht="13.5" thickBot="1" x14ac:dyDescent="0.25">
      <c r="B103" s="77"/>
      <c r="C103" s="32" t="s">
        <v>106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107</v>
      </c>
      <c r="G105" s="15"/>
      <c r="H105" s="15"/>
    </row>
    <row r="106" spans="2:8" ht="13.5" thickBot="1" x14ac:dyDescent="0.25">
      <c r="B106" s="77"/>
      <c r="C106" s="32" t="s">
        <v>108</v>
      </c>
      <c r="G106" s="15"/>
      <c r="H106" s="15"/>
    </row>
    <row r="107" spans="2:8" x14ac:dyDescent="0.2">
      <c r="B107" s="76"/>
      <c r="C107" s="32" t="s">
        <v>109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111</v>
      </c>
    </row>
    <row r="110" spans="2:8" x14ac:dyDescent="0.2">
      <c r="B110" s="76">
        <f>+B$105/4</f>
        <v>59533.324489999985</v>
      </c>
      <c r="C110" s="32" t="s">
        <v>112</v>
      </c>
    </row>
    <row r="111" spans="2:8" x14ac:dyDescent="0.2">
      <c r="B111" s="76">
        <f>+B$105/4</f>
        <v>59533.324489999985</v>
      </c>
      <c r="C111" s="32" t="s">
        <v>113</v>
      </c>
    </row>
    <row r="112" spans="2:8" x14ac:dyDescent="0.2">
      <c r="B112" s="76">
        <f>+B$105/4</f>
        <v>59533.324489999985</v>
      </c>
      <c r="C112" s="32" t="s">
        <v>110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2023-09-20T00:40:55Z</dcterms:modified>
</cp:coreProperties>
</file>