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24F59C-FB47-44BB-99B5-0A6EE92F258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<sst xmlns="http://schemas.openxmlformats.org/spreadsheetml/2006/main" count="937" uniqueCount="177">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</sst>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H84" activePane="bottomRight" state="frozen"/>
      <selection pane="topRight" activeCell="C1" sqref="C1"/>
      <selection pane="bottomLeft" activeCell="A4" sqref="A4"/>
      <selection pane="bottomRight" activeCell="N101" sqref="N10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37182</v>
      </c>
      <c r="F3" s="12">
        <v>37181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2407194+2430</f>
        <v>2409624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2409624</v>
      </c>
      <c r="K5" s="7">
        <f>J5</f>
        <v>2409624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16.23</v>
      </c>
      <c r="G6" s="7">
        <f>C6*(E6-F6)</f>
        <v>0</v>
      </c>
      <c r="H6" s="7">
        <f>C6*(E6-F6)</f>
        <v>0</v>
      </c>
      <c r="J6" s="7">
        <f>C6*E6</f>
        <v>16230</v>
      </c>
      <c r="K6" s="7">
        <f>J6</f>
        <v>16230</v>
      </c>
      <c r="L6" s="3">
        <v>2</v>
      </c>
    </row>
    <row r="7" spans="1:16" x14ac:dyDescent="0.2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32.200000000000003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8" si="1">J9</f>
        <v>0</v>
      </c>
      <c r="L9" s="3">
        <v>1</v>
      </c>
    </row>
    <row r="10" spans="1:16" x14ac:dyDescent="0.2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80.849999999999994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6" x14ac:dyDescent="0.2">
      <c r="A11" s="30"/>
      <c r="B11" s="62" t="s">
        <v>173</v>
      </c>
      <c r="C11" s="13">
        <v>-2000</v>
      </c>
      <c r="D11" s="13" t="s">
        <v>52</v>
      </c>
      <c r="E11" s="1">
        <v>92.01</v>
      </c>
      <c r="F11" s="1">
        <v>92.01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6" x14ac:dyDescent="0.2">
      <c r="A12" s="30"/>
      <c r="B12" s="62" t="s">
        <v>174</v>
      </c>
      <c r="C12" s="13">
        <v>-2000</v>
      </c>
      <c r="D12" s="13" t="s">
        <v>52</v>
      </c>
      <c r="E12" s="1">
        <v>107.65</v>
      </c>
      <c r="F12" s="1">
        <v>107.65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6" x14ac:dyDescent="0.2">
      <c r="A13" s="30"/>
      <c r="B13" s="62" t="s">
        <v>175</v>
      </c>
      <c r="C13" s="13">
        <v>-5000</v>
      </c>
      <c r="D13" s="13" t="s">
        <v>52</v>
      </c>
      <c r="E13" s="1">
        <v>32.450000000000003</v>
      </c>
      <c r="F13" s="1">
        <v>32.450000000000003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6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6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6" x14ac:dyDescent="0.2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N16" s="80" t="s">
        <v>52</v>
      </c>
      <c r="P16" s="13" t="s">
        <v>52</v>
      </c>
    </row>
    <row r="17" spans="1:15" x14ac:dyDescent="0.2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 t="shared" si="1"/>
        <v>0</v>
      </c>
      <c r="L17" s="3">
        <v>1</v>
      </c>
      <c r="M17" s="80" t="s">
        <v>52</v>
      </c>
      <c r="N17" s="80" t="s">
        <v>52</v>
      </c>
    </row>
    <row r="18" spans="1:15" x14ac:dyDescent="0.2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2.5499999999999998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 t="shared" si="1"/>
        <v>0</v>
      </c>
      <c r="L18" s="3">
        <v>1</v>
      </c>
      <c r="M18" s="80">
        <f>C18*E18*-1</f>
        <v>48450</v>
      </c>
      <c r="N18" s="80" t="s">
        <v>52</v>
      </c>
    </row>
    <row r="19" spans="1:15" x14ac:dyDescent="0.2">
      <c r="A19" s="30"/>
      <c r="E19" s="1"/>
      <c r="F19" s="1"/>
    </row>
    <row r="20" spans="1:15" x14ac:dyDescent="0.2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2425854</v>
      </c>
      <c r="N20" s="80">
        <v>2425854</v>
      </c>
      <c r="O20" s="67">
        <f>M20-N20</f>
        <v>0</v>
      </c>
    </row>
    <row r="21" spans="1:15" x14ac:dyDescent="0.2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">
      <c r="A26" s="8" t="s">
        <v>2</v>
      </c>
      <c r="B26" s="62" t="s">
        <v>24</v>
      </c>
      <c r="C26" s="13">
        <v>900</v>
      </c>
      <c r="E26" s="1">
        <v>13.66</v>
      </c>
      <c r="F26" s="1">
        <v>13.66</v>
      </c>
      <c r="G26" s="7">
        <f t="shared" ref="G26:G31" si="2">C26*(E26-F26)</f>
        <v>0</v>
      </c>
      <c r="H26" s="7">
        <f t="shared" ref="H26:H31" si="3">C26*(E26-F26)</f>
        <v>0</v>
      </c>
      <c r="I26" s="1"/>
      <c r="J26" s="7">
        <f t="shared" ref="J26:J31" si="4">C26*E26</f>
        <v>12294</v>
      </c>
      <c r="K26" s="7">
        <f t="shared" ref="K26:K37" si="5">J26</f>
        <v>12294</v>
      </c>
      <c r="L26" s="3">
        <v>2</v>
      </c>
      <c r="M26" s="80" t="s">
        <v>52</v>
      </c>
    </row>
    <row r="27" spans="1:15" x14ac:dyDescent="0.2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18.100000000000001</v>
      </c>
      <c r="G27" s="7">
        <f t="shared" si="2"/>
        <v>0</v>
      </c>
      <c r="H27" s="7">
        <f t="shared" si="3"/>
        <v>0</v>
      </c>
      <c r="I27" s="1"/>
      <c r="J27" s="7">
        <f t="shared" si="4"/>
        <v>1810.0000000000002</v>
      </c>
      <c r="K27" s="7">
        <f t="shared" si="5"/>
        <v>1810.0000000000002</v>
      </c>
      <c r="L27" s="3">
        <v>2</v>
      </c>
      <c r="M27" s="80" t="s">
        <v>52</v>
      </c>
    </row>
    <row r="28" spans="1:15" x14ac:dyDescent="0.2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48.9</v>
      </c>
      <c r="G28" s="7">
        <f t="shared" si="2"/>
        <v>0</v>
      </c>
      <c r="H28" s="7">
        <f t="shared" si="3"/>
        <v>0</v>
      </c>
      <c r="I28" s="1"/>
      <c r="J28" s="7">
        <f t="shared" si="4"/>
        <v>4058.7</v>
      </c>
      <c r="K28" s="7">
        <f t="shared" si="5"/>
        <v>4058.7</v>
      </c>
      <c r="L28" s="3">
        <v>2</v>
      </c>
      <c r="M28" s="80" t="s">
        <v>52</v>
      </c>
    </row>
    <row r="29" spans="1:15" x14ac:dyDescent="0.2">
      <c r="A29" s="8"/>
      <c r="B29" s="62" t="s">
        <v>54</v>
      </c>
      <c r="C29" s="13">
        <v>169</v>
      </c>
      <c r="E29" s="1">
        <v>10.08</v>
      </c>
      <c r="F29" s="1">
        <v>10.08</v>
      </c>
      <c r="G29" s="7">
        <f t="shared" si="2"/>
        <v>0</v>
      </c>
      <c r="H29" s="7">
        <f t="shared" si="3"/>
        <v>0</v>
      </c>
      <c r="I29" s="1"/>
      <c r="J29" s="7">
        <f t="shared" si="4"/>
        <v>1703.52</v>
      </c>
      <c r="K29" s="7">
        <f t="shared" si="5"/>
        <v>1703.52</v>
      </c>
      <c r="L29" s="3">
        <v>2</v>
      </c>
      <c r="M29" s="80" t="s">
        <v>52</v>
      </c>
    </row>
    <row r="30" spans="1:15" x14ac:dyDescent="0.2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2"/>
        <v>0</v>
      </c>
      <c r="H30" s="7">
        <f t="shared" si="3"/>
        <v>0</v>
      </c>
      <c r="I30" s="1"/>
      <c r="J30" s="7">
        <f t="shared" si="4"/>
        <v>2241.79</v>
      </c>
      <c r="K30" s="7">
        <f t="shared" si="5"/>
        <v>2241.79</v>
      </c>
      <c r="L30" s="3">
        <v>1</v>
      </c>
      <c r="M30" s="80" t="s">
        <v>52</v>
      </c>
    </row>
    <row r="31" spans="1:15" x14ac:dyDescent="0.2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2"/>
        <v>0</v>
      </c>
      <c r="H31" s="7">
        <f t="shared" si="3"/>
        <v>0</v>
      </c>
      <c r="I31" s="1"/>
      <c r="J31" s="7">
        <f t="shared" si="4"/>
        <v>605.54</v>
      </c>
      <c r="K31" s="7">
        <f t="shared" si="5"/>
        <v>605.54</v>
      </c>
      <c r="L31" s="3">
        <v>1</v>
      </c>
      <c r="M31" s="80" t="s">
        <v>52</v>
      </c>
    </row>
    <row r="32" spans="1:15" x14ac:dyDescent="0.2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">
      <c r="A34" s="25" t="s">
        <v>52</v>
      </c>
      <c r="B34" s="62" t="s">
        <v>134</v>
      </c>
      <c r="C34" s="13">
        <v>264.40780000000001</v>
      </c>
      <c r="D34" s="13">
        <f>C34*1</f>
        <v>264.40780000000001</v>
      </c>
      <c r="E34" s="16">
        <v>32.200000000000003</v>
      </c>
      <c r="F34" s="16">
        <v>32.200000000000003</v>
      </c>
      <c r="G34" s="7">
        <f>C34*(E34-F34)</f>
        <v>0</v>
      </c>
      <c r="H34" s="7">
        <f>C34*(E34-F34)</f>
        <v>0</v>
      </c>
      <c r="I34" s="3"/>
      <c r="J34" s="7">
        <f>C34*E34</f>
        <v>8513.9311600000019</v>
      </c>
      <c r="K34" s="7">
        <f t="shared" si="5"/>
        <v>8513.9311600000019</v>
      </c>
      <c r="L34" s="3">
        <v>2</v>
      </c>
      <c r="M34" s="80" t="s">
        <v>52</v>
      </c>
    </row>
    <row r="35" spans="1:27" x14ac:dyDescent="0.2">
      <c r="A35" s="8" t="s">
        <v>52</v>
      </c>
      <c r="B35" s="2" t="s">
        <v>120</v>
      </c>
      <c r="C35" s="13">
        <v>133683.68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133683.68</v>
      </c>
      <c r="K35" s="7">
        <f>J35</f>
        <v>133683.68</v>
      </c>
      <c r="L35" s="3">
        <v>1</v>
      </c>
      <c r="M35" s="80" t="s">
        <v>52</v>
      </c>
    </row>
    <row r="36" spans="1:27" x14ac:dyDescent="0.2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5"/>
        <v xml:space="preserve"> </v>
      </c>
      <c r="M37" s="80" t="s">
        <v>52</v>
      </c>
    </row>
    <row r="38" spans="1:27" x14ac:dyDescent="0.2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32.200000000000003</v>
      </c>
      <c r="G40" s="7">
        <f>C40*(E40-F40)</f>
        <v>0</v>
      </c>
      <c r="H40" s="7">
        <f>C40*(E40-F40)</f>
        <v>0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">
      <c r="A43" s="25" t="s">
        <v>52</v>
      </c>
      <c r="B43" s="2" t="s">
        <v>120</v>
      </c>
      <c r="C43" s="13">
        <v>612088.52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612088.52</v>
      </c>
      <c r="K43" s="7">
        <f>J43*0.614</f>
        <v>375822.35128</v>
      </c>
      <c r="L43" s="3">
        <v>1</v>
      </c>
      <c r="M43" s="80" t="s">
        <v>52</v>
      </c>
    </row>
    <row r="44" spans="1:27" x14ac:dyDescent="0.2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">
      <c r="A46" s="25" t="s">
        <v>52</v>
      </c>
      <c r="B46" s="2" t="s">
        <v>120</v>
      </c>
      <c r="C46" s="13">
        <v>263865.26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263865.26</v>
      </c>
      <c r="K46" s="7">
        <f>J46*0.614</f>
        <v>162013.26964000001</v>
      </c>
      <c r="L46" s="3">
        <v>1</v>
      </c>
      <c r="M46" s="80" t="s">
        <v>52</v>
      </c>
    </row>
    <row r="47" spans="1:27" x14ac:dyDescent="0.2">
      <c r="A47" s="25" t="s">
        <v>52</v>
      </c>
      <c r="B47" s="2" t="s">
        <v>134</v>
      </c>
      <c r="C47" s="13">
        <v>8248</v>
      </c>
      <c r="D47" s="13">
        <f>C47*1</f>
        <v>8248</v>
      </c>
      <c r="E47" s="1">
        <f>E$34</f>
        <v>32.200000000000003</v>
      </c>
      <c r="F47" s="1">
        <f>F$34</f>
        <v>32.200000000000003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265585.60000000003</v>
      </c>
      <c r="K47" s="7">
        <f>J47*0.614</f>
        <v>163069.55840000001</v>
      </c>
      <c r="L47" s="3">
        <v>2</v>
      </c>
      <c r="M47" s="80" t="s">
        <v>52</v>
      </c>
      <c r="O47" s="7" t="s">
        <v>52</v>
      </c>
    </row>
    <row r="48" spans="1:27" x14ac:dyDescent="0.2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6">E$34</f>
        <v>32.200000000000003</v>
      </c>
      <c r="F50" s="1">
        <f t="shared" si="6"/>
        <v>32.200000000000003</v>
      </c>
      <c r="G50" s="7">
        <f>C50*(E50-F50)</f>
        <v>0</v>
      </c>
      <c r="H50" s="7">
        <f>C50*(E50-F50)</f>
        <v>0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">
      <c r="A51" s="8"/>
      <c r="B51" s="2" t="s">
        <v>131</v>
      </c>
      <c r="C51" s="13">
        <v>178.0334</v>
      </c>
      <c r="D51" s="13">
        <f>C51*1</f>
        <v>178.0334</v>
      </c>
      <c r="E51" s="1">
        <f t="shared" si="6"/>
        <v>32.200000000000003</v>
      </c>
      <c r="F51" s="1">
        <f t="shared" si="6"/>
        <v>32.200000000000003</v>
      </c>
      <c r="G51" s="7">
        <f>C51*(E51-F51)</f>
        <v>0</v>
      </c>
      <c r="H51" s="7">
        <f>C51*(E51-F51)</f>
        <v>0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6"/>
        <v>32.200000000000003</v>
      </c>
      <c r="F52" s="1">
        <f t="shared" si="6"/>
        <v>32.200000000000003</v>
      </c>
      <c r="G52" s="7">
        <f>C52*(E52-F52)</f>
        <v>0</v>
      </c>
      <c r="H52" s="7">
        <f>C52*(E52-F52)</f>
        <v>0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7">E$34</f>
        <v>32.200000000000003</v>
      </c>
      <c r="F55" s="1">
        <f t="shared" si="7"/>
        <v>32.200000000000003</v>
      </c>
      <c r="G55" s="7">
        <f t="shared" ref="G55:G60" si="8">IF(E55&gt;I55,(E55-F55)*C55,0)</f>
        <v>0</v>
      </c>
      <c r="H55" s="7">
        <f t="shared" ref="H55:H60" si="9">IF(E55&gt;I55,(E55-F55)*C55*0.5895,0)</f>
        <v>0</v>
      </c>
      <c r="I55" s="1">
        <v>76.025000000000006</v>
      </c>
      <c r="J55" s="7">
        <f t="shared" ref="J55:J60" si="10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/>
      <c r="B56" s="2" t="s">
        <v>160</v>
      </c>
      <c r="C56" s="13">
        <v>1270</v>
      </c>
      <c r="D56" s="13" t="s">
        <v>52</v>
      </c>
      <c r="E56" s="1">
        <f t="shared" si="7"/>
        <v>32.200000000000003</v>
      </c>
      <c r="F56" s="1">
        <f t="shared" si="7"/>
        <v>32.200000000000003</v>
      </c>
      <c r="G56" s="7">
        <f t="shared" si="8"/>
        <v>0</v>
      </c>
      <c r="H56" s="7">
        <f t="shared" si="9"/>
        <v>0</v>
      </c>
      <c r="I56" s="1">
        <v>76</v>
      </c>
      <c r="J56" s="7">
        <f t="shared" si="10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7"/>
        <v>32.200000000000003</v>
      </c>
      <c r="F57" s="1">
        <f t="shared" si="7"/>
        <v>32.200000000000003</v>
      </c>
      <c r="G57" s="7">
        <f t="shared" si="8"/>
        <v>0</v>
      </c>
      <c r="H57" s="7">
        <f t="shared" si="9"/>
        <v>0</v>
      </c>
      <c r="I57" s="1">
        <v>83.125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7"/>
        <v>32.200000000000003</v>
      </c>
      <c r="F58" s="1">
        <f t="shared" si="7"/>
        <v>32.200000000000003</v>
      </c>
      <c r="G58" s="7">
        <f t="shared" si="8"/>
        <v>0</v>
      </c>
      <c r="H58" s="7">
        <f t="shared" si="9"/>
        <v>0</v>
      </c>
      <c r="I58" s="1">
        <v>62.41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7"/>
        <v>32.200000000000003</v>
      </c>
      <c r="F59" s="1">
        <f t="shared" si="7"/>
        <v>32.200000000000003</v>
      </c>
      <c r="G59" s="7">
        <f t="shared" si="8"/>
        <v>0</v>
      </c>
      <c r="H59" s="7">
        <f t="shared" si="9"/>
        <v>0</v>
      </c>
      <c r="I59" s="1">
        <v>53.04</v>
      </c>
      <c r="J59" s="7">
        <f t="shared" si="10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7"/>
        <v>32.200000000000003</v>
      </c>
      <c r="F60" s="1">
        <f t="shared" si="7"/>
        <v>32.200000000000003</v>
      </c>
      <c r="G60" s="7">
        <f t="shared" si="8"/>
        <v>0</v>
      </c>
      <c r="H60" s="7">
        <f t="shared" si="9"/>
        <v>0</v>
      </c>
      <c r="I60" s="1">
        <v>48.3</v>
      </c>
      <c r="J60" s="7">
        <f t="shared" si="10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7"/>
        <v>32.200000000000003</v>
      </c>
      <c r="F61" s="1">
        <f t="shared" si="7"/>
        <v>32.200000000000003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32.200000000000003</v>
      </c>
      <c r="G64" s="7">
        <f>C64*(E64-F64)</f>
        <v>0</v>
      </c>
      <c r="H64" s="7">
        <f>C64*(E64-F64)*0.5895</f>
        <v>0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32.200000000000003</v>
      </c>
      <c r="G67" s="7">
        <f>C67*(E67-F67)</f>
        <v>0</v>
      </c>
      <c r="H67" s="7">
        <f>C67*(E67-F67)*0.5895</f>
        <v>0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">
      <c r="A68" s="87" t="s">
        <v>52</v>
      </c>
      <c r="E68" s="1"/>
      <c r="F68" s="1"/>
      <c r="H68" s="7" t="s">
        <v>52</v>
      </c>
      <c r="I68" s="1"/>
    </row>
    <row r="69" spans="1:16" x14ac:dyDescent="0.2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">
      <c r="A70" s="8" t="s">
        <v>52</v>
      </c>
      <c r="B70" s="2" t="s">
        <v>172</v>
      </c>
      <c r="C70" s="80">
        <v>2930693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11">C70*(E70-F70)</f>
        <v>0</v>
      </c>
      <c r="I70" s="1"/>
      <c r="J70" s="7">
        <f>C70*E70</f>
        <v>2930693</v>
      </c>
      <c r="K70" s="7">
        <f t="shared" ref="K70:K85" si="12">J70</f>
        <v>2930693</v>
      </c>
      <c r="L70" s="3">
        <v>1</v>
      </c>
    </row>
    <row r="71" spans="1:16" x14ac:dyDescent="0.2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6.95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 t="s">
        <v>52</v>
      </c>
    </row>
    <row r="72" spans="1:16" x14ac:dyDescent="0.2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17.899999999999999</v>
      </c>
      <c r="G72" s="7">
        <f t="shared" ref="G72:G84" si="13">(E72-F72)*C72</f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 t="s">
        <v>52</v>
      </c>
      <c r="N72" s="80" t="s">
        <v>52</v>
      </c>
    </row>
    <row r="73" spans="1:16" x14ac:dyDescent="0.2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2.6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39000</v>
      </c>
    </row>
    <row r="74" spans="1:16" x14ac:dyDescent="0.2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9000</v>
      </c>
    </row>
    <row r="75" spans="1:16" x14ac:dyDescent="0.2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</v>
      </c>
      <c r="G75" s="7">
        <f t="shared" si="13"/>
        <v>0</v>
      </c>
      <c r="H75" s="7">
        <f t="shared" si="11"/>
        <v>0</v>
      </c>
      <c r="J75" s="7">
        <f t="shared" ref="J75:J83" si="14">G75</f>
        <v>0</v>
      </c>
      <c r="K75" s="7">
        <f t="shared" si="12"/>
        <v>0</v>
      </c>
      <c r="L75" s="3">
        <v>1</v>
      </c>
      <c r="M75" s="80">
        <f t="shared" ref="M75:M84" si="15">C75*E75*-1</f>
        <v>1500</v>
      </c>
    </row>
    <row r="76" spans="1:16" x14ac:dyDescent="0.2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1500</v>
      </c>
      <c r="N76" s="80" t="s">
        <v>52</v>
      </c>
    </row>
    <row r="77" spans="1:16" x14ac:dyDescent="0.2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1.7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8500</v>
      </c>
    </row>
    <row r="78" spans="1:16" x14ac:dyDescent="0.2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18750</v>
      </c>
      <c r="O78" s="5" t="s">
        <v>52</v>
      </c>
    </row>
    <row r="79" spans="1:16" x14ac:dyDescent="0.2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0.95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2"/>
        <v>0</v>
      </c>
      <c r="L79" s="3">
        <v>1</v>
      </c>
      <c r="M79" s="80">
        <f>C79*E79*-1</f>
        <v>14250</v>
      </c>
      <c r="O79" s="5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0.45</v>
      </c>
      <c r="G80" s="7">
        <f t="shared" si="13"/>
        <v>0</v>
      </c>
      <c r="H80" s="7">
        <f t="shared" si="11"/>
        <v>0</v>
      </c>
      <c r="J80" s="7">
        <f>G80</f>
        <v>0</v>
      </c>
      <c r="K80" s="7">
        <f t="shared" si="12"/>
        <v>0</v>
      </c>
      <c r="L80" s="3">
        <v>1</v>
      </c>
      <c r="M80" s="80">
        <f t="shared" si="15"/>
        <v>4500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80">
        <f t="shared" si="15"/>
        <v>3000</v>
      </c>
      <c r="O81" s="7" t="s">
        <v>52</v>
      </c>
    </row>
    <row r="82" spans="1:15" x14ac:dyDescent="0.2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0.15</v>
      </c>
      <c r="G82" s="7">
        <f t="shared" si="13"/>
        <v>0</v>
      </c>
      <c r="H82" s="7">
        <f t="shared" si="11"/>
        <v>0</v>
      </c>
      <c r="J82" s="7">
        <f t="shared" si="14"/>
        <v>0</v>
      </c>
      <c r="K82" s="7">
        <f t="shared" si="12"/>
        <v>0</v>
      </c>
      <c r="L82" s="3">
        <v>1</v>
      </c>
      <c r="M82" s="80">
        <f t="shared" si="15"/>
        <v>1500</v>
      </c>
      <c r="O82" s="7" t="s">
        <v>52</v>
      </c>
    </row>
    <row r="83" spans="1:15" x14ac:dyDescent="0.2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3"/>
        <v>0</v>
      </c>
      <c r="H83" s="7">
        <f t="shared" si="11"/>
        <v>0</v>
      </c>
      <c r="J83" s="7">
        <f t="shared" si="14"/>
        <v>0</v>
      </c>
      <c r="K83" s="7">
        <f t="shared" si="12"/>
        <v>0</v>
      </c>
      <c r="L83" s="3">
        <v>1</v>
      </c>
      <c r="M83" s="92">
        <f t="shared" si="15"/>
        <v>1000</v>
      </c>
      <c r="O83" s="80" t="s">
        <v>52</v>
      </c>
    </row>
    <row r="84" spans="1:15" ht="13.5" thickBot="1" x14ac:dyDescent="0.25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3"/>
        <v>0</v>
      </c>
      <c r="H84" s="7">
        <f t="shared" si="11"/>
        <v>0</v>
      </c>
      <c r="J84" s="7">
        <f>G84</f>
        <v>0</v>
      </c>
      <c r="K84" s="7">
        <f t="shared" si="12"/>
        <v>0</v>
      </c>
      <c r="L84" s="3">
        <v>1</v>
      </c>
      <c r="M84" s="93">
        <f t="shared" si="15"/>
        <v>500</v>
      </c>
      <c r="N84" s="80" t="s">
        <v>52</v>
      </c>
      <c r="O84" s="7" t="s">
        <v>52</v>
      </c>
    </row>
    <row r="85" spans="1:15" x14ac:dyDescent="0.2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2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0</v>
      </c>
      <c r="O86" s="80">
        <f>SUM(K70:K84)</f>
        <v>2930693</v>
      </c>
    </row>
    <row r="87" spans="1:15" x14ac:dyDescent="0.2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37.15</v>
      </c>
      <c r="G87" s="7">
        <f>C87*(E87-F87)</f>
        <v>0</v>
      </c>
      <c r="H87" s="7">
        <f>C87*(E87-F87)</f>
        <v>0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47.06</v>
      </c>
      <c r="G91" s="7">
        <f t="shared" ref="G91:G97" si="16">C91*(E91-F91)</f>
        <v>0</v>
      </c>
      <c r="H91" s="7">
        <f t="shared" ref="H91:H97" si="17">C91*(E91-F91)</f>
        <v>0</v>
      </c>
      <c r="I91" s="1"/>
      <c r="J91" s="7">
        <f t="shared" ref="J91:J97" si="18">C91*E91</f>
        <v>11015.05184</v>
      </c>
      <c r="K91" s="7">
        <f>J91</f>
        <v>11015.05184</v>
      </c>
      <c r="L91" s="3">
        <v>2</v>
      </c>
    </row>
    <row r="92" spans="1:15" x14ac:dyDescent="0.2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8.11</v>
      </c>
      <c r="G92" s="7">
        <f t="shared" si="16"/>
        <v>0</v>
      </c>
      <c r="H92" s="7">
        <f t="shared" si="17"/>
        <v>0</v>
      </c>
      <c r="I92" s="1"/>
      <c r="J92" s="7">
        <f t="shared" si="18"/>
        <v>6099.7580799999996</v>
      </c>
      <c r="K92" s="7">
        <f t="shared" ref="K92:K108" si="19">J92</f>
        <v>6099.7580799999996</v>
      </c>
      <c r="L92" s="3">
        <v>2</v>
      </c>
    </row>
    <row r="93" spans="1:15" x14ac:dyDescent="0.2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19.8</v>
      </c>
      <c r="G93" s="7">
        <f t="shared" si="16"/>
        <v>0</v>
      </c>
      <c r="H93" s="7">
        <f t="shared" si="17"/>
        <v>0</v>
      </c>
      <c r="I93" s="1"/>
      <c r="J93" s="7">
        <f t="shared" si="18"/>
        <v>52960.960800000001</v>
      </c>
      <c r="K93" s="7">
        <f t="shared" si="19"/>
        <v>52960.960800000001</v>
      </c>
      <c r="L93" s="3">
        <v>2</v>
      </c>
    </row>
    <row r="94" spans="1:15" x14ac:dyDescent="0.2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7.83</v>
      </c>
      <c r="G94" s="7">
        <f t="shared" si="16"/>
        <v>0</v>
      </c>
      <c r="H94" s="7">
        <f t="shared" si="17"/>
        <v>0</v>
      </c>
      <c r="I94" s="1"/>
      <c r="J94" s="7">
        <f t="shared" si="18"/>
        <v>9711.5959800000001</v>
      </c>
      <c r="K94" s="7">
        <f t="shared" si="19"/>
        <v>9711.5959800000001</v>
      </c>
      <c r="L94" s="3">
        <v>2</v>
      </c>
    </row>
    <row r="95" spans="1:15" x14ac:dyDescent="0.2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35.46</v>
      </c>
      <c r="G95" s="7">
        <f t="shared" si="16"/>
        <v>0</v>
      </c>
      <c r="H95" s="7">
        <f t="shared" si="17"/>
        <v>0</v>
      </c>
      <c r="I95" s="1"/>
      <c r="J95" s="7">
        <f t="shared" si="18"/>
        <v>9256.6202400000002</v>
      </c>
      <c r="K95" s="7">
        <f t="shared" si="19"/>
        <v>9256.6202400000002</v>
      </c>
      <c r="L95" s="3">
        <v>2</v>
      </c>
    </row>
    <row r="96" spans="1:15" x14ac:dyDescent="0.2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25.55</v>
      </c>
      <c r="G96" s="7">
        <f t="shared" si="16"/>
        <v>0</v>
      </c>
      <c r="H96" s="7">
        <f t="shared" si="17"/>
        <v>0</v>
      </c>
      <c r="I96" s="1"/>
      <c r="J96" s="7">
        <f t="shared" si="18"/>
        <v>9671.3392999999996</v>
      </c>
      <c r="K96" s="7">
        <f t="shared" si="19"/>
        <v>9671.3392999999996</v>
      </c>
      <c r="L96" s="3">
        <v>2</v>
      </c>
    </row>
    <row r="97" spans="1:15" x14ac:dyDescent="0.2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6"/>
        <v>0</v>
      </c>
      <c r="H97" s="7">
        <f t="shared" si="17"/>
        <v>0</v>
      </c>
      <c r="I97" s="1" t="s">
        <v>52</v>
      </c>
      <c r="J97" s="7">
        <f t="shared" si="18"/>
        <v>15081</v>
      </c>
      <c r="K97" s="7">
        <f t="shared" si="19"/>
        <v>15081</v>
      </c>
      <c r="L97" s="3">
        <v>1</v>
      </c>
    </row>
    <row r="98" spans="1:15" x14ac:dyDescent="0.2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9"/>
        <v>5000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</row>
    <row r="101" spans="1:15" x14ac:dyDescent="0.2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9"/>
        <v>3829.12</v>
      </c>
      <c r="L101" s="3">
        <v>1</v>
      </c>
    </row>
    <row r="102" spans="1:15" x14ac:dyDescent="0.2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9"/>
        <v>4769.42</v>
      </c>
      <c r="L102" s="3">
        <v>1</v>
      </c>
    </row>
    <row r="103" spans="1:15" x14ac:dyDescent="0.2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9"/>
        <v>9759</v>
      </c>
      <c r="L104" s="3">
        <v>1</v>
      </c>
      <c r="M104" s="80" t="s">
        <v>87</v>
      </c>
    </row>
    <row r="105" spans="1:15" x14ac:dyDescent="0.2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9"/>
        <v>3718</v>
      </c>
      <c r="L105" s="3">
        <v>1</v>
      </c>
      <c r="M105" s="80">
        <f>(C9*E9)+(C10*E10)+(C11*E11)+(C12*E12)+(C13*E13)</f>
        <v>-3874320</v>
      </c>
      <c r="N105" s="26">
        <f>M105/M112</f>
        <v>-0.64392390264123711</v>
      </c>
      <c r="O105" s="5" t="s">
        <v>85</v>
      </c>
    </row>
    <row r="106" spans="1:15" x14ac:dyDescent="0.2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9"/>
        <v>943</v>
      </c>
      <c r="L106" s="3">
        <v>1</v>
      </c>
      <c r="M106" s="80">
        <f>SUMIF(L5:L113,2,K5:K113)</f>
        <v>472022.67296672199</v>
      </c>
      <c r="N106" s="26">
        <f>M106/M112</f>
        <v>7.8451620339022074E-2</v>
      </c>
      <c r="O106" s="5" t="s">
        <v>22</v>
      </c>
    </row>
    <row r="107" spans="1:15" x14ac:dyDescent="0.2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9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9"/>
        <v>3764.8724267220005</v>
      </c>
      <c r="L108" s="3">
        <v>2</v>
      </c>
      <c r="M108" s="80">
        <f>SUMIF(L5:L113,1,K5:K113)</f>
        <v>6109713.1309200013</v>
      </c>
      <c r="N108" s="26">
        <f>M108/M112</f>
        <v>1.0154531177807766</v>
      </c>
    </row>
    <row r="109" spans="1:15" x14ac:dyDescent="0.2">
      <c r="A109" s="8"/>
      <c r="E109" s="1"/>
      <c r="F109" s="1"/>
      <c r="I109" s="1"/>
      <c r="M109" s="80" t="s">
        <v>166</v>
      </c>
      <c r="N109" s="26"/>
    </row>
    <row r="110" spans="1:15" x14ac:dyDescent="0.2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-9.3904738119798811E-2</v>
      </c>
    </row>
    <row r="111" spans="1:15" x14ac:dyDescent="0.2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6016735.8038867237</v>
      </c>
      <c r="N112" s="26">
        <f>+M112/K115</f>
        <v>1</v>
      </c>
    </row>
    <row r="113" spans="1:14" ht="13.5" thickBot="1" x14ac:dyDescent="0.25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">
      <c r="A114" s="8"/>
      <c r="M114" s="80" t="s">
        <v>56</v>
      </c>
    </row>
    <row r="115" spans="1:14" x14ac:dyDescent="0.2">
      <c r="A115" s="8" t="s">
        <v>17</v>
      </c>
      <c r="C115" s="13">
        <f>SUM(C55:C67)+C34+C40+C47+C50+C51+C52</f>
        <v>21364.735500000003</v>
      </c>
      <c r="D115" s="13">
        <f>SUM(D5:D110)</f>
        <v>6729.7355000000007</v>
      </c>
      <c r="G115" s="7">
        <f>SUM(G5:G113)</f>
        <v>0</v>
      </c>
      <c r="H115" s="7">
        <f>SUM(H5:H113)</f>
        <v>0</v>
      </c>
      <c r="J115" s="7">
        <f>SUM(J5:J113)</f>
        <v>6510082.2417667238</v>
      </c>
      <c r="K115" s="7">
        <f>SUM(K5:K113)</f>
        <v>6016735.8038867237</v>
      </c>
      <c r="M115" s="92">
        <f>SUM(K47:K67)+K34+K40</f>
        <v>319069.20430000004</v>
      </c>
      <c r="N115" s="94">
        <f>M115/K115</f>
        <v>5.3030283313069186E-2</v>
      </c>
    </row>
    <row r="116" spans="1:14" ht="13.5" thickBot="1" x14ac:dyDescent="0.25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">
      <c r="A117" s="8"/>
    </row>
    <row r="118" spans="1:14" x14ac:dyDescent="0.2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17.89</v>
      </c>
      <c r="G119" s="7">
        <f>C119*(E119-F119)</f>
        <v>0</v>
      </c>
      <c r="H119" s="7">
        <f>C119*(E119-F119)</f>
        <v>0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37.15</v>
      </c>
      <c r="G120" s="7">
        <f>C120*(E120-F120)</f>
        <v>0</v>
      </c>
      <c r="H120" s="7">
        <f>C120*(E120-F120)</f>
        <v>0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">
      <c r="A122" s="8"/>
      <c r="E122" s="3"/>
      <c r="F122" s="3"/>
      <c r="H122" s="7" t="s">
        <v>52</v>
      </c>
      <c r="I122" s="3"/>
    </row>
    <row r="123" spans="1:14" x14ac:dyDescent="0.2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10.88</v>
      </c>
      <c r="G124" s="7">
        <f>C124*(E124-F124)</f>
        <v>0</v>
      </c>
      <c r="H124" s="7">
        <f>C124*(E124-F124)</f>
        <v>0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37.15</v>
      </c>
      <c r="G125" s="7">
        <f>C125*(E125-F125)</f>
        <v>0</v>
      </c>
      <c r="H125" s="7">
        <f>C125*(E125-F125)</f>
        <v>0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">
      <c r="A127" s="8"/>
      <c r="E127" s="1"/>
      <c r="F127" s="1"/>
      <c r="H127" s="7" t="s">
        <v>52</v>
      </c>
      <c r="I127" s="1"/>
    </row>
    <row r="128" spans="1:14" x14ac:dyDescent="0.2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37.15</v>
      </c>
      <c r="G128" s="7">
        <f>C128*(E128-F128)</f>
        <v>0</v>
      </c>
      <c r="H128" s="7">
        <f>C128*(E128-F128)</f>
        <v>0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32.200000000000003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6236428.8004667247</v>
      </c>
      <c r="O132" s="7" t="s">
        <v>52</v>
      </c>
    </row>
    <row r="133" spans="1:16" x14ac:dyDescent="0.2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20">E$34</f>
        <v>32.200000000000003</v>
      </c>
      <c r="F135" s="1">
        <f t="shared" si="20"/>
        <v>32.200000000000003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20"/>
        <v>32.200000000000003</v>
      </c>
      <c r="F136" s="1">
        <f t="shared" si="20"/>
        <v>32.200000000000003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20"/>
        <v>32.200000000000003</v>
      </c>
      <c r="F137" s="1">
        <f t="shared" si="20"/>
        <v>32.200000000000003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20"/>
        <v>32.200000000000003</v>
      </c>
      <c r="F138" s="1">
        <f t="shared" si="20"/>
        <v>32.200000000000003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-3874320</v>
      </c>
      <c r="N139" s="26">
        <f>M139/M146</f>
        <v>-0.62124015585811743</v>
      </c>
      <c r="O139" s="5" t="s">
        <v>85</v>
      </c>
    </row>
    <row r="140" spans="1:16" x14ac:dyDescent="0.2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691240.22954672202</v>
      </c>
      <c r="N140" s="26">
        <f>M140/M146</f>
        <v>0.11083911188002191</v>
      </c>
      <c r="O140" s="5" t="s">
        <v>22</v>
      </c>
    </row>
    <row r="141" spans="1:16" x14ac:dyDescent="0.2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21">E$34</f>
        <v>32.200000000000003</v>
      </c>
      <c r="F141" s="1">
        <f t="shared" si="21"/>
        <v>32.200000000000003</v>
      </c>
      <c r="G141" s="7">
        <f t="shared" ref="G141:G149" si="22">IF(E141&gt;I141,(E141-F141)*C141,0)</f>
        <v>0</v>
      </c>
      <c r="H141" s="7">
        <f t="shared" ref="H141:H149" si="23">IF(E141&gt;I141,(E141-F141)*C141*0.5895,0)</f>
        <v>0</v>
      </c>
      <c r="I141" s="1">
        <v>18.375</v>
      </c>
      <c r="J141" s="7">
        <f t="shared" ref="J141:J149" si="24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21"/>
        <v>32.200000000000003</v>
      </c>
      <c r="F142" s="1">
        <f t="shared" si="21"/>
        <v>32.200000000000003</v>
      </c>
      <c r="G142" s="7">
        <f t="shared" si="22"/>
        <v>0</v>
      </c>
      <c r="H142" s="7">
        <f t="shared" si="23"/>
        <v>0</v>
      </c>
      <c r="I142" s="1">
        <v>55.5</v>
      </c>
      <c r="J142" s="7">
        <f t="shared" si="24"/>
        <v>0</v>
      </c>
      <c r="K142" s="7">
        <f t="shared" ref="K142:K149" si="25">J142*0.5895</f>
        <v>0</v>
      </c>
      <c r="L142" s="3">
        <v>2</v>
      </c>
      <c r="M142" s="80">
        <f>SUMIF(L119:L150,1,K119:K150)+M108</f>
        <v>6110188.5709200017</v>
      </c>
      <c r="N142" s="26">
        <f>M142/M146</f>
        <v>0.97975760910839316</v>
      </c>
      <c r="O142" s="7" t="s">
        <v>52</v>
      </c>
      <c r="P142" s="15" t="s">
        <v>52</v>
      </c>
    </row>
    <row r="143" spans="1:16" x14ac:dyDescent="0.2">
      <c r="A143" s="8"/>
      <c r="B143" s="2" t="s">
        <v>126</v>
      </c>
      <c r="C143" s="13">
        <v>25</v>
      </c>
      <c r="D143" s="13">
        <v>0</v>
      </c>
      <c r="E143" s="1">
        <f t="shared" si="21"/>
        <v>32.200000000000003</v>
      </c>
      <c r="F143" s="1">
        <f t="shared" si="21"/>
        <v>32.200000000000003</v>
      </c>
      <c r="G143" s="7">
        <f t="shared" si="22"/>
        <v>0</v>
      </c>
      <c r="H143" s="7">
        <f t="shared" si="23"/>
        <v>0</v>
      </c>
      <c r="I143" s="1">
        <v>55.5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">
      <c r="A144" s="8"/>
      <c r="B144" s="2" t="s">
        <v>127</v>
      </c>
      <c r="C144" s="13">
        <v>7608</v>
      </c>
      <c r="D144" s="13">
        <v>0</v>
      </c>
      <c r="E144" s="1">
        <f t="shared" si="21"/>
        <v>32.200000000000003</v>
      </c>
      <c r="F144" s="1">
        <f t="shared" si="21"/>
        <v>32.200000000000003</v>
      </c>
      <c r="G144" s="7">
        <f t="shared" si="22"/>
        <v>0</v>
      </c>
      <c r="H144" s="7">
        <f t="shared" si="23"/>
        <v>0</v>
      </c>
      <c r="I144" s="1">
        <v>75.0625</v>
      </c>
      <c r="J144" s="7">
        <f t="shared" si="24"/>
        <v>0</v>
      </c>
      <c r="K144" s="7">
        <f t="shared" si="25"/>
        <v>0</v>
      </c>
      <c r="L144" s="3">
        <v>2</v>
      </c>
      <c r="M144" s="80">
        <f>+M110</f>
        <v>-565000</v>
      </c>
      <c r="N144" s="26">
        <f>+M144/M146</f>
        <v>-9.0596720988415091E-2</v>
      </c>
      <c r="P144" s="15" t="s">
        <v>52</v>
      </c>
    </row>
    <row r="145" spans="1:15" x14ac:dyDescent="0.2">
      <c r="A145" s="8"/>
      <c r="B145" s="2" t="s">
        <v>128</v>
      </c>
      <c r="C145" s="13">
        <v>2540</v>
      </c>
      <c r="D145" s="13">
        <v>0</v>
      </c>
      <c r="E145" s="1">
        <f t="shared" si="21"/>
        <v>32.200000000000003</v>
      </c>
      <c r="F145" s="1">
        <f t="shared" si="21"/>
        <v>32.200000000000003</v>
      </c>
      <c r="G145" s="7">
        <f t="shared" si="22"/>
        <v>0</v>
      </c>
      <c r="H145" s="7">
        <f t="shared" si="23"/>
        <v>0</v>
      </c>
      <c r="I145" s="1">
        <v>76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91</v>
      </c>
      <c r="N145" s="26"/>
    </row>
    <row r="146" spans="1:15" x14ac:dyDescent="0.2">
      <c r="A146" s="8"/>
      <c r="B146" s="2" t="s">
        <v>144</v>
      </c>
      <c r="C146" s="13">
        <v>1524</v>
      </c>
      <c r="D146" s="13">
        <v>0</v>
      </c>
      <c r="E146" s="1">
        <f t="shared" si="21"/>
        <v>32.200000000000003</v>
      </c>
      <c r="F146" s="1">
        <f t="shared" si="21"/>
        <v>32.200000000000003</v>
      </c>
      <c r="G146" s="7">
        <f t="shared" si="22"/>
        <v>0</v>
      </c>
      <c r="H146" s="7">
        <f t="shared" si="23"/>
        <v>0</v>
      </c>
      <c r="I146" s="1">
        <v>83.125</v>
      </c>
      <c r="J146" s="7">
        <f t="shared" si="24"/>
        <v>0</v>
      </c>
      <c r="K146" s="7">
        <f t="shared" si="25"/>
        <v>0</v>
      </c>
      <c r="L146" s="3">
        <v>2</v>
      </c>
      <c r="M146" s="80">
        <f>SUM(K119:K141)+K115</f>
        <v>6236428.8004667237</v>
      </c>
      <c r="N146" s="26">
        <f>+M146/K152</f>
        <v>0.99999999999999989</v>
      </c>
    </row>
    <row r="147" spans="1:15" x14ac:dyDescent="0.2">
      <c r="A147" s="8"/>
      <c r="B147" s="2" t="s">
        <v>146</v>
      </c>
      <c r="C147" s="13">
        <v>1968</v>
      </c>
      <c r="D147" s="13">
        <v>0</v>
      </c>
      <c r="E147" s="1">
        <f t="shared" si="21"/>
        <v>32.200000000000003</v>
      </c>
      <c r="F147" s="1">
        <f t="shared" si="21"/>
        <v>32.200000000000003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151</v>
      </c>
      <c r="C148" s="13">
        <v>1967</v>
      </c>
      <c r="D148" s="13">
        <v>0</v>
      </c>
      <c r="E148" s="1">
        <f t="shared" si="21"/>
        <v>32.200000000000003</v>
      </c>
      <c r="F148" s="1">
        <f t="shared" si="21"/>
        <v>32.200000000000003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5"/>
        <v>0</v>
      </c>
      <c r="L148" s="3">
        <v>2</v>
      </c>
      <c r="M148" s="80" t="s">
        <v>52</v>
      </c>
      <c r="N148" s="80" t="s">
        <v>52</v>
      </c>
    </row>
    <row r="149" spans="1:15" x14ac:dyDescent="0.2">
      <c r="A149" s="8"/>
      <c r="B149" s="2" t="s">
        <v>159</v>
      </c>
      <c r="C149" s="13">
        <f>2778-417</f>
        <v>2361</v>
      </c>
      <c r="D149" s="13">
        <v>0</v>
      </c>
      <c r="E149" s="1">
        <f t="shared" si="21"/>
        <v>32.200000000000003</v>
      </c>
      <c r="F149" s="1">
        <f t="shared" si="21"/>
        <v>32.200000000000003</v>
      </c>
      <c r="G149" s="7">
        <f t="shared" si="22"/>
        <v>0</v>
      </c>
      <c r="H149" s="7">
        <f t="shared" si="23"/>
        <v>0</v>
      </c>
      <c r="I149" s="1">
        <v>48.3</v>
      </c>
      <c r="J149" s="7">
        <f t="shared" si="24"/>
        <v>0</v>
      </c>
      <c r="K149" s="7">
        <f t="shared" si="25"/>
        <v>0</v>
      </c>
      <c r="L149" s="3">
        <v>2</v>
      </c>
      <c r="M149" s="80" t="s">
        <v>52</v>
      </c>
      <c r="N149" s="80" t="s">
        <v>52</v>
      </c>
    </row>
    <row r="150" spans="1:15" ht="13.5" thickBot="1" x14ac:dyDescent="0.25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">
      <c r="A151" s="8"/>
      <c r="C151" s="13" t="s">
        <v>52</v>
      </c>
      <c r="M151" s="80" t="s">
        <v>56</v>
      </c>
    </row>
    <row r="152" spans="1:15" x14ac:dyDescent="0.2">
      <c r="A152" s="8" t="s">
        <v>17</v>
      </c>
      <c r="B152" s="29" t="s">
        <v>52</v>
      </c>
      <c r="C152" s="13">
        <f>SUM(C132:C149)+C115</f>
        <v>65703.73550000001</v>
      </c>
      <c r="D152" s="13">
        <f>SUM(D132:D149)+D115</f>
        <v>22009.735500000003</v>
      </c>
      <c r="G152" s="7">
        <f>SUM(G115:G150)</f>
        <v>0</v>
      </c>
      <c r="H152" s="7">
        <f>SUM(H115:H150)</f>
        <v>0</v>
      </c>
      <c r="J152" s="7">
        <f>SUM(J115:J150)</f>
        <v>6999958.9381467244</v>
      </c>
      <c r="K152" s="7">
        <f>SUM(K115:K150)</f>
        <v>6236428.8004667247</v>
      </c>
      <c r="M152" s="92">
        <f>SUM(K132:K149)+M115</f>
        <v>451270.70450000011</v>
      </c>
      <c r="N152" s="94">
        <f>M152/K152</f>
        <v>7.2360435585543392E-2</v>
      </c>
      <c r="O152" s="7">
        <f>SUM(O115:O150)</f>
        <v>0</v>
      </c>
    </row>
    <row r="153" spans="1:15" ht="13.5" thickBot="1" x14ac:dyDescent="0.25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">
      <c r="A154" s="8"/>
    </row>
    <row r="155" spans="1:15" x14ac:dyDescent="0.2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421171.50627207069</v>
      </c>
      <c r="L156" s="66"/>
      <c r="M156" s="81" t="s">
        <v>52</v>
      </c>
    </row>
    <row r="157" spans="1:15" x14ac:dyDescent="0.2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436550.01603267074</v>
      </c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2023-09-20T00:41:26Z</dcterms:modified>
</cp:coreProperties>
</file>