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F9B08B-89D9-4769-8889-9A1387FC6C1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O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<sst xmlns="http://schemas.openxmlformats.org/spreadsheetml/2006/main" count="927" uniqueCount="174">
  <si>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</si>
  <si>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</si>
  <si>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</si>
  <si>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</si>
  <si>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</si>
  <si>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</si>
  <si>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</si>
  <si>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</si>
  <si>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</si>
  <si>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</si>
  <si>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</si>
  <si>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</si>
  <si>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</si>
  <si>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</si>
  <si>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</si>
  <si>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</si>
  <si>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</si>
  <si>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</si>
  <si>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</si>
  <si>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</si>
  <si>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</si>
  <si>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</si>
  <si>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</si>
  <si>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</si>
  <si>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</si>
  <si>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</si>
  <si>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</si>
  <si>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</si>
  <si>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</si>
  <si>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</si>
  <si>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</si>
  <si>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</si>
  <si>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</si>
  <si>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</si>
  <si>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</si>
  <si>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</si>
  <si>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</si>
  <si>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</si>
  <si>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</si>
  <si>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</si>
  <si>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</si>
  <si>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</si>
  <si>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</si>
  <si>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</si>
  <si>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</si>
  <si>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</si>
  <si>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</si>
  <si>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</si>
  <si>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</si>
  <si>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</si>
  <si>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</si>
  <si>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</si>
  <si>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</si>
  <si>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</si>
  <si>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</si>
  <si>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</si>
  <si>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</si>
  <si>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</si>
  <si>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</si>
  <si>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</si>
  <si>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</si>
  <si>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</si>
  <si>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</si>
  <si>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</si>
  <si>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</si>
  <si>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</si>
  <si>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</si>
  <si>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</si>
  <si>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</si>
  <si>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</si>
  <si>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</si>
  <si>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</si>
  <si>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</si>
  <si>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</si>
  <si>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</si>
  <si>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</si>
  <si>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</si>
  <si>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</si>
  <si>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</si>
  <si>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</si>
  <si>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</si>
  <si>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</si>
  <si>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</si>
  <si>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</si>
  <si>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</si>
  <si>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</si>
  <si>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</si>
  <si>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</si>
  <si>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</si>
  <si>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</si>
  <si>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</si>
  <si>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</si>
  <si>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</si>
  <si>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</si>
  <si>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</si>
  <si>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</si>
  <si>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</si>
  <si>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</si>
  <si>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</si>
  <si>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</si>
  <si>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</si>
  <si>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</si>
  <si>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</si>
  <si>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</si>
  <si>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</si>
  <si>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</si>
  <si>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</si>
  <si>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</si>
  <si>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</si>
  <si>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</si>
  <si>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</si>
  <si>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</si>
  <si>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</si>
  <si>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</si>
  <si>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</si>
  <si>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</si>
  <si>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</si>
  <si>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</si>
  <si>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</si>
  <si>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</si>
  <si>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</si>
  <si>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</si>
  <si>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</si>
  <si>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</si>
  <si>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</si>
  <si>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</si>
  <si>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</si>
  <si>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</si>
  <si>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</si>
  <si>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</si>
  <si>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</si>
  <si>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</si>
  <si>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</si>
  <si>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</si>
  <si>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</si>
  <si>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</si>
  <si>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</si>
  <si>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</si>
  <si>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</si>
  <si>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</si>
  <si>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</si>
  <si>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</si>
  <si>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</si>
  <si>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</si>
  <si>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</si>
  <si>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</si>
  <si>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</si>
  <si>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</si>
  <si>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</si>
  <si>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</si>
  <si>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</si>
  <si>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</si>
  <si>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</si>
  <si>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</si>
  <si>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</si>
  <si>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</si>
  <si>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</si>
  <si>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</si>
  <si>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</si>
  <si>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</si>
  <si>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</si>
  <si>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</si>
  <si>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</si>
  <si>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</si>
  <si>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</si>
  <si>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</si>
  <si>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</si>
  <si>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</si>
  <si>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</si>
  <si>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</si>
  <si>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</si>
  <si>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</si>
  <si>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</si>
  <si>
    <t xml:space="preserve">ENE    apr 02 35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</si>
</sst>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G81" activePane="bottomRight" state="frozen"/>
      <selection pane="topRight" activeCell="C1" sqref="C1"/>
      <selection pane="bottomLeft" activeCell="A4" sqref="A4"/>
      <selection pane="bottomRight" activeCell="C70" sqref="C7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37187</v>
      </c>
      <c r="F3" s="12">
        <v>37186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2488463-12064+83890</f>
        <v>2560289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2560289</v>
      </c>
      <c r="K5" s="7">
        <f>J5</f>
        <v>2560289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15.09</v>
      </c>
      <c r="F6" s="1">
        <v>15.09</v>
      </c>
      <c r="G6" s="7">
        <f>C6*(E6-F6)</f>
        <v>0</v>
      </c>
      <c r="H6" s="7">
        <f>C6*(E6-F6)</f>
        <v>0</v>
      </c>
      <c r="J6" s="7">
        <f>C6*E6</f>
        <v>15090</v>
      </c>
      <c r="K6" s="7">
        <f>J6</f>
        <v>15090</v>
      </c>
      <c r="L6" s="3">
        <v>2</v>
      </c>
    </row>
    <row r="7" spans="1:15" x14ac:dyDescent="0.2">
      <c r="A7" s="30" t="s">
        <v>52</v>
      </c>
      <c r="E7" s="1" t="s">
        <v>172</v>
      </c>
      <c r="F7" s="1" t="s">
        <v>172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-15000</v>
      </c>
      <c r="D9" s="13">
        <f>C9*1</f>
        <v>-15000</v>
      </c>
      <c r="E9" s="1">
        <f>E$32</f>
        <v>20.65</v>
      </c>
      <c r="F9" s="1">
        <f>F$32</f>
        <v>20.65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">
      <c r="A10" s="30"/>
      <c r="B10" s="62" t="s">
        <v>166</v>
      </c>
      <c r="C10" s="13">
        <v>-35000</v>
      </c>
      <c r="D10" s="13" t="s">
        <v>52</v>
      </c>
      <c r="E10" s="1">
        <v>80.83</v>
      </c>
      <c r="F10" s="1">
        <v>80.83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">
      <c r="A11" s="30"/>
      <c r="B11" s="62" t="s">
        <v>169</v>
      </c>
      <c r="C11" s="13">
        <v>-2000</v>
      </c>
      <c r="D11" s="13" t="s">
        <v>52</v>
      </c>
      <c r="E11" s="1">
        <v>94.05</v>
      </c>
      <c r="F11" s="1">
        <v>94.05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">
      <c r="A12" s="30"/>
      <c r="B12" s="62" t="s">
        <v>170</v>
      </c>
      <c r="C12" s="13">
        <v>-3000</v>
      </c>
      <c r="D12" s="13" t="s">
        <v>52</v>
      </c>
      <c r="E12" s="1">
        <v>109.47</v>
      </c>
      <c r="F12" s="1">
        <v>109.47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">
      <c r="A13" s="30"/>
      <c r="B13" s="62" t="s">
        <v>171</v>
      </c>
      <c r="C13" s="13">
        <v>-5000</v>
      </c>
      <c r="D13" s="13" t="s">
        <v>52</v>
      </c>
      <c r="E13" s="1">
        <v>34.450000000000003</v>
      </c>
      <c r="F13" s="1">
        <v>34.450000000000003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">
      <c r="A16" s="30" t="s">
        <v>52</v>
      </c>
      <c r="B16" s="2" t="s">
        <v>164</v>
      </c>
      <c r="C16" s="13">
        <v>-19000</v>
      </c>
      <c r="E16" s="1">
        <v>0.4</v>
      </c>
      <c r="F16" s="1">
        <v>0.4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7600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2575379</v>
      </c>
      <c r="N18" s="80">
        <v>2575379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14.95</v>
      </c>
      <c r="F24" s="1">
        <v>14.95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13455</v>
      </c>
      <c r="K24" s="7">
        <f t="shared" ref="K24:K35" si="5">J24</f>
        <v>13455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17.91</v>
      </c>
      <c r="F25" s="1">
        <v>17.91</v>
      </c>
      <c r="G25" s="7">
        <f t="shared" si="2"/>
        <v>0</v>
      </c>
      <c r="H25" s="7">
        <f t="shared" si="3"/>
        <v>0</v>
      </c>
      <c r="I25" s="1"/>
      <c r="J25" s="7">
        <f t="shared" si="4"/>
        <v>1791</v>
      </c>
      <c r="K25" s="7">
        <f t="shared" si="5"/>
        <v>1791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50.04</v>
      </c>
      <c r="F26" s="1">
        <v>50.04</v>
      </c>
      <c r="G26" s="7">
        <f t="shared" si="2"/>
        <v>0</v>
      </c>
      <c r="H26" s="7">
        <f t="shared" si="3"/>
        <v>0</v>
      </c>
      <c r="I26" s="1"/>
      <c r="J26" s="7">
        <f t="shared" si="4"/>
        <v>4153.32</v>
      </c>
      <c r="K26" s="7">
        <f t="shared" si="5"/>
        <v>4153.32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9.6</v>
      </c>
      <c r="F27" s="1">
        <v>9.6</v>
      </c>
      <c r="G27" s="7">
        <f t="shared" si="2"/>
        <v>0</v>
      </c>
      <c r="H27" s="7">
        <f t="shared" si="3"/>
        <v>0</v>
      </c>
      <c r="I27" s="1"/>
      <c r="J27" s="7">
        <f t="shared" si="4"/>
        <v>1622.3999999999999</v>
      </c>
      <c r="K27" s="7">
        <f t="shared" si="5"/>
        <v>1622.3999999999999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132</v>
      </c>
      <c r="C32" s="13">
        <v>265.35160000000002</v>
      </c>
      <c r="D32" s="13">
        <f>C32*1</f>
        <v>265.35160000000002</v>
      </c>
      <c r="E32" s="16">
        <v>20.65</v>
      </c>
      <c r="F32" s="16">
        <v>20.65</v>
      </c>
      <c r="G32" s="7">
        <f>C32*(E32-F32)</f>
        <v>0</v>
      </c>
      <c r="H32" s="7">
        <f>C32*(E32-F32)</f>
        <v>0</v>
      </c>
      <c r="I32" s="3"/>
      <c r="J32" s="7">
        <f>C32*E32</f>
        <v>5479.5105400000002</v>
      </c>
      <c r="K32" s="7">
        <f t="shared" si="5"/>
        <v>5479.5105400000002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118</v>
      </c>
      <c r="C33" s="13">
        <v>133723.22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133723.22</v>
      </c>
      <c r="K33" s="7">
        <f>J33</f>
        <v>133723.22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  <c r="N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132</v>
      </c>
      <c r="C38" s="13">
        <v>96.793000000000006</v>
      </c>
      <c r="D38" s="13">
        <f>C38*1</f>
        <v>96.793000000000006</v>
      </c>
      <c r="E38" s="1">
        <f>E$32</f>
        <v>20.65</v>
      </c>
      <c r="F38" s="1">
        <f>F$32</f>
        <v>20.65</v>
      </c>
      <c r="G38" s="7">
        <f>C38*(E38-F38)</f>
        <v>0</v>
      </c>
      <c r="H38" s="7">
        <f>C38*(E38-F38)</f>
        <v>0</v>
      </c>
      <c r="I38" s="1"/>
      <c r="J38" s="7">
        <f>C38*E38</f>
        <v>1998.7754500000001</v>
      </c>
      <c r="K38" s="7">
        <f>J38</f>
        <v>1998.7754500000001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118</v>
      </c>
      <c r="C41" s="13">
        <v>612269.52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612269.52</v>
      </c>
      <c r="K41" s="7">
        <f>J41*0.614</f>
        <v>375933.48528000002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118</v>
      </c>
      <c r="C44" s="13">
        <v>263943.28999999998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263943.28999999998</v>
      </c>
      <c r="K44" s="7">
        <f>J44*0.614</f>
        <v>162061.18005999998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132</v>
      </c>
      <c r="C45" s="13">
        <v>8277</v>
      </c>
      <c r="D45" s="13">
        <f>C45*1</f>
        <v>8277</v>
      </c>
      <c r="E45" s="1">
        <f>E$32</f>
        <v>20.65</v>
      </c>
      <c r="F45" s="1">
        <f>F$32</f>
        <v>20.65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170920.05</v>
      </c>
      <c r="K45" s="7">
        <f>J45*0.614</f>
        <v>104944.91069999999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20.65</v>
      </c>
      <c r="F48" s="1">
        <f t="shared" si="6"/>
        <v>20.65</v>
      </c>
      <c r="G48" s="7">
        <f>C48*(E48-F48)</f>
        <v>0</v>
      </c>
      <c r="H48" s="7">
        <f>C48*(E48-F48)</f>
        <v>0</v>
      </c>
      <c r="I48" s="1"/>
      <c r="J48" s="7">
        <f>C48*E48</f>
        <v>27001.655029999998</v>
      </c>
      <c r="K48" s="7">
        <f>J48</f>
        <v>27001.655029999998</v>
      </c>
      <c r="L48" s="3">
        <v>2</v>
      </c>
      <c r="M48" s="80" t="s">
        <v>52</v>
      </c>
    </row>
    <row r="49" spans="1:14" x14ac:dyDescent="0.2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20.65</v>
      </c>
      <c r="F49" s="1">
        <f t="shared" si="6"/>
        <v>20.65</v>
      </c>
      <c r="G49" s="7">
        <f>C49*(E49-F49)</f>
        <v>0</v>
      </c>
      <c r="H49" s="7">
        <f>C49*(E49-F49)</f>
        <v>0</v>
      </c>
      <c r="I49" s="1"/>
      <c r="J49" s="7">
        <f>C49*E49</f>
        <v>3676.3897099999999</v>
      </c>
      <c r="K49" s="7">
        <f>J49</f>
        <v>3676.3897099999999</v>
      </c>
      <c r="L49" s="3">
        <v>2</v>
      </c>
      <c r="M49" s="80" t="s">
        <v>52</v>
      </c>
    </row>
    <row r="50" spans="1:14" x14ac:dyDescent="0.2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20.65</v>
      </c>
      <c r="F50" s="1">
        <f t="shared" si="6"/>
        <v>20.65</v>
      </c>
      <c r="G50" s="7">
        <f>C50*(E50-F50)</f>
        <v>0</v>
      </c>
      <c r="H50" s="7">
        <f>C50*(E50-F50)</f>
        <v>0</v>
      </c>
      <c r="I50" s="1"/>
      <c r="J50" s="7">
        <f>C50*E50</f>
        <v>8318.9371649999994</v>
      </c>
      <c r="K50" s="7">
        <f>J50</f>
        <v>8318.9371649999994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158</v>
      </c>
      <c r="C53" s="13">
        <v>3262</v>
      </c>
      <c r="D53" s="13" t="s">
        <v>52</v>
      </c>
      <c r="E53" s="1">
        <f t="shared" ref="E53:F59" si="7">E$32</f>
        <v>20.65</v>
      </c>
      <c r="F53" s="1">
        <f t="shared" si="7"/>
        <v>20.65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157</v>
      </c>
      <c r="C54" s="13">
        <v>1270</v>
      </c>
      <c r="D54" s="13" t="s">
        <v>52</v>
      </c>
      <c r="E54" s="1">
        <f t="shared" si="7"/>
        <v>20.65</v>
      </c>
      <c r="F54" s="1">
        <f t="shared" si="7"/>
        <v>20.65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152</v>
      </c>
      <c r="C55" s="13">
        <v>381</v>
      </c>
      <c r="D55" s="13" t="s">
        <v>52</v>
      </c>
      <c r="E55" s="1">
        <f t="shared" si="7"/>
        <v>20.65</v>
      </c>
      <c r="F55" s="1">
        <f t="shared" si="7"/>
        <v>20.65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144</v>
      </c>
      <c r="C56" s="13">
        <v>347</v>
      </c>
      <c r="D56" s="13" t="s">
        <v>52</v>
      </c>
      <c r="E56" s="1">
        <f t="shared" si="7"/>
        <v>20.65</v>
      </c>
      <c r="F56" s="1">
        <f t="shared" si="7"/>
        <v>20.65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149</v>
      </c>
      <c r="C57" s="13">
        <v>348</v>
      </c>
      <c r="D57" s="13" t="s">
        <v>52</v>
      </c>
      <c r="E57" s="1">
        <f t="shared" si="7"/>
        <v>20.65</v>
      </c>
      <c r="F57" s="1">
        <f t="shared" si="7"/>
        <v>20.65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155</v>
      </c>
      <c r="C58" s="13">
        <v>417</v>
      </c>
      <c r="D58" s="13" t="s">
        <v>52</v>
      </c>
      <c r="E58" s="1">
        <f t="shared" si="7"/>
        <v>20.65</v>
      </c>
      <c r="F58" s="1">
        <f t="shared" si="7"/>
        <v>20.65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167</v>
      </c>
      <c r="C59" s="13">
        <v>610</v>
      </c>
      <c r="D59" s="13" t="s">
        <v>52</v>
      </c>
      <c r="E59" s="1">
        <f t="shared" si="7"/>
        <v>20.65</v>
      </c>
      <c r="F59" s="1">
        <f t="shared" si="7"/>
        <v>20.65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20.65</v>
      </c>
      <c r="F62" s="1">
        <f>F$32</f>
        <v>20.65</v>
      </c>
      <c r="G62" s="7">
        <f>C62*(E62-F62)</f>
        <v>0</v>
      </c>
      <c r="H62" s="7">
        <f>C62*(E62-F62)*0.5895</f>
        <v>0</v>
      </c>
      <c r="I62" s="1"/>
      <c r="J62" s="7">
        <f>C62*E62</f>
        <v>47846.049999999996</v>
      </c>
      <c r="K62" s="7">
        <f>J62*0.614</f>
        <v>29377.474699999995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20.65</v>
      </c>
      <c r="F65" s="1">
        <f>F$32</f>
        <v>20.65</v>
      </c>
      <c r="G65" s="7">
        <f>C65*(E65-F65)</f>
        <v>0</v>
      </c>
      <c r="H65" s="7">
        <f>C65*(E65-F65)*0.5895</f>
        <v>0</v>
      </c>
      <c r="I65" s="1"/>
      <c r="J65" s="7">
        <f>C65*E65</f>
        <v>39730.6</v>
      </c>
      <c r="K65" s="7">
        <f>J65*0.614</f>
        <v>24394.588399999997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168</v>
      </c>
      <c r="C68" s="80">
        <v>2984268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1" si="11">C68*(E68-F68)</f>
        <v>0</v>
      </c>
      <c r="I68" s="1"/>
      <c r="J68" s="7">
        <f>C68*E68</f>
        <v>2984268</v>
      </c>
      <c r="K68" s="7">
        <f t="shared" ref="K68:K82" si="12">J68</f>
        <v>2984268</v>
      </c>
      <c r="L68" s="3">
        <v>1</v>
      </c>
    </row>
    <row r="69" spans="1:16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0.4</v>
      </c>
      <c r="F69" s="1">
        <v>0.4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6000</v>
      </c>
    </row>
    <row r="70" spans="1:16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6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6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6" x14ac:dyDescent="0.2">
      <c r="A73" s="30" t="s">
        <v>52</v>
      </c>
      <c r="B73" s="2" t="s">
        <v>173</v>
      </c>
      <c r="C73" s="13">
        <v>-2500</v>
      </c>
      <c r="D73" s="13" t="s">
        <v>52</v>
      </c>
      <c r="E73" s="1">
        <v>0.7</v>
      </c>
      <c r="F73" s="1">
        <v>0.7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1750</v>
      </c>
    </row>
    <row r="74" spans="1:16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0.45</v>
      </c>
      <c r="F74" s="1">
        <v>0.45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2250</v>
      </c>
    </row>
    <row r="75" spans="1:16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0.35</v>
      </c>
      <c r="F75" s="1">
        <v>0.35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5250</v>
      </c>
      <c r="O75" s="5" t="s">
        <v>52</v>
      </c>
    </row>
    <row r="76" spans="1:16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6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</v>
      </c>
      <c r="F77" s="1">
        <v>0.1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1000</v>
      </c>
      <c r="O77" s="7" t="s">
        <v>52</v>
      </c>
    </row>
    <row r="78" spans="1:16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1000</v>
      </c>
      <c r="O78" s="7" t="s">
        <v>52</v>
      </c>
    </row>
    <row r="79" spans="1:16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1000</v>
      </c>
      <c r="O79" s="7" t="s">
        <v>52</v>
      </c>
    </row>
    <row r="80" spans="1:16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1000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500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SUM(M69:M81)</f>
        <v>26250</v>
      </c>
      <c r="N82" s="80">
        <v>31063</v>
      </c>
      <c r="O82" s="80">
        <v>2984268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SUM(H68:H81)</f>
        <v>0</v>
      </c>
      <c r="O83" s="80">
        <f>SUM(K68:K81)</f>
        <v>2984268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37.61</v>
      </c>
      <c r="F84" s="16">
        <v>37.61</v>
      </c>
      <c r="G84" s="7">
        <f>C84*(E84-F84)</f>
        <v>0</v>
      </c>
      <c r="H84" s="7">
        <f>C84*(E84-F84)</f>
        <v>0</v>
      </c>
      <c r="I84" s="1"/>
      <c r="J84" s="7">
        <f>C84*E84</f>
        <v>14555.07</v>
      </c>
      <c r="K84" s="7">
        <f>J84</f>
        <v>14555.07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</v>
      </c>
      <c r="F88" s="1">
        <v>47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11001.008</v>
      </c>
      <c r="K88" s="7">
        <f>J88</f>
        <v>11001.008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8.3699999999999992</v>
      </c>
      <c r="F89" s="1">
        <v>8.3699999999999992</v>
      </c>
      <c r="G89" s="7">
        <f t="shared" si="16"/>
        <v>0</v>
      </c>
      <c r="H89" s="7">
        <f t="shared" si="17"/>
        <v>0</v>
      </c>
      <c r="I89" s="1"/>
      <c r="J89" s="7">
        <f t="shared" si="18"/>
        <v>6295.3113599999997</v>
      </c>
      <c r="K89" s="7">
        <f t="shared" ref="K89:K105" si="19">J89</f>
        <v>6295.3113599999997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19.829999999999998</v>
      </c>
      <c r="F90" s="1">
        <v>19.829999999999998</v>
      </c>
      <c r="G90" s="7">
        <f t="shared" si="16"/>
        <v>0</v>
      </c>
      <c r="H90" s="7">
        <f t="shared" si="17"/>
        <v>0</v>
      </c>
      <c r="I90" s="1"/>
      <c r="J90" s="7">
        <f t="shared" si="18"/>
        <v>53041.204679999995</v>
      </c>
      <c r="K90" s="7">
        <f t="shared" si="19"/>
        <v>53041.204679999995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7.69</v>
      </c>
      <c r="F91" s="1">
        <v>7.69</v>
      </c>
      <c r="G91" s="7">
        <f t="shared" si="16"/>
        <v>0</v>
      </c>
      <c r="H91" s="7">
        <f t="shared" si="17"/>
        <v>0</v>
      </c>
      <c r="I91" s="1"/>
      <c r="J91" s="7">
        <f t="shared" si="18"/>
        <v>9537.9531400000014</v>
      </c>
      <c r="K91" s="7">
        <f t="shared" si="19"/>
        <v>9537.9531400000014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36.03</v>
      </c>
      <c r="F92" s="1">
        <v>36.03</v>
      </c>
      <c r="G92" s="7">
        <f t="shared" si="16"/>
        <v>0</v>
      </c>
      <c r="H92" s="7">
        <f t="shared" si="17"/>
        <v>0</v>
      </c>
      <c r="I92" s="1"/>
      <c r="J92" s="7">
        <f t="shared" si="18"/>
        <v>9405.4153200000001</v>
      </c>
      <c r="K92" s="7">
        <f t="shared" si="19"/>
        <v>9405.4153200000001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25.88</v>
      </c>
      <c r="F93" s="1">
        <v>25.88</v>
      </c>
      <c r="G93" s="7">
        <f t="shared" si="16"/>
        <v>0</v>
      </c>
      <c r="H93" s="7">
        <f t="shared" si="17"/>
        <v>0</v>
      </c>
      <c r="I93" s="1"/>
      <c r="J93" s="7">
        <f t="shared" si="18"/>
        <v>9796.25288</v>
      </c>
      <c r="K93" s="7">
        <f t="shared" si="19"/>
        <v>9796.25288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1371</v>
      </c>
      <c r="D94" s="13" t="s">
        <v>52</v>
      </c>
      <c r="E94" s="1">
        <v>11</v>
      </c>
      <c r="F94" s="1">
        <v>11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15081</v>
      </c>
      <c r="K94" s="7">
        <f t="shared" si="19"/>
        <v>15081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(C9*E9)+(C10*E10)+(C11*E11)+(C12*E12)+(C13*E13)</f>
        <v>-3827560</v>
      </c>
      <c r="N102" s="26">
        <f>M102/M109</f>
        <v>-0.62666212617834538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358701.04950172198</v>
      </c>
      <c r="N103" s="26">
        <f>M103/M109</f>
        <v>5.8727848118162229E-2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6314151.7153400006</v>
      </c>
      <c r="N105" s="26">
        <f>M105/M109</f>
        <v>1.0337760189122083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-155000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-155000</v>
      </c>
      <c r="K107" s="7">
        <f>J107</f>
        <v>-155000</v>
      </c>
      <c r="L107" s="3">
        <v>0</v>
      </c>
      <c r="M107" s="80">
        <f>SUM(K107:K109)</f>
        <v>-565000</v>
      </c>
      <c r="N107" s="26">
        <f>+M107/M109</f>
        <v>-9.2503867030370571E-2</v>
      </c>
    </row>
    <row r="108" spans="1:15" x14ac:dyDescent="0.2">
      <c r="A108" s="8" t="s">
        <v>52</v>
      </c>
      <c r="B108" s="2" t="s">
        <v>159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-255000</v>
      </c>
      <c r="K109" s="7">
        <f>J109</f>
        <v>-255000</v>
      </c>
      <c r="L109" s="3">
        <v>0</v>
      </c>
      <c r="M109" s="80">
        <f>K112</f>
        <v>6107852.7648417233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SUM(C53:C65)+C32+C38+C45+C48+C49+C50</f>
        <v>21403.618300000002</v>
      </c>
      <c r="D112" s="13">
        <f>SUM(D5:D107)</f>
        <v>-231.38169999999991</v>
      </c>
      <c r="G112" s="7">
        <f>SUM(G5:G110)</f>
        <v>0</v>
      </c>
      <c r="H112" s="7">
        <f>SUM(H5:H110)</f>
        <v>0</v>
      </c>
      <c r="J112" s="7">
        <f>SUM(J5:J110)</f>
        <v>6545850.6357017225</v>
      </c>
      <c r="K112" s="7">
        <f>SUM(K5:K110)</f>
        <v>6107852.7648417233</v>
      </c>
      <c r="M112" s="92">
        <f>SUM(K45:K65)+K32+K38</f>
        <v>205192.24169499998</v>
      </c>
      <c r="N112" s="94">
        <f>M112/K112</f>
        <v>3.3594824498084846E-2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18.38</v>
      </c>
      <c r="G116" s="7">
        <f>C116*(E116-F116)</f>
        <v>0</v>
      </c>
      <c r="H116" s="7">
        <f>C116*(E116-F116)</f>
        <v>0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37.61</v>
      </c>
      <c r="F117" s="1">
        <f>+F84</f>
        <v>37.61</v>
      </c>
      <c r="G117" s="7">
        <f>C117*(E117-F117)</f>
        <v>0</v>
      </c>
      <c r="H117" s="7">
        <f>C117*(E117-F117)</f>
        <v>0</v>
      </c>
      <c r="I117" s="1"/>
      <c r="J117" s="7">
        <f>C117*E117</f>
        <v>14555.07</v>
      </c>
      <c r="K117" s="7">
        <f>J117</f>
        <v>14555.07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10.95</v>
      </c>
      <c r="F121" s="1">
        <v>10.95</v>
      </c>
      <c r="G121" s="7">
        <f>C121*(E121-F121)</f>
        <v>0</v>
      </c>
      <c r="H121" s="7">
        <f>C121*(E121-F121)</f>
        <v>0</v>
      </c>
      <c r="I121" s="1"/>
      <c r="J121" s="7">
        <f>C121*E121</f>
        <v>22046.510999999999</v>
      </c>
      <c r="K121" s="7">
        <f>J121</f>
        <v>22046.510999999999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37.61</v>
      </c>
      <c r="F122" s="1">
        <f>+F84</f>
        <v>37.61</v>
      </c>
      <c r="G122" s="7">
        <f>C122*(E122-F122)</f>
        <v>0</v>
      </c>
      <c r="H122" s="7">
        <f>C122*(E122-F122)</f>
        <v>0</v>
      </c>
      <c r="I122" s="1"/>
      <c r="J122" s="7">
        <f>C122*E122</f>
        <v>14555.07</v>
      </c>
      <c r="K122" s="7">
        <f>J122</f>
        <v>14555.07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37.61</v>
      </c>
      <c r="F125" s="1">
        <f>+F84</f>
        <v>37.61</v>
      </c>
      <c r="G125" s="7">
        <f>C125*(E125-F125)</f>
        <v>0</v>
      </c>
      <c r="H125" s="7">
        <f>C125*(E125-F125)</f>
        <v>0</v>
      </c>
      <c r="I125" s="1"/>
      <c r="J125" s="7">
        <f>C125*E125</f>
        <v>14555.07</v>
      </c>
      <c r="K125" s="7">
        <f>J125</f>
        <v>14555.07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E$32</f>
        <v>20.65</v>
      </c>
      <c r="F129" s="1">
        <f>F$32</f>
        <v>20.65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5947.2</v>
      </c>
      <c r="K129" s="7">
        <f>J129*0.5995</f>
        <v>3565.3463999999999</v>
      </c>
      <c r="L129" s="3">
        <v>2</v>
      </c>
      <c r="M129" s="80">
        <f>SUM(K112:K129)+K138</f>
        <v>6221026.4284017254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E$32</f>
        <v>20.65</v>
      </c>
      <c r="F132" s="1">
        <f t="shared" si="20"/>
        <v>20.65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68785.149999999994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20.65</v>
      </c>
      <c r="F133" s="1">
        <f t="shared" si="20"/>
        <v>20.65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13794.199999999999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20.65</v>
      </c>
      <c r="F134" s="1">
        <f t="shared" si="20"/>
        <v>20.65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16230.9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20.65</v>
      </c>
      <c r="F135" s="1">
        <f t="shared" si="20"/>
        <v>20.65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17820.949999999997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-3827560</v>
      </c>
      <c r="N136" s="26">
        <f>M136/M143</f>
        <v>-0.61526181315120354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471399.27306172199</v>
      </c>
      <c r="N137" s="26">
        <f>M137/M143</f>
        <v>7.5775160013720061E-2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E$32</f>
        <v>20.65</v>
      </c>
      <c r="F138" s="1">
        <f t="shared" si="21"/>
        <v>20.65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34761.999999999978</v>
      </c>
      <c r="K138" s="7">
        <f>J138*0.5995</f>
        <v>20839.818999999989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20.65</v>
      </c>
      <c r="F139" s="1">
        <f t="shared" si="21"/>
        <v>20.65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6314627.155340001</v>
      </c>
      <c r="N139" s="26">
        <f>M139/M143</f>
        <v>1.0150458655039543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20.65</v>
      </c>
      <c r="F140" s="1">
        <f t="shared" si="21"/>
        <v>20.65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20.65</v>
      </c>
      <c r="F141" s="1">
        <f t="shared" si="21"/>
        <v>20.65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-9.0821025517674445E-2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20.65</v>
      </c>
      <c r="F142" s="1">
        <f t="shared" si="21"/>
        <v>20.65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20.65</v>
      </c>
      <c r="F143" s="1">
        <f t="shared" si="21"/>
        <v>20.65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6221026.4284017235</v>
      </c>
      <c r="N143" s="26">
        <f>+M143/K149</f>
        <v>0.99999999999999967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20.65</v>
      </c>
      <c r="F144" s="1">
        <f t="shared" si="21"/>
        <v>20.65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5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20.65</v>
      </c>
      <c r="F145" s="1">
        <f t="shared" si="21"/>
        <v>20.65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20.65</v>
      </c>
      <c r="F146" s="1">
        <f t="shared" si="21"/>
        <v>20.65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5" x14ac:dyDescent="0.2">
      <c r="A148" s="8"/>
      <c r="C148" s="13" t="s">
        <v>52</v>
      </c>
      <c r="M148" s="80" t="s">
        <v>56</v>
      </c>
    </row>
    <row r="149" spans="1:15" x14ac:dyDescent="0.2">
      <c r="A149" s="8" t="s">
        <v>17</v>
      </c>
      <c r="B149" s="29" t="s">
        <v>52</v>
      </c>
      <c r="C149" s="13">
        <f>SUM(C129:C146)+C112</f>
        <v>65742.618300000002</v>
      </c>
      <c r="D149" s="13">
        <f>SUM(D129:D146)+D112</f>
        <v>15048.6183</v>
      </c>
      <c r="G149" s="7">
        <f>SUM(G112:G147)</f>
        <v>0</v>
      </c>
      <c r="H149" s="7">
        <f>SUM(H112:H147)</f>
        <v>0</v>
      </c>
      <c r="J149" s="7">
        <f>SUM(J112:J147)</f>
        <v>6791959.5338617256</v>
      </c>
      <c r="K149" s="7">
        <f>SUM(K112:K147)</f>
        <v>6221026.4284017254</v>
      </c>
      <c r="M149" s="92">
        <f>SUM(K129:K146)+M112</f>
        <v>229597.40709499997</v>
      </c>
      <c r="N149" s="94">
        <f>M149/K149</f>
        <v>3.6906676050560833E-2</v>
      </c>
      <c r="O149" s="7">
        <f>SUM(O112:O147)</f>
        <v>0</v>
      </c>
    </row>
    <row r="150" spans="1:15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5" x14ac:dyDescent="0.2">
      <c r="A151" s="8"/>
    </row>
    <row r="152" spans="1:15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5.3600000000000002E-2</v>
      </c>
      <c r="L152" s="66"/>
      <c r="M152" s="81"/>
    </row>
    <row r="153" spans="1:15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327380.90819551639</v>
      </c>
      <c r="L153" s="66"/>
      <c r="M153" s="81" t="s">
        <v>52</v>
      </c>
    </row>
    <row r="154" spans="1:15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333447.01656233252</v>
      </c>
      <c r="L154" s="66"/>
      <c r="M154" s="81" t="s">
        <v>52</v>
      </c>
    </row>
    <row r="155" spans="1:15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68785.149999999994</v>
      </c>
      <c r="C7" s="16">
        <f>H33</f>
        <v>41236.697424999998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34761.999999999978</v>
      </c>
      <c r="H14" s="11">
        <f>G14*0.5995</f>
        <v>20839.818999999989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5947.2</v>
      </c>
      <c r="H25" s="11">
        <f t="shared" si="0"/>
        <v>3565.3463999999999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68785.149999999994</v>
      </c>
      <c r="H33" s="11">
        <f t="shared" si="0"/>
        <v>41236.697424999998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4604.95</v>
      </c>
      <c r="H47" s="11">
        <f t="shared" si="0"/>
        <v>2760.6675249999998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4604.95</v>
      </c>
      <c r="H48" s="11">
        <f t="shared" si="0"/>
        <v>2760.6675249999998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4584.2999999999993</v>
      </c>
      <c r="H49" s="11">
        <f t="shared" si="0"/>
        <v>2748.2878499999997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5410.2999999999993</v>
      </c>
      <c r="H58" s="11">
        <f t="shared" si="0"/>
        <v>3243.4748499999996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5410.2999999999993</v>
      </c>
      <c r="H59" s="11">
        <f t="shared" si="0"/>
        <v>3243.4748499999996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5410.2999999999993</v>
      </c>
      <c r="H60" s="11">
        <f t="shared" si="0"/>
        <v>3243.4748499999996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5947.2</v>
      </c>
      <c r="H69" s="11">
        <f t="shared" si="0"/>
        <v>3565.3463999999999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5947.2</v>
      </c>
      <c r="H70" s="11">
        <f t="shared" si="0"/>
        <v>3565.3463999999999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5926.5499999999993</v>
      </c>
      <c r="H71" s="11">
        <f t="shared" si="0"/>
        <v>3552.9667249999998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157340.39999999997</v>
      </c>
      <c r="H76" s="15">
        <f>SUM(H14:H74)</f>
        <v>94325.569799999968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2023-09-20T00:42:07Z</dcterms:modified>
</cp:coreProperties>
</file>