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C77F48-0100-4220-B102-737DD3DFD58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G68" i="1"/>
  <c r="H68" i="1"/>
  <c r="J68" i="1"/>
  <c r="K68" i="1"/>
  <c r="E69" i="1"/>
  <c r="F69" i="1"/>
  <c r="G69" i="1"/>
  <c r="H69" i="1"/>
  <c r="J69" i="1"/>
  <c r="K69" i="1"/>
  <c r="G70" i="1"/>
  <c r="H70" i="1"/>
  <c r="J70" i="1"/>
  <c r="K70" i="1"/>
  <c r="M70" i="1"/>
  <c r="N70" i="1"/>
  <c r="M71" i="1"/>
  <c r="N71" i="1"/>
  <c r="G72" i="1"/>
  <c r="H72" i="1"/>
  <c r="J72" i="1"/>
  <c r="K72" i="1"/>
  <c r="E73" i="1"/>
  <c r="F73" i="1"/>
  <c r="G73" i="1"/>
  <c r="H73" i="1"/>
  <c r="J73" i="1"/>
  <c r="K73" i="1"/>
  <c r="M73" i="1"/>
  <c r="N73" i="1"/>
  <c r="G74" i="1"/>
  <c r="H74" i="1"/>
  <c r="J74" i="1"/>
  <c r="K74" i="1"/>
  <c r="M75" i="1"/>
  <c r="N75" i="1"/>
  <c r="E76" i="1"/>
  <c r="F76" i="1"/>
  <c r="G76" i="1"/>
  <c r="H76" i="1"/>
  <c r="J76" i="1"/>
  <c r="K76" i="1"/>
  <c r="G77" i="1"/>
  <c r="H77" i="1"/>
  <c r="J77" i="1"/>
  <c r="K77" i="1"/>
  <c r="M77" i="1"/>
  <c r="N77" i="1"/>
  <c r="G80" i="1"/>
  <c r="H80" i="1"/>
  <c r="I80" i="1"/>
  <c r="J80" i="1"/>
  <c r="K80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<sst xmlns="http://schemas.openxmlformats.org/spreadsheetml/2006/main" count="848" uniqueCount="155">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</sst>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7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2" bestFit="1" customWidth="1"/>
    <col min="14" max="14" width="13" style="42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59</v>
      </c>
      <c r="H1" s="10" t="s">
        <v>60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37288</v>
      </c>
      <c r="F3" s="11">
        <v>37287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">
      <c r="A5" s="7" t="s">
        <v>62</v>
      </c>
      <c r="B5" s="2" t="s">
        <v>64</v>
      </c>
      <c r="C5" s="42">
        <v>2274831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2274831</v>
      </c>
      <c r="K5" s="6">
        <f>J5</f>
        <v>2274831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146</v>
      </c>
      <c r="C8" s="12">
        <v>-10000</v>
      </c>
      <c r="D8" s="12" t="s">
        <v>38</v>
      </c>
      <c r="E8" s="1">
        <v>99.1</v>
      </c>
      <c r="F8" s="1">
        <v>99.24</v>
      </c>
      <c r="G8" s="6">
        <f t="shared" ref="G8:G15" si="0">C8*(E8-F8)</f>
        <v>1400.0000000000057</v>
      </c>
      <c r="H8" s="6">
        <f t="shared" ref="H8:H15" si="1">C8*(E8-F8)</f>
        <v>1400.0000000000057</v>
      </c>
      <c r="J8" s="6">
        <f t="shared" ref="J8:J15" si="2">G8</f>
        <v>1400.0000000000057</v>
      </c>
      <c r="K8" s="6">
        <f t="shared" ref="K8:K20" si="3">J8</f>
        <v>1400.0000000000057</v>
      </c>
      <c r="L8" s="3">
        <v>1</v>
      </c>
      <c r="M8" s="42" t="s">
        <v>38</v>
      </c>
    </row>
    <row r="9" spans="1:15" x14ac:dyDescent="0.2">
      <c r="A9" s="28" t="s">
        <v>38</v>
      </c>
      <c r="B9" s="34" t="s">
        <v>148</v>
      </c>
      <c r="C9" s="12">
        <v>-5000</v>
      </c>
      <c r="D9" s="12" t="s">
        <v>38</v>
      </c>
      <c r="E9" s="1">
        <v>62.69</v>
      </c>
      <c r="F9" s="1">
        <v>62.61</v>
      </c>
      <c r="G9" s="6">
        <f t="shared" si="0"/>
        <v>-399.99999999999147</v>
      </c>
      <c r="H9" s="6">
        <f t="shared" si="1"/>
        <v>-399.99999999999147</v>
      </c>
      <c r="J9" s="6">
        <f t="shared" si="2"/>
        <v>-399.99999999999147</v>
      </c>
      <c r="K9" s="6">
        <f t="shared" si="3"/>
        <v>-399.99999999999147</v>
      </c>
      <c r="L9" s="3">
        <v>1</v>
      </c>
      <c r="M9" s="42" t="s">
        <v>38</v>
      </c>
    </row>
    <row r="10" spans="1:15" x14ac:dyDescent="0.2">
      <c r="A10" s="28" t="s">
        <v>38</v>
      </c>
      <c r="B10" s="34" t="s">
        <v>136</v>
      </c>
      <c r="C10" s="12">
        <v>-15000</v>
      </c>
      <c r="D10" s="12" t="s">
        <v>38</v>
      </c>
      <c r="E10" s="1">
        <v>34.659999999999997</v>
      </c>
      <c r="F10" s="1">
        <v>35.04</v>
      </c>
      <c r="G10" s="6">
        <f t="shared" si="0"/>
        <v>5700.0000000000382</v>
      </c>
      <c r="H10" s="6">
        <f t="shared" si="1"/>
        <v>5700.0000000000382</v>
      </c>
      <c r="J10" s="6">
        <f t="shared" si="2"/>
        <v>5700.0000000000382</v>
      </c>
      <c r="K10" s="6">
        <f t="shared" si="3"/>
        <v>5700.0000000000382</v>
      </c>
      <c r="L10" s="3">
        <v>1</v>
      </c>
      <c r="M10" s="42" t="s">
        <v>38</v>
      </c>
    </row>
    <row r="11" spans="1:15" x14ac:dyDescent="0.2">
      <c r="A11" s="28" t="s">
        <v>38</v>
      </c>
      <c r="B11" s="34" t="s">
        <v>141</v>
      </c>
      <c r="C11" s="12">
        <v>-12000</v>
      </c>
      <c r="D11" s="12" t="s">
        <v>38</v>
      </c>
      <c r="E11" s="1">
        <v>54.88</v>
      </c>
      <c r="F11" s="1">
        <v>55.45</v>
      </c>
      <c r="G11" s="6">
        <f t="shared" si="0"/>
        <v>6840.0000000000036</v>
      </c>
      <c r="H11" s="6">
        <f t="shared" si="1"/>
        <v>6840.0000000000036</v>
      </c>
      <c r="J11" s="6">
        <f t="shared" si="2"/>
        <v>6840.0000000000036</v>
      </c>
      <c r="K11" s="6">
        <f t="shared" si="3"/>
        <v>6840.0000000000036</v>
      </c>
      <c r="L11" s="3">
        <v>1</v>
      </c>
      <c r="M11" s="42" t="s">
        <v>38</v>
      </c>
    </row>
    <row r="12" spans="1:15" x14ac:dyDescent="0.2">
      <c r="A12" s="28" t="s">
        <v>38</v>
      </c>
      <c r="B12" s="34" t="s">
        <v>145</v>
      </c>
      <c r="C12" s="12">
        <v>-1000</v>
      </c>
      <c r="D12" s="12" t="s">
        <v>38</v>
      </c>
      <c r="E12" s="1">
        <v>63.52</v>
      </c>
      <c r="F12" s="1">
        <v>63.71</v>
      </c>
      <c r="G12" s="6">
        <f t="shared" si="0"/>
        <v>189.99999999999773</v>
      </c>
      <c r="H12" s="6">
        <f t="shared" si="1"/>
        <v>189.99999999999773</v>
      </c>
      <c r="J12" s="6">
        <f t="shared" si="2"/>
        <v>189.99999999999773</v>
      </c>
      <c r="K12" s="6">
        <f t="shared" si="3"/>
        <v>189.99999999999773</v>
      </c>
      <c r="L12" s="3">
        <v>1</v>
      </c>
      <c r="M12" s="42" t="s">
        <v>38</v>
      </c>
    </row>
    <row r="13" spans="1:15" x14ac:dyDescent="0.2">
      <c r="A13" s="28" t="s">
        <v>38</v>
      </c>
      <c r="B13" s="34" t="s">
        <v>143</v>
      </c>
      <c r="C13" s="12">
        <v>-12000</v>
      </c>
      <c r="D13" s="12" t="s">
        <v>38</v>
      </c>
      <c r="E13" s="1">
        <v>32.869999999999997</v>
      </c>
      <c r="F13" s="1">
        <v>32.49</v>
      </c>
      <c r="G13" s="6">
        <f t="shared" si="0"/>
        <v>-4559.9999999999454</v>
      </c>
      <c r="H13" s="6">
        <f t="shared" si="1"/>
        <v>-4559.9999999999454</v>
      </c>
      <c r="J13" s="6">
        <f t="shared" si="2"/>
        <v>-4559.9999999999454</v>
      </c>
      <c r="K13" s="6">
        <f t="shared" si="3"/>
        <v>-4559.9999999999454</v>
      </c>
      <c r="L13" s="3">
        <v>1</v>
      </c>
      <c r="M13" s="42" t="s">
        <v>38</v>
      </c>
    </row>
    <row r="14" spans="1:15" x14ac:dyDescent="0.2">
      <c r="A14" s="28" t="s">
        <v>38</v>
      </c>
      <c r="B14" s="34" t="s">
        <v>142</v>
      </c>
      <c r="C14" s="12">
        <v>-7000</v>
      </c>
      <c r="D14" s="12" t="s">
        <v>38</v>
      </c>
      <c r="E14" s="1">
        <v>55.26</v>
      </c>
      <c r="F14" s="1">
        <v>56.39</v>
      </c>
      <c r="G14" s="6">
        <f t="shared" si="0"/>
        <v>7910.0000000000182</v>
      </c>
      <c r="H14" s="6">
        <f t="shared" si="1"/>
        <v>7910.0000000000182</v>
      </c>
      <c r="J14" s="6">
        <f t="shared" si="2"/>
        <v>7910.0000000000182</v>
      </c>
      <c r="K14" s="6">
        <f t="shared" si="3"/>
        <v>7910.0000000000182</v>
      </c>
      <c r="L14" s="3">
        <v>1</v>
      </c>
      <c r="M14" s="42" t="s">
        <v>38</v>
      </c>
    </row>
    <row r="15" spans="1:15" x14ac:dyDescent="0.2">
      <c r="A15" s="28" t="s">
        <v>38</v>
      </c>
      <c r="B15" s="34" t="s">
        <v>147</v>
      </c>
      <c r="C15" s="12">
        <v>-10000</v>
      </c>
      <c r="D15" s="12" t="s">
        <v>38</v>
      </c>
      <c r="E15" s="1">
        <v>112.58</v>
      </c>
      <c r="F15" s="1">
        <v>113.18</v>
      </c>
      <c r="G15" s="6">
        <f t="shared" si="0"/>
        <v>6000.0000000000855</v>
      </c>
      <c r="H15" s="6">
        <f t="shared" si="1"/>
        <v>6000.0000000000855</v>
      </c>
      <c r="J15" s="6">
        <f t="shared" si="2"/>
        <v>6000.0000000000855</v>
      </c>
      <c r="K15" s="6">
        <f t="shared" si="3"/>
        <v>6000.0000000000855</v>
      </c>
      <c r="L15" s="3">
        <v>1</v>
      </c>
      <c r="M15" s="42" t="s">
        <v>38</v>
      </c>
    </row>
    <row r="16" spans="1:15" x14ac:dyDescent="0.2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">
      <c r="A17" s="28" t="s">
        <v>38</v>
      </c>
      <c r="B17" s="2" t="s">
        <v>138</v>
      </c>
      <c r="C17" s="12">
        <v>-2000</v>
      </c>
      <c r="E17" s="1">
        <v>0.5</v>
      </c>
      <c r="F17" s="1">
        <v>0.5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">
      <c r="A18" s="28" t="s">
        <v>38</v>
      </c>
      <c r="B18" s="2" t="s">
        <v>139</v>
      </c>
      <c r="C18" s="12">
        <v>2000</v>
      </c>
      <c r="E18" s="1">
        <v>2.8</v>
      </c>
      <c r="F18" s="1">
        <v>2.8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">
      <c r="A19" s="28" t="s">
        <v>38</v>
      </c>
      <c r="B19" s="2" t="s">
        <v>110</v>
      </c>
      <c r="C19" s="12">
        <v>-1000</v>
      </c>
      <c r="E19" s="1">
        <v>2.8</v>
      </c>
      <c r="F19" s="1">
        <v>2.8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">
      <c r="A20" s="28" t="s">
        <v>38</v>
      </c>
      <c r="B20" s="2" t="s">
        <v>109</v>
      </c>
      <c r="C20" s="12">
        <v>1000</v>
      </c>
      <c r="E20" s="1">
        <v>0.3</v>
      </c>
      <c r="F20" s="1">
        <v>0.3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">
      <c r="A21" s="28"/>
      <c r="E21" s="1" t="s">
        <v>38</v>
      </c>
      <c r="F21" s="1" t="s">
        <v>38</v>
      </c>
      <c r="M21" s="42" t="s">
        <v>38</v>
      </c>
    </row>
    <row r="22" spans="1:15" x14ac:dyDescent="0.2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2297911</v>
      </c>
      <c r="N22" s="42">
        <v>2274831</v>
      </c>
      <c r="O22" s="38">
        <f>M22-N22</f>
        <v>23080</v>
      </c>
    </row>
    <row r="23" spans="1:15" x14ac:dyDescent="0.2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-2.6919959584701472E-2</v>
      </c>
      <c r="N24" s="64" t="s">
        <v>38</v>
      </c>
      <c r="O24" s="4">
        <v>0.38600000000000001</v>
      </c>
    </row>
    <row r="25" spans="1:15" x14ac:dyDescent="0.2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">
      <c r="A26" s="7" t="s">
        <v>1</v>
      </c>
      <c r="B26" s="34" t="s">
        <v>20</v>
      </c>
      <c r="C26" s="12">
        <v>900</v>
      </c>
      <c r="E26" s="1">
        <v>16.420000000000002</v>
      </c>
      <c r="F26" s="1">
        <v>17.260000000000002</v>
      </c>
      <c r="G26" s="6">
        <f t="shared" ref="G26:G31" si="4">C26*(E26-F26)</f>
        <v>-755.99999999999989</v>
      </c>
      <c r="H26" s="6">
        <f t="shared" ref="H26:H31" si="5">C26*(E26-F26)</f>
        <v>-755.99999999999989</v>
      </c>
      <c r="I26" s="1"/>
      <c r="J26" s="6">
        <f t="shared" ref="J26:J31" si="6">C26*E26</f>
        <v>14778.000000000002</v>
      </c>
      <c r="K26" s="6">
        <f t="shared" ref="K26:K31" si="7">J26</f>
        <v>14778.000000000002</v>
      </c>
      <c r="L26" s="3">
        <v>2</v>
      </c>
      <c r="M26" s="42" t="s">
        <v>38</v>
      </c>
      <c r="O26" s="38">
        <f>O22*O24</f>
        <v>8908.880000000001</v>
      </c>
    </row>
    <row r="27" spans="1:15" x14ac:dyDescent="0.2">
      <c r="A27" s="7" t="s">
        <v>2</v>
      </c>
      <c r="B27" s="34" t="s">
        <v>21</v>
      </c>
      <c r="C27" s="12">
        <v>100</v>
      </c>
      <c r="E27" s="1">
        <v>17.399999999999999</v>
      </c>
      <c r="F27" s="1">
        <v>17.399999999999999</v>
      </c>
      <c r="G27" s="6">
        <f t="shared" si="4"/>
        <v>0</v>
      </c>
      <c r="H27" s="6">
        <f t="shared" si="5"/>
        <v>0</v>
      </c>
      <c r="I27" s="1"/>
      <c r="J27" s="6">
        <f t="shared" si="6"/>
        <v>1739.9999999999998</v>
      </c>
      <c r="K27" s="6">
        <f t="shared" si="7"/>
        <v>1739.9999999999998</v>
      </c>
      <c r="L27" s="3">
        <v>2</v>
      </c>
      <c r="M27" s="42" t="s">
        <v>38</v>
      </c>
    </row>
    <row r="28" spans="1:15" x14ac:dyDescent="0.2">
      <c r="A28" s="7" t="s">
        <v>3</v>
      </c>
      <c r="B28" s="34" t="s">
        <v>55</v>
      </c>
      <c r="C28" s="12">
        <v>83</v>
      </c>
      <c r="D28" s="12" t="s">
        <v>38</v>
      </c>
      <c r="E28" s="1">
        <v>29.13</v>
      </c>
      <c r="F28" s="1">
        <v>28.09</v>
      </c>
      <c r="G28" s="6">
        <f t="shared" si="4"/>
        <v>86.319999999999936</v>
      </c>
      <c r="H28" s="6">
        <f t="shared" si="5"/>
        <v>86.319999999999936</v>
      </c>
      <c r="I28" s="1"/>
      <c r="J28" s="6">
        <f t="shared" si="6"/>
        <v>2417.79</v>
      </c>
      <c r="K28" s="6">
        <f t="shared" si="7"/>
        <v>2417.79</v>
      </c>
      <c r="L28" s="3">
        <v>2</v>
      </c>
      <c r="M28" s="42" t="s">
        <v>38</v>
      </c>
    </row>
    <row r="29" spans="1:15" x14ac:dyDescent="0.2">
      <c r="A29" s="7"/>
      <c r="B29" s="34" t="s">
        <v>40</v>
      </c>
      <c r="C29" s="12">
        <v>169</v>
      </c>
      <c r="E29" s="1">
        <v>14.05</v>
      </c>
      <c r="F29" s="1">
        <v>14.1</v>
      </c>
      <c r="G29" s="6">
        <f t="shared" si="4"/>
        <v>-8.4499999999998199</v>
      </c>
      <c r="H29" s="6">
        <f t="shared" si="5"/>
        <v>-8.4499999999998199</v>
      </c>
      <c r="I29" s="1"/>
      <c r="J29" s="6">
        <f t="shared" si="6"/>
        <v>2374.4500000000003</v>
      </c>
      <c r="K29" s="6">
        <f t="shared" si="7"/>
        <v>2374.4500000000003</v>
      </c>
      <c r="L29" s="3">
        <v>2</v>
      </c>
      <c r="M29" s="42" t="s">
        <v>38</v>
      </c>
    </row>
    <row r="30" spans="1:15" x14ac:dyDescent="0.2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">
      <c r="A33" s="7" t="s">
        <v>4</v>
      </c>
      <c r="B33" s="2" t="s">
        <v>61</v>
      </c>
      <c r="C33" s="12">
        <v>136728.25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136728.25</v>
      </c>
      <c r="K33" s="6">
        <f>J33</f>
        <v>136728.25</v>
      </c>
      <c r="L33" s="3">
        <v>1</v>
      </c>
      <c r="M33" s="42" t="s">
        <v>38</v>
      </c>
    </row>
    <row r="34" spans="1:18" x14ac:dyDescent="0.2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">
      <c r="A36" s="7"/>
      <c r="E36" s="1"/>
      <c r="F36" s="1"/>
      <c r="I36" s="3"/>
    </row>
    <row r="37" spans="1:18" x14ac:dyDescent="0.2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">
      <c r="A38" s="7" t="s">
        <v>38</v>
      </c>
      <c r="B38" s="2" t="s">
        <v>102</v>
      </c>
      <c r="C38" s="42">
        <v>3145836.33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3145836.33</v>
      </c>
      <c r="K38" s="6">
        <f t="shared" si="9"/>
        <v>3145836.33</v>
      </c>
      <c r="L38" s="3">
        <v>1</v>
      </c>
    </row>
    <row r="39" spans="1:18" x14ac:dyDescent="0.2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">
      <c r="A49" s="7" t="s">
        <v>103</v>
      </c>
      <c r="B49" s="2" t="s">
        <v>44</v>
      </c>
      <c r="C49" s="12">
        <v>387</v>
      </c>
      <c r="D49" s="12" t="s">
        <v>38</v>
      </c>
      <c r="E49" s="15">
        <v>36.630000000000003</v>
      </c>
      <c r="F49" s="15">
        <v>37.15</v>
      </c>
      <c r="G49" s="6">
        <f>C49*(E49-F49)</f>
        <v>-201.23999999999847</v>
      </c>
      <c r="H49" s="6">
        <f>C49*(E49-F49)</f>
        <v>-201.23999999999847</v>
      </c>
      <c r="I49" s="1"/>
      <c r="J49" s="6">
        <f>C49*E49</f>
        <v>14175.810000000001</v>
      </c>
      <c r="K49" s="6">
        <f t="shared" si="9"/>
        <v>14175.810000000001</v>
      </c>
      <c r="L49" s="3">
        <v>2</v>
      </c>
      <c r="M49" s="42" t="s">
        <v>38</v>
      </c>
      <c r="O49" s="42" t="s">
        <v>38</v>
      </c>
    </row>
    <row r="50" spans="1:15" x14ac:dyDescent="0.2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">
      <c r="A54" s="7" t="s">
        <v>10</v>
      </c>
      <c r="B54" s="2" t="s">
        <v>107</v>
      </c>
      <c r="C54" s="12">
        <v>25000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25000</v>
      </c>
      <c r="K54" s="6">
        <f>J54</f>
        <v>25000</v>
      </c>
      <c r="L54" s="3">
        <v>1</v>
      </c>
    </row>
    <row r="55" spans="1:15" x14ac:dyDescent="0.2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">
      <c r="A64" s="7"/>
      <c r="E64" s="1"/>
      <c r="F64" s="1"/>
      <c r="I64" s="1"/>
    </row>
    <row r="65" spans="1:15" x14ac:dyDescent="0.2">
      <c r="A65" s="7" t="s">
        <v>54</v>
      </c>
      <c r="B65" s="2" t="s">
        <v>97</v>
      </c>
      <c r="C65" s="12">
        <v>-130000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-130000</v>
      </c>
      <c r="K65" s="6">
        <f>J65</f>
        <v>-130000</v>
      </c>
      <c r="L65" s="3">
        <v>0</v>
      </c>
    </row>
    <row r="66" spans="1:15" x14ac:dyDescent="0.2">
      <c r="A66" s="7" t="s">
        <v>38</v>
      </c>
      <c r="B66" s="2" t="s">
        <v>98</v>
      </c>
      <c r="C66" s="12">
        <v>-260000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-260000</v>
      </c>
      <c r="K66" s="6">
        <f>J66</f>
        <v>-260000</v>
      </c>
      <c r="L66" s="3">
        <v>0</v>
      </c>
    </row>
    <row r="67" spans="1:15" x14ac:dyDescent="0.2">
      <c r="A67" s="7" t="s">
        <v>38</v>
      </c>
      <c r="L67" s="3">
        <v>0</v>
      </c>
    </row>
    <row r="68" spans="1:15" x14ac:dyDescent="0.2">
      <c r="A68" s="7" t="s">
        <v>14</v>
      </c>
      <c r="B68" s="2" t="s">
        <v>22</v>
      </c>
      <c r="C68" s="12">
        <v>1240.348</v>
      </c>
      <c r="D68" s="12" t="s">
        <v>38</v>
      </c>
      <c r="E68" s="1">
        <v>19.62</v>
      </c>
      <c r="F68" s="1">
        <v>19.62</v>
      </c>
      <c r="G68" s="6">
        <f>C68*(E68-F68)</f>
        <v>0</v>
      </c>
      <c r="H68" s="6">
        <f>C68*(E68-F68)</f>
        <v>0</v>
      </c>
      <c r="I68" s="1"/>
      <c r="J68" s="6">
        <f>C68*E68</f>
        <v>24335.627759999999</v>
      </c>
      <c r="K68" s="6">
        <f>J68</f>
        <v>24335.627759999999</v>
      </c>
      <c r="L68" s="3">
        <v>2</v>
      </c>
    </row>
    <row r="69" spans="1:15" x14ac:dyDescent="0.2">
      <c r="A69" s="7" t="s">
        <v>15</v>
      </c>
      <c r="B69" s="2" t="s">
        <v>43</v>
      </c>
      <c r="C69" s="12">
        <v>387</v>
      </c>
      <c r="D69" s="12" t="s">
        <v>38</v>
      </c>
      <c r="E69" s="1">
        <f>+E49</f>
        <v>36.630000000000003</v>
      </c>
      <c r="F69" s="1">
        <f>+F49</f>
        <v>37.15</v>
      </c>
      <c r="G69" s="6">
        <f>C69*(E69-F69)</f>
        <v>-201.23999999999847</v>
      </c>
      <c r="H69" s="6">
        <f>C69*(E69-F69)</f>
        <v>-201.23999999999847</v>
      </c>
      <c r="I69" s="1"/>
      <c r="J69" s="6">
        <f>C69*E69</f>
        <v>14175.810000000001</v>
      </c>
      <c r="K69" s="6">
        <f>J69</f>
        <v>14175.810000000001</v>
      </c>
      <c r="L69" s="3">
        <v>2</v>
      </c>
      <c r="M69" s="42" t="s">
        <v>53</v>
      </c>
    </row>
    <row r="70" spans="1:15" x14ac:dyDescent="0.2">
      <c r="A70" s="7" t="s">
        <v>38</v>
      </c>
      <c r="B70" s="2" t="s">
        <v>19</v>
      </c>
      <c r="C70" s="12">
        <v>201.83</v>
      </c>
      <c r="D70" s="12" t="s">
        <v>38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201.83</v>
      </c>
      <c r="K70" s="6">
        <f>J70</f>
        <v>201.83</v>
      </c>
      <c r="L70" s="3">
        <v>1</v>
      </c>
      <c r="M70" s="42">
        <f>(C8*E8)+(C9*E9)+(C10*E10)+(C11*E11)+(C12*E12)+(C13*E13)+(C14*E14)+(C15*E15)</f>
        <v>-4453490</v>
      </c>
      <c r="N70" s="24">
        <f>M70/M77</f>
        <v>-0.78881711087156081</v>
      </c>
      <c r="O70" s="4" t="s">
        <v>52</v>
      </c>
    </row>
    <row r="71" spans="1:15" x14ac:dyDescent="0.2">
      <c r="A71" s="7"/>
      <c r="E71" s="3"/>
      <c r="F71" s="3"/>
      <c r="H71" s="6" t="s">
        <v>38</v>
      </c>
      <c r="I71" s="3"/>
      <c r="M71" s="42">
        <f>SUMIF(L5:L78,2,K5:K78)</f>
        <v>128845.34298674199</v>
      </c>
      <c r="N71" s="24">
        <f>M71/M77</f>
        <v>2.2821520022287496E-2</v>
      </c>
      <c r="O71" s="4" t="s">
        <v>18</v>
      </c>
    </row>
    <row r="72" spans="1:15" x14ac:dyDescent="0.2">
      <c r="A72" s="7" t="s">
        <v>14</v>
      </c>
      <c r="B72" s="2" t="s">
        <v>23</v>
      </c>
      <c r="C72" s="12">
        <v>2027.146</v>
      </c>
      <c r="D72" s="12" t="s">
        <v>38</v>
      </c>
      <c r="E72" s="1">
        <v>11.25</v>
      </c>
      <c r="F72" s="1">
        <v>11.25</v>
      </c>
      <c r="G72" s="6">
        <f>C72*(E72-F72)</f>
        <v>0</v>
      </c>
      <c r="H72" s="6">
        <f>C72*(E72-F72)</f>
        <v>0</v>
      </c>
      <c r="I72" s="1"/>
      <c r="J72" s="6">
        <f>C72*E72</f>
        <v>22805.392499999998</v>
      </c>
      <c r="K72" s="6">
        <f>J72</f>
        <v>22805.392499999998</v>
      </c>
      <c r="L72" s="3">
        <v>2</v>
      </c>
      <c r="M72" s="42" t="s">
        <v>129</v>
      </c>
      <c r="N72" s="24"/>
      <c r="O72" s="6" t="s">
        <v>38</v>
      </c>
    </row>
    <row r="73" spans="1:15" x14ac:dyDescent="0.2">
      <c r="A73" s="7" t="s">
        <v>16</v>
      </c>
      <c r="B73" s="2" t="s">
        <v>43</v>
      </c>
      <c r="C73" s="12">
        <v>387</v>
      </c>
      <c r="D73" s="12" t="s">
        <v>38</v>
      </c>
      <c r="E73" s="1">
        <f>+E49</f>
        <v>36.630000000000003</v>
      </c>
      <c r="F73" s="1">
        <f>+F49</f>
        <v>37.15</v>
      </c>
      <c r="G73" s="6">
        <f>C73*(E73-F73)</f>
        <v>-201.23999999999847</v>
      </c>
      <c r="H73" s="6">
        <f>C73*(E73-F73)</f>
        <v>-201.23999999999847</v>
      </c>
      <c r="I73" s="1"/>
      <c r="J73" s="6">
        <f>C73*E73</f>
        <v>14175.810000000001</v>
      </c>
      <c r="K73" s="6">
        <f>J73</f>
        <v>14175.810000000001</v>
      </c>
      <c r="L73" s="3">
        <v>2</v>
      </c>
      <c r="M73" s="42">
        <f>SUMIF(L5:L78,1,K5:K78)</f>
        <v>5906937.3595200004</v>
      </c>
      <c r="N73" s="24">
        <f>M73/M77</f>
        <v>1.0462565902327956</v>
      </c>
    </row>
    <row r="74" spans="1:15" x14ac:dyDescent="0.2">
      <c r="A74" s="7" t="s">
        <v>38</v>
      </c>
      <c r="B74" s="2" t="s">
        <v>19</v>
      </c>
      <c r="C74" s="12">
        <v>201.83</v>
      </c>
      <c r="D74" s="12" t="s">
        <v>38</v>
      </c>
      <c r="E74" s="1">
        <v>1</v>
      </c>
      <c r="F74" s="1">
        <v>1</v>
      </c>
      <c r="G74" s="6">
        <f>C74*(E74-F74)</f>
        <v>0</v>
      </c>
      <c r="H74" s="6">
        <f>C74*(E74-F74)</f>
        <v>0</v>
      </c>
      <c r="I74" s="1"/>
      <c r="J74" s="6">
        <f>C74*E74</f>
        <v>201.83</v>
      </c>
      <c r="K74" s="6">
        <f>J74</f>
        <v>201.83</v>
      </c>
      <c r="L74" s="3">
        <v>1</v>
      </c>
      <c r="M74" s="42" t="s">
        <v>104</v>
      </c>
      <c r="N74" s="24"/>
    </row>
    <row r="75" spans="1:15" x14ac:dyDescent="0.2">
      <c r="A75" s="7"/>
      <c r="E75" s="1"/>
      <c r="F75" s="1"/>
      <c r="H75" s="6" t="s">
        <v>38</v>
      </c>
      <c r="I75" s="1"/>
      <c r="M75" s="42">
        <f>SUM(K65:K66)</f>
        <v>-390000</v>
      </c>
      <c r="N75" s="24">
        <f>+M75/M77</f>
        <v>-6.90781102550828E-2</v>
      </c>
    </row>
    <row r="76" spans="1:15" x14ac:dyDescent="0.2">
      <c r="A76" s="7" t="s">
        <v>45</v>
      </c>
      <c r="B76" s="2" t="s">
        <v>43</v>
      </c>
      <c r="C76" s="12">
        <v>387</v>
      </c>
      <c r="D76" s="12" t="s">
        <v>38</v>
      </c>
      <c r="E76" s="1">
        <f>+E49</f>
        <v>36.630000000000003</v>
      </c>
      <c r="F76" s="1">
        <f>+F49</f>
        <v>37.15</v>
      </c>
      <c r="G76" s="6">
        <f>C76*(E76-F76)</f>
        <v>-201.23999999999847</v>
      </c>
      <c r="H76" s="6">
        <f>C76*(E76-F76)</f>
        <v>-201.23999999999847</v>
      </c>
      <c r="I76" s="1"/>
      <c r="J76" s="6">
        <f>C76*E76</f>
        <v>14175.810000000001</v>
      </c>
      <c r="K76" s="6">
        <f>J76</f>
        <v>14175.810000000001</v>
      </c>
      <c r="L76" s="3">
        <v>2</v>
      </c>
      <c r="M76" s="42" t="s">
        <v>57</v>
      </c>
      <c r="N76" s="24"/>
    </row>
    <row r="77" spans="1:15" x14ac:dyDescent="0.2">
      <c r="A77" s="7" t="s">
        <v>38</v>
      </c>
      <c r="B77" s="2" t="s">
        <v>19</v>
      </c>
      <c r="C77" s="12">
        <v>201.83</v>
      </c>
      <c r="D77" s="12" t="s">
        <v>38</v>
      </c>
      <c r="E77" s="1">
        <v>1</v>
      </c>
      <c r="F77" s="1">
        <v>1</v>
      </c>
      <c r="G77" s="6">
        <f>C77*(E77-F77)</f>
        <v>0</v>
      </c>
      <c r="H77" s="6">
        <f>C77*(E77-F77)</f>
        <v>0</v>
      </c>
      <c r="I77" s="1"/>
      <c r="J77" s="6">
        <f>C77*E77</f>
        <v>201.83</v>
      </c>
      <c r="K77" s="6">
        <f>J77</f>
        <v>201.83</v>
      </c>
      <c r="L77" s="3">
        <v>1</v>
      </c>
      <c r="M77" s="42">
        <f>SUM(K5:K78)</f>
        <v>5645782.7025067406</v>
      </c>
      <c r="N77" s="24">
        <f>M77/K80</f>
        <v>1</v>
      </c>
    </row>
    <row r="78" spans="1:15" ht="13.5" thickBot="1" x14ac:dyDescent="0.25">
      <c r="A78" s="7"/>
      <c r="B78" s="16"/>
      <c r="C78" s="22" t="s">
        <v>38</v>
      </c>
      <c r="D78" s="22"/>
      <c r="E78" s="17"/>
      <c r="F78" s="17"/>
      <c r="G78" s="18"/>
      <c r="H78" s="18"/>
      <c r="I78" s="17"/>
      <c r="J78" s="18"/>
      <c r="K78" s="33"/>
      <c r="L78" s="36"/>
      <c r="M78" s="42" t="s">
        <v>38</v>
      </c>
      <c r="N78" s="24" t="s">
        <v>38</v>
      </c>
    </row>
    <row r="79" spans="1:15" x14ac:dyDescent="0.2">
      <c r="A79" s="7"/>
      <c r="C79" s="12" t="s">
        <v>38</v>
      </c>
      <c r="M79" s="42" t="s">
        <v>38</v>
      </c>
    </row>
    <row r="80" spans="1:15" x14ac:dyDescent="0.2">
      <c r="A80" s="7" t="s">
        <v>13</v>
      </c>
      <c r="B80" s="27" t="s">
        <v>38</v>
      </c>
      <c r="C80" s="12" t="s">
        <v>38</v>
      </c>
      <c r="D80" s="12" t="s">
        <v>38</v>
      </c>
      <c r="G80" s="6">
        <f>SUM(G5:G78)</f>
        <v>21596.910000000218</v>
      </c>
      <c r="H80" s="6">
        <f>SUM(H5:H78)</f>
        <v>21596.910000000218</v>
      </c>
      <c r="I80" s="6">
        <f>SUM(I5:I78)</f>
        <v>0</v>
      </c>
      <c r="J80" s="6">
        <f>SUM(J5:J78)</f>
        <v>5645782.7025067406</v>
      </c>
      <c r="K80" s="6">
        <f>SUM(K5:K78)</f>
        <v>5645782.7025067406</v>
      </c>
      <c r="M80" s="44" t="s">
        <v>38</v>
      </c>
      <c r="N80" s="45" t="s">
        <v>38</v>
      </c>
    </row>
    <row r="81" spans="1:14" ht="13.5" thickBot="1" x14ac:dyDescent="0.25">
      <c r="A81" s="7"/>
      <c r="B81" s="16"/>
      <c r="C81" s="22"/>
      <c r="D81" s="22"/>
      <c r="E81" s="17"/>
      <c r="F81" s="17"/>
      <c r="G81" s="18"/>
      <c r="H81" s="18"/>
      <c r="I81" s="17"/>
      <c r="J81" s="18"/>
      <c r="K81" s="18"/>
      <c r="L81" s="36"/>
      <c r="M81" s="44" t="s">
        <v>38</v>
      </c>
      <c r="N81" s="45" t="s">
        <v>38</v>
      </c>
    </row>
    <row r="82" spans="1:14" x14ac:dyDescent="0.2">
      <c r="A82" s="7"/>
      <c r="M82" s="44" t="s">
        <v>38</v>
      </c>
      <c r="N82" s="45" t="s">
        <v>38</v>
      </c>
    </row>
    <row r="83" spans="1:14" x14ac:dyDescent="0.2">
      <c r="B83" s="40" t="s">
        <v>38</v>
      </c>
      <c r="D83" s="12" t="s">
        <v>38</v>
      </c>
      <c r="E83" s="26" t="s">
        <v>38</v>
      </c>
      <c r="F83" s="26" t="s">
        <v>38</v>
      </c>
      <c r="G83" s="2"/>
      <c r="H83" s="2" t="s">
        <v>38</v>
      </c>
      <c r="I83" s="2"/>
      <c r="K83" s="14"/>
      <c r="L83" s="37"/>
      <c r="M83" s="43"/>
    </row>
    <row r="84" spans="1:14" x14ac:dyDescent="0.2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 t="s">
        <v>38</v>
      </c>
      <c r="L84" s="37"/>
      <c r="M84" s="43"/>
    </row>
    <row r="85" spans="1:14" x14ac:dyDescent="0.2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J85" s="6" t="s">
        <v>38</v>
      </c>
      <c r="K85" s="14"/>
      <c r="L85" s="37"/>
      <c r="M85" s="43"/>
    </row>
    <row r="86" spans="1:14" x14ac:dyDescent="0.2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 t="s">
        <v>38</v>
      </c>
      <c r="L87" s="37"/>
      <c r="M87" s="43"/>
    </row>
    <row r="88" spans="1:14" x14ac:dyDescent="0.2">
      <c r="B88" s="40" t="s">
        <v>38</v>
      </c>
      <c r="C88" s="12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7"/>
      <c r="M88" s="43"/>
    </row>
    <row r="89" spans="1:14" x14ac:dyDescent="0.2">
      <c r="B89" s="40" t="s">
        <v>38</v>
      </c>
      <c r="D89" s="12" t="s">
        <v>38</v>
      </c>
      <c r="E89" s="26" t="s">
        <v>38</v>
      </c>
      <c r="F89" s="26" t="s">
        <v>38</v>
      </c>
      <c r="G89" s="2" t="s">
        <v>38</v>
      </c>
      <c r="H89" s="2" t="s">
        <v>38</v>
      </c>
      <c r="I89" s="2"/>
      <c r="K89" s="14"/>
      <c r="L89" s="37"/>
      <c r="M89" s="43"/>
    </row>
    <row r="90" spans="1:14" x14ac:dyDescent="0.2">
      <c r="B90" s="40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7"/>
      <c r="M90" s="43"/>
    </row>
    <row r="91" spans="1:14" x14ac:dyDescent="0.2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4:13" x14ac:dyDescent="0.2">
      <c r="D97" s="12" t="s">
        <v>38</v>
      </c>
      <c r="E97" s="26" t="s">
        <v>38</v>
      </c>
      <c r="F97" s="26" t="s">
        <v>38</v>
      </c>
      <c r="G97" s="2"/>
      <c r="H97" s="2"/>
      <c r="I97" s="2"/>
      <c r="K97" s="14"/>
      <c r="L97" s="37"/>
      <c r="M97" s="43"/>
    </row>
    <row r="98" spans="4:13" x14ac:dyDescent="0.2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4:13" x14ac:dyDescent="0.2">
      <c r="E99" s="2"/>
      <c r="F99" s="2"/>
      <c r="G99" s="2"/>
      <c r="H99" s="2"/>
      <c r="I99" s="2"/>
      <c r="K99" s="14"/>
      <c r="L99" s="37"/>
      <c r="M99" s="43"/>
    </row>
    <row r="100" spans="4:13" x14ac:dyDescent="0.2">
      <c r="E100" s="2"/>
      <c r="F100" s="2"/>
      <c r="G100" s="2"/>
      <c r="H100" s="2"/>
      <c r="I100" s="2"/>
      <c r="K100" s="14"/>
      <c r="L100" s="37"/>
      <c r="M100" s="43"/>
    </row>
    <row r="101" spans="4:13" x14ac:dyDescent="0.2">
      <c r="E101" s="2"/>
      <c r="F101" s="2"/>
      <c r="G101" s="2"/>
      <c r="H101" s="2"/>
      <c r="I101" s="2"/>
      <c r="K101" s="14"/>
      <c r="L101" s="37"/>
      <c r="M101" s="43"/>
    </row>
    <row r="102" spans="4:13" x14ac:dyDescent="0.2">
      <c r="E102" s="2"/>
      <c r="F102" s="2"/>
      <c r="G102" s="2" t="s">
        <v>38</v>
      </c>
      <c r="H102" s="2"/>
      <c r="I102" s="2"/>
      <c r="K102" s="14"/>
      <c r="L102" s="37"/>
      <c r="M102" s="43"/>
    </row>
    <row r="103" spans="4:13" x14ac:dyDescent="0.2">
      <c r="E103" s="2"/>
      <c r="F103" s="2"/>
      <c r="G103" s="2"/>
      <c r="H103" s="2"/>
      <c r="I103" s="2"/>
      <c r="K103" s="14"/>
      <c r="L103" s="37"/>
      <c r="M103" s="43"/>
    </row>
    <row r="104" spans="4:13" x14ac:dyDescent="0.2">
      <c r="E104" s="2"/>
      <c r="F104" s="2"/>
      <c r="G104" s="2"/>
      <c r="H104" s="2"/>
      <c r="I104" s="2"/>
      <c r="K104" s="14"/>
      <c r="L104" s="37"/>
      <c r="M104" s="43"/>
    </row>
    <row r="105" spans="4:13" x14ac:dyDescent="0.2">
      <c r="E105" s="2"/>
      <c r="F105" s="2"/>
      <c r="G105" s="2"/>
      <c r="H105" s="2"/>
      <c r="I105" s="2"/>
      <c r="K105" s="14"/>
      <c r="L105" s="37"/>
      <c r="M105" s="43"/>
    </row>
    <row r="106" spans="4:13" x14ac:dyDescent="0.2">
      <c r="E106" s="2"/>
      <c r="F106" s="2"/>
      <c r="G106" s="2"/>
      <c r="H106" s="2"/>
      <c r="I106" s="2"/>
      <c r="K106" s="14"/>
      <c r="L106" s="37"/>
      <c r="M106" s="43"/>
    </row>
    <row r="107" spans="4:13" x14ac:dyDescent="0.2">
      <c r="E107" s="2"/>
      <c r="F107" s="2"/>
      <c r="G107" s="2"/>
      <c r="H107" s="2"/>
      <c r="I107" s="2"/>
      <c r="K107" s="14"/>
      <c r="L107" s="37"/>
      <c r="M107" s="43"/>
    </row>
    <row r="108" spans="4:13" x14ac:dyDescent="0.2">
      <c r="E108" s="2"/>
      <c r="F108" s="2"/>
      <c r="G108" s="2"/>
      <c r="H108" s="2"/>
      <c r="I108" s="2"/>
      <c r="K108" s="14"/>
      <c r="L108" s="37"/>
      <c r="M108" s="43"/>
    </row>
    <row r="109" spans="4:13" x14ac:dyDescent="0.2">
      <c r="E109" s="2"/>
      <c r="F109" s="2"/>
      <c r="G109" s="2"/>
      <c r="H109" s="2"/>
      <c r="I109" s="2"/>
      <c r="K109" s="14"/>
      <c r="L109" s="37"/>
      <c r="M109" s="43"/>
    </row>
    <row r="110" spans="4:13" x14ac:dyDescent="0.2">
      <c r="E110" s="2"/>
      <c r="F110" s="2"/>
      <c r="G110" s="2"/>
      <c r="H110" s="2"/>
      <c r="I110" s="2"/>
      <c r="K110" s="14"/>
      <c r="L110" s="37"/>
      <c r="M110" s="43"/>
    </row>
    <row r="111" spans="4:13" x14ac:dyDescent="0.2">
      <c r="E111" s="2"/>
      <c r="F111" s="2"/>
      <c r="G111" s="2"/>
      <c r="H111" s="2"/>
      <c r="I111" s="2"/>
      <c r="K111" s="14"/>
      <c r="L111" s="37"/>
      <c r="M111" s="43"/>
    </row>
    <row r="112" spans="4:13" x14ac:dyDescent="0.2">
      <c r="E112" s="2"/>
      <c r="F112" s="2"/>
      <c r="G112" s="2"/>
      <c r="H112" s="2"/>
      <c r="I112" s="2"/>
      <c r="K112" s="14"/>
      <c r="L112" s="37"/>
      <c r="M112" s="43"/>
    </row>
    <row r="113" spans="2:13" x14ac:dyDescent="0.2">
      <c r="E113" s="2"/>
      <c r="F113" s="2"/>
      <c r="G113" s="2"/>
      <c r="H113" s="2"/>
      <c r="I113" s="2"/>
      <c r="K113" s="14"/>
      <c r="L113" s="37"/>
      <c r="M113" s="43"/>
    </row>
    <row r="114" spans="2:13" x14ac:dyDescent="0.2">
      <c r="C114" s="12" t="s">
        <v>38</v>
      </c>
      <c r="E114" s="2"/>
      <c r="F114" s="2"/>
      <c r="G114" s="2"/>
      <c r="H114" s="2"/>
      <c r="I114" s="2"/>
      <c r="K114" s="14"/>
      <c r="L114" s="37"/>
      <c r="M114" s="43"/>
    </row>
    <row r="115" spans="2:13" x14ac:dyDescent="0.2">
      <c r="E115" s="2"/>
      <c r="F115" s="2"/>
      <c r="G115" s="2"/>
      <c r="H115" s="2"/>
      <c r="I115" s="2"/>
      <c r="K115" s="14"/>
      <c r="L115" s="37"/>
      <c r="M115" s="43"/>
    </row>
    <row r="116" spans="2:13" x14ac:dyDescent="0.2">
      <c r="E116" s="2"/>
      <c r="F116" s="2"/>
      <c r="G116" s="2"/>
      <c r="H116" s="2"/>
      <c r="I116" s="2"/>
      <c r="K116" s="14"/>
      <c r="L116" s="37"/>
      <c r="M116" s="43"/>
    </row>
    <row r="117" spans="2:13" x14ac:dyDescent="0.2">
      <c r="E117" s="2"/>
      <c r="F117" s="2"/>
      <c r="G117" s="2"/>
      <c r="H117" s="2"/>
      <c r="I117" s="2"/>
      <c r="K117" s="14"/>
      <c r="L117" s="37"/>
      <c r="M117" s="43"/>
    </row>
    <row r="118" spans="2:13" x14ac:dyDescent="0.2">
      <c r="E118" s="2"/>
      <c r="F118" s="2"/>
      <c r="G118" s="2"/>
      <c r="H118" s="2"/>
      <c r="I118" s="2"/>
      <c r="K118" s="14"/>
      <c r="L118" s="37"/>
      <c r="M118" s="43"/>
    </row>
    <row r="119" spans="2:13" x14ac:dyDescent="0.2">
      <c r="E119" s="2"/>
      <c r="F119" s="2"/>
      <c r="G119" s="2"/>
      <c r="H119" s="2"/>
      <c r="I119" s="2"/>
      <c r="K119" s="14"/>
      <c r="L119" s="37"/>
      <c r="M119" s="43"/>
    </row>
    <row r="120" spans="2:13" x14ac:dyDescent="0.2">
      <c r="B120" s="2" t="s">
        <v>38</v>
      </c>
      <c r="E120" s="2"/>
      <c r="F120" s="2"/>
      <c r="G120" s="2"/>
      <c r="H120" s="2"/>
      <c r="I120" s="2"/>
      <c r="K120" s="14"/>
      <c r="L120" s="37"/>
      <c r="M120" s="43"/>
    </row>
    <row r="121" spans="2:13" x14ac:dyDescent="0.2">
      <c r="E121" s="2"/>
      <c r="F121" s="2"/>
      <c r="G121" s="2"/>
      <c r="H121" s="2"/>
      <c r="I121" s="2"/>
      <c r="K121" s="14"/>
      <c r="L121" s="37"/>
      <c r="M121" s="43"/>
    </row>
    <row r="122" spans="2:13" x14ac:dyDescent="0.2">
      <c r="E122" s="2"/>
      <c r="F122" s="2"/>
      <c r="G122" s="2"/>
      <c r="H122" s="2"/>
      <c r="I122" s="2"/>
      <c r="K122" s="14"/>
      <c r="L122" s="37"/>
      <c r="M122" s="43"/>
    </row>
    <row r="123" spans="2:13" x14ac:dyDescent="0.2">
      <c r="E123" s="2"/>
      <c r="F123" s="2"/>
      <c r="G123" s="2"/>
      <c r="H123" s="2"/>
      <c r="I123" s="2"/>
      <c r="K123" s="14"/>
      <c r="L123" s="37"/>
      <c r="M123" s="43"/>
    </row>
    <row r="124" spans="2:13" x14ac:dyDescent="0.2">
      <c r="E124" s="2"/>
      <c r="F124" s="2"/>
      <c r="G124" s="2"/>
      <c r="H124" s="2"/>
      <c r="I124" s="2"/>
      <c r="K124" s="14"/>
      <c r="L124" s="37"/>
      <c r="M124" s="43"/>
    </row>
    <row r="125" spans="2:13" x14ac:dyDescent="0.2">
      <c r="E125" s="2"/>
      <c r="F125" s="2"/>
      <c r="G125" s="2"/>
      <c r="H125" s="2"/>
      <c r="I125" s="2"/>
      <c r="K125" s="14"/>
      <c r="L125" s="37"/>
      <c r="M125" s="43"/>
    </row>
    <row r="126" spans="2:13" x14ac:dyDescent="0.2">
      <c r="E126" s="2"/>
      <c r="F126" s="2"/>
      <c r="G126" s="2"/>
      <c r="H126" s="2"/>
      <c r="I126" s="2"/>
      <c r="K126" s="14"/>
      <c r="L126" s="37"/>
      <c r="M126" s="43"/>
    </row>
    <row r="127" spans="2:13" x14ac:dyDescent="0.2">
      <c r="E127" s="2"/>
      <c r="F127" s="2"/>
      <c r="G127" s="2"/>
      <c r="H127" s="2"/>
      <c r="I127" s="2"/>
      <c r="K127" s="14"/>
      <c r="L127" s="37"/>
      <c r="M127" s="43"/>
    </row>
    <row r="128" spans="2:13" x14ac:dyDescent="0.2">
      <c r="E128" s="2"/>
      <c r="F128" s="2"/>
      <c r="G128" s="2"/>
      <c r="H128" s="2"/>
      <c r="I128" s="2"/>
      <c r="K128" s="14"/>
      <c r="L128" s="37"/>
      <c r="M128" s="43"/>
    </row>
    <row r="129" spans="5:13" x14ac:dyDescent="0.2">
      <c r="E129" s="2"/>
      <c r="F129" s="2"/>
      <c r="G129" s="2"/>
      <c r="H129" s="2"/>
      <c r="I129" s="2"/>
      <c r="K129" s="14"/>
      <c r="L129" s="37"/>
      <c r="M129" s="43"/>
    </row>
    <row r="130" spans="5:13" x14ac:dyDescent="0.2">
      <c r="E130" s="2"/>
      <c r="F130" s="2"/>
      <c r="G130" s="2"/>
      <c r="H130" s="2"/>
      <c r="I130" s="2"/>
      <c r="K130" s="14"/>
      <c r="L130" s="37"/>
      <c r="M130" s="43"/>
    </row>
    <row r="131" spans="5:13" x14ac:dyDescent="0.2">
      <c r="E131" s="2"/>
      <c r="F131" s="2"/>
      <c r="G131" s="2"/>
      <c r="H131" s="2"/>
      <c r="I131" s="2"/>
      <c r="K131" s="14"/>
      <c r="L131" s="37"/>
      <c r="M131" s="43"/>
    </row>
    <row r="132" spans="5:13" x14ac:dyDescent="0.2">
      <c r="E132" s="2"/>
      <c r="F132" s="2"/>
      <c r="G132" s="2"/>
      <c r="H132" s="2"/>
      <c r="I132" s="2"/>
      <c r="K132" s="14"/>
      <c r="L132" s="37"/>
      <c r="M132" s="43"/>
    </row>
    <row r="133" spans="5:13" x14ac:dyDescent="0.2">
      <c r="E133" s="2"/>
      <c r="F133" s="2"/>
      <c r="G133" s="2"/>
      <c r="H133" s="2"/>
      <c r="I133" s="2"/>
      <c r="K133" s="14"/>
      <c r="L133" s="37"/>
      <c r="M133" s="43"/>
    </row>
    <row r="134" spans="5:13" x14ac:dyDescent="0.2">
      <c r="E134" s="2"/>
      <c r="F134" s="2"/>
      <c r="G134" s="2"/>
      <c r="H134" s="2"/>
      <c r="I134" s="2"/>
      <c r="K134" s="14"/>
      <c r="L134" s="37"/>
      <c r="M134" s="43"/>
    </row>
    <row r="135" spans="5:13" x14ac:dyDescent="0.2">
      <c r="E135" s="2"/>
      <c r="F135" s="2"/>
      <c r="G135" s="2"/>
      <c r="H135" s="2"/>
      <c r="I135" s="2"/>
      <c r="K135" s="14"/>
      <c r="L135" s="37"/>
      <c r="M135" s="43"/>
    </row>
    <row r="136" spans="5:13" x14ac:dyDescent="0.2">
      <c r="E136" s="2"/>
      <c r="F136" s="2"/>
      <c r="G136" s="2"/>
      <c r="H136" s="2"/>
      <c r="I136" s="2"/>
      <c r="K136" s="14"/>
      <c r="L136" s="37"/>
      <c r="M136" s="43"/>
    </row>
    <row r="137" spans="5:13" x14ac:dyDescent="0.2">
      <c r="E137" s="2"/>
      <c r="F137" s="2"/>
      <c r="G137" s="2"/>
      <c r="H137" s="2"/>
      <c r="I137" s="2"/>
      <c r="K137" s="14"/>
      <c r="L137" s="37"/>
      <c r="M137" s="43"/>
    </row>
    <row r="138" spans="5:13" x14ac:dyDescent="0.2">
      <c r="E138" s="2"/>
      <c r="F138" s="2"/>
      <c r="G138" s="2"/>
      <c r="H138" s="2"/>
      <c r="I138" s="2"/>
      <c r="K138" s="14"/>
      <c r="L138" s="37"/>
      <c r="M138" s="43"/>
    </row>
    <row r="139" spans="5:13" x14ac:dyDescent="0.2">
      <c r="E139" s="2"/>
      <c r="F139" s="2"/>
      <c r="G139" s="2"/>
      <c r="H139" s="2"/>
      <c r="I139" s="2"/>
      <c r="K139" s="14"/>
      <c r="L139" s="37"/>
      <c r="M139" s="43"/>
    </row>
    <row r="140" spans="5:13" x14ac:dyDescent="0.2">
      <c r="E140" s="2"/>
      <c r="F140" s="2"/>
      <c r="G140" s="2"/>
      <c r="H140" s="2"/>
      <c r="I140" s="2"/>
      <c r="K140" s="14"/>
      <c r="L140" s="37"/>
      <c r="M140" s="43"/>
    </row>
    <row r="141" spans="5:13" x14ac:dyDescent="0.2">
      <c r="E141" s="2"/>
      <c r="F141" s="2"/>
      <c r="G141" s="2"/>
      <c r="H141" s="2"/>
      <c r="I141" s="2"/>
      <c r="K141" s="14"/>
      <c r="L141" s="37"/>
      <c r="M141" s="43"/>
    </row>
    <row r="142" spans="5:13" x14ac:dyDescent="0.2">
      <c r="E142" s="2"/>
      <c r="F142" s="2"/>
      <c r="G142" s="2"/>
      <c r="H142" s="2"/>
      <c r="I142" s="2"/>
      <c r="K142" s="14"/>
      <c r="L142" s="37"/>
      <c r="M142" s="43"/>
    </row>
    <row r="143" spans="5:13" x14ac:dyDescent="0.2">
      <c r="E143" s="2"/>
      <c r="F143" s="2"/>
      <c r="G143" s="2"/>
      <c r="H143" s="2"/>
      <c r="I143" s="2"/>
      <c r="K143" s="14"/>
      <c r="L143" s="37"/>
      <c r="M143" s="43"/>
    </row>
    <row r="144" spans="5:13" x14ac:dyDescent="0.2">
      <c r="E144" s="2"/>
      <c r="F144" s="2"/>
      <c r="G144" s="2"/>
      <c r="H144" s="2"/>
      <c r="I144" s="2"/>
      <c r="K144" s="14"/>
      <c r="L144" s="37"/>
      <c r="M144" s="43"/>
    </row>
    <row r="145" spans="5:13" x14ac:dyDescent="0.2">
      <c r="E145" s="2"/>
      <c r="F145" s="2"/>
      <c r="G145" s="2"/>
      <c r="H145" s="2"/>
      <c r="I145" s="2"/>
      <c r="K145" s="14"/>
      <c r="L145" s="37"/>
      <c r="M145" s="43"/>
    </row>
    <row r="146" spans="5:13" x14ac:dyDescent="0.2">
      <c r="E146" s="2"/>
      <c r="F146" s="2"/>
      <c r="G146" s="2"/>
      <c r="H146" s="2"/>
      <c r="I146" s="2"/>
      <c r="K146" s="14"/>
      <c r="L146" s="37"/>
      <c r="M146" s="43"/>
    </row>
    <row r="147" spans="5:13" x14ac:dyDescent="0.2">
      <c r="E147" s="2"/>
      <c r="F147" s="2"/>
      <c r="G147" s="2"/>
      <c r="H147" s="2"/>
      <c r="I147" s="2"/>
      <c r="K147" s="14"/>
      <c r="L147" s="37"/>
      <c r="M147" s="43"/>
    </row>
    <row r="148" spans="5:13" x14ac:dyDescent="0.2">
      <c r="E148" s="2"/>
      <c r="F148" s="2"/>
      <c r="G148" s="2"/>
      <c r="H148" s="2"/>
      <c r="I148" s="2"/>
      <c r="K148" s="14"/>
      <c r="L148" s="37"/>
      <c r="M148" s="43"/>
    </row>
    <row r="149" spans="5:13" x14ac:dyDescent="0.2">
      <c r="E149" s="2"/>
      <c r="F149" s="2"/>
      <c r="G149" s="2"/>
      <c r="H149" s="2"/>
      <c r="I149" s="2"/>
      <c r="K149" s="14"/>
      <c r="L149" s="37"/>
      <c r="M149" s="43"/>
    </row>
    <row r="150" spans="5:13" x14ac:dyDescent="0.2">
      <c r="E150" s="2"/>
      <c r="F150" s="2"/>
      <c r="G150" s="2"/>
      <c r="H150" s="2"/>
      <c r="I150" s="2"/>
      <c r="K150" s="14"/>
      <c r="L150" s="37"/>
      <c r="M150" s="43"/>
    </row>
    <row r="151" spans="5:13" x14ac:dyDescent="0.2">
      <c r="E151" s="2"/>
      <c r="F151" s="2"/>
      <c r="G151" s="2"/>
      <c r="H151" s="2"/>
      <c r="I151" s="2"/>
      <c r="K151" s="14"/>
      <c r="L151" s="37"/>
      <c r="M151" s="43"/>
    </row>
    <row r="152" spans="5:13" x14ac:dyDescent="0.2">
      <c r="E152" s="2"/>
      <c r="F152" s="2"/>
      <c r="G152" s="2"/>
      <c r="H152" s="2"/>
      <c r="I152" s="2"/>
      <c r="K152" s="14"/>
      <c r="L152" s="37"/>
      <c r="M152" s="43"/>
    </row>
    <row r="153" spans="5:13" x14ac:dyDescent="0.2">
      <c r="E153" s="2"/>
      <c r="F153" s="2"/>
      <c r="G153" s="2"/>
      <c r="H153" s="2"/>
      <c r="I153" s="2"/>
      <c r="K153" s="14"/>
      <c r="L153" s="37"/>
      <c r="M153" s="43"/>
    </row>
    <row r="154" spans="5:13" x14ac:dyDescent="0.2">
      <c r="E154" s="2"/>
      <c r="F154" s="2"/>
      <c r="G154" s="2"/>
      <c r="H154" s="2"/>
      <c r="I154" s="2"/>
      <c r="K154" s="14"/>
      <c r="L154" s="37"/>
      <c r="M154" s="43"/>
    </row>
    <row r="155" spans="5:13" x14ac:dyDescent="0.2">
      <c r="E155" s="2"/>
      <c r="F155" s="2"/>
      <c r="G155" s="2"/>
      <c r="H155" s="2"/>
      <c r="I155" s="2"/>
      <c r="K155" s="14"/>
      <c r="L155" s="37"/>
      <c r="M155" s="43"/>
    </row>
    <row r="156" spans="5:13" x14ac:dyDescent="0.2">
      <c r="E156" s="2"/>
      <c r="F156" s="2"/>
      <c r="G156" s="2"/>
      <c r="H156" s="2"/>
      <c r="I156" s="2"/>
      <c r="K156" s="14"/>
      <c r="L156" s="37"/>
      <c r="M156" s="43"/>
    </row>
    <row r="157" spans="5:13" x14ac:dyDescent="0.2">
      <c r="E157" s="2"/>
      <c r="F157" s="2"/>
      <c r="G157" s="2"/>
      <c r="H157" s="2"/>
      <c r="I157" s="2"/>
      <c r="L157" s="37"/>
      <c r="M157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workbookViewId="0">
      <selection activeCell="A42" sqref="A42"/>
    </sheetView>
  </sheetViews>
  <sheetFormatPr defaultRowHeight="12.75" x14ac:dyDescent="0.2"/>
  <cols>
    <col min="1" max="1" width="29.7109375" style="2" bestFit="1" customWidth="1"/>
    <col min="2" max="2" width="11.85546875" style="57" bestFit="1" customWidth="1"/>
  </cols>
  <sheetData>
    <row r="2" spans="1:2" x14ac:dyDescent="0.2">
      <c r="A2" s="56" t="s">
        <v>38</v>
      </c>
      <c r="B2" s="58" t="s">
        <v>38</v>
      </c>
    </row>
    <row r="3" spans="1:2" x14ac:dyDescent="0.2">
      <c r="A3" s="56" t="s">
        <v>123</v>
      </c>
      <c r="B3" s="58" t="s">
        <v>117</v>
      </c>
    </row>
    <row r="4" spans="1:2" x14ac:dyDescent="0.2">
      <c r="A4" s="7"/>
    </row>
    <row r="5" spans="1:2" x14ac:dyDescent="0.2">
      <c r="A5" s="7" t="s">
        <v>62</v>
      </c>
      <c r="B5" s="62">
        <f>SUM('mm assets'!K5:K22)</f>
        <v>2297911</v>
      </c>
    </row>
    <row r="6" spans="1:2" x14ac:dyDescent="0.2">
      <c r="A6" s="7"/>
    </row>
    <row r="7" spans="1:2" x14ac:dyDescent="0.2">
      <c r="A7" s="7" t="s">
        <v>105</v>
      </c>
      <c r="B7" s="62">
        <f>'mm assets'!K24</f>
        <v>4068.97</v>
      </c>
    </row>
    <row r="8" spans="1:2" x14ac:dyDescent="0.2">
      <c r="A8" s="7"/>
      <c r="B8" s="62" t="s">
        <v>38</v>
      </c>
    </row>
    <row r="9" spans="1:2" x14ac:dyDescent="0.2">
      <c r="A9" s="7" t="s">
        <v>111</v>
      </c>
      <c r="B9" s="62">
        <f>SUM('mm assets'!K26:K31)</f>
        <v>24342.240000000002</v>
      </c>
    </row>
    <row r="10" spans="1:2" x14ac:dyDescent="0.2">
      <c r="B10" s="62" t="s">
        <v>38</v>
      </c>
    </row>
    <row r="11" spans="1:2" x14ac:dyDescent="0.2">
      <c r="A11" s="7" t="s">
        <v>4</v>
      </c>
      <c r="B11" s="62">
        <f>'mm assets'!K33</f>
        <v>136728.25</v>
      </c>
    </row>
    <row r="12" spans="1:2" x14ac:dyDescent="0.2">
      <c r="A12" s="23" t="s">
        <v>38</v>
      </c>
      <c r="B12" s="62" t="s">
        <v>38</v>
      </c>
    </row>
    <row r="13" spans="1:2" x14ac:dyDescent="0.2">
      <c r="A13" s="7" t="s">
        <v>106</v>
      </c>
      <c r="B13" s="62">
        <f>'mm assets'!K35</f>
        <v>51648.45</v>
      </c>
    </row>
    <row r="14" spans="1:2" x14ac:dyDescent="0.2">
      <c r="A14" s="7"/>
      <c r="B14" s="62" t="s">
        <v>38</v>
      </c>
    </row>
    <row r="15" spans="1:2" x14ac:dyDescent="0.2">
      <c r="A15" s="7" t="s">
        <v>112</v>
      </c>
      <c r="B15" s="62">
        <f>SUM('mm assets'!K37:K47)</f>
        <v>3145836.33</v>
      </c>
    </row>
    <row r="16" spans="1:2" x14ac:dyDescent="0.2">
      <c r="A16" s="7" t="s">
        <v>38</v>
      </c>
      <c r="B16" s="62" t="s">
        <v>38</v>
      </c>
    </row>
    <row r="17" spans="1:2" x14ac:dyDescent="0.2">
      <c r="A17" s="7" t="s">
        <v>112</v>
      </c>
      <c r="B17" s="62">
        <f>SUM('mm assets'!K49:K50)</f>
        <v>14377.640000000001</v>
      </c>
    </row>
    <row r="18" spans="1:2" x14ac:dyDescent="0.2">
      <c r="A18" s="7" t="s">
        <v>38</v>
      </c>
      <c r="B18" s="62" t="s">
        <v>38</v>
      </c>
    </row>
    <row r="19" spans="1:2" x14ac:dyDescent="0.2">
      <c r="A19" s="7" t="s">
        <v>114</v>
      </c>
      <c r="B19" s="62">
        <f>SUM('mm assets'!K76:K77)</f>
        <v>14377.640000000001</v>
      </c>
    </row>
    <row r="20" spans="1:2" x14ac:dyDescent="0.2">
      <c r="A20" s="7"/>
      <c r="B20" s="62" t="s">
        <v>38</v>
      </c>
    </row>
    <row r="21" spans="1:2" x14ac:dyDescent="0.2">
      <c r="A21" s="7" t="s">
        <v>35</v>
      </c>
      <c r="B21" s="62">
        <f>'mm assets'!K52</f>
        <v>217651.49951999998</v>
      </c>
    </row>
    <row r="22" spans="1:2" x14ac:dyDescent="0.2">
      <c r="A22" s="7"/>
      <c r="B22" s="62" t="s">
        <v>38</v>
      </c>
    </row>
    <row r="23" spans="1:2" x14ac:dyDescent="0.2">
      <c r="A23" s="7" t="s">
        <v>113</v>
      </c>
      <c r="B23" s="62">
        <f>'mm assets'!K54</f>
        <v>25000</v>
      </c>
    </row>
    <row r="24" spans="1:2" x14ac:dyDescent="0.2">
      <c r="B24" s="62" t="s">
        <v>38</v>
      </c>
    </row>
    <row r="25" spans="1:2" x14ac:dyDescent="0.2">
      <c r="A25" s="7" t="s">
        <v>11</v>
      </c>
      <c r="B25" s="62">
        <f>SUM('mm assets'!K56:K57)</f>
        <v>8598.5400000000009</v>
      </c>
    </row>
    <row r="26" spans="1:2" x14ac:dyDescent="0.2">
      <c r="B26" s="62" t="s">
        <v>38</v>
      </c>
    </row>
    <row r="27" spans="1:2" x14ac:dyDescent="0.2">
      <c r="A27" s="7" t="s">
        <v>12</v>
      </c>
      <c r="B27" s="62">
        <f>SUM('mm assets'!K59:K63)</f>
        <v>19345.842726742001</v>
      </c>
    </row>
    <row r="28" spans="1:2" x14ac:dyDescent="0.2">
      <c r="A28" s="7"/>
      <c r="B28" s="62" t="s">
        <v>38</v>
      </c>
    </row>
    <row r="29" spans="1:2" x14ac:dyDescent="0.2">
      <c r="A29" s="7" t="s">
        <v>115</v>
      </c>
      <c r="B29" s="62">
        <f>SUM('mm assets'!K68:K70)</f>
        <v>38713.267760000002</v>
      </c>
    </row>
    <row r="30" spans="1:2" x14ac:dyDescent="0.2">
      <c r="A30" s="7"/>
      <c r="B30" s="62" t="s">
        <v>38</v>
      </c>
    </row>
    <row r="31" spans="1:2" x14ac:dyDescent="0.2">
      <c r="A31" s="7" t="s">
        <v>116</v>
      </c>
      <c r="B31" s="62">
        <f>SUM('mm assets'!K72:K74)</f>
        <v>37183.032500000001</v>
      </c>
    </row>
    <row r="32" spans="1:2" x14ac:dyDescent="0.2">
      <c r="A32" s="7"/>
      <c r="B32" s="62" t="s">
        <v>38</v>
      </c>
    </row>
    <row r="33" spans="1:3" x14ac:dyDescent="0.2">
      <c r="A33" s="7" t="s">
        <v>140</v>
      </c>
      <c r="B33" s="62">
        <v>10000</v>
      </c>
    </row>
    <row r="34" spans="1:3" x14ac:dyDescent="0.2">
      <c r="A34" s="7"/>
      <c r="B34" s="62"/>
    </row>
    <row r="35" spans="1:3" x14ac:dyDescent="0.2">
      <c r="A35" s="7" t="s">
        <v>118</v>
      </c>
      <c r="B35" s="62">
        <v>350000</v>
      </c>
      <c r="C35" t="s">
        <v>38</v>
      </c>
    </row>
    <row r="36" spans="1:3" x14ac:dyDescent="0.2">
      <c r="A36" s="7"/>
      <c r="B36" s="62" t="s">
        <v>38</v>
      </c>
    </row>
    <row r="37" spans="1:3" x14ac:dyDescent="0.2">
      <c r="A37" s="7" t="s">
        <v>124</v>
      </c>
      <c r="B37" s="62">
        <v>25000</v>
      </c>
    </row>
    <row r="38" spans="1:3" x14ac:dyDescent="0.2">
      <c r="A38" s="7"/>
      <c r="B38" s="62"/>
    </row>
    <row r="39" spans="1:3" x14ac:dyDescent="0.2">
      <c r="A39" s="56" t="s">
        <v>122</v>
      </c>
      <c r="B39" s="62" t="s">
        <v>38</v>
      </c>
    </row>
    <row r="40" spans="1:3" x14ac:dyDescent="0.2">
      <c r="A40" s="7" t="s">
        <v>54</v>
      </c>
      <c r="B40" s="62" t="s">
        <v>38</v>
      </c>
    </row>
    <row r="41" spans="1:3" x14ac:dyDescent="0.2">
      <c r="A41" s="7">
        <v>2002</v>
      </c>
      <c r="B41" s="62">
        <f>'mm assets'!K65</f>
        <v>-130000</v>
      </c>
    </row>
    <row r="42" spans="1:3" x14ac:dyDescent="0.2">
      <c r="A42" s="7">
        <v>2003</v>
      </c>
      <c r="B42" s="62">
        <f>'mm assets'!K66</f>
        <v>-260000</v>
      </c>
    </row>
    <row r="43" spans="1:3" x14ac:dyDescent="0.2">
      <c r="A43" s="7"/>
      <c r="B43" s="62"/>
    </row>
    <row r="44" spans="1:3" x14ac:dyDescent="0.2">
      <c r="A44" s="7" t="s">
        <v>121</v>
      </c>
      <c r="B44" s="62">
        <v>-21400</v>
      </c>
    </row>
    <row r="45" spans="1:3" ht="13.5" thickBot="1" x14ac:dyDescent="0.25">
      <c r="A45" s="60" t="s">
        <v>38</v>
      </c>
      <c r="B45" s="59"/>
    </row>
    <row r="46" spans="1:3" x14ac:dyDescent="0.2">
      <c r="A46" s="61" t="s">
        <v>38</v>
      </c>
    </row>
    <row r="47" spans="1:3" x14ac:dyDescent="0.2">
      <c r="A47" s="7" t="s">
        <v>13</v>
      </c>
      <c r="B47" s="57">
        <f>SUM(B5:B45)</f>
        <v>6009382.7025067415</v>
      </c>
    </row>
    <row r="48" spans="1:3" ht="13.5" thickBot="1" x14ac:dyDescent="0.25">
      <c r="A48" s="16"/>
      <c r="B48" s="59"/>
    </row>
    <row r="49" spans="1:2" x14ac:dyDescent="0.2">
      <c r="B49" s="63"/>
    </row>
    <row r="50" spans="1:2" x14ac:dyDescent="0.2">
      <c r="A50" s="2" t="s">
        <v>125</v>
      </c>
      <c r="B50" s="63">
        <f>SUM(B35:B37)</f>
        <v>375000</v>
      </c>
    </row>
    <row r="51" spans="1:2" x14ac:dyDescent="0.2">
      <c r="A51" s="2" t="s">
        <v>128</v>
      </c>
      <c r="B51" s="63">
        <f>B44</f>
        <v>-21400</v>
      </c>
    </row>
    <row r="52" spans="1:2" x14ac:dyDescent="0.2">
      <c r="A52" s="2" t="s">
        <v>127</v>
      </c>
      <c r="B52" s="63">
        <f>B47-B50-B51</f>
        <v>5655782.7025067415</v>
      </c>
    </row>
    <row r="53" spans="1:2" x14ac:dyDescent="0.2">
      <c r="A53" s="2" t="s">
        <v>126</v>
      </c>
      <c r="B53" s="62">
        <f>'mm assets'!K80</f>
        <v>5645782.7025067406</v>
      </c>
    </row>
    <row r="54" spans="1:2" x14ac:dyDescent="0.2">
      <c r="A54" s="2" t="s">
        <v>137</v>
      </c>
      <c r="B54" s="63">
        <f>B52-B53</f>
        <v>10000.000000000931</v>
      </c>
    </row>
    <row r="57" spans="1:2" x14ac:dyDescent="0.2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5" thickBot="1" x14ac:dyDescent="0.25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">
      <c r="B53" s="55" t="s">
        <v>38</v>
      </c>
      <c r="C53" s="8" t="s">
        <v>38</v>
      </c>
    </row>
    <row r="54" spans="1:15" s="48" customFormat="1" x14ac:dyDescent="0.2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  <c r="F58" s="9" t="s">
        <v>154</v>
      </c>
    </row>
    <row r="59" spans="1:15" x14ac:dyDescent="0.2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">
      <c r="B60" s="9"/>
      <c r="C60" s="8"/>
      <c r="F60" s="29" t="s">
        <v>149</v>
      </c>
      <c r="G60" s="65">
        <f>-11000/12</f>
        <v>-916.66666666666663</v>
      </c>
    </row>
    <row r="61" spans="1:15" ht="13.5" thickBot="1" x14ac:dyDescent="0.25">
      <c r="B61" s="9"/>
      <c r="C61" s="8"/>
      <c r="F61" s="29" t="s">
        <v>151</v>
      </c>
      <c r="G61" s="66">
        <v>-450</v>
      </c>
    </row>
    <row r="62" spans="1:15" x14ac:dyDescent="0.2">
      <c r="B62" s="9"/>
      <c r="C62" s="8"/>
      <c r="F62" s="29" t="s">
        <v>38</v>
      </c>
      <c r="G62" s="65">
        <f>SUM(G59:G61)</f>
        <v>13873.333333333334</v>
      </c>
    </row>
    <row r="63" spans="1:15" ht="13.5" thickBot="1" x14ac:dyDescent="0.25">
      <c r="B63" s="9"/>
      <c r="C63" s="8"/>
      <c r="F63" s="29" t="s">
        <v>152</v>
      </c>
      <c r="G63" s="66">
        <f>G62*0.4*-1</f>
        <v>-5549.3333333333339</v>
      </c>
    </row>
    <row r="64" spans="1:15" x14ac:dyDescent="0.2">
      <c r="B64" s="9" t="s">
        <v>38</v>
      </c>
      <c r="C64" s="8" t="s">
        <v>38</v>
      </c>
      <c r="G64" s="67">
        <f>SUM(G62:G63)</f>
        <v>8324</v>
      </c>
    </row>
    <row r="65" spans="2:7" ht="13.5" thickBot="1" x14ac:dyDescent="0.25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">
      <c r="B66" s="9" t="s">
        <v>38</v>
      </c>
      <c r="C66" s="8" t="s">
        <v>38</v>
      </c>
    </row>
    <row r="67" spans="2:7" x14ac:dyDescent="0.2">
      <c r="B67" s="9" t="s">
        <v>38</v>
      </c>
      <c r="C67" s="8" t="s">
        <v>38</v>
      </c>
      <c r="G67" s="32">
        <f>SUM(G64:G65)</f>
        <v>20240.666666666664</v>
      </c>
    </row>
    <row r="68" spans="2:7" ht="13.5" thickBot="1" x14ac:dyDescent="0.25">
      <c r="B68" s="9" t="s">
        <v>38</v>
      </c>
      <c r="C68" s="8" t="s">
        <v>38</v>
      </c>
      <c r="G68" s="52"/>
    </row>
    <row r="69" spans="2:7" x14ac:dyDescent="0.2">
      <c r="B69" s="9" t="s">
        <v>38</v>
      </c>
      <c r="C69" s="8" t="s">
        <v>38</v>
      </c>
    </row>
    <row r="70" spans="2:7" x14ac:dyDescent="0.2">
      <c r="B70" s="9" t="s">
        <v>38</v>
      </c>
      <c r="C70" s="8" t="s">
        <v>38</v>
      </c>
    </row>
    <row r="71" spans="2:7" x14ac:dyDescent="0.2">
      <c r="B71" s="9" t="s">
        <v>38</v>
      </c>
      <c r="C71" s="8" t="s">
        <v>38</v>
      </c>
    </row>
    <row r="72" spans="2:7" x14ac:dyDescent="0.2">
      <c r="B72" s="9" t="s">
        <v>38</v>
      </c>
      <c r="C72" s="8" t="s">
        <v>38</v>
      </c>
    </row>
    <row r="73" spans="2:7" x14ac:dyDescent="0.2">
      <c r="B73" s="9" t="s">
        <v>38</v>
      </c>
      <c r="C73" s="8" t="s">
        <v>38</v>
      </c>
    </row>
    <row r="74" spans="2:7" x14ac:dyDescent="0.2">
      <c r="B74" s="9" t="s">
        <v>38</v>
      </c>
      <c r="C74" s="8" t="s">
        <v>38</v>
      </c>
    </row>
    <row r="75" spans="2:7" x14ac:dyDescent="0.2">
      <c r="B75" s="9" t="s">
        <v>38</v>
      </c>
      <c r="C75" s="8" t="s">
        <v>38</v>
      </c>
    </row>
    <row r="76" spans="2:7" x14ac:dyDescent="0.2">
      <c r="B76" s="9" t="s">
        <v>38</v>
      </c>
      <c r="C76" s="8" t="s">
        <v>38</v>
      </c>
    </row>
    <row r="77" spans="2:7" x14ac:dyDescent="0.2">
      <c r="B77" s="9" t="s">
        <v>38</v>
      </c>
      <c r="C77" s="8" t="s">
        <v>38</v>
      </c>
    </row>
    <row r="78" spans="2:7" x14ac:dyDescent="0.2">
      <c r="B78" s="9" t="s">
        <v>38</v>
      </c>
      <c r="C78" s="8" t="s">
        <v>38</v>
      </c>
    </row>
    <row r="79" spans="2:7" x14ac:dyDescent="0.2">
      <c r="B79" s="9" t="s">
        <v>38</v>
      </c>
      <c r="C79" s="8" t="s">
        <v>38</v>
      </c>
    </row>
    <row r="80" spans="2:7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0" spans="2:9" x14ac:dyDescent="0.2">
      <c r="B120" s="9" t="s">
        <v>38</v>
      </c>
      <c r="C120" s="8" t="s">
        <v>38</v>
      </c>
    </row>
    <row r="121" spans="2:9" x14ac:dyDescent="0.2">
      <c r="B121" s="9" t="s">
        <v>38</v>
      </c>
      <c r="C121" s="8" t="s">
        <v>38</v>
      </c>
    </row>
    <row r="122" spans="2:9" x14ac:dyDescent="0.2">
      <c r="B122" s="9" t="s">
        <v>38</v>
      </c>
      <c r="C122" s="8" t="s">
        <v>38</v>
      </c>
    </row>
    <row r="126" spans="2:9" x14ac:dyDescent="0.2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2023-09-20T00:45:55Z</dcterms:modified>
</cp:coreProperties>
</file>