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UAM\Trabajo_ayudantia\Proyecto factor de potencia\"/>
    </mc:Choice>
  </mc:AlternateContent>
  <xr:revisionPtr revIDLastSave="0" documentId="13_ncr:1_{3A1F3FAD-EC14-46E9-985E-66C6F7D7E762}" xr6:coauthVersionLast="47" xr6:coauthVersionMax="47" xr10:uidLastSave="{00000000-0000-0000-0000-000000000000}"/>
  <bookViews>
    <workbookView xWindow="-108" yWindow="-108" windowWidth="23256" windowHeight="12576" xr2:uid="{9BE4333A-CA5E-401C-AC65-FCF47CD425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H21" i="1"/>
  <c r="D21" i="1" s="1"/>
  <c r="K3" i="1" s="1"/>
  <c r="H12" i="1"/>
  <c r="F12" i="1" s="1"/>
  <c r="E12" i="1" s="1"/>
  <c r="F3" i="1"/>
  <c r="G3" i="1" s="1"/>
  <c r="F21" i="1" l="1"/>
  <c r="E21" i="1" s="1"/>
  <c r="E22" i="1" s="1"/>
  <c r="I12" i="1"/>
  <c r="H3" i="1"/>
  <c r="I3" i="1" s="1"/>
  <c r="L3" i="1" l="1"/>
  <c r="L5" i="1" s="1"/>
  <c r="M3" i="1"/>
  <c r="Q3" i="1" l="1"/>
  <c r="Q5" i="1" s="1"/>
  <c r="M5" i="1"/>
  <c r="S3" i="1"/>
  <c r="R3" i="1" s="1"/>
  <c r="R5" i="1" s="1"/>
  <c r="N3" i="1"/>
  <c r="T3" i="1" l="1"/>
  <c r="T6" i="1" s="1"/>
</calcChain>
</file>

<file path=xl/sharedStrings.xml><?xml version="1.0" encoding="utf-8"?>
<sst xmlns="http://schemas.openxmlformats.org/spreadsheetml/2006/main" count="39" uniqueCount="22">
  <si>
    <t>|Z|</t>
  </si>
  <si>
    <t>Inductancia (mH)</t>
  </si>
  <si>
    <t>Reactancia (Ohms)</t>
  </si>
  <si>
    <t>Resistencia (Omhs)</t>
  </si>
  <si>
    <t>Corriente (A)</t>
  </si>
  <si>
    <t>Angulo (°)</t>
  </si>
  <si>
    <t>Voltaje (V)</t>
  </si>
  <si>
    <t>Frecuencia (Hz)</t>
  </si>
  <si>
    <t>Angulo y Resistencia</t>
  </si>
  <si>
    <t>Angulo y Corriente</t>
  </si>
  <si>
    <t>Resistencia e inductancia</t>
  </si>
  <si>
    <t>Potencia Aparente (S)</t>
  </si>
  <si>
    <t>Potencia Real (Pr)</t>
  </si>
  <si>
    <t>Potencia Aparente (S2)</t>
  </si>
  <si>
    <t>Potencia Real(Pr2)</t>
  </si>
  <si>
    <t>Angulo(2°)</t>
  </si>
  <si>
    <t>F.P</t>
  </si>
  <si>
    <t>Potencia Reactiva (Px)</t>
  </si>
  <si>
    <t>Potencia Reactiv(Px2)</t>
  </si>
  <si>
    <t>Impedancia</t>
  </si>
  <si>
    <t>Capacitor(mu)</t>
  </si>
  <si>
    <t>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</si>
</sst>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"/>
    <numFmt numFmtId="166" formatCode="0.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 applyAlignment="1">
      <alignment wrapText="1"/>
    </xf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383B7CD-4407-4497-8AB3-C815184D3F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D477-03D6-49F7-A9A1-1475E6A08974}">
  <dimension ref="A1:T22"/>
  <sheetViews>
    <sheetView tabSelected="1" topLeftCell="C1" workbookViewId="0">
      <selection activeCell="K15" sqref="K15"/>
    </sheetView>
  </sheetViews>
  <sheetFormatPr baseColWidth="10" defaultRowHeight="14.4" x14ac:dyDescent="0.3"/>
  <cols>
    <col min="1" max="1" width="1.5546875" hidden="1" customWidth="1"/>
    <col min="2" max="2" width="1.6640625" hidden="1" customWidth="1"/>
    <col min="3" max="3" width="1" customWidth="1"/>
    <col min="4" max="4" width="12.5546875" bestFit="1" customWidth="1"/>
    <col min="5" max="8" width="11.6640625" bestFit="1" customWidth="1"/>
    <col min="9" max="9" width="12.5546875" bestFit="1" customWidth="1"/>
    <col min="10" max="10" width="7.5546875" customWidth="1"/>
    <col min="12" max="13" width="15.5546875" bestFit="1" customWidth="1"/>
    <col min="20" max="20" width="13.6640625" customWidth="1"/>
  </cols>
  <sheetData>
    <row r="1" spans="3:20" x14ac:dyDescent="0.3">
      <c r="D1" s="11" t="s">
        <v>9</v>
      </c>
      <c r="E1" s="11"/>
      <c r="F1" s="11"/>
      <c r="G1" s="11"/>
      <c r="H1" s="11"/>
      <c r="I1" s="11"/>
      <c r="K1" s="14" t="s">
        <v>16</v>
      </c>
      <c r="L1" s="14"/>
      <c r="M1" s="14"/>
      <c r="N1" s="14"/>
      <c r="O1" s="14"/>
      <c r="P1" s="14"/>
      <c r="Q1" s="14"/>
      <c r="R1" s="14"/>
      <c r="S1" s="14"/>
      <c r="T1" s="14"/>
    </row>
    <row r="2" spans="3:20" ht="43.2" x14ac:dyDescent="0.3">
      <c r="C2" s="1"/>
      <c r="D2" s="15" t="s">
        <v>5</v>
      </c>
      <c r="E2" s="15" t="s">
        <v>4</v>
      </c>
      <c r="F2" s="3" t="s">
        <v>0</v>
      </c>
      <c r="G2" s="3" t="s">
        <v>3</v>
      </c>
      <c r="H2" s="3" t="s">
        <v>2</v>
      </c>
      <c r="I2" s="3" t="s">
        <v>1</v>
      </c>
      <c r="K2" s="3" t="s">
        <v>5</v>
      </c>
      <c r="L2" s="3" t="s">
        <v>11</v>
      </c>
      <c r="M2" s="3" t="s">
        <v>12</v>
      </c>
      <c r="N2" s="3" t="s">
        <v>17</v>
      </c>
      <c r="O2" s="15" t="s">
        <v>16</v>
      </c>
      <c r="P2" s="3" t="s">
        <v>15</v>
      </c>
      <c r="Q2" s="3" t="s">
        <v>13</v>
      </c>
      <c r="R2" s="3" t="s">
        <v>14</v>
      </c>
      <c r="S2" s="3" t="s">
        <v>18</v>
      </c>
      <c r="T2" s="3" t="s">
        <v>20</v>
      </c>
    </row>
    <row r="3" spans="3:20" x14ac:dyDescent="0.3">
      <c r="C3" s="2"/>
      <c r="D3" s="7">
        <v>20</v>
      </c>
      <c r="E3" s="4">
        <v>1</v>
      </c>
      <c r="F3" s="4">
        <f>L$11/E3</f>
        <v>1.5</v>
      </c>
      <c r="G3" s="4">
        <f>F3*COS(RADIANS(D3))</f>
        <v>1.4095389311788626</v>
      </c>
      <c r="H3" s="4">
        <f>F3*SIN(RADIANS(D3))</f>
        <v>0.5130302149885031</v>
      </c>
      <c r="I3" s="4">
        <f>H3/(2*PI()*K$11)*1000</f>
        <v>1.3608549111819674</v>
      </c>
      <c r="K3" s="4">
        <f>D21</f>
        <v>89.581203739888068</v>
      </c>
      <c r="L3" s="10">
        <f>L$11*E$21</f>
        <v>1.6445944232814688E-2</v>
      </c>
      <c r="M3" s="10">
        <f>G21*E21^2</f>
        <v>1.2020848075948918E-4</v>
      </c>
      <c r="N3" s="10">
        <f>SQRT(L3^2-M3^2)</f>
        <v>1.6445504906508774E-2</v>
      </c>
      <c r="O3" s="5">
        <v>0.99</v>
      </c>
      <c r="P3" s="5">
        <f>DEGREES(ACOS(O3))</f>
        <v>8.1096144559941834</v>
      </c>
      <c r="Q3" s="10">
        <f>M3/(O3)</f>
        <v>1.2142270783786786E-4</v>
      </c>
      <c r="R3" s="10">
        <f>SQRT(Q3^2-S3^2)</f>
        <v>1.2018369996340149E-4</v>
      </c>
      <c r="S3" s="10">
        <f>Q3*TAN(RADIANS(P3))</f>
        <v>1.7301798802069801E-5</v>
      </c>
      <c r="T3" s="6">
        <f>(N3-S3)/(2*PI()*K11*L11^2)*10^6</f>
        <v>19.367627634882659</v>
      </c>
    </row>
    <row r="4" spans="3:20" x14ac:dyDescent="0.3">
      <c r="L4" t="s">
        <v>21</v>
      </c>
      <c r="M4" t="s">
        <v>21</v>
      </c>
      <c r="Q4" t="s">
        <v>21</v>
      </c>
      <c r="R4" t="s">
        <v>21</v>
      </c>
    </row>
    <row r="5" spans="3:20" x14ac:dyDescent="0.3">
      <c r="L5" s="2">
        <f>SQRT(L3/F21)</f>
        <v>1.0963962821876458E-2</v>
      </c>
      <c r="M5" s="2">
        <f>SQRT(M3/G21)</f>
        <v>1.0963962821876458E-2</v>
      </c>
      <c r="Q5">
        <f>SQRT(Q3/G$21)</f>
        <v>1.1019197241081941E-2</v>
      </c>
      <c r="R5">
        <f>SQRT(R3/G21)</f>
        <v>1.0962832661470369E-2</v>
      </c>
      <c r="T5" s="8" t="s">
        <v>19</v>
      </c>
    </row>
    <row r="6" spans="3:20" x14ac:dyDescent="0.3">
      <c r="T6" s="8">
        <f>1/(2*PI()*K11*T3/10^6)</f>
        <v>136.95959230894175</v>
      </c>
    </row>
    <row r="10" spans="3:20" ht="28.8" x14ac:dyDescent="0.3">
      <c r="D10" s="12" t="s">
        <v>8</v>
      </c>
      <c r="E10" s="12"/>
      <c r="F10" s="12"/>
      <c r="G10" s="12"/>
      <c r="H10" s="12"/>
      <c r="I10" s="12"/>
      <c r="K10" s="3" t="s">
        <v>7</v>
      </c>
      <c r="L10" s="3" t="s">
        <v>6</v>
      </c>
    </row>
    <row r="11" spans="3:20" ht="28.8" x14ac:dyDescent="0.3">
      <c r="D11" s="15" t="s">
        <v>5</v>
      </c>
      <c r="E11" s="3" t="s">
        <v>4</v>
      </c>
      <c r="F11" s="3" t="s">
        <v>0</v>
      </c>
      <c r="G11" s="15" t="s">
        <v>3</v>
      </c>
      <c r="H11" s="3" t="s">
        <v>2</v>
      </c>
      <c r="I11" s="3" t="s">
        <v>1</v>
      </c>
      <c r="K11" s="7">
        <v>60</v>
      </c>
      <c r="L11" s="9">
        <v>1.5</v>
      </c>
    </row>
    <row r="12" spans="3:20" x14ac:dyDescent="0.3">
      <c r="D12" s="8">
        <v>60</v>
      </c>
      <c r="E12" s="8">
        <f>L$11/F12</f>
        <v>0.75000000000000022</v>
      </c>
      <c r="F12" s="8">
        <f>SQRT(G12^2 + H12^2)</f>
        <v>1.9999999999999996</v>
      </c>
      <c r="G12" s="8">
        <v>1</v>
      </c>
      <c r="H12" s="8">
        <f>G12*TAN(RADIANS(D12))</f>
        <v>1.7320508075688767</v>
      </c>
      <c r="I12" s="4">
        <f>H12/(2*PI()*K$11)*1000</f>
        <v>4.5944074618482666</v>
      </c>
    </row>
    <row r="19" spans="4:9" x14ac:dyDescent="0.3">
      <c r="D19" s="13" t="s">
        <v>10</v>
      </c>
      <c r="E19" s="13"/>
      <c r="F19" s="13"/>
      <c r="G19" s="13"/>
      <c r="H19" s="13"/>
      <c r="I19" s="13"/>
    </row>
    <row r="20" spans="4:9" ht="28.8" x14ac:dyDescent="0.3">
      <c r="D20" s="3" t="s">
        <v>5</v>
      </c>
      <c r="E20" s="3" t="s">
        <v>4</v>
      </c>
      <c r="F20" s="3" t="s">
        <v>0</v>
      </c>
      <c r="G20" s="15" t="s">
        <v>3</v>
      </c>
      <c r="H20" s="3" t="s">
        <v>2</v>
      </c>
      <c r="I20" s="15" t="s">
        <v>1</v>
      </c>
    </row>
    <row r="21" spans="4:9" x14ac:dyDescent="0.3">
      <c r="D21" s="8">
        <f>DEGREES(ATAN(H21/G21))</f>
        <v>89.581203739888068</v>
      </c>
      <c r="E21" s="8">
        <f>L$11/F21</f>
        <v>1.0963962821876458E-2</v>
      </c>
      <c r="F21" s="8">
        <f>SQRT(G21^2 + H21^2)</f>
        <v>136.81184662602479</v>
      </c>
      <c r="G21" s="8">
        <v>1</v>
      </c>
      <c r="H21" s="8">
        <f>2*PI()*K$11*I21/1000</f>
        <v>136.80819192293615</v>
      </c>
      <c r="I21" s="4">
        <v>362.89499999999998</v>
      </c>
    </row>
    <row r="22" spans="4:9" x14ac:dyDescent="0.3">
      <c r="E22">
        <f>E21*1000</f>
        <v>10.963962821876459</v>
      </c>
    </row>
  </sheetData>
  <mergeCells count="4">
    <mergeCell ref="D1:I1"/>
    <mergeCell ref="D10:I10"/>
    <mergeCell ref="D19:I19"/>
    <mergeCell ref="K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Pavón</dc:creator>
  <cp:lastModifiedBy>Mario Pavón</cp:lastModifiedBy>
  <dcterms:created xsi:type="dcterms:W3CDTF">2021-12-13T23:08:55Z</dcterms:created>
  <dcterms:modified xsi:type="dcterms:W3CDTF">2022-01-27T02:04:51Z</dcterms:modified>
</cp:coreProperties>
</file>