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bl7595\Desktop\Turbocad\CAD\Impeller\Volute Coords\"/>
    </mc:Choice>
  </mc:AlternateContent>
  <xr:revisionPtr revIDLastSave="0" documentId="13_ncr:1_{1538E290-FD27-4C8A-8409-D2780D31E4C9}" xr6:coauthVersionLast="47" xr6:coauthVersionMax="47" xr10:uidLastSave="{00000000-0000-0000-0000-000000000000}"/>
  <bookViews>
    <workbookView xWindow="3120" yWindow="3120" windowWidth="21600" windowHeight="11385" xr2:uid="{F5648229-1DBA-454B-958B-E41F44D2B8A7}"/>
  </bookViews>
  <sheets>
    <sheet name="Sheet1" sheetId="1" r:id="rId1"/>
    <sheet name="Final Inner Coo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M2" i="1" s="1"/>
  <c r="K3" i="1"/>
  <c r="M3" i="1" s="1"/>
  <c r="K4" i="1"/>
  <c r="N4" i="1" s="1"/>
  <c r="K5" i="1"/>
  <c r="M5" i="1" s="1"/>
  <c r="K6" i="1"/>
  <c r="K7" i="1"/>
  <c r="K8" i="1"/>
  <c r="N8" i="1" s="1"/>
  <c r="K9" i="1"/>
  <c r="K10" i="1"/>
  <c r="K11" i="1"/>
  <c r="K12" i="1"/>
  <c r="N12" i="1" s="1"/>
  <c r="K13" i="1"/>
  <c r="M13" i="1" s="1"/>
  <c r="K14" i="1"/>
  <c r="K15" i="1"/>
  <c r="K16" i="1"/>
  <c r="N16" i="1" s="1"/>
  <c r="K17" i="1"/>
  <c r="K18" i="1"/>
  <c r="K19" i="1"/>
  <c r="K20" i="1"/>
  <c r="M20" i="1" s="1"/>
  <c r="K21" i="1"/>
  <c r="M21" i="1" s="1"/>
  <c r="K22" i="1"/>
  <c r="K23" i="1"/>
  <c r="M23" i="1" s="1"/>
  <c r="K24" i="1"/>
  <c r="N6" i="1"/>
  <c r="M10" i="1"/>
  <c r="M11" i="1"/>
  <c r="M14" i="1"/>
  <c r="M18" i="1"/>
  <c r="N22" i="1"/>
  <c r="M24" i="1"/>
  <c r="L24" i="1"/>
  <c r="N24" i="1"/>
  <c r="L23" i="1"/>
  <c r="N23" i="1" s="1"/>
  <c r="M22" i="1"/>
  <c r="L22" i="1"/>
  <c r="L21" i="1"/>
  <c r="L20" i="1"/>
  <c r="M19" i="1"/>
  <c r="L19" i="1"/>
  <c r="L18" i="1"/>
  <c r="M17" i="1"/>
  <c r="L17" i="1"/>
  <c r="N17" i="1" s="1"/>
  <c r="M16" i="1"/>
  <c r="L16" i="1"/>
  <c r="M15" i="1"/>
  <c r="L15" i="1"/>
  <c r="L14" i="1"/>
  <c r="L13" i="1"/>
  <c r="L12" i="1"/>
  <c r="L11" i="1"/>
  <c r="L10" i="1"/>
  <c r="N10" i="1"/>
  <c r="M9" i="1"/>
  <c r="L9" i="1"/>
  <c r="N9" i="1" s="1"/>
  <c r="M8" i="1"/>
  <c r="L8" i="1"/>
  <c r="M7" i="1"/>
  <c r="L7" i="1"/>
  <c r="N7" i="1" s="1"/>
  <c r="M6" i="1"/>
  <c r="L6" i="1"/>
  <c r="L5" i="1"/>
  <c r="L4" i="1"/>
  <c r="L3" i="1"/>
  <c r="N3" i="1" s="1"/>
  <c r="L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N13" i="1" l="1"/>
  <c r="N5" i="1"/>
  <c r="N15" i="1"/>
  <c r="N19" i="1"/>
  <c r="N21" i="1"/>
  <c r="M12" i="1"/>
  <c r="N20" i="1"/>
  <c r="N14" i="1"/>
  <c r="M4" i="1"/>
  <c r="N11" i="1"/>
  <c r="N18" i="1"/>
  <c r="N2" i="1"/>
</calcChain>
</file>

<file path=xl/sharedStrings.xml><?xml version="1.0" encoding="utf-8"?>
<sst xmlns="http://schemas.openxmlformats.org/spreadsheetml/2006/main" count="13" uniqueCount="12">
  <si>
    <t>Theta Coords</t>
  </si>
  <si>
    <t>A</t>
  </si>
  <si>
    <t>E</t>
  </si>
  <si>
    <t>D</t>
  </si>
  <si>
    <t>n/a</t>
  </si>
  <si>
    <t>R Outer</t>
  </si>
  <si>
    <t>X Outer</t>
  </si>
  <si>
    <t>Y Outer</t>
  </si>
  <si>
    <t>Theta</t>
  </si>
  <si>
    <t>R Inner</t>
  </si>
  <si>
    <t>X Inner</t>
  </si>
  <si>
    <t>Y 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</si>
</sst>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9AF77E-886D-4279-ABEB-C589F4F10FDA}" name="Table1" displayName="Table1" ref="A1:D25" totalsRowShown="0">
  <autoFilter ref="A1:D25" xr:uid="{C49AF77E-886D-4279-ABEB-C589F4F10FDA}"/>
  <tableColumns count="4">
    <tableColumn id="1" xr3:uid="{8A4F50BC-00B0-43E2-A9A6-5CBF82577EA5}" name="A"/>
    <tableColumn id="3" xr3:uid="{147FDA70-A58C-4E6B-8790-5456F5089767}" name="E"/>
    <tableColumn id="4" xr3:uid="{78E7B41E-D536-403D-BE1B-2BC209F50F75}" name="D"/>
    <tableColumn id="2" xr3:uid="{7BCD9E98-1132-4693-AB5D-9E869A55C4B5}" name="Theta Coor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C52124-1DCE-42FF-857A-5A4A1ADBDA24}" name="Table2" displayName="Table2" ref="F1:I25" totalsRowShown="0">
  <autoFilter ref="F1:I25" xr:uid="{82C52124-1DCE-42FF-857A-5A4A1ADBDA24}"/>
  <tableColumns count="4">
    <tableColumn id="1" xr3:uid="{605A1CFD-B7BA-469D-ACC1-6A4AED8071F7}" name="R Outer">
      <calculatedColumnFormula>Table1[[#This Row],[D]]</calculatedColumnFormula>
    </tableColumn>
    <tableColumn id="2" xr3:uid="{C402A859-4601-4107-BC90-A9453E965719}" name="Theta" dataDxfId="6">
      <calculatedColumnFormula>Table1[[#This Row],[A]]*PI()/180</calculatedColumnFormula>
    </tableColumn>
    <tableColumn id="3" xr3:uid="{D82F8251-B721-4FDF-B6C4-5C88B41547C0}" name="X Outer" dataDxfId="5">
      <calculatedColumnFormula>Table2[[#This Row],[R Outer]]*SIN(Table2[[#This Row],[Theta]])</calculatedColumnFormula>
    </tableColumn>
    <tableColumn id="4" xr3:uid="{868069F8-0834-433A-A55E-B0769B9A4838}" name="Y Outer" dataDxfId="4">
      <calculatedColumnFormula>-Table2[[#This Row],[R Outer]]*COS(Table2[[#This Row],[Theta]])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D96B6F-77C6-4289-9DF8-A5B1A2449E7B}" name="Table24" displayName="Table24" ref="K1:N25" totalsRowShown="0">
  <autoFilter ref="K1:N25" xr:uid="{5CD96B6F-77C6-4289-9DF8-A5B1A2449E7B}"/>
  <tableColumns count="4">
    <tableColumn id="1" xr3:uid="{52F10D6B-D8B1-461A-BE2E-C48C25FC8D91}" name="R Inner" dataDxfId="3">
      <calculatedColumnFormula>Table1[[#This Row],[D]]-Table1[[#This Row],[E]]</calculatedColumnFormula>
    </tableColumn>
    <tableColumn id="2" xr3:uid="{73F42636-40EC-46CB-BA2D-05393F452A74}" name="Theta" dataDxfId="2">
      <calculatedColumnFormula>Table1[[#This Row],[A]]*PI()/180</calculatedColumnFormula>
    </tableColumn>
    <tableColumn id="3" xr3:uid="{C769BC89-A1B7-4DEC-B26D-367F94E28B43}" name="X Inner" dataDxfId="1">
      <calculatedColumnFormula>Table24[[#This Row],[R Inner]]*SIN(Table24[[#This Row],[Theta]])</calculatedColumnFormula>
    </tableColumn>
    <tableColumn id="4" xr3:uid="{39D850FB-BCED-41B7-8AA4-9283796CB741}" name="Y Inner" dataDxfId="0">
      <calculatedColumnFormula>-Table24[[#This Row],[R Inner]]*COS(Table24[[#This Row],[Theta]])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51947-8C8F-41F2-9DB1-95563F6B3DB1}">
  <dimension ref="A1:N25"/>
  <sheetViews>
    <sheetView tabSelected="1" topLeftCell="A10" workbookViewId="0">
      <selection activeCell="D31" sqref="D31"/>
    </sheetView>
  </sheetViews>
  <sheetFormatPr defaultRowHeight="15" x14ac:dyDescent="0.25"/>
  <cols>
    <col min="1" max="4" width="11" customWidth="1"/>
    <col min="6" max="8" width="11" customWidth="1"/>
  </cols>
  <sheetData>
    <row r="1" spans="1:14" x14ac:dyDescent="0.25">
      <c r="A1" t="s">
        <v>1</v>
      </c>
      <c r="B1" t="s">
        <v>2</v>
      </c>
      <c r="C1" t="s">
        <v>3</v>
      </c>
      <c r="D1" t="s">
        <v>0</v>
      </c>
      <c r="F1" t="s">
        <v>5</v>
      </c>
      <c r="G1" t="s">
        <v>8</v>
      </c>
      <c r="H1" t="s">
        <v>6</v>
      </c>
      <c r="I1" t="s">
        <v>7</v>
      </c>
      <c r="K1" t="s">
        <v>9</v>
      </c>
      <c r="L1" t="s">
        <v>8</v>
      </c>
      <c r="M1" t="s">
        <v>10</v>
      </c>
      <c r="N1" t="s">
        <v>11</v>
      </c>
    </row>
    <row r="2" spans="1:14" x14ac:dyDescent="0.25">
      <c r="A2">
        <v>0</v>
      </c>
      <c r="B2">
        <v>35.4</v>
      </c>
      <c r="C2">
        <v>108</v>
      </c>
      <c r="D2">
        <v>0</v>
      </c>
      <c r="F2">
        <f>Table1[[#This Row],[D]]</f>
        <v>108</v>
      </c>
      <c r="G2">
        <f>Table1[[#This Row],[A]]*PI()/180</f>
        <v>0</v>
      </c>
      <c r="H2">
        <f>Table2[[#This Row],[R Outer]]*SIN(Table2[[#This Row],[Theta]])</f>
        <v>0</v>
      </c>
      <c r="I2">
        <f>-Table2[[#This Row],[R Outer]]*COS(Table2[[#This Row],[Theta]])</f>
        <v>-108</v>
      </c>
      <c r="K2">
        <f>Table1[[#This Row],[D]]-Table1[[#This Row],[E]] + SQRT( 2*Table1[[#This Row],[E]]^2*(1-COS(ASIN(3.5/Table1[[#This Row],[E]])))-3.5^2)</f>
        <v>72.773447514694539</v>
      </c>
      <c r="L2">
        <f>Table1[[#This Row],[A]]*PI()/180</f>
        <v>0</v>
      </c>
      <c r="M2">
        <f>Table24[[#This Row],[R Inner]]*SIN(Table24[[#This Row],[Theta]])</f>
        <v>0</v>
      </c>
      <c r="N2">
        <f>-Table24[[#This Row],[R Inner]]*COS(Table24[[#This Row],[Theta]])</f>
        <v>-72.773447514694539</v>
      </c>
    </row>
    <row r="3" spans="1:14" x14ac:dyDescent="0.25">
      <c r="A3">
        <v>15</v>
      </c>
      <c r="B3">
        <v>35.299999999999997</v>
      </c>
      <c r="C3">
        <v>107.3</v>
      </c>
      <c r="D3">
        <v>15</v>
      </c>
      <c r="F3">
        <f>Table1[[#This Row],[D]]</f>
        <v>107.3</v>
      </c>
      <c r="G3">
        <f>Table1[[#This Row],[A]]*PI()/180</f>
        <v>0.26179938779914941</v>
      </c>
      <c r="H3">
        <f>Table2[[#This Row],[R Outer]]*SIN(Table2[[#This Row],[Theta]])</f>
        <v>27.771283539500473</v>
      </c>
      <c r="I3">
        <f>-Table2[[#This Row],[R Outer]]*COS(Table2[[#This Row],[Theta]])</f>
        <v>-103.64384116081703</v>
      </c>
      <c r="K3">
        <f>Table1[[#This Row],[D]]-Table1[[#This Row],[E]] + SQRT( 2*Table1[[#This Row],[E]]^2*(1-COS(ASIN(3.5/Table1[[#This Row],[E]])))-3.5^2)</f>
        <v>72.17394129709426</v>
      </c>
      <c r="L3">
        <f>Table1[[#This Row],[A]]*PI()/180</f>
        <v>0.26179938779914941</v>
      </c>
      <c r="M3">
        <f>Table24[[#This Row],[R Inner]]*SIN(Table24[[#This Row],[Theta]])</f>
        <v>18.679990567799322</v>
      </c>
      <c r="N3">
        <f>-Table24[[#This Row],[R Inner]]*COS(Table24[[#This Row],[Theta]])</f>
        <v>-69.714673883934481</v>
      </c>
    </row>
    <row r="4" spans="1:14" x14ac:dyDescent="0.25">
      <c r="A4">
        <v>30</v>
      </c>
      <c r="B4">
        <v>35</v>
      </c>
      <c r="C4">
        <v>106.5</v>
      </c>
      <c r="D4">
        <v>30</v>
      </c>
      <c r="F4">
        <f>Table1[[#This Row],[D]]</f>
        <v>106.5</v>
      </c>
      <c r="G4">
        <f>Table1[[#This Row],[A]]*PI()/180</f>
        <v>0.52359877559829882</v>
      </c>
      <c r="H4">
        <f>Table2[[#This Row],[R Outer]]*SIN(Table2[[#This Row],[Theta]])</f>
        <v>53.249999999999993</v>
      </c>
      <c r="I4">
        <f>-Table2[[#This Row],[R Outer]]*COS(Table2[[#This Row],[Theta]])</f>
        <v>-92.231705503042718</v>
      </c>
      <c r="K4">
        <f>Table1[[#This Row],[D]]-Table1[[#This Row],[E]] + SQRT( 2*Table1[[#This Row],[E]]^2*(1-COS(ASIN(3.5/Table1[[#This Row],[E]])))-3.5^2)</f>
        <v>71.675439701268232</v>
      </c>
      <c r="L4">
        <f>Table1[[#This Row],[A]]*PI()/180</f>
        <v>0.52359877559829882</v>
      </c>
      <c r="M4">
        <f>Table24[[#This Row],[R Inner]]*SIN(Table24[[#This Row],[Theta]])</f>
        <v>35.837719850634109</v>
      </c>
      <c r="N4">
        <f>-Table24[[#This Row],[R Inner]]*COS(Table24[[#This Row],[Theta]])</f>
        <v>-62.072751608718008</v>
      </c>
    </row>
    <row r="5" spans="1:14" x14ac:dyDescent="0.25">
      <c r="A5">
        <v>45</v>
      </c>
      <c r="B5">
        <v>34.9</v>
      </c>
      <c r="C5">
        <v>105.6</v>
      </c>
      <c r="D5">
        <v>45</v>
      </c>
      <c r="F5">
        <f>Table1[[#This Row],[D]]</f>
        <v>105.6</v>
      </c>
      <c r="G5">
        <f>Table1[[#This Row],[A]]*PI()/180</f>
        <v>0.78539816339744828</v>
      </c>
      <c r="H5">
        <f>Table2[[#This Row],[R Outer]]*SIN(Table2[[#This Row],[Theta]])</f>
        <v>74.670476093299413</v>
      </c>
      <c r="I5">
        <f>-Table2[[#This Row],[R Outer]]*COS(Table2[[#This Row],[Theta]])</f>
        <v>-74.670476093299413</v>
      </c>
      <c r="K5">
        <f>Table1[[#This Row],[D]]-Table1[[#This Row],[E]] + SQRT( 2*Table1[[#This Row],[E]]^2*(1-COS(ASIN(3.5/Table1[[#This Row],[E]])))-3.5^2)</f>
        <v>70.875944937262886</v>
      </c>
      <c r="L5">
        <f>Table1[[#This Row],[A]]*PI()/180</f>
        <v>0.78539816339744828</v>
      </c>
      <c r="M5">
        <f>Table24[[#This Row],[R Inner]]*SIN(Table24[[#This Row],[Theta]])</f>
        <v>50.116861288142935</v>
      </c>
      <c r="N5">
        <f>-Table24[[#This Row],[R Inner]]*COS(Table24[[#This Row],[Theta]])</f>
        <v>-50.116861288142942</v>
      </c>
    </row>
    <row r="6" spans="1:14" x14ac:dyDescent="0.25">
      <c r="A6">
        <v>60</v>
      </c>
      <c r="B6">
        <v>34.700000000000003</v>
      </c>
      <c r="C6">
        <v>104.8</v>
      </c>
      <c r="D6">
        <v>60</v>
      </c>
      <c r="F6">
        <f>Table1[[#This Row],[D]]</f>
        <v>104.8</v>
      </c>
      <c r="G6">
        <f>Table1[[#This Row],[A]]*PI()/180</f>
        <v>1.0471975511965976</v>
      </c>
      <c r="H6">
        <f>Table2[[#This Row],[R Outer]]*SIN(Table2[[#This Row],[Theta]])</f>
        <v>90.759462316609159</v>
      </c>
      <c r="I6">
        <f>-Table2[[#This Row],[R Outer]]*COS(Table2[[#This Row],[Theta]])</f>
        <v>-52.400000000000013</v>
      </c>
      <c r="K6">
        <f>Table1[[#This Row],[D]]-Table1[[#This Row],[E]] + SQRT( 2*Table1[[#This Row],[E]]^2*(1-COS(ASIN(3.5/Table1[[#This Row],[E]])))-3.5^2)</f>
        <v>70.276964212282536</v>
      </c>
      <c r="L6">
        <f>Table1[[#This Row],[A]]*PI()/180</f>
        <v>1.0471975511965976</v>
      </c>
      <c r="M6">
        <f>Table24[[#This Row],[R Inner]]*SIN(Table24[[#This Row],[Theta]])</f>
        <v>60.861636308686521</v>
      </c>
      <c r="N6">
        <f>-Table24[[#This Row],[R Inner]]*COS(Table24[[#This Row],[Theta]])</f>
        <v>-35.138482106141275</v>
      </c>
    </row>
    <row r="7" spans="1:14" x14ac:dyDescent="0.25">
      <c r="A7">
        <v>75</v>
      </c>
      <c r="B7">
        <v>34.299999999999997</v>
      </c>
      <c r="C7">
        <v>103.9</v>
      </c>
      <c r="D7">
        <v>75</v>
      </c>
      <c r="F7">
        <f>Table1[[#This Row],[D]]</f>
        <v>103.9</v>
      </c>
      <c r="G7">
        <f>Table1[[#This Row],[A]]*PI()/180</f>
        <v>1.3089969389957472</v>
      </c>
      <c r="H7">
        <f>Table2[[#This Row],[R Outer]]*SIN(Table2[[#This Row],[Theta]])</f>
        <v>100.3596933514342</v>
      </c>
      <c r="I7">
        <f>-Table2[[#This Row],[R Outer]]*COS(Table2[[#This Row],[Theta]])</f>
        <v>-26.891298786151907</v>
      </c>
      <c r="K7">
        <f>Table1[[#This Row],[D]]-Table1[[#This Row],[E]] + SQRT( 2*Table1[[#This Row],[E]]^2*(1-COS(ASIN(3.5/Table1[[#This Row],[E]])))-3.5^2)</f>
        <v>69.779038700529028</v>
      </c>
      <c r="L7">
        <f>Table1[[#This Row],[A]]*PI()/180</f>
        <v>1.3089969389957472</v>
      </c>
      <c r="M7">
        <f>Table24[[#This Row],[R Inner]]*SIN(Table24[[#This Row],[Theta]])</f>
        <v>67.40137561446538</v>
      </c>
      <c r="N7">
        <f>-Table24[[#This Row],[R Inner]]*COS(Table24[[#This Row],[Theta]])</f>
        <v>-18.060144164642765</v>
      </c>
    </row>
    <row r="8" spans="1:14" x14ac:dyDescent="0.25">
      <c r="A8">
        <v>90</v>
      </c>
      <c r="B8">
        <v>34</v>
      </c>
      <c r="C8">
        <v>103</v>
      </c>
      <c r="D8">
        <v>90</v>
      </c>
      <c r="F8">
        <f>Table1[[#This Row],[D]]</f>
        <v>103</v>
      </c>
      <c r="G8">
        <f>Table1[[#This Row],[A]]*PI()/180</f>
        <v>1.5707963267948966</v>
      </c>
      <c r="H8">
        <f>Table2[[#This Row],[R Outer]]*SIN(Table2[[#This Row],[Theta]])</f>
        <v>103</v>
      </c>
      <c r="I8">
        <f>-Table2[[#This Row],[R Outer]]*COS(Table2[[#This Row],[Theta]])</f>
        <v>-6.3095145427793931E-15</v>
      </c>
      <c r="K8">
        <f>Table1[[#This Row],[D]]-Table1[[#This Row],[E]] + SQRT( 2*Table1[[#This Row],[E]]^2*(1-COS(ASIN(3.5/Table1[[#This Row],[E]])))-3.5^2)</f>
        <v>69.180626853828116</v>
      </c>
      <c r="L8">
        <f>Table1[[#This Row],[A]]*PI()/180</f>
        <v>1.5707963267948966</v>
      </c>
      <c r="M8">
        <f>Table24[[#This Row],[R Inner]]*SIN(Table24[[#This Row],[Theta]])</f>
        <v>69.180626853828116</v>
      </c>
      <c r="N8">
        <f>-Table24[[#This Row],[R Inner]]*COS(Table24[[#This Row],[Theta]])</f>
        <v>-4.2378269049788651E-15</v>
      </c>
    </row>
    <row r="9" spans="1:14" x14ac:dyDescent="0.25">
      <c r="A9">
        <v>105</v>
      </c>
      <c r="B9">
        <v>33.6</v>
      </c>
      <c r="C9">
        <v>102.1</v>
      </c>
      <c r="D9">
        <v>105</v>
      </c>
      <c r="F9">
        <f>Table1[[#This Row],[D]]</f>
        <v>102.1</v>
      </c>
      <c r="G9">
        <f>Table1[[#This Row],[A]]*PI()/180</f>
        <v>1.8325957145940461</v>
      </c>
      <c r="H9">
        <f>Table2[[#This Row],[R Outer]]*SIN(Table2[[#This Row],[Theta]])</f>
        <v>98.621026864113873</v>
      </c>
      <c r="I9">
        <f>-Table2[[#This Row],[R Outer]]*COS(Table2[[#This Row],[Theta]])</f>
        <v>26.425424504967378</v>
      </c>
      <c r="K9">
        <f>Table1[[#This Row],[D]]-Table1[[#This Row],[E]] + SQRT( 2*Table1[[#This Row],[E]]^2*(1-COS(ASIN(3.5/Table1[[#This Row],[E]])))-3.5^2)</f>
        <v>68.682788865615976</v>
      </c>
      <c r="L9">
        <f>Table1[[#This Row],[A]]*PI()/180</f>
        <v>1.8325957145940461</v>
      </c>
      <c r="M9">
        <f>Table24[[#This Row],[R Inner]]*SIN(Table24[[#This Row],[Theta]])</f>
        <v>66.342479586857735</v>
      </c>
      <c r="N9">
        <f>-Table24[[#This Row],[R Inner]]*COS(Table24[[#This Row],[Theta]])</f>
        <v>17.776413829176779</v>
      </c>
    </row>
    <row r="10" spans="1:14" x14ac:dyDescent="0.25">
      <c r="A10">
        <v>120</v>
      </c>
      <c r="B10">
        <v>33.1</v>
      </c>
      <c r="C10">
        <v>101.1</v>
      </c>
      <c r="D10">
        <v>120</v>
      </c>
      <c r="F10">
        <f>Table1[[#This Row],[D]]</f>
        <v>101.1</v>
      </c>
      <c r="G10">
        <f>Table1[[#This Row],[A]]*PI()/180</f>
        <v>2.0943951023931953</v>
      </c>
      <c r="H10">
        <f>Table2[[#This Row],[R Outer]]*SIN(Table2[[#This Row],[Theta]])</f>
        <v>87.555168322606747</v>
      </c>
      <c r="I10">
        <f>-Table2[[#This Row],[R Outer]]*COS(Table2[[#This Row],[Theta]])</f>
        <v>50.549999999999976</v>
      </c>
      <c r="K10">
        <f>Table1[[#This Row],[D]]-Table1[[#This Row],[E]] + SQRT( 2*Table1[[#This Row],[E]]^2*(1-COS(ASIN(3.5/Table1[[#This Row],[E]])))-3.5^2)</f>
        <v>68.185565476526591</v>
      </c>
      <c r="L10">
        <f>Table1[[#This Row],[A]]*PI()/180</f>
        <v>2.0943951023931953</v>
      </c>
      <c r="M10">
        <f>Table24[[#This Row],[R Inner]]*SIN(Table24[[#This Row],[Theta]])</f>
        <v>59.050431874079223</v>
      </c>
      <c r="N10">
        <f>-Table24[[#This Row],[R Inner]]*COS(Table24[[#This Row],[Theta]])</f>
        <v>34.092782738263281</v>
      </c>
    </row>
    <row r="11" spans="1:14" x14ac:dyDescent="0.25">
      <c r="A11">
        <v>135</v>
      </c>
      <c r="B11">
        <v>32.6</v>
      </c>
      <c r="C11">
        <v>100.2</v>
      </c>
      <c r="D11">
        <v>135</v>
      </c>
      <c r="F11">
        <f>Table1[[#This Row],[D]]</f>
        <v>100.2</v>
      </c>
      <c r="G11">
        <f>Table1[[#This Row],[A]]*PI()/180</f>
        <v>2.3561944901923448</v>
      </c>
      <c r="H11">
        <f>Table2[[#This Row],[R Outer]]*SIN(Table2[[#This Row],[Theta]])</f>
        <v>70.852099474892071</v>
      </c>
      <c r="I11">
        <f>-Table2[[#This Row],[R Outer]]*COS(Table2[[#This Row],[Theta]])</f>
        <v>70.852099474892057</v>
      </c>
      <c r="K11">
        <f>Table1[[#This Row],[D]]-Table1[[#This Row],[E]] + SQRT( 2*Table1[[#This Row],[E]]^2*(1-COS(ASIN(3.5/Table1[[#This Row],[E]])))-3.5^2)</f>
        <v>67.788427992459361</v>
      </c>
      <c r="L11">
        <f>Table1[[#This Row],[A]]*PI()/180</f>
        <v>2.3561944901923448</v>
      </c>
      <c r="M11">
        <f>Table24[[#This Row],[R Inner]]*SIN(Table24[[#This Row],[Theta]])</f>
        <v>47.933657119444</v>
      </c>
      <c r="N11">
        <f>-Table24[[#This Row],[R Inner]]*COS(Table24[[#This Row],[Theta]])</f>
        <v>47.933657119443993</v>
      </c>
    </row>
    <row r="12" spans="1:14" x14ac:dyDescent="0.25">
      <c r="A12">
        <v>150</v>
      </c>
      <c r="B12">
        <v>32</v>
      </c>
      <c r="C12">
        <v>99.1</v>
      </c>
      <c r="D12">
        <v>150</v>
      </c>
      <c r="F12">
        <f>Table1[[#This Row],[D]]</f>
        <v>99.1</v>
      </c>
      <c r="G12">
        <f>Table1[[#This Row],[A]]*PI()/180</f>
        <v>2.6179938779914944</v>
      </c>
      <c r="H12">
        <f>Table2[[#This Row],[R Outer]]*SIN(Table2[[#This Row],[Theta]])</f>
        <v>49.54999999999999</v>
      </c>
      <c r="I12">
        <f>-Table2[[#This Row],[R Outer]]*COS(Table2[[#This Row],[Theta]])</f>
        <v>85.823117515037865</v>
      </c>
      <c r="K12">
        <f>Table1[[#This Row],[D]]-Table1[[#This Row],[E]] + SQRT( 2*Table1[[#This Row],[E]]^2*(1-COS(ASIN(3.5/Table1[[#This Row],[E]])))-3.5^2)</f>
        <v>67.291982142862139</v>
      </c>
      <c r="L12">
        <f>Table1[[#This Row],[A]]*PI()/180</f>
        <v>2.6179938779914944</v>
      </c>
      <c r="M12">
        <f>Table24[[#This Row],[R Inner]]*SIN(Table24[[#This Row],[Theta]])</f>
        <v>33.645991071431062</v>
      </c>
      <c r="N12">
        <f>-Table24[[#This Row],[R Inner]]*COS(Table24[[#This Row],[Theta]])</f>
        <v>58.276566006727421</v>
      </c>
    </row>
    <row r="13" spans="1:14" x14ac:dyDescent="0.25">
      <c r="A13">
        <v>165</v>
      </c>
      <c r="B13">
        <v>31.4</v>
      </c>
      <c r="C13">
        <v>98.1</v>
      </c>
      <c r="D13">
        <v>165</v>
      </c>
      <c r="F13">
        <f>Table1[[#This Row],[D]]</f>
        <v>98.1</v>
      </c>
      <c r="G13">
        <f>Table1[[#This Row],[A]]*PI()/180</f>
        <v>2.8797932657906435</v>
      </c>
      <c r="H13">
        <f>Table2[[#This Row],[R Outer]]*SIN(Table2[[#This Row],[Theta]])</f>
        <v>25.390148324557309</v>
      </c>
      <c r="I13">
        <f>-Table2[[#This Row],[R Outer]]*COS(Table2[[#This Row],[Theta]])</f>
        <v>94.75732355895758</v>
      </c>
      <c r="K13">
        <f>Table1[[#This Row],[D]]-Table1[[#This Row],[E]] + SQRT( 2*Table1[[#This Row],[E]]^2*(1-COS(ASIN(3.5/Table1[[#This Row],[E]])))-3.5^2)</f>
        <v>66.895673376917728</v>
      </c>
      <c r="L13">
        <f>Table1[[#This Row],[A]]*PI()/180</f>
        <v>2.8797932657906435</v>
      </c>
      <c r="M13">
        <f>Table24[[#This Row],[R Inner]]*SIN(Table24[[#This Row],[Theta]])</f>
        <v>17.313874304903983</v>
      </c>
      <c r="N13">
        <f>-Table24[[#This Row],[R Inner]]*COS(Table24[[#This Row],[Theta]])</f>
        <v>64.616258581762878</v>
      </c>
    </row>
    <row r="14" spans="1:14" x14ac:dyDescent="0.25">
      <c r="A14">
        <v>180</v>
      </c>
      <c r="B14">
        <v>30.6</v>
      </c>
      <c r="C14">
        <v>96.9</v>
      </c>
      <c r="D14">
        <v>180</v>
      </c>
      <c r="F14">
        <f>Table1[[#This Row],[D]]</f>
        <v>96.9</v>
      </c>
      <c r="G14">
        <f>Table1[[#This Row],[A]]*PI()/180</f>
        <v>3.1415926535897931</v>
      </c>
      <c r="H14">
        <f>Table2[[#This Row],[R Outer]]*SIN(Table2[[#This Row],[Theta]])</f>
        <v>1.1871688528064528E-14</v>
      </c>
      <c r="I14">
        <f>-Table2[[#This Row],[R Outer]]*COS(Table2[[#This Row],[Theta]])</f>
        <v>96.9</v>
      </c>
      <c r="K14">
        <f>Table1[[#This Row],[D]]-Table1[[#This Row],[E]] + SQRT( 2*Table1[[#This Row],[E]]^2*(1-COS(ASIN(3.5/Table1[[#This Row],[E]])))-3.5^2)</f>
        <v>66.50082237954436</v>
      </c>
      <c r="L14">
        <f>Table1[[#This Row],[A]]*PI()/180</f>
        <v>3.1415926535897931</v>
      </c>
      <c r="M14">
        <f>Table24[[#This Row],[R Inner]]*SIN(Table24[[#This Row],[Theta]])</f>
        <v>8.1473379788451344E-15</v>
      </c>
      <c r="N14">
        <f>-Table24[[#This Row],[R Inner]]*COS(Table24[[#This Row],[Theta]])</f>
        <v>66.50082237954436</v>
      </c>
    </row>
    <row r="15" spans="1:14" x14ac:dyDescent="0.25">
      <c r="A15">
        <v>195</v>
      </c>
      <c r="B15">
        <v>29.8</v>
      </c>
      <c r="C15">
        <v>95.8</v>
      </c>
      <c r="D15">
        <v>195</v>
      </c>
      <c r="F15">
        <f>Table1[[#This Row],[D]]</f>
        <v>95.8</v>
      </c>
      <c r="G15">
        <f>Table1[[#This Row],[A]]*PI()/180</f>
        <v>3.4033920413889422</v>
      </c>
      <c r="H15">
        <f>Table2[[#This Row],[R Outer]]*SIN(Table2[[#This Row],[Theta]])</f>
        <v>-24.794864520821449</v>
      </c>
      <c r="I15">
        <f>-Table2[[#This Row],[R Outer]]*COS(Table2[[#This Row],[Theta]])</f>
        <v>92.535694158492745</v>
      </c>
      <c r="K15">
        <f>Table1[[#This Row],[D]]-Table1[[#This Row],[E]] + SQRT( 2*Table1[[#This Row],[E]]^2*(1-COS(ASIN(3.5/Table1[[#This Row],[E]])))-3.5^2)</f>
        <v>66.206250659979005</v>
      </c>
      <c r="L15">
        <f>Table1[[#This Row],[A]]*PI()/180</f>
        <v>3.4033920413889422</v>
      </c>
      <c r="M15">
        <f>Table24[[#This Row],[R Inner]]*SIN(Table24[[#This Row],[Theta]])</f>
        <v>-17.135438575633874</v>
      </c>
      <c r="N15">
        <f>-Table24[[#This Row],[R Inner]]*COS(Table24[[#This Row],[Theta]])</f>
        <v>63.950327374241404</v>
      </c>
    </row>
    <row r="16" spans="1:14" x14ac:dyDescent="0.25">
      <c r="A16">
        <v>210</v>
      </c>
      <c r="B16">
        <v>28.8</v>
      </c>
      <c r="C16">
        <v>94.6</v>
      </c>
      <c r="D16">
        <v>210</v>
      </c>
      <c r="F16">
        <f>Table1[[#This Row],[D]]</f>
        <v>94.6</v>
      </c>
      <c r="G16">
        <f>Table1[[#This Row],[A]]*PI()/180</f>
        <v>3.6651914291880923</v>
      </c>
      <c r="H16">
        <f>Table2[[#This Row],[R Outer]]*SIN(Table2[[#This Row],[Theta]])</f>
        <v>-47.300000000000004</v>
      </c>
      <c r="I16">
        <f>-Table2[[#This Row],[R Outer]]*COS(Table2[[#This Row],[Theta]])</f>
        <v>81.926003198007891</v>
      </c>
      <c r="K16">
        <f>Table1[[#This Row],[D]]-Table1[[#This Row],[E]] + SQRT( 2*Table1[[#This Row],[E]]^2*(1-COS(ASIN(3.5/Table1[[#This Row],[E]])))-3.5^2)</f>
        <v>66.013464708013302</v>
      </c>
      <c r="L16">
        <f>Table1[[#This Row],[A]]*PI()/180</f>
        <v>3.6651914291880923</v>
      </c>
      <c r="M16">
        <f>Table24[[#This Row],[R Inner]]*SIN(Table24[[#This Row],[Theta]])</f>
        <v>-33.006732354006658</v>
      </c>
      <c r="N16">
        <f>-Table24[[#This Row],[R Inner]]*COS(Table24[[#This Row],[Theta]])</f>
        <v>57.169337428967005</v>
      </c>
    </row>
    <row r="17" spans="1:14" x14ac:dyDescent="0.25">
      <c r="A17">
        <v>225</v>
      </c>
      <c r="B17">
        <v>27.7</v>
      </c>
      <c r="C17">
        <v>93.2</v>
      </c>
      <c r="D17">
        <v>225</v>
      </c>
      <c r="F17">
        <f>Table1[[#This Row],[D]]</f>
        <v>93.2</v>
      </c>
      <c r="G17">
        <f>Table1[[#This Row],[A]]*PI()/180</f>
        <v>3.9269908169872414</v>
      </c>
      <c r="H17">
        <f>Table2[[#This Row],[R Outer]]*SIN(Table2[[#This Row],[Theta]])</f>
        <v>-65.902352006586227</v>
      </c>
      <c r="I17">
        <f>-Table2[[#This Row],[R Outer]]*COS(Table2[[#This Row],[Theta]])</f>
        <v>65.902352006586241</v>
      </c>
      <c r="K17">
        <f>Table1[[#This Row],[D]]-Table1[[#This Row],[E]] + SQRT( 2*Table1[[#This Row],[E]]^2*(1-COS(ASIN(3.5/Table1[[#This Row],[E]])))-3.5^2)</f>
        <v>65.722008807046933</v>
      </c>
      <c r="L17">
        <f>Table1[[#This Row],[A]]*PI()/180</f>
        <v>3.9269908169872414</v>
      </c>
      <c r="M17">
        <f>Table24[[#This Row],[R Inner]]*SIN(Table24[[#This Row],[Theta]])</f>
        <v>-46.47247810066488</v>
      </c>
      <c r="N17">
        <f>-Table24[[#This Row],[R Inner]]*COS(Table24[[#This Row],[Theta]])</f>
        <v>46.472478100664894</v>
      </c>
    </row>
    <row r="18" spans="1:14" x14ac:dyDescent="0.25">
      <c r="A18">
        <v>240</v>
      </c>
      <c r="B18">
        <v>26.4</v>
      </c>
      <c r="C18">
        <v>91.8</v>
      </c>
      <c r="D18">
        <v>240</v>
      </c>
      <c r="F18">
        <f>Table1[[#This Row],[D]]</f>
        <v>91.8</v>
      </c>
      <c r="G18">
        <f>Table1[[#This Row],[A]]*PI()/180</f>
        <v>4.1887902047863905</v>
      </c>
      <c r="H18">
        <f>Table2[[#This Row],[R Outer]]*SIN(Table2[[#This Row],[Theta]])</f>
        <v>-79.501132067411447</v>
      </c>
      <c r="I18">
        <f>-Table2[[#This Row],[R Outer]]*COS(Table2[[#This Row],[Theta]])</f>
        <v>45.900000000000041</v>
      </c>
      <c r="K18">
        <f>Table1[[#This Row],[D]]-Table1[[#This Row],[E]] + SQRT( 2*Table1[[#This Row],[E]]^2*(1-COS(ASIN(3.5/Table1[[#This Row],[E]])))-3.5^2)</f>
        <v>65.633036095106547</v>
      </c>
      <c r="L18">
        <f>Table1[[#This Row],[A]]*PI()/180</f>
        <v>4.1887902047863905</v>
      </c>
      <c r="M18">
        <f>Table24[[#This Row],[R Inner]]*SIN(Table24[[#This Row],[Theta]])</f>
        <v>-56.839876585863266</v>
      </c>
      <c r="N18">
        <f>-Table24[[#This Row],[R Inner]]*COS(Table24[[#This Row],[Theta]])</f>
        <v>32.816518047553302</v>
      </c>
    </row>
    <row r="19" spans="1:14" x14ac:dyDescent="0.25">
      <c r="A19">
        <v>255</v>
      </c>
      <c r="B19">
        <v>24.9</v>
      </c>
      <c r="C19">
        <v>90.3</v>
      </c>
      <c r="D19">
        <v>255</v>
      </c>
      <c r="F19">
        <f>Table1[[#This Row],[D]]</f>
        <v>90.3</v>
      </c>
      <c r="G19">
        <f>Table1[[#This Row],[A]]*PI()/180</f>
        <v>4.4505895925855405</v>
      </c>
      <c r="H19">
        <f>Table2[[#This Row],[R Outer]]*SIN(Table2[[#This Row],[Theta]])</f>
        <v>-87.223102113902868</v>
      </c>
      <c r="I19">
        <f>-Table2[[#This Row],[R Outer]]*COS(Table2[[#This Row],[Theta]])</f>
        <v>23.371359772757611</v>
      </c>
      <c r="K19">
        <f>Table1[[#This Row],[D]]-Table1[[#This Row],[E]] + SQRT( 2*Table1[[#This Row],[E]]^2*(1-COS(ASIN(3.5/Table1[[#This Row],[E]])))-3.5^2)</f>
        <v>65.647211111113492</v>
      </c>
      <c r="L19">
        <f>Table1[[#This Row],[A]]*PI()/180</f>
        <v>4.4505895925855405</v>
      </c>
      <c r="M19">
        <f>Table24[[#This Row],[R Inner]]*SIN(Table24[[#This Row],[Theta]])</f>
        <v>-63.410336636075208</v>
      </c>
      <c r="N19">
        <f>-Table24[[#This Row],[R Inner]]*COS(Table24[[#This Row],[Theta]])</f>
        <v>16.990748493421975</v>
      </c>
    </row>
    <row r="20" spans="1:14" x14ac:dyDescent="0.25">
      <c r="A20">
        <v>270</v>
      </c>
      <c r="B20">
        <v>23.1</v>
      </c>
      <c r="C20">
        <v>88.7</v>
      </c>
      <c r="D20">
        <v>270</v>
      </c>
      <c r="F20">
        <f>Table1[[#This Row],[D]]</f>
        <v>88.7</v>
      </c>
      <c r="G20">
        <f>Table1[[#This Row],[A]]*PI()/180</f>
        <v>4.7123889803846897</v>
      </c>
      <c r="H20">
        <f>Table2[[#This Row],[R Outer]]*SIN(Table2[[#This Row],[Theta]])</f>
        <v>-88.7</v>
      </c>
      <c r="I20">
        <f>-Table2[[#This Row],[R Outer]]*COS(Table2[[#This Row],[Theta]])</f>
        <v>1.6300600192559189E-14</v>
      </c>
      <c r="K20">
        <f>Table1[[#This Row],[D]]-Table1[[#This Row],[E]] + SQRT( 2*Table1[[#This Row],[E]]^2*(1-COS(ASIN(3.5/Table1[[#This Row],[E]])))-3.5^2)</f>
        <v>65.86669099757998</v>
      </c>
      <c r="L20">
        <f>Table1[[#This Row],[A]]*PI()/180</f>
        <v>4.7123889803846897</v>
      </c>
      <c r="M20">
        <f>Table24[[#This Row],[R Inner]]*SIN(Table24[[#This Row],[Theta]])</f>
        <v>-65.86669099757998</v>
      </c>
      <c r="N20">
        <f>-Table24[[#This Row],[R Inner]]*COS(Table24[[#This Row],[Theta]])</f>
        <v>1.2104471205844293E-14</v>
      </c>
    </row>
    <row r="21" spans="1:14" x14ac:dyDescent="0.25">
      <c r="A21">
        <v>285</v>
      </c>
      <c r="B21">
        <v>20.9</v>
      </c>
      <c r="C21">
        <v>86.8</v>
      </c>
      <c r="D21">
        <v>285</v>
      </c>
      <c r="F21">
        <f>Table1[[#This Row],[D]]</f>
        <v>86.8</v>
      </c>
      <c r="G21">
        <f>Table1[[#This Row],[A]]*PI()/180</f>
        <v>4.9741883681838397</v>
      </c>
      <c r="H21">
        <f>Table2[[#This Row],[R Outer]]*SIN(Table2[[#This Row],[Theta]])</f>
        <v>-83.842361721891123</v>
      </c>
      <c r="I21">
        <f>-Table2[[#This Row],[R Outer]]*COS(Table2[[#This Row],[Theta]])</f>
        <v>-22.465493114898834</v>
      </c>
      <c r="K21">
        <f>Table1[[#This Row],[D]]-Table1[[#This Row],[E]] + SQRT( 2*Table1[[#This Row],[E]]^2*(1-COS(ASIN(3.5/Table1[[#This Row],[E]])))-3.5^2)</f>
        <v>66.195146202896723</v>
      </c>
      <c r="L21">
        <f>Table1[[#This Row],[A]]*PI()/180</f>
        <v>4.9741883681838397</v>
      </c>
      <c r="M21">
        <f>Table24[[#This Row],[R Inner]]*SIN(Table24[[#This Row],[Theta]])</f>
        <v>-63.939601292358695</v>
      </c>
      <c r="N21">
        <f>-Table24[[#This Row],[R Inner]]*COS(Table24[[#This Row],[Theta]])</f>
        <v>-17.132564530655507</v>
      </c>
    </row>
    <row r="22" spans="1:14" x14ac:dyDescent="0.25">
      <c r="A22">
        <v>300</v>
      </c>
      <c r="B22">
        <v>18.100000000000001</v>
      </c>
      <c r="C22">
        <v>84.7</v>
      </c>
      <c r="D22">
        <v>300</v>
      </c>
      <c r="F22">
        <f>Table1[[#This Row],[D]]</f>
        <v>84.7</v>
      </c>
      <c r="G22">
        <f>Table1[[#This Row],[A]]*PI()/180</f>
        <v>5.2359877559829888</v>
      </c>
      <c r="H22">
        <f>Table2[[#This Row],[R Outer]]*SIN(Table2[[#This Row],[Theta]])</f>
        <v>-73.352351700541945</v>
      </c>
      <c r="I22">
        <f>-Table2[[#This Row],[R Outer]]*COS(Table2[[#This Row],[Theta]])</f>
        <v>-42.350000000000009</v>
      </c>
      <c r="K22">
        <f>Table1[[#This Row],[D]]-Table1[[#This Row],[E]] + SQRT( 2*Table1[[#This Row],[E]]^2*(1-COS(ASIN(3.5/Table1[[#This Row],[E]])))-3.5^2)</f>
        <v>66.941621695661539</v>
      </c>
      <c r="L22">
        <f>Table1[[#This Row],[A]]*PI()/180</f>
        <v>5.2359877559829888</v>
      </c>
      <c r="M22">
        <f>Table24[[#This Row],[R Inner]]*SIN(Table24[[#This Row],[Theta]])</f>
        <v>-57.973144958970423</v>
      </c>
      <c r="N22">
        <f>-Table24[[#This Row],[R Inner]]*COS(Table24[[#This Row],[Theta]])</f>
        <v>-33.470810847830776</v>
      </c>
    </row>
    <row r="23" spans="1:14" x14ac:dyDescent="0.25">
      <c r="A23">
        <v>315</v>
      </c>
      <c r="B23">
        <v>14.4</v>
      </c>
      <c r="C23">
        <v>82.1</v>
      </c>
      <c r="D23">
        <v>315</v>
      </c>
      <c r="F23">
        <f>Table1[[#This Row],[D]]</f>
        <v>82.1</v>
      </c>
      <c r="G23">
        <f>Table1[[#This Row],[A]]*PI()/180</f>
        <v>5.497787143782138</v>
      </c>
      <c r="H23">
        <f>Table2[[#This Row],[R Outer]]*SIN(Table2[[#This Row],[Theta]])</f>
        <v>-58.053466735415562</v>
      </c>
      <c r="I23">
        <f>-Table2[[#This Row],[R Outer]]*COS(Table2[[#This Row],[Theta]])</f>
        <v>-58.053466735415533</v>
      </c>
      <c r="K23">
        <f>Table1[[#This Row],[D]]-Table1[[#This Row],[E]] + SQRT( 2*Table1[[#This Row],[E]]^2*(1-COS(ASIN(3.5/Table1[[#This Row],[E]])))-3.5^2)</f>
        <v>68.131821879715289</v>
      </c>
      <c r="L23">
        <f>Table1[[#This Row],[A]]*PI()/180</f>
        <v>5.497787143782138</v>
      </c>
      <c r="M23">
        <f>Table24[[#This Row],[R Inner]]*SIN(Table24[[#This Row],[Theta]])</f>
        <v>-48.176473265740682</v>
      </c>
      <c r="N23">
        <f>-Table24[[#This Row],[R Inner]]*COS(Table24[[#This Row],[Theta]])</f>
        <v>-48.176473265740661</v>
      </c>
    </row>
    <row r="24" spans="1:14" x14ac:dyDescent="0.25">
      <c r="A24">
        <v>330</v>
      </c>
      <c r="B24">
        <v>8.8000000000000007</v>
      </c>
      <c r="C24">
        <v>78.599999999999994</v>
      </c>
      <c r="D24">
        <v>330</v>
      </c>
      <c r="F24">
        <f>Table1[[#This Row],[D]]</f>
        <v>78.599999999999994</v>
      </c>
      <c r="G24">
        <f>Table1[[#This Row],[A]]*PI()/180</f>
        <v>5.7595865315812871</v>
      </c>
      <c r="H24">
        <f>Table2[[#This Row],[R Outer]]*SIN(Table2[[#This Row],[Theta]])</f>
        <v>-39.300000000000033</v>
      </c>
      <c r="I24">
        <f>-Table2[[#This Row],[R Outer]]*COS(Table2[[#This Row],[Theta]])</f>
        <v>-68.069596737456848</v>
      </c>
      <c r="K24">
        <f>Table1[[#This Row],[D]]-Table1[[#This Row],[E]] + SQRT( 2*Table1[[#This Row],[E]]^2*(1-COS(ASIN(3.5/Table1[[#This Row],[E]])))-3.5^2)</f>
        <v>70.525967550226227</v>
      </c>
      <c r="L24">
        <f>Table1[[#This Row],[A]]*PI()/180</f>
        <v>5.7595865315812871</v>
      </c>
      <c r="M24">
        <f>Table24[[#This Row],[R Inner]]*SIN(Table24[[#This Row],[Theta]])</f>
        <v>-35.262983775113142</v>
      </c>
      <c r="N24">
        <f>-Table24[[#This Row],[R Inner]]*COS(Table24[[#This Row],[Theta]])</f>
        <v>-61.077279524972866</v>
      </c>
    </row>
    <row r="25" spans="1:14" x14ac:dyDescent="0.25">
      <c r="A25">
        <v>338</v>
      </c>
      <c r="B25" t="s">
        <v>4</v>
      </c>
      <c r="C25">
        <v>67</v>
      </c>
      <c r="D25">
        <v>338</v>
      </c>
      <c r="F25">
        <f>Table1[[#This Row],[D]]</f>
        <v>67</v>
      </c>
      <c r="G25">
        <f>Table1[[#This Row],[A]]*PI()/180</f>
        <v>5.8992128717408336</v>
      </c>
      <c r="H25">
        <f>Table2[[#This Row],[R Outer]]*SIN(Table2[[#This Row],[Theta]])</f>
        <v>-25.098641758866126</v>
      </c>
      <c r="I25">
        <f>-Table2[[#This Row],[R Outer]]*COS(Table2[[#This Row],[Theta]])</f>
        <v>-62.121318255974749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29D7F-9B97-4F2F-877F-15D5E4CB3F80}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>
        <v>-65.86669099757998</v>
      </c>
      <c r="B1">
        <v>1.2104471205844293E-14</v>
      </c>
    </row>
    <row r="2" spans="1:2" x14ac:dyDescent="0.25">
      <c r="A2">
        <v>-63.939601292358695</v>
      </c>
      <c r="B2">
        <v>-17.132564530655507</v>
      </c>
    </row>
    <row r="3" spans="1:2" x14ac:dyDescent="0.25">
      <c r="A3">
        <v>-57.973144958970423</v>
      </c>
      <c r="B3">
        <v>-33.470810847830776</v>
      </c>
    </row>
    <row r="4" spans="1:2" x14ac:dyDescent="0.25">
      <c r="A4">
        <v>-48.176473265740682</v>
      </c>
      <c r="B4">
        <v>-48.176473265740661</v>
      </c>
    </row>
    <row r="5" spans="1:2" x14ac:dyDescent="0.25">
      <c r="A5">
        <v>-35.262983775113142</v>
      </c>
      <c r="B5">
        <v>-61.077279524972866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 Inner Coords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Vestini</dc:creator>
  <cp:lastModifiedBy>Claudio Vestini</cp:lastModifiedBy>
  <dcterms:created xsi:type="dcterms:W3CDTF">2024-06-04T14:17:05Z</dcterms:created>
  <dcterms:modified xsi:type="dcterms:W3CDTF">2024-06-05T09:02:39Z</dcterms:modified>
</cp:coreProperties>
</file>