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est\Claudio\Oxford\2nd Year\A5\Turbocad\Results\Material\"/>
    </mc:Choice>
  </mc:AlternateContent>
  <xr:revisionPtr revIDLastSave="0" documentId="13_ncr:1_{F1F0D4F5-A938-433D-A128-3E4F2D9D1ABB}" xr6:coauthVersionLast="47" xr6:coauthVersionMax="47" xr10:uidLastSave="{00000000-0000-0000-0000-000000000000}"/>
  <bookViews>
    <workbookView xWindow="38280" yWindow="1830" windowWidth="29040" windowHeight="15720" firstSheet="2" activeTab="2" xr2:uid="{9C96DE97-C313-47D4-8F54-67BD3DE5C6CD}"/>
  </bookViews>
  <sheets>
    <sheet name="Sheet1" sheetId="1" state="hidden" r:id="rId1"/>
    <sheet name="Sheet2" sheetId="2" state="hidden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/>
  <c r="C18" i="3" s="1"/>
  <c r="C20" i="3" s="1"/>
  <c r="D17" i="3"/>
  <c r="D18" i="3" s="1"/>
  <c r="D20" i="3" s="1"/>
  <c r="E17" i="3"/>
  <c r="E18" i="3" s="1"/>
  <c r="E20" i="3" s="1"/>
  <c r="F17" i="3"/>
  <c r="F18" i="3" s="1"/>
  <c r="F20" i="3" s="1"/>
  <c r="G17" i="3"/>
  <c r="G18" i="3" s="1"/>
  <c r="G20" i="3" s="1"/>
  <c r="H17" i="3"/>
  <c r="H18" i="3" s="1"/>
  <c r="H20" i="3" s="1"/>
  <c r="I17" i="3"/>
  <c r="I18" i="3" s="1"/>
  <c r="I20" i="3" s="1"/>
  <c r="J17" i="3"/>
  <c r="J18" i="3" s="1"/>
  <c r="J20" i="3" s="1"/>
  <c r="K17" i="3"/>
  <c r="K18" i="3" s="1"/>
  <c r="K20" i="3" s="1"/>
  <c r="I8" i="2"/>
  <c r="C9" i="2" l="1"/>
  <c r="C8" i="2"/>
  <c r="J8" i="2" s="1"/>
  <c r="K8" i="2" s="1"/>
  <c r="I9" i="2"/>
  <c r="I10" i="2"/>
  <c r="C10" i="2"/>
  <c r="J10" i="2" s="1"/>
  <c r="K10" i="2" s="1"/>
  <c r="C8" i="1"/>
  <c r="J8" i="1" s="1"/>
  <c r="K8" i="1" s="1"/>
  <c r="K11" i="1"/>
  <c r="K15" i="1"/>
  <c r="C9" i="1"/>
  <c r="J9" i="1" s="1"/>
  <c r="K9" i="1" s="1"/>
  <c r="C10" i="1"/>
  <c r="J10" i="1" s="1"/>
  <c r="K10" i="1" s="1"/>
  <c r="C11" i="1"/>
  <c r="J11" i="1" s="1"/>
  <c r="C12" i="1"/>
  <c r="J12" i="1" s="1"/>
  <c r="K12" i="1" s="1"/>
  <c r="C13" i="1"/>
  <c r="J13" i="1" s="1"/>
  <c r="K13" i="1" s="1"/>
  <c r="C14" i="1"/>
  <c r="J14" i="1" s="1"/>
  <c r="K14" i="1" s="1"/>
  <c r="C15" i="1"/>
  <c r="J15" i="1" s="1"/>
  <c r="I8" i="1"/>
  <c r="I11" i="1"/>
  <c r="I15" i="1"/>
  <c r="I9" i="1"/>
  <c r="I10" i="1"/>
  <c r="I12" i="1"/>
  <c r="I13" i="1"/>
  <c r="I14" i="1"/>
  <c r="J9" i="2" l="1"/>
  <c r="K9" i="2" s="1"/>
</calcChain>
</file>

<file path=xl/sharedStrings.xml><?xml version="1.0" encoding="utf-8"?>
<sst xmlns="http://schemas.openxmlformats.org/spreadsheetml/2006/main" count="83" uniqueCount="47">
  <si>
    <t>GV (%)</t>
  </si>
  <si>
    <t>n (rpm)</t>
  </si>
  <si>
    <t>T (Nm)</t>
  </si>
  <si>
    <t>P (W)</t>
  </si>
  <si>
    <t>P2 (bar)</t>
  </si>
  <si>
    <t>D P1 (bar)</t>
  </si>
  <si>
    <t>Rig Geometry</t>
  </si>
  <si>
    <t>rho =</t>
  </si>
  <si>
    <t>A1 =</t>
  </si>
  <si>
    <t>A2 =</t>
  </si>
  <si>
    <t>m2</t>
  </si>
  <si>
    <t>kg/m3</t>
  </si>
  <si>
    <t>Water/Rig Properties</t>
  </si>
  <si>
    <t xml:space="preserve">Cd = </t>
  </si>
  <si>
    <t>-</t>
  </si>
  <si>
    <t>Qv (m3/s)</t>
  </si>
  <si>
    <t>g =</t>
  </si>
  <si>
    <t>m/s2</t>
  </si>
  <si>
    <t xml:space="preserve">Patm = </t>
  </si>
  <si>
    <t>DP (bar)</t>
  </si>
  <si>
    <t>Wth (W)</t>
  </si>
  <si>
    <t>eff (%)</t>
  </si>
  <si>
    <t>bar</t>
  </si>
  <si>
    <t>Venturi Geometry</t>
  </si>
  <si>
    <t>Measure</t>
  </si>
  <si>
    <t>GV %</t>
  </si>
  <si>
    <t>Water/Atmospheric Properties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</si>
  <si>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</si>
  <si>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</si>
  <si>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</si>
  <si>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</si>
  <si>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</si>
  <si>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</si>
  <si>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</si>
  <si>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</si>
  <si>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</si>
  <si>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</si>
  <si>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r>
      <rPr>
        <sz val="11"/>
        <color theme="1"/>
        <rFont val="Calibri"/>
        <family val="2"/>
      </rPr>
      <t>Δp</t>
    </r>
    <r>
      <rPr>
        <sz val="11"/>
        <color theme="1"/>
        <rFont val="Calibri"/>
        <family val="2"/>
        <scheme val="minor"/>
      </rPr>
      <t>1 (bar)</t>
    </r>
  </si>
  <si>
    <t>p2   (bar)</t>
  </si>
  <si>
    <t>T      (Nm)</t>
  </si>
  <si>
    <t>N     (RPM)</t>
  </si>
  <si>
    <t>Q_v(m^3/s)</t>
  </si>
  <si>
    <t>n_t</t>
  </si>
  <si>
    <t>W_th  (W)</t>
  </si>
  <si>
    <t>W_ts  (W)</t>
  </si>
  <si>
    <t>Flow Rate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</si>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</sst>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Sheet1!$C$8:$C$15</c:f>
              <c:numCache>
                <c:formatCode>General</c:formatCode>
                <c:ptCount val="8"/>
                <c:pt idx="0">
                  <c:v>1.3780024810921281E-3</c:v>
                </c:pt>
                <c:pt idx="1">
                  <c:v>1.3780024810921281E-3</c:v>
                </c:pt>
                <c:pt idx="2">
                  <c:v>1.2991931984961747E-3</c:v>
                </c:pt>
                <c:pt idx="3">
                  <c:v>1.2152839569999189E-3</c:v>
                </c:pt>
                <c:pt idx="4">
                  <c:v>1.125134314321646E-3</c:v>
                </c:pt>
                <c:pt idx="5">
                  <c:v>1.0271024069617891E-3</c:v>
                </c:pt>
                <c:pt idx="6">
                  <c:v>9.1866832072808535E-4</c:v>
                </c:pt>
                <c:pt idx="7">
                  <c:v>6.4959659924808736E-4</c:v>
                </c:pt>
              </c:numCache>
            </c:numRef>
          </c:xVal>
          <c:yVal>
            <c:numRef>
              <c:f>Sheet1!$K$8:$K$15</c:f>
              <c:numCache>
                <c:formatCode>General</c:formatCode>
                <c:ptCount val="8"/>
                <c:pt idx="0">
                  <c:v>8.8065975189409418</c:v>
                </c:pt>
                <c:pt idx="1">
                  <c:v>9.3589505299852522</c:v>
                </c:pt>
                <c:pt idx="2">
                  <c:v>10.752621136693655</c:v>
                </c:pt>
                <c:pt idx="3">
                  <c:v>11.270120422803631</c:v>
                </c:pt>
                <c:pt idx="4">
                  <c:v>11.863618820844044</c:v>
                </c:pt>
                <c:pt idx="5">
                  <c:v>11.5382144200751</c:v>
                </c:pt>
                <c:pt idx="6">
                  <c:v>10.534713056076741</c:v>
                </c:pt>
                <c:pt idx="7">
                  <c:v>5.3912164345074274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4-4A1D-8926-7A525D158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360256"/>
        <c:axId val="1916825552"/>
      </c:scatterChart>
      <c:valAx>
        <c:axId val="18593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25552"/>
        <c:crosses val="autoZero"/>
        <c:crossBetween val="midCat"/>
      </c:valAx>
      <c:valAx>
        <c:axId val="19168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36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Sheet3!$B$20</c:f>
              <c:strCache>
                <c:ptCount val="1"/>
                <c:pt idx="0">
                  <c:v>n_t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Sheet3!$C$17:$K$17</c:f>
              <c:numCache>
                <c:formatCode>General</c:formatCode>
                <c:ptCount val="9"/>
                <c:pt idx="0">
                  <c:v>2.386770310207537E-3</c:v>
                </c:pt>
                <c:pt idx="1">
                  <c:v>2.2028892460082558E-3</c:v>
                </c:pt>
                <c:pt idx="2">
                  <c:v>2.0021911863429679E-3</c:v>
                </c:pt>
                <c:pt idx="3">
                  <c:v>1.5911802068050245E-3</c:v>
                </c:pt>
                <c:pt idx="4">
                  <c:v>1.3780024810921281E-3</c:v>
                </c:pt>
                <c:pt idx="5">
                  <c:v>1.7186710541237265E-3</c:v>
                </c:pt>
                <c:pt idx="6">
                  <c:v>2.1544681847967683E-3</c:v>
                </c:pt>
                <c:pt idx="7">
                  <c:v>2.342153846956011E-3</c:v>
                </c:pt>
                <c:pt idx="8">
                  <c:v>2.386770310207537E-3</c:v>
                </c:pt>
              </c:numCache>
            </c:numRef>
          </c:xVal>
          <c:yVal>
            <c:numRef>
              <c:f>Sheet3!$C$20:$K$20</c:f>
              <c:numCache>
                <c:formatCode>General</c:formatCode>
                <c:ptCount val="9"/>
                <c:pt idx="0">
                  <c:v>21.152433509933978</c:v>
                </c:pt>
                <c:pt idx="1">
                  <c:v>22.159049192021612</c:v>
                </c:pt>
                <c:pt idx="2">
                  <c:v>22.874719907293557</c:v>
                </c:pt>
                <c:pt idx="3">
                  <c:v>20.336300929871339</c:v>
                </c:pt>
                <c:pt idx="4">
                  <c:v>17.31455089358553</c:v>
                </c:pt>
                <c:pt idx="5">
                  <c:v>22.170865871977956</c:v>
                </c:pt>
                <c:pt idx="6">
                  <c:v>22.290299951337492</c:v>
                </c:pt>
                <c:pt idx="7">
                  <c:v>21.18653750857565</c:v>
                </c:pt>
                <c:pt idx="8">
                  <c:v>20.788665701470801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C-40EC-A3C2-C8DE4EF6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544384"/>
        <c:axId val="1831080432"/>
      </c:scatterChart>
      <c:valAx>
        <c:axId val="16575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080432"/>
        <c:crosses val="autoZero"/>
        <c:crossBetween val="midCat"/>
      </c:valAx>
      <c:valAx>
        <c:axId val="18310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5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Turbine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Sheet3!$C$22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Sheet3!$B$23:$B$83</c:f>
              <c:numCache>
                <c:formatCode>General</c:formatCode>
                <c:ptCount val="61"/>
                <c:pt idx="0">
                  <c:v>8.1386684474111903E-2</c:v>
                </c:pt>
                <c:pt idx="1">
                  <c:v>0.106741159682693</c:v>
                </c:pt>
                <c:pt idx="2">
                  <c:v>0.12840096867723899</c:v>
                </c:pt>
                <c:pt idx="3">
                  <c:v>0.150321739225936</c:v>
                </c:pt>
                <c:pt idx="4">
                  <c:v>0.17224250977463401</c:v>
                </c:pt>
                <c:pt idx="5">
                  <c:v>0.19599001120238899</c:v>
                </c:pt>
                <c:pt idx="6">
                  <c:v>0.22521770526731899</c:v>
                </c:pt>
                <c:pt idx="7">
                  <c:v>0.25444539933224902</c:v>
                </c:pt>
                <c:pt idx="8">
                  <c:v>0.294633478671528</c:v>
                </c:pt>
                <c:pt idx="9">
                  <c:v>0.33482155801080599</c:v>
                </c:pt>
                <c:pt idx="10">
                  <c:v>0.37500963735008502</c:v>
                </c:pt>
                <c:pt idx="11">
                  <c:v>0.41860761433027199</c:v>
                </c:pt>
                <c:pt idx="12">
                  <c:v>0.45285647634994702</c:v>
                </c:pt>
                <c:pt idx="13">
                  <c:v>0.49557387536792102</c:v>
                </c:pt>
                <c:pt idx="14">
                  <c:v>0.53576195470720001</c:v>
                </c:pt>
                <c:pt idx="15">
                  <c:v>0.57595003404647804</c:v>
                </c:pt>
                <c:pt idx="16">
                  <c:v>0.61271299298752302</c:v>
                </c:pt>
                <c:pt idx="17">
                  <c:v>0.65632619272503601</c:v>
                </c:pt>
                <c:pt idx="18">
                  <c:v>0.69651427206431404</c:v>
                </c:pt>
                <c:pt idx="19">
                  <c:v>0.73670235140359297</c:v>
                </c:pt>
                <c:pt idx="20">
                  <c:v>0.77803213754228295</c:v>
                </c:pt>
                <c:pt idx="21">
                  <c:v>0.81707851008215004</c:v>
                </c:pt>
                <c:pt idx="22">
                  <c:v>0.85726658942142897</c:v>
                </c:pt>
                <c:pt idx="23">
                  <c:v>0.89745466876070801</c:v>
                </c:pt>
                <c:pt idx="24">
                  <c:v>0.94077428674980001</c:v>
                </c:pt>
                <c:pt idx="25">
                  <c:v>0.97530150776056901</c:v>
                </c:pt>
                <c:pt idx="26">
                  <c:v>1.0180189067785399</c:v>
                </c:pt>
                <c:pt idx="27">
                  <c:v>1.05820698611782</c:v>
                </c:pt>
                <c:pt idx="28">
                  <c:v>1.0983950654571</c:v>
                </c:pt>
                <c:pt idx="29">
                  <c:v>1.13629973119755</c:v>
                </c:pt>
                <c:pt idx="30">
                  <c:v>1.1787712241356501</c:v>
                </c:pt>
                <c:pt idx="31">
                  <c:v>1.21895930347493</c:v>
                </c:pt>
                <c:pt idx="32">
                  <c:v>1.2591473828142099</c:v>
                </c:pt>
                <c:pt idx="33">
                  <c:v>1.30126964779014</c:v>
                </c:pt>
                <c:pt idx="34">
                  <c:v>1.33952354149277</c:v>
                </c:pt>
                <c:pt idx="35">
                  <c:v>1.3797116208320499</c:v>
                </c:pt>
                <c:pt idx="36">
                  <c:v>1.41989970017133</c:v>
                </c:pt>
                <c:pt idx="37">
                  <c:v>1.4632193181604201</c:v>
                </c:pt>
                <c:pt idx="38">
                  <c:v>1.49714432020007</c:v>
                </c:pt>
                <c:pt idx="39">
                  <c:v>1.5404639381891601</c:v>
                </c:pt>
                <c:pt idx="40">
                  <c:v>1.58065201752844</c:v>
                </c:pt>
                <c:pt idx="41">
                  <c:v>1.6208400968677199</c:v>
                </c:pt>
                <c:pt idx="42">
                  <c:v>1.6603834476614501</c:v>
                </c:pt>
                <c:pt idx="43">
                  <c:v>1.70121625554628</c:v>
                </c:pt>
                <c:pt idx="44">
                  <c:v>1.7414043348855499</c:v>
                </c:pt>
                <c:pt idx="45">
                  <c:v>1.7815924142248301</c:v>
                </c:pt>
                <c:pt idx="46">
                  <c:v>1.82520561396235</c:v>
                </c:pt>
                <c:pt idx="47">
                  <c:v>1.8619685729033899</c:v>
                </c:pt>
                <c:pt idx="48">
                  <c:v>1.9021566522426701</c:v>
                </c:pt>
                <c:pt idx="49">
                  <c:v>1.94234473158195</c:v>
                </c:pt>
                <c:pt idx="50">
                  <c:v>1.9840550866537701</c:v>
                </c:pt>
                <c:pt idx="51">
                  <c:v>2.0193109926195998</c:v>
                </c:pt>
                <c:pt idx="52">
                  <c:v>2.0629089695997802</c:v>
                </c:pt>
                <c:pt idx="53">
                  <c:v>2.1030970489390599</c:v>
                </c:pt>
                <c:pt idx="54">
                  <c:v>2.1432851282783401</c:v>
                </c:pt>
                <c:pt idx="55">
                  <c:v>2.1828284790720698</c:v>
                </c:pt>
                <c:pt idx="56">
                  <c:v>2.2236612869568999</c:v>
                </c:pt>
                <c:pt idx="57">
                  <c:v>2.2638493662961801</c:v>
                </c:pt>
                <c:pt idx="58">
                  <c:v>2.3040374456354602</c:v>
                </c:pt>
                <c:pt idx="59">
                  <c:v>2.34765064537297</c:v>
                </c:pt>
                <c:pt idx="60">
                  <c:v>2.37223539845363</c:v>
                </c:pt>
              </c:numCache>
            </c:numRef>
          </c:xVal>
          <c:yVal>
            <c:numRef>
              <c:f>Sheet3!$C$23:$C$83</c:f>
              <c:numCache>
                <c:formatCode>General</c:formatCode>
                <c:ptCount val="61"/>
                <c:pt idx="0">
                  <c:v>48.047085320978198</c:v>
                </c:pt>
                <c:pt idx="1">
                  <c:v>50.3698227433933</c:v>
                </c:pt>
                <c:pt idx="2">
                  <c:v>54.187504072457102</c:v>
                </c:pt>
                <c:pt idx="3">
                  <c:v>57.3103320953063</c:v>
                </c:pt>
                <c:pt idx="4">
                  <c:v>60.320828174887502</c:v>
                </c:pt>
                <c:pt idx="5">
                  <c:v>63.478960522763799</c:v>
                </c:pt>
                <c:pt idx="6">
                  <c:v>66.806125699557597</c:v>
                </c:pt>
                <c:pt idx="7">
                  <c:v>69.483370347443895</c:v>
                </c:pt>
                <c:pt idx="8">
                  <c:v>71.300765029588206</c:v>
                </c:pt>
                <c:pt idx="9">
                  <c:v>71.913484720140701</c:v>
                </c:pt>
                <c:pt idx="10">
                  <c:v>71.692905631541805</c:v>
                </c:pt>
                <c:pt idx="11">
                  <c:v>71.4371972806846</c:v>
                </c:pt>
                <c:pt idx="12">
                  <c:v>71.830531900496695</c:v>
                </c:pt>
                <c:pt idx="13">
                  <c:v>72.930599406457802</c:v>
                </c:pt>
                <c:pt idx="14">
                  <c:v>73.861933336097593</c:v>
                </c:pt>
                <c:pt idx="15">
                  <c:v>74.952574385281096</c:v>
                </c:pt>
                <c:pt idx="16">
                  <c:v>75.333992392650003</c:v>
                </c:pt>
                <c:pt idx="17">
                  <c:v>76.0432154344645</c:v>
                </c:pt>
                <c:pt idx="18">
                  <c:v>76.386338461173906</c:v>
                </c:pt>
                <c:pt idx="19">
                  <c:v>76.827496638371699</c:v>
                </c:pt>
                <c:pt idx="20">
                  <c:v>77.398091850198696</c:v>
                </c:pt>
                <c:pt idx="21">
                  <c:v>78.616638134785006</c:v>
                </c:pt>
                <c:pt idx="22">
                  <c:v>80.148437361166202</c:v>
                </c:pt>
                <c:pt idx="23">
                  <c:v>81.753762950413702</c:v>
                </c:pt>
                <c:pt idx="24">
                  <c:v>83.217287696990496</c:v>
                </c:pt>
                <c:pt idx="25">
                  <c:v>83.848321646425504</c:v>
                </c:pt>
                <c:pt idx="26">
                  <c:v>84.878633372231405</c:v>
                </c:pt>
                <c:pt idx="27">
                  <c:v>85.368809124673405</c:v>
                </c:pt>
                <c:pt idx="28">
                  <c:v>85.871239270926495</c:v>
                </c:pt>
                <c:pt idx="29">
                  <c:v>85.839837386785604</c:v>
                </c:pt>
                <c:pt idx="30">
                  <c:v>86.667774868644699</c:v>
                </c:pt>
                <c:pt idx="31">
                  <c:v>87.145696227275593</c:v>
                </c:pt>
                <c:pt idx="32">
                  <c:v>87.525582435418201</c:v>
                </c:pt>
                <c:pt idx="33">
                  <c:v>87.550091223040297</c:v>
                </c:pt>
                <c:pt idx="34">
                  <c:v>88.064775763104393</c:v>
                </c:pt>
                <c:pt idx="35">
                  <c:v>88.199574095025895</c:v>
                </c:pt>
                <c:pt idx="36">
                  <c:v>88.358881214569607</c:v>
                </c:pt>
                <c:pt idx="37">
                  <c:v>88.060399193886099</c:v>
                </c:pt>
                <c:pt idx="38">
                  <c:v>87.983371575645293</c:v>
                </c:pt>
                <c:pt idx="39">
                  <c:v>88.089284550726504</c:v>
                </c:pt>
                <c:pt idx="40">
                  <c:v>87.831942280694406</c:v>
                </c:pt>
                <c:pt idx="41">
                  <c:v>87.537836829229207</c:v>
                </c:pt>
                <c:pt idx="42">
                  <c:v>86.931604758929694</c:v>
                </c:pt>
                <c:pt idx="43">
                  <c:v>86.949625926298793</c:v>
                </c:pt>
                <c:pt idx="44">
                  <c:v>86.594248505778395</c:v>
                </c:pt>
                <c:pt idx="45">
                  <c:v>86.263379872880094</c:v>
                </c:pt>
                <c:pt idx="46">
                  <c:v>85.544966035707304</c:v>
                </c:pt>
                <c:pt idx="47">
                  <c:v>85.822221695682302</c:v>
                </c:pt>
                <c:pt idx="48">
                  <c:v>85.662914576138604</c:v>
                </c:pt>
                <c:pt idx="49">
                  <c:v>85.662914576138604</c:v>
                </c:pt>
                <c:pt idx="50">
                  <c:v>85.651681381811798</c:v>
                </c:pt>
                <c:pt idx="51">
                  <c:v>85.546089355139898</c:v>
                </c:pt>
                <c:pt idx="52">
                  <c:v>85.662914576138604</c:v>
                </c:pt>
                <c:pt idx="53">
                  <c:v>85.430081093728703</c:v>
                </c:pt>
                <c:pt idx="54">
                  <c:v>85.332045943240303</c:v>
                </c:pt>
                <c:pt idx="55">
                  <c:v>84.862053898251801</c:v>
                </c:pt>
                <c:pt idx="56">
                  <c:v>84.694817465065697</c:v>
                </c:pt>
                <c:pt idx="57">
                  <c:v>84.1433697435684</c:v>
                </c:pt>
                <c:pt idx="58">
                  <c:v>83.579667628260097</c:v>
                </c:pt>
                <c:pt idx="59">
                  <c:v>82.570977837688105</c:v>
                </c:pt>
                <c:pt idx="60">
                  <c:v>82.674884885211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1-4A4E-B17C-68C1FEADD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57215"/>
        <c:axId val="415657695"/>
      </c:scatterChart>
      <c:valAx>
        <c:axId val="415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7695"/>
        <c:crosses val="autoZero"/>
        <c:crossBetween val="midCat"/>
      </c:valAx>
      <c:valAx>
        <c:axId val="41565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17</xdr:row>
      <xdr:rowOff>52387</xdr:rowOff>
    </xdr:from>
    <xdr:to>
      <xdr:col>9</xdr:col>
      <xdr:colOff>542925</xdr:colOff>
      <xdr:row>31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BECB8-B6C2-479B-A1E1-8E8DD71D8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221948</xdr:colOff>
      <xdr:row>2</xdr:row>
      <xdr:rowOff>131115</xdr:rowOff>
    </xdr:from>
    <xdr:to>
      <xdr:col>19</xdr:col>
      <xdr:colOff>549110</xdr:colOff>
      <xdr:row>17</xdr:row>
      <xdr:rowOff>25098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ADB26-2492-4DDD-96E5-F017BA926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477216</xdr:colOff>
      <xdr:row>21</xdr:row>
      <xdr:rowOff>177248</xdr:rowOff>
    </xdr:from>
    <xdr:to>
      <xdr:col>10</xdr:col>
      <xdr:colOff>185392</xdr:colOff>
      <xdr:row>37</xdr:row>
      <xdr:rowOff>8145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36E19-E629-9927-E600-7DEBEB5F0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70B22-00B4-42E4-B56B-2C738D0C751E}" name="Table2" displayName="Table2" ref="B8:K20" totalsRowShown="0">
  <autoFilter ref="B8:K20" xr:uid="{0B170B22-00B4-42E4-B56B-2C738D0C751E}"/>
  <tableColumns count="10">
    <tableColumn id="1" xr3:uid="{672E3DBA-4A95-40C8-A04A-1EB04B3EC2BD}" name="Column1"/>
    <tableColumn id="2" xr3:uid="{35B94D4A-E20C-4125-ABFE-9DCB0195018E}" name="Column2"/>
    <tableColumn id="3" xr3:uid="{17EBE847-E46C-47F2-A3F9-DE3BA4809A30}" name="Column3"/>
    <tableColumn id="4" xr3:uid="{9728EA08-2426-4C9A-89A9-7E3B83A3AA8C}" name="Column4"/>
    <tableColumn id="5" xr3:uid="{95F54EC5-51FB-41EF-9AE6-13DEEB749F60}" name="Column5"/>
    <tableColumn id="6" xr3:uid="{B26E6A08-A356-4074-BB90-FB804E0C3567}" name="Column6"/>
    <tableColumn id="7" xr3:uid="{3295F468-26DA-4C46-B014-42BB41AF5136}" name="Column7"/>
    <tableColumn id="8" xr3:uid="{0038E346-F461-4A20-A657-3A9A0EC16D0F}" name="Column8"/>
    <tableColumn id="9" xr3:uid="{15DA0E91-9B02-44EC-9FBD-A7A9DA72B750}" name="Column9"/>
    <tableColumn id="10" xr3:uid="{FC203411-9946-47D4-AA74-44E9AD5DE52B}" name="Column1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96C1B-E887-42E1-9857-761212D436F0}" name="Table3" displayName="Table3" ref="B22:C83" totalsRowShown="0">
  <autoFilter ref="B22:C83" xr:uid="{9DA96C1B-E887-42E1-9857-761212D436F0}"/>
  <tableColumns count="2">
    <tableColumn id="1" xr3:uid="{2DF8EF54-7129-4715-BCEB-95DE742027B5}" name="Flow Rate"/>
    <tableColumn id="2" xr3:uid="{284A26B9-741C-46DC-9522-37688490F28B}" name="Effici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D9E9-6EE7-4C4A-92C0-60B58A19BBD0}">
  <dimension ref="B2:K15"/>
  <sheetViews>
    <sheetView workbookViewId="0">
      <selection activeCell="I8" sqref="I8:K10"/>
    </sheetView>
  </sheetViews>
  <sheetFormatPr defaultRowHeight="14.5" x14ac:dyDescent="0.35"/>
  <cols>
    <col min="2" max="2" width="9.54296875" bestFit="1" customWidth="1"/>
    <col min="3" max="3" width="12" bestFit="1" customWidth="1"/>
    <col min="4" max="4" width="9.7265625" bestFit="1" customWidth="1"/>
  </cols>
  <sheetData>
    <row r="2" spans="2:11" x14ac:dyDescent="0.35">
      <c r="B2" t="s">
        <v>6</v>
      </c>
      <c r="F2" t="s">
        <v>12</v>
      </c>
    </row>
    <row r="3" spans="2:11" x14ac:dyDescent="0.35">
      <c r="B3" t="s">
        <v>8</v>
      </c>
      <c r="C3">
        <v>9.0792027688745035E-4</v>
      </c>
      <c r="D3" t="s">
        <v>10</v>
      </c>
      <c r="F3" t="s">
        <v>7</v>
      </c>
      <c r="G3">
        <v>1000</v>
      </c>
      <c r="H3" t="s">
        <v>11</v>
      </c>
      <c r="I3" t="s">
        <v>16</v>
      </c>
      <c r="J3">
        <v>9.81</v>
      </c>
      <c r="K3" t="s">
        <v>17</v>
      </c>
    </row>
    <row r="4" spans="2:11" x14ac:dyDescent="0.35">
      <c r="B4" t="s">
        <v>9</v>
      </c>
      <c r="C4">
        <v>3.1415926535897931E-4</v>
      </c>
      <c r="D4" t="s">
        <v>10</v>
      </c>
      <c r="F4" t="s">
        <v>13</v>
      </c>
      <c r="G4">
        <v>0.97</v>
      </c>
      <c r="H4" t="s">
        <v>14</v>
      </c>
      <c r="I4" t="s">
        <v>18</v>
      </c>
      <c r="J4">
        <v>1</v>
      </c>
    </row>
    <row r="7" spans="2:11" x14ac:dyDescent="0.35">
      <c r="B7" t="s">
        <v>5</v>
      </c>
      <c r="C7" t="s">
        <v>15</v>
      </c>
      <c r="D7" t="s">
        <v>4</v>
      </c>
      <c r="E7" t="s">
        <v>3</v>
      </c>
      <c r="F7" t="s">
        <v>2</v>
      </c>
      <c r="G7" t="s">
        <v>1</v>
      </c>
      <c r="H7" t="s">
        <v>0</v>
      </c>
      <c r="I7" t="s">
        <v>19</v>
      </c>
      <c r="J7" t="s">
        <v>20</v>
      </c>
      <c r="K7" t="s">
        <v>21</v>
      </c>
    </row>
    <row r="8" spans="2:11" x14ac:dyDescent="0.35">
      <c r="B8">
        <v>0.09</v>
      </c>
      <c r="C8">
        <f>$G$4*$C$3*SQRT(2*(B8*100000)/($G$3*(($C$3^2/$C$4^2)-1)))</f>
        <v>1.3780024810921281E-3</v>
      </c>
      <c r="D8">
        <v>0.47</v>
      </c>
      <c r="E8">
        <v>18</v>
      </c>
      <c r="F8">
        <v>0.12</v>
      </c>
      <c r="G8">
        <v>1500</v>
      </c>
      <c r="H8">
        <v>100</v>
      </c>
      <c r="I8">
        <f>(1.01325+D8)-J44</f>
        <v>1.48325</v>
      </c>
      <c r="J8">
        <f>((1.01325+D8)*100000)*C8</f>
        <v>204.3922180079899</v>
      </c>
      <c r="K8">
        <f>(E8/J8)*100</f>
        <v>8.8065975189409418</v>
      </c>
    </row>
    <row r="9" spans="2:11" x14ac:dyDescent="0.35">
      <c r="B9">
        <v>0.09</v>
      </c>
      <c r="C9">
        <f t="shared" ref="C9:C15" si="0">$G$4*$C$3*SQRT(2*(B9*100000)/($G$3*(($C$3^2/$C$4^2)-1)))</f>
        <v>1.3780024810921281E-3</v>
      </c>
      <c r="D9">
        <v>0.46</v>
      </c>
      <c r="E9">
        <v>19</v>
      </c>
      <c r="F9">
        <v>0.13</v>
      </c>
      <c r="G9">
        <v>1500</v>
      </c>
      <c r="H9">
        <v>90</v>
      </c>
      <c r="I9">
        <f t="shared" ref="I9:I14" si="1">(1.01325+D9)-J45</f>
        <v>1.4732499999999999</v>
      </c>
      <c r="J9">
        <f t="shared" ref="J9:J15" si="2">((1.01325+D9)*100000)*C9</f>
        <v>203.01421552689777</v>
      </c>
      <c r="K9">
        <f t="shared" ref="K9:K15" si="3">(E9/J9)*100</f>
        <v>9.3589505299852522</v>
      </c>
    </row>
    <row r="10" spans="2:11" x14ac:dyDescent="0.35">
      <c r="B10">
        <v>0.08</v>
      </c>
      <c r="C10">
        <f t="shared" si="0"/>
        <v>1.2991931984961747E-3</v>
      </c>
      <c r="D10">
        <v>0.49</v>
      </c>
      <c r="E10">
        <v>21</v>
      </c>
      <c r="F10">
        <v>0.14000000000000001</v>
      </c>
      <c r="G10">
        <v>1500</v>
      </c>
      <c r="H10">
        <v>80</v>
      </c>
      <c r="I10">
        <f t="shared" si="1"/>
        <v>1.50325</v>
      </c>
      <c r="J10">
        <f t="shared" si="2"/>
        <v>195.30121756393746</v>
      </c>
      <c r="K10">
        <f t="shared" si="3"/>
        <v>10.752621136693655</v>
      </c>
    </row>
    <row r="11" spans="2:11" x14ac:dyDescent="0.35">
      <c r="B11">
        <v>7.0000000000000007E-2</v>
      </c>
      <c r="C11">
        <f t="shared" si="0"/>
        <v>1.2152839569999189E-3</v>
      </c>
      <c r="D11">
        <v>0.52</v>
      </c>
      <c r="E11">
        <v>21</v>
      </c>
      <c r="F11">
        <v>0.14000000000000001</v>
      </c>
      <c r="G11">
        <v>1500</v>
      </c>
      <c r="H11">
        <v>70</v>
      </c>
      <c r="I11">
        <f>(1.01325+D11)-J47</f>
        <v>1.53325</v>
      </c>
      <c r="J11">
        <f t="shared" si="2"/>
        <v>186.33341270701257</v>
      </c>
      <c r="K11">
        <f t="shared" si="3"/>
        <v>11.270120422803631</v>
      </c>
    </row>
    <row r="12" spans="2:11" x14ac:dyDescent="0.35">
      <c r="B12">
        <v>0.06</v>
      </c>
      <c r="C12">
        <f t="shared" si="0"/>
        <v>1.125134314321646E-3</v>
      </c>
      <c r="D12">
        <v>0.56000000000000005</v>
      </c>
      <c r="E12">
        <v>21</v>
      </c>
      <c r="F12">
        <v>0.14000000000000001</v>
      </c>
      <c r="G12">
        <v>1500</v>
      </c>
      <c r="H12">
        <v>60</v>
      </c>
      <c r="I12">
        <f t="shared" si="1"/>
        <v>1.57325</v>
      </c>
      <c r="J12">
        <f t="shared" si="2"/>
        <v>177.01175600065295</v>
      </c>
      <c r="K12">
        <f t="shared" si="3"/>
        <v>11.863618820844044</v>
      </c>
    </row>
    <row r="13" spans="2:11" x14ac:dyDescent="0.35">
      <c r="B13">
        <v>0.05</v>
      </c>
      <c r="C13">
        <f t="shared" si="0"/>
        <v>1.0271024069617891E-3</v>
      </c>
      <c r="D13">
        <v>0.59</v>
      </c>
      <c r="E13">
        <v>19</v>
      </c>
      <c r="F13">
        <v>0.13</v>
      </c>
      <c r="G13">
        <v>1500</v>
      </c>
      <c r="H13">
        <v>50</v>
      </c>
      <c r="I13">
        <f t="shared" si="1"/>
        <v>1.6032500000000001</v>
      </c>
      <c r="J13">
        <f t="shared" si="2"/>
        <v>164.67019339614885</v>
      </c>
      <c r="K13">
        <f t="shared" si="3"/>
        <v>11.5382144200751</v>
      </c>
    </row>
    <row r="14" spans="2:11" x14ac:dyDescent="0.35">
      <c r="B14">
        <v>0.04</v>
      </c>
      <c r="C14">
        <f t="shared" si="0"/>
        <v>9.1866832072808535E-4</v>
      </c>
      <c r="D14">
        <v>0.64</v>
      </c>
      <c r="E14">
        <v>16</v>
      </c>
      <c r="F14">
        <v>0.1</v>
      </c>
      <c r="G14">
        <v>1500</v>
      </c>
      <c r="H14">
        <v>40</v>
      </c>
      <c r="I14">
        <f t="shared" si="1"/>
        <v>1.6532499999999999</v>
      </c>
      <c r="J14">
        <f t="shared" si="2"/>
        <v>151.8788401243707</v>
      </c>
      <c r="K14">
        <f t="shared" si="3"/>
        <v>10.534713056076741</v>
      </c>
    </row>
    <row r="15" spans="2:11" x14ac:dyDescent="0.35">
      <c r="B15">
        <v>0.02</v>
      </c>
      <c r="C15">
        <f t="shared" si="0"/>
        <v>6.4959659924808736E-4</v>
      </c>
      <c r="D15">
        <v>0.7</v>
      </c>
      <c r="E15">
        <v>6</v>
      </c>
      <c r="F15">
        <v>0.04</v>
      </c>
      <c r="G15">
        <v>1500</v>
      </c>
      <c r="H15">
        <v>30</v>
      </c>
      <c r="I15">
        <f>(1.01325+D15)-J51</f>
        <v>1.7132499999999999</v>
      </c>
      <c r="J15">
        <f t="shared" si="2"/>
        <v>111.29213736617857</v>
      </c>
      <c r="K15">
        <f t="shared" si="3"/>
        <v>5.3912164345074274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516-4F2F-4A91-AFD2-AED705585B14}">
  <dimension ref="B2:K10"/>
  <sheetViews>
    <sheetView workbookViewId="0">
      <selection activeCell="I8" sqref="I8:K10"/>
    </sheetView>
  </sheetViews>
  <sheetFormatPr defaultRowHeight="14.5" x14ac:dyDescent="0.35"/>
  <sheetData>
    <row r="2" spans="2:11" x14ac:dyDescent="0.35">
      <c r="B2" t="s">
        <v>6</v>
      </c>
      <c r="F2" t="s">
        <v>12</v>
      </c>
    </row>
    <row r="3" spans="2:11" x14ac:dyDescent="0.35">
      <c r="B3" t="s">
        <v>8</v>
      </c>
      <c r="C3">
        <v>9.0792027688745035E-4</v>
      </c>
      <c r="D3" t="s">
        <v>10</v>
      </c>
      <c r="F3" t="s">
        <v>7</v>
      </c>
      <c r="G3">
        <v>1000</v>
      </c>
      <c r="H3" t="s">
        <v>11</v>
      </c>
      <c r="I3" t="s">
        <v>16</v>
      </c>
      <c r="J3">
        <v>9.81</v>
      </c>
      <c r="K3" t="s">
        <v>17</v>
      </c>
    </row>
    <row r="4" spans="2:11" x14ac:dyDescent="0.35">
      <c r="B4" t="s">
        <v>9</v>
      </c>
      <c r="C4">
        <v>3.1415926535897931E-4</v>
      </c>
      <c r="D4" t="s">
        <v>10</v>
      </c>
      <c r="F4" t="s">
        <v>13</v>
      </c>
      <c r="G4">
        <v>0.97</v>
      </c>
      <c r="H4" t="s">
        <v>14</v>
      </c>
      <c r="I4" t="s">
        <v>18</v>
      </c>
      <c r="J4">
        <v>1.01325</v>
      </c>
      <c r="K4" t="s">
        <v>22</v>
      </c>
    </row>
    <row r="7" spans="2:11" x14ac:dyDescent="0.35">
      <c r="B7" t="s">
        <v>5</v>
      </c>
      <c r="C7" t="s">
        <v>15</v>
      </c>
      <c r="D7" t="s">
        <v>4</v>
      </c>
      <c r="E7" t="s">
        <v>3</v>
      </c>
      <c r="F7" t="s">
        <v>2</v>
      </c>
      <c r="G7" t="s">
        <v>1</v>
      </c>
      <c r="H7" t="s">
        <v>0</v>
      </c>
      <c r="I7" t="s">
        <v>19</v>
      </c>
      <c r="J7" t="s">
        <v>20</v>
      </c>
      <c r="K7" t="s">
        <v>21</v>
      </c>
    </row>
    <row r="8" spans="2:11" x14ac:dyDescent="0.35">
      <c r="B8">
        <v>0.28000000000000003</v>
      </c>
      <c r="C8">
        <f>$G$4*$C$3*SQRT(2*(B8*100000)/($G$3*(($C$3^2/$C$4^2)-1)))</f>
        <v>2.4305679139998379E-3</v>
      </c>
      <c r="D8">
        <v>0.72</v>
      </c>
      <c r="E8">
        <v>93</v>
      </c>
      <c r="F8">
        <v>0.6</v>
      </c>
      <c r="G8">
        <v>1500</v>
      </c>
      <c r="H8">
        <v>100</v>
      </c>
      <c r="I8">
        <f>(1.01325+D8)-$J$4</f>
        <v>0.72</v>
      </c>
      <c r="J8">
        <f>(($J$4+D8)*100000)*C8</f>
        <v>421.27818369402189</v>
      </c>
      <c r="K8">
        <f>(E8/J8)*100</f>
        <v>22.075674364269176</v>
      </c>
    </row>
    <row r="9" spans="2:11" x14ac:dyDescent="0.35">
      <c r="B9">
        <v>0.19</v>
      </c>
      <c r="C9">
        <f>$G$4*$C$3*SQRT(2*(B9*100000)/($G$3*(($C$3^2/$C$4^2)-1)))</f>
        <v>2.0021911863429679E-3</v>
      </c>
      <c r="D9">
        <v>0.95</v>
      </c>
      <c r="E9">
        <v>92</v>
      </c>
      <c r="F9">
        <v>0.59</v>
      </c>
      <c r="G9">
        <v>1500</v>
      </c>
      <c r="H9">
        <v>60</v>
      </c>
      <c r="I9">
        <f t="shared" ref="I9:I10" si="0">(1.01325+D9)-$J$4</f>
        <v>0.95</v>
      </c>
      <c r="J9">
        <f t="shared" ref="J9:J10" si="1">(($J$4+D9)*100000)*C9</f>
        <v>393.0801846587832</v>
      </c>
      <c r="K9">
        <f t="shared" ref="K9:K10" si="2">(E9/J9)*100</f>
        <v>23.404893858961991</v>
      </c>
    </row>
    <row r="10" spans="2:11" x14ac:dyDescent="0.35">
      <c r="B10">
        <v>0.11</v>
      </c>
      <c r="C10">
        <f>$G$4*$C$3*SQRT(2*(B10*100000)/($G$3*(($C$3^2/$C$4^2)-1)))</f>
        <v>1.5234390633204666E-3</v>
      </c>
      <c r="D10">
        <v>1.18</v>
      </c>
      <c r="E10">
        <v>67</v>
      </c>
      <c r="F10">
        <v>0.43</v>
      </c>
      <c r="G10">
        <v>1500</v>
      </c>
      <c r="H10">
        <v>40</v>
      </c>
      <c r="I10">
        <f t="shared" si="0"/>
        <v>1.18</v>
      </c>
      <c r="J10">
        <f t="shared" si="1"/>
        <v>334.12827256276137</v>
      </c>
      <c r="K10">
        <f t="shared" si="2"/>
        <v>20.052179208335318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1B62-6A7B-4EB2-A993-0C29735188F5}">
  <dimension ref="B2:K83"/>
  <sheetViews>
    <sheetView tabSelected="1" topLeftCell="A12" zoomScale="115" zoomScaleNormal="115" workbookViewId="0">
      <selection activeCell="D25" sqref="D22:N25"/>
    </sheetView>
  </sheetViews>
  <sheetFormatPr defaultRowHeight="14.5" x14ac:dyDescent="0.35"/>
  <cols>
    <col min="2" max="2" width="10" customWidth="1"/>
    <col min="3" max="3" width="12.453125" bestFit="1" customWidth="1"/>
    <col min="4" max="10" width="10" customWidth="1"/>
    <col min="11" max="11" width="11.08984375" customWidth="1"/>
  </cols>
  <sheetData>
    <row r="2" spans="2:11" x14ac:dyDescent="0.35">
      <c r="B2" s="1" t="s">
        <v>23</v>
      </c>
      <c r="F2" s="1" t="s">
        <v>26</v>
      </c>
    </row>
    <row r="3" spans="2:11" x14ac:dyDescent="0.35">
      <c r="B3" t="s">
        <v>8</v>
      </c>
      <c r="C3">
        <v>9.0792027688745035E-4</v>
      </c>
      <c r="D3" t="s">
        <v>10</v>
      </c>
      <c r="F3" t="s">
        <v>7</v>
      </c>
      <c r="G3">
        <v>1000</v>
      </c>
      <c r="H3" t="s">
        <v>11</v>
      </c>
    </row>
    <row r="4" spans="2:11" x14ac:dyDescent="0.35">
      <c r="B4" t="s">
        <v>9</v>
      </c>
      <c r="C4">
        <v>3.1415926535897931E-4</v>
      </c>
      <c r="D4" t="s">
        <v>10</v>
      </c>
      <c r="F4" t="s">
        <v>16</v>
      </c>
      <c r="G4">
        <v>9.81</v>
      </c>
      <c r="H4" t="s">
        <v>17</v>
      </c>
    </row>
    <row r="5" spans="2:11" x14ac:dyDescent="0.35">
      <c r="B5" t="s">
        <v>13</v>
      </c>
      <c r="C5">
        <v>0.97</v>
      </c>
      <c r="D5" t="s">
        <v>14</v>
      </c>
      <c r="F5" t="s">
        <v>18</v>
      </c>
      <c r="G5">
        <v>1.01325</v>
      </c>
      <c r="H5" t="s">
        <v>22</v>
      </c>
    </row>
    <row r="8" spans="2:11" x14ac:dyDescent="0.35">
      <c r="B8" s="1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2:11" x14ac:dyDescent="0.35">
      <c r="B9" s="1" t="s">
        <v>24</v>
      </c>
    </row>
    <row r="10" spans="2:11" x14ac:dyDescent="0.35">
      <c r="B10" t="s">
        <v>37</v>
      </c>
      <c r="C10">
        <v>0.27</v>
      </c>
      <c r="D10">
        <v>0.23</v>
      </c>
      <c r="E10">
        <v>0.19</v>
      </c>
      <c r="F10">
        <v>0.12</v>
      </c>
      <c r="G10">
        <v>0.09</v>
      </c>
      <c r="H10">
        <v>0.14000000000000001</v>
      </c>
      <c r="I10">
        <v>0.22</v>
      </c>
      <c r="J10">
        <v>0.26</v>
      </c>
      <c r="K10">
        <v>0.27</v>
      </c>
    </row>
    <row r="11" spans="2:11" x14ac:dyDescent="0.35">
      <c r="B11" t="s">
        <v>38</v>
      </c>
      <c r="C11">
        <v>0.71</v>
      </c>
      <c r="D11">
        <v>0.81</v>
      </c>
      <c r="E11">
        <v>0.93</v>
      </c>
      <c r="F11">
        <v>1.1499999999999999</v>
      </c>
      <c r="G11">
        <v>1.25</v>
      </c>
      <c r="H11">
        <v>1.06</v>
      </c>
      <c r="I11">
        <v>0.84</v>
      </c>
      <c r="J11">
        <v>0.74</v>
      </c>
      <c r="K11">
        <v>0.72</v>
      </c>
    </row>
    <row r="12" spans="2:11" x14ac:dyDescent="0.35">
      <c r="B12" t="s">
        <v>39</v>
      </c>
      <c r="C12">
        <v>0.56000000000000005</v>
      </c>
      <c r="D12">
        <v>0.56999999999999995</v>
      </c>
      <c r="E12">
        <v>0.56999999999999995</v>
      </c>
      <c r="F12">
        <v>0.45</v>
      </c>
      <c r="G12">
        <v>0.35</v>
      </c>
      <c r="H12">
        <v>0.51</v>
      </c>
      <c r="I12">
        <v>0.56999999999999995</v>
      </c>
      <c r="J12">
        <v>0.55000000000000004</v>
      </c>
      <c r="K12">
        <v>0.55000000000000004</v>
      </c>
    </row>
    <row r="13" spans="2:11" x14ac:dyDescent="0.35">
      <c r="B13" t="s">
        <v>40</v>
      </c>
      <c r="C13">
        <v>1479</v>
      </c>
      <c r="D13">
        <v>1506</v>
      </c>
      <c r="E13">
        <v>1503</v>
      </c>
      <c r="F13">
        <v>1506</v>
      </c>
      <c r="G13">
        <v>1509</v>
      </c>
      <c r="H13">
        <v>1495</v>
      </c>
      <c r="I13">
        <v>1504</v>
      </c>
      <c r="J13">
        <v>1498</v>
      </c>
      <c r="K13">
        <v>1505</v>
      </c>
    </row>
    <row r="14" spans="2:11" x14ac:dyDescent="0.35">
      <c r="B14" t="s">
        <v>44</v>
      </c>
      <c r="C14">
        <v>87</v>
      </c>
      <c r="D14">
        <v>89</v>
      </c>
      <c r="E14">
        <v>89</v>
      </c>
      <c r="F14">
        <v>70</v>
      </c>
      <c r="G14">
        <v>54</v>
      </c>
      <c r="H14">
        <v>79</v>
      </c>
      <c r="I14">
        <v>89</v>
      </c>
      <c r="J14">
        <v>87</v>
      </c>
      <c r="K14">
        <v>86</v>
      </c>
    </row>
    <row r="15" spans="2:11" x14ac:dyDescent="0.35">
      <c r="B15" t="s">
        <v>25</v>
      </c>
      <c r="C15">
        <v>100</v>
      </c>
      <c r="D15">
        <v>80</v>
      </c>
      <c r="E15">
        <v>60</v>
      </c>
      <c r="F15">
        <v>40</v>
      </c>
      <c r="G15">
        <v>30</v>
      </c>
      <c r="H15">
        <v>50</v>
      </c>
      <c r="I15">
        <v>70</v>
      </c>
      <c r="J15">
        <v>90</v>
      </c>
      <c r="K15">
        <v>100</v>
      </c>
    </row>
    <row r="17" spans="2:11" x14ac:dyDescent="0.35">
      <c r="B17" t="s">
        <v>41</v>
      </c>
      <c r="C17">
        <f>$C$5*$C$3*SQRT(2*C10*100000/($G$3*(($C$3/$C$4)^2-1)))</f>
        <v>2.386770310207537E-3</v>
      </c>
      <c r="D17">
        <f t="shared" ref="D17:K17" si="0">$C$5*$C$3*SQRT(2*D10*100000/($G$3*(($C$3/$C$4)^2-1)))</f>
        <v>2.2028892460082558E-3</v>
      </c>
      <c r="E17">
        <f t="shared" si="0"/>
        <v>2.0021911863429679E-3</v>
      </c>
      <c r="F17">
        <f t="shared" si="0"/>
        <v>1.5911802068050245E-3</v>
      </c>
      <c r="G17">
        <f t="shared" si="0"/>
        <v>1.3780024810921281E-3</v>
      </c>
      <c r="H17">
        <f t="shared" si="0"/>
        <v>1.7186710541237265E-3</v>
      </c>
      <c r="I17">
        <f t="shared" si="0"/>
        <v>2.1544681847967683E-3</v>
      </c>
      <c r="J17">
        <f t="shared" si="0"/>
        <v>2.342153846956011E-3</v>
      </c>
      <c r="K17">
        <f t="shared" si="0"/>
        <v>2.386770310207537E-3</v>
      </c>
    </row>
    <row r="18" spans="2:11" x14ac:dyDescent="0.35">
      <c r="B18" t="s">
        <v>43</v>
      </c>
      <c r="C18">
        <f>(C11+1.01325)*100000*C17</f>
        <v>411.30019370651382</v>
      </c>
      <c r="D18">
        <f t="shared" ref="D18:K18" si="1">(D11+1.01325)*100000*D17</f>
        <v>401.64178177845525</v>
      </c>
      <c r="E18">
        <f t="shared" si="1"/>
        <v>389.07580228609726</v>
      </c>
      <c r="F18">
        <f t="shared" si="1"/>
        <v>344.21205823709687</v>
      </c>
      <c r="G18">
        <f t="shared" si="1"/>
        <v>311.87641153317594</v>
      </c>
      <c r="H18">
        <f t="shared" si="1"/>
        <v>356.32347629620153</v>
      </c>
      <c r="I18">
        <f t="shared" si="1"/>
        <v>399.27681634746108</v>
      </c>
      <c r="J18">
        <f t="shared" si="1"/>
        <v>410.63812321756262</v>
      </c>
      <c r="K18">
        <f t="shared" si="1"/>
        <v>413.68696401672133</v>
      </c>
    </row>
    <row r="20" spans="2:11" x14ac:dyDescent="0.35">
      <c r="B20" t="s">
        <v>42</v>
      </c>
      <c r="C20">
        <f>C14/C18*100</f>
        <v>21.152433509933978</v>
      </c>
      <c r="D20">
        <f t="shared" ref="D20:K20" si="2">D14/D18*100</f>
        <v>22.159049192021612</v>
      </c>
      <c r="E20">
        <f t="shared" si="2"/>
        <v>22.874719907293557</v>
      </c>
      <c r="F20">
        <f t="shared" si="2"/>
        <v>20.336300929871339</v>
      </c>
      <c r="G20">
        <f t="shared" si="2"/>
        <v>17.31455089358553</v>
      </c>
      <c r="H20">
        <f t="shared" si="2"/>
        <v>22.170865871977956</v>
      </c>
      <c r="I20">
        <f t="shared" si="2"/>
        <v>22.290299951337492</v>
      </c>
      <c r="J20">
        <f t="shared" si="2"/>
        <v>21.18653750857565</v>
      </c>
      <c r="K20">
        <f t="shared" si="2"/>
        <v>20.788665701470801</v>
      </c>
    </row>
    <row r="22" spans="2:11" x14ac:dyDescent="0.35">
      <c r="B22" t="s">
        <v>45</v>
      </c>
      <c r="C22" t="s">
        <v>46</v>
      </c>
    </row>
    <row r="23" spans="2:11" x14ac:dyDescent="0.35">
      <c r="B23">
        <v>8.1386684474111903E-2</v>
      </c>
      <c r="C23">
        <v>48.047085320978198</v>
      </c>
    </row>
    <row r="24" spans="2:11" x14ac:dyDescent="0.35">
      <c r="B24">
        <v>0.106741159682693</v>
      </c>
      <c r="C24">
        <v>50.3698227433933</v>
      </c>
    </row>
    <row r="25" spans="2:11" x14ac:dyDescent="0.35">
      <c r="B25">
        <v>0.12840096867723899</v>
      </c>
      <c r="C25">
        <v>54.187504072457102</v>
      </c>
    </row>
    <row r="26" spans="2:11" x14ac:dyDescent="0.35">
      <c r="B26">
        <v>0.150321739225936</v>
      </c>
      <c r="C26">
        <v>57.3103320953063</v>
      </c>
    </row>
    <row r="27" spans="2:11" x14ac:dyDescent="0.35">
      <c r="B27">
        <v>0.17224250977463401</v>
      </c>
      <c r="C27">
        <v>60.320828174887502</v>
      </c>
    </row>
    <row r="28" spans="2:11" x14ac:dyDescent="0.35">
      <c r="B28">
        <v>0.19599001120238899</v>
      </c>
      <c r="C28">
        <v>63.478960522763799</v>
      </c>
    </row>
    <row r="29" spans="2:11" x14ac:dyDescent="0.35">
      <c r="B29">
        <v>0.22521770526731899</v>
      </c>
      <c r="C29">
        <v>66.806125699557597</v>
      </c>
    </row>
    <row r="30" spans="2:11" x14ac:dyDescent="0.35">
      <c r="B30">
        <v>0.25444539933224902</v>
      </c>
      <c r="C30">
        <v>69.483370347443895</v>
      </c>
    </row>
    <row r="31" spans="2:11" x14ac:dyDescent="0.35">
      <c r="B31">
        <v>0.294633478671528</v>
      </c>
      <c r="C31">
        <v>71.300765029588206</v>
      </c>
    </row>
    <row r="32" spans="2:11" x14ac:dyDescent="0.35">
      <c r="B32">
        <v>0.33482155801080599</v>
      </c>
      <c r="C32">
        <v>71.913484720140701</v>
      </c>
    </row>
    <row r="33" spans="2:3" x14ac:dyDescent="0.35">
      <c r="B33">
        <v>0.37500963735008502</v>
      </c>
      <c r="C33">
        <v>71.692905631541805</v>
      </c>
    </row>
    <row r="34" spans="2:3" x14ac:dyDescent="0.35">
      <c r="B34">
        <v>0.41860761433027199</v>
      </c>
      <c r="C34">
        <v>71.4371972806846</v>
      </c>
    </row>
    <row r="35" spans="2:3" x14ac:dyDescent="0.35">
      <c r="B35">
        <v>0.45285647634994702</v>
      </c>
      <c r="C35">
        <v>71.830531900496695</v>
      </c>
    </row>
    <row r="36" spans="2:3" x14ac:dyDescent="0.35">
      <c r="B36">
        <v>0.49557387536792102</v>
      </c>
      <c r="C36">
        <v>72.930599406457802</v>
      </c>
    </row>
    <row r="37" spans="2:3" x14ac:dyDescent="0.35">
      <c r="B37">
        <v>0.53576195470720001</v>
      </c>
      <c r="C37">
        <v>73.861933336097593</v>
      </c>
    </row>
    <row r="38" spans="2:3" x14ac:dyDescent="0.35">
      <c r="B38">
        <v>0.57595003404647804</v>
      </c>
      <c r="C38">
        <v>74.952574385281096</v>
      </c>
    </row>
    <row r="39" spans="2:3" x14ac:dyDescent="0.35">
      <c r="B39">
        <v>0.61271299298752302</v>
      </c>
      <c r="C39">
        <v>75.333992392650003</v>
      </c>
    </row>
    <row r="40" spans="2:3" x14ac:dyDescent="0.35">
      <c r="B40">
        <v>0.65632619272503601</v>
      </c>
      <c r="C40">
        <v>76.0432154344645</v>
      </c>
    </row>
    <row r="41" spans="2:3" x14ac:dyDescent="0.35">
      <c r="B41">
        <v>0.69651427206431404</v>
      </c>
      <c r="C41">
        <v>76.386338461173906</v>
      </c>
    </row>
    <row r="42" spans="2:3" x14ac:dyDescent="0.35">
      <c r="B42">
        <v>0.73670235140359297</v>
      </c>
      <c r="C42">
        <v>76.827496638371699</v>
      </c>
    </row>
    <row r="43" spans="2:3" x14ac:dyDescent="0.35">
      <c r="B43">
        <v>0.77803213754228295</v>
      </c>
      <c r="C43">
        <v>77.398091850198696</v>
      </c>
    </row>
    <row r="44" spans="2:3" x14ac:dyDescent="0.35">
      <c r="B44">
        <v>0.81707851008215004</v>
      </c>
      <c r="C44">
        <v>78.616638134785006</v>
      </c>
    </row>
    <row r="45" spans="2:3" x14ac:dyDescent="0.35">
      <c r="B45">
        <v>0.85726658942142897</v>
      </c>
      <c r="C45">
        <v>80.148437361166202</v>
      </c>
    </row>
    <row r="46" spans="2:3" x14ac:dyDescent="0.35">
      <c r="B46">
        <v>0.89745466876070801</v>
      </c>
      <c r="C46">
        <v>81.753762950413702</v>
      </c>
    </row>
    <row r="47" spans="2:3" x14ac:dyDescent="0.35">
      <c r="B47">
        <v>0.94077428674980001</v>
      </c>
      <c r="C47">
        <v>83.217287696990496</v>
      </c>
    </row>
    <row r="48" spans="2:3" x14ac:dyDescent="0.35">
      <c r="B48">
        <v>0.97530150776056901</v>
      </c>
      <c r="C48">
        <v>83.848321646425504</v>
      </c>
    </row>
    <row r="49" spans="2:3" x14ac:dyDescent="0.35">
      <c r="B49">
        <v>1.0180189067785399</v>
      </c>
      <c r="C49">
        <v>84.878633372231405</v>
      </c>
    </row>
    <row r="50" spans="2:3" x14ac:dyDescent="0.35">
      <c r="B50">
        <v>1.05820698611782</v>
      </c>
      <c r="C50">
        <v>85.368809124673405</v>
      </c>
    </row>
    <row r="51" spans="2:3" x14ac:dyDescent="0.35">
      <c r="B51">
        <v>1.0983950654571</v>
      </c>
      <c r="C51">
        <v>85.871239270926495</v>
      </c>
    </row>
    <row r="52" spans="2:3" x14ac:dyDescent="0.35">
      <c r="B52">
        <v>1.13629973119755</v>
      </c>
      <c r="C52">
        <v>85.839837386785604</v>
      </c>
    </row>
    <row r="53" spans="2:3" x14ac:dyDescent="0.35">
      <c r="B53">
        <v>1.1787712241356501</v>
      </c>
      <c r="C53">
        <v>86.667774868644699</v>
      </c>
    </row>
    <row r="54" spans="2:3" x14ac:dyDescent="0.35">
      <c r="B54">
        <v>1.21895930347493</v>
      </c>
      <c r="C54">
        <v>87.145696227275593</v>
      </c>
    </row>
    <row r="55" spans="2:3" x14ac:dyDescent="0.35">
      <c r="B55">
        <v>1.2591473828142099</v>
      </c>
      <c r="C55">
        <v>87.525582435418201</v>
      </c>
    </row>
    <row r="56" spans="2:3" x14ac:dyDescent="0.35">
      <c r="B56">
        <v>1.30126964779014</v>
      </c>
      <c r="C56">
        <v>87.550091223040297</v>
      </c>
    </row>
    <row r="57" spans="2:3" x14ac:dyDescent="0.35">
      <c r="B57">
        <v>1.33952354149277</v>
      </c>
      <c r="C57">
        <v>88.064775763104393</v>
      </c>
    </row>
    <row r="58" spans="2:3" x14ac:dyDescent="0.35">
      <c r="B58">
        <v>1.3797116208320499</v>
      </c>
      <c r="C58">
        <v>88.199574095025895</v>
      </c>
    </row>
    <row r="59" spans="2:3" x14ac:dyDescent="0.35">
      <c r="B59">
        <v>1.41989970017133</v>
      </c>
      <c r="C59">
        <v>88.358881214569607</v>
      </c>
    </row>
    <row r="60" spans="2:3" x14ac:dyDescent="0.35">
      <c r="B60">
        <v>1.4632193181604201</v>
      </c>
      <c r="C60">
        <v>88.060399193886099</v>
      </c>
    </row>
    <row r="61" spans="2:3" x14ac:dyDescent="0.35">
      <c r="B61">
        <v>1.49714432020007</v>
      </c>
      <c r="C61">
        <v>87.983371575645293</v>
      </c>
    </row>
    <row r="62" spans="2:3" x14ac:dyDescent="0.35">
      <c r="B62">
        <v>1.5404639381891601</v>
      </c>
      <c r="C62">
        <v>88.089284550726504</v>
      </c>
    </row>
    <row r="63" spans="2:3" x14ac:dyDescent="0.35">
      <c r="B63">
        <v>1.58065201752844</v>
      </c>
      <c r="C63">
        <v>87.831942280694406</v>
      </c>
    </row>
    <row r="64" spans="2:3" x14ac:dyDescent="0.35">
      <c r="B64">
        <v>1.6208400968677199</v>
      </c>
      <c r="C64">
        <v>87.537836829229207</v>
      </c>
    </row>
    <row r="65" spans="2:3" x14ac:dyDescent="0.35">
      <c r="B65">
        <v>1.6603834476614501</v>
      </c>
      <c r="C65">
        <v>86.931604758929694</v>
      </c>
    </row>
    <row r="66" spans="2:3" x14ac:dyDescent="0.35">
      <c r="B66">
        <v>1.70121625554628</v>
      </c>
      <c r="C66">
        <v>86.949625926298793</v>
      </c>
    </row>
    <row r="67" spans="2:3" x14ac:dyDescent="0.35">
      <c r="B67">
        <v>1.7414043348855499</v>
      </c>
      <c r="C67">
        <v>86.594248505778395</v>
      </c>
    </row>
    <row r="68" spans="2:3" x14ac:dyDescent="0.35">
      <c r="B68">
        <v>1.7815924142248301</v>
      </c>
      <c r="C68">
        <v>86.263379872880094</v>
      </c>
    </row>
    <row r="69" spans="2:3" x14ac:dyDescent="0.35">
      <c r="B69">
        <v>1.82520561396235</v>
      </c>
      <c r="C69">
        <v>85.544966035707304</v>
      </c>
    </row>
    <row r="70" spans="2:3" x14ac:dyDescent="0.35">
      <c r="B70">
        <v>1.8619685729033899</v>
      </c>
      <c r="C70">
        <v>85.822221695682302</v>
      </c>
    </row>
    <row r="71" spans="2:3" x14ac:dyDescent="0.35">
      <c r="B71">
        <v>1.9021566522426701</v>
      </c>
      <c r="C71">
        <v>85.662914576138604</v>
      </c>
    </row>
    <row r="72" spans="2:3" x14ac:dyDescent="0.35">
      <c r="B72">
        <v>1.94234473158195</v>
      </c>
      <c r="C72">
        <v>85.662914576138604</v>
      </c>
    </row>
    <row r="73" spans="2:3" x14ac:dyDescent="0.35">
      <c r="B73">
        <v>1.9840550866537701</v>
      </c>
      <c r="C73">
        <v>85.651681381811798</v>
      </c>
    </row>
    <row r="74" spans="2:3" x14ac:dyDescent="0.35">
      <c r="B74">
        <v>2.0193109926195998</v>
      </c>
      <c r="C74">
        <v>85.546089355139898</v>
      </c>
    </row>
    <row r="75" spans="2:3" x14ac:dyDescent="0.35">
      <c r="B75">
        <v>2.0629089695997802</v>
      </c>
      <c r="C75">
        <v>85.662914576138604</v>
      </c>
    </row>
    <row r="76" spans="2:3" x14ac:dyDescent="0.35">
      <c r="B76">
        <v>2.1030970489390599</v>
      </c>
      <c r="C76">
        <v>85.430081093728703</v>
      </c>
    </row>
    <row r="77" spans="2:3" x14ac:dyDescent="0.35">
      <c r="B77">
        <v>2.1432851282783401</v>
      </c>
      <c r="C77">
        <v>85.332045943240303</v>
      </c>
    </row>
    <row r="78" spans="2:3" x14ac:dyDescent="0.35">
      <c r="B78">
        <v>2.1828284790720698</v>
      </c>
      <c r="C78">
        <v>84.862053898251801</v>
      </c>
    </row>
    <row r="79" spans="2:3" x14ac:dyDescent="0.35">
      <c r="B79">
        <v>2.2236612869568999</v>
      </c>
      <c r="C79">
        <v>84.694817465065697</v>
      </c>
    </row>
    <row r="80" spans="2:3" x14ac:dyDescent="0.35">
      <c r="B80">
        <v>2.2638493662961801</v>
      </c>
      <c r="C80">
        <v>84.1433697435684</v>
      </c>
    </row>
    <row r="81" spans="2:3" x14ac:dyDescent="0.35">
      <c r="B81">
        <v>2.3040374456354602</v>
      </c>
      <c r="C81">
        <v>83.579667628260097</v>
      </c>
    </row>
    <row r="82" spans="2:3" x14ac:dyDescent="0.35">
      <c r="B82">
        <v>2.34765064537297</v>
      </c>
      <c r="C82">
        <v>82.570977837688105</v>
      </c>
    </row>
    <row r="83" spans="2:3" x14ac:dyDescent="0.35">
      <c r="B83">
        <v>2.37223539845363</v>
      </c>
      <c r="C83">
        <v>82.674884885211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Gillespie</dc:creator>
  <cp:lastModifiedBy>Claudio Vestini</cp:lastModifiedBy>
  <dcterms:created xsi:type="dcterms:W3CDTF">2024-05-30T15:43:35Z</dcterms:created>
  <dcterms:modified xsi:type="dcterms:W3CDTF">2024-06-07T10:14:34Z</dcterms:modified>
</cp:coreProperties>
</file>