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ia\OneDrive\Desktop\Trabajos 2024-1\Cloud\"/>
    </mc:Choice>
  </mc:AlternateContent>
  <xr:revisionPtr revIDLastSave="0" documentId="13_ncr:1_{876CD529-B620-4020-A03C-464F224437AC}" xr6:coauthVersionLast="47" xr6:coauthVersionMax="47" xr10:uidLastSave="{00000000-0000-0000-0000-000000000000}"/>
  <bookViews>
    <workbookView xWindow="-108" yWindow="-108" windowWidth="23256" windowHeight="12576" xr2:uid="{33F2222F-5F9D-480E-A187-2718C7C367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1" i="1" l="1"/>
  <c r="O78" i="1"/>
  <c r="O79" i="1" s="1"/>
  <c r="O105" i="1"/>
  <c r="O106" i="1" s="1"/>
  <c r="O126" i="1"/>
  <c r="O121" i="1"/>
  <c r="O122" i="1" s="1"/>
  <c r="O123" i="1" s="1"/>
  <c r="O127" i="1" s="1"/>
  <c r="O130" i="1" s="1"/>
  <c r="O54" i="1"/>
  <c r="O55" i="1" s="1"/>
  <c r="O49" i="1" s="1"/>
  <c r="P41" i="1"/>
  <c r="P39" i="1"/>
  <c r="P37" i="1"/>
  <c r="Q39" i="1"/>
  <c r="Q41" i="1"/>
  <c r="Q42" i="1"/>
  <c r="Q37" i="1"/>
  <c r="P91" i="1"/>
  <c r="Q40" i="1"/>
  <c r="O129" i="1" l="1"/>
  <c r="P40" i="1"/>
  <c r="P42" i="1" s="1"/>
  <c r="O30" i="1"/>
  <c r="O29" i="1"/>
  <c r="O31" i="1" s="1"/>
</calcChain>
</file>

<file path=xl/sharedStrings.xml><?xml version="1.0" encoding="utf-8"?>
<sst xmlns="http://schemas.openxmlformats.org/spreadsheetml/2006/main" count="64" uniqueCount="53">
  <si>
    <t>REPASO PARCIAL 3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</si>
  <si>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</si>
  <si>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</si>
  <si>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</si>
  <si>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</si>
  <si>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</si>
  <si>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</si>
  <si>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</si>
  <si>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respuesta</t>
  </si>
  <si>
    <t>a</t>
  </si>
  <si>
    <t>d</t>
  </si>
  <si>
    <t>n</t>
  </si>
  <si>
    <t>x barra</t>
  </si>
  <si>
    <t>done</t>
  </si>
  <si>
    <t>ep</t>
  </si>
  <si>
    <t>pc</t>
  </si>
  <si>
    <t>s cuadrado</t>
  </si>
  <si>
    <t>p-value</t>
  </si>
  <si>
    <t>Media muestral</t>
  </si>
  <si>
    <t>Desviación estandar muestral</t>
  </si>
  <si>
    <t>S´2</t>
  </si>
  <si>
    <t>Ho: Var</t>
  </si>
  <si>
    <t>EP</t>
  </si>
  <si>
    <t>PC</t>
  </si>
  <si>
    <t>Cola derecha por lo tanto no se rechaza</t>
  </si>
  <si>
    <t xml:space="preserve">Respuesta </t>
  </si>
  <si>
    <t>e</t>
  </si>
  <si>
    <t>Residuo = Valor original- Valor estimado</t>
  </si>
  <si>
    <t>Residuo</t>
  </si>
  <si>
    <t>Voltaje</t>
  </si>
  <si>
    <t>Presión</t>
  </si>
  <si>
    <t>Voltaje est</t>
  </si>
  <si>
    <t>X barra</t>
  </si>
  <si>
    <t>mm</t>
  </si>
  <si>
    <t>S'2</t>
  </si>
  <si>
    <t>Media Ho</t>
  </si>
  <si>
    <t>P-Value</t>
  </si>
  <si>
    <t>Cola izq</t>
  </si>
  <si>
    <t>z(1-alpha/2)</t>
  </si>
  <si>
    <t>Error de tipo II</t>
  </si>
  <si>
    <t>B=P(No rechazar Ho|H1 es verd)</t>
  </si>
  <si>
    <t xml:space="preserve">S2(n-1)/o2 </t>
  </si>
  <si>
    <t>P(x2(n-1)&lt; S2(n-1)/o2)</t>
  </si>
  <si>
    <t>Proporciones</t>
  </si>
  <si>
    <t>alpha</t>
  </si>
  <si>
    <t>alpha/2</t>
  </si>
  <si>
    <t>1-alpha/2</t>
  </si>
  <si>
    <t>p estimado= favorables/totales</t>
  </si>
  <si>
    <t>p estimado</t>
  </si>
  <si>
    <t>Intervalo menor</t>
  </si>
  <si>
    <t>Intervalo mayor</t>
  </si>
  <si>
    <t>P no está dentro del IC así que se rechaza la hipótesis nula</t>
  </si>
  <si>
    <t xml:space="preserve">B=P(S2&lt;1175| o2=1200)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</si>
</sst>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</xdr:colOff>
      <xdr:row>118</xdr:row>
      <xdr:rowOff>9719</xdr:rowOff>
    </xdr:from>
    <xdr:to>
      <xdr:col>12</xdr:col>
      <xdr:colOff>359617</xdr:colOff>
      <xdr:row>134</xdr:row>
      <xdr:rowOff>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D5CDB5B-BC60-464B-A138-C2BE2827D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309" t="37871" r="15728" b="19739"/>
        <a:stretch/>
      </xdr:blipFill>
      <xdr:spPr>
        <a:xfrm>
          <a:off x="1671734" y="31111760"/>
          <a:ext cx="7931021" cy="3100486"/>
        </a:xfrm>
        <a:prstGeom prst="rect">
          <a:avLst/>
        </a:prstGeom>
      </xdr:spPr>
    </xdr:pic>
    <xdr:clientData/>
  </xdr:twoCellAnchor>
  <xdr:twoCellAnchor editAs="oneCell">
    <xdr:from>
      <xdr:col>15</xdr:col>
      <xdr:colOff>165980</xdr:colOff>
      <xdr:row>103</xdr:row>
      <xdr:rowOff>52812</xdr:rowOff>
    </xdr:from>
    <xdr:to>
      <xdr:col>17</xdr:col>
      <xdr:colOff>485896</xdr:colOff>
      <xdr:row>107</xdr:row>
      <xdr:rowOff>176154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40C3C43-B2E7-4952-9152-6D512646F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6416" y="29023901"/>
          <a:ext cx="2047619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8</xdr:col>
      <xdr:colOff>609600</xdr:colOff>
      <xdr:row>172</xdr:row>
      <xdr:rowOff>99060</xdr:rowOff>
    </xdr:to>
    <xdr:pic>
      <xdr:nvPicPr>
        <xdr:cNvPr id="4" name="Imagen 3" descr="Cómo quitar el fondo de una imagen y dejar sólo la silueta">
          <a:extLst>
            <a:ext uri="{FF2B5EF4-FFF2-40B4-BE49-F238E27FC236}">
              <a16:creationId xmlns:a16="http://schemas.microsoft.com/office/drawing/2014/main" id="{5A8FAFD2-9CC6-76AD-06A4-3DE77F0F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27980640"/>
          <a:ext cx="457200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8</xdr:col>
      <xdr:colOff>556260</xdr:colOff>
      <xdr:row>115</xdr:row>
      <xdr:rowOff>129540</xdr:rowOff>
    </xdr:to>
    <xdr:pic>
      <xdr:nvPicPr>
        <xdr:cNvPr id="5" name="Imagen 4" descr="Cómo hacer el prompt de una imagen - IA inteligencia artificial">
          <a:extLst>
            <a:ext uri="{FF2B5EF4-FFF2-40B4-BE49-F238E27FC236}">
              <a16:creationId xmlns:a16="http://schemas.microsoft.com/office/drawing/2014/main" id="{AF574FBD-AA9A-2518-CC2F-74527AA26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19520"/>
          <a:ext cx="214122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10</xdr:col>
      <xdr:colOff>419100</xdr:colOff>
      <xdr:row>130</xdr:row>
      <xdr:rowOff>91440</xdr:rowOff>
    </xdr:to>
    <xdr:pic>
      <xdr:nvPicPr>
        <xdr:cNvPr id="6" name="Imagen 5" descr="Imagen de fondo | Foto Premium">
          <a:extLst>
            <a:ext uri="{FF2B5EF4-FFF2-40B4-BE49-F238E27FC236}">
              <a16:creationId xmlns:a16="http://schemas.microsoft.com/office/drawing/2014/main" id="{4FE8C409-676E-C1B8-2810-D4C12AD2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9385280"/>
          <a:ext cx="596646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18</xdr:col>
      <xdr:colOff>586740</xdr:colOff>
      <xdr:row>108</xdr:row>
      <xdr:rowOff>121920</xdr:rowOff>
    </xdr:to>
    <xdr:pic>
      <xdr:nvPicPr>
        <xdr:cNvPr id="13" name="Imagen 12" descr="15 mejores tipos de archivos de imagen (Pros vs. Contras. + Casos de uso  para cada formato)">
          <a:extLst>
            <a:ext uri="{FF2B5EF4-FFF2-40B4-BE49-F238E27FC236}">
              <a16:creationId xmlns:a16="http://schemas.microsoft.com/office/drawing/2014/main" id="{0E4B1992-7497-33C0-C58F-48702D7A9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1680" y="14996160"/>
          <a:ext cx="97536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10</xdr:col>
      <xdr:colOff>281940</xdr:colOff>
      <xdr:row>100</xdr:row>
      <xdr:rowOff>83820</xdr:rowOff>
    </xdr:to>
    <xdr:pic>
      <xdr:nvPicPr>
        <xdr:cNvPr id="14" name="Imagen 13" descr="6.314.500+ Definicion Fotografías de stock, fotos e imágenes libres de  derechos - iStock | Conceptos, Definir, Objetivo">
          <a:extLst>
            <a:ext uri="{FF2B5EF4-FFF2-40B4-BE49-F238E27FC236}">
              <a16:creationId xmlns:a16="http://schemas.microsoft.com/office/drawing/2014/main" id="{D8033E61-531A-B6E4-27B9-4B33EB50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5361920"/>
          <a:ext cx="582930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9</xdr:col>
      <xdr:colOff>167640</xdr:colOff>
      <xdr:row>117</xdr:row>
      <xdr:rowOff>45720</xdr:rowOff>
    </xdr:to>
    <xdr:pic>
      <xdr:nvPicPr>
        <xdr:cNvPr id="15" name="Imagen 14" descr="Categoría «Depredación» de imágenes, fotos de stock e ilustraciones libres  de regalías | Shutterstock">
          <a:extLst>
            <a:ext uri="{FF2B5EF4-FFF2-40B4-BE49-F238E27FC236}">
              <a16:creationId xmlns:a16="http://schemas.microsoft.com/office/drawing/2014/main" id="{68305164-0E2B-7AD1-1381-02410307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5727680"/>
          <a:ext cx="571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042B-71A2-4380-B774-834D85603208}">
  <dimension ref="A1:DO268"/>
  <sheetViews>
    <sheetView tabSelected="1" topLeftCell="I34" zoomScale="101" zoomScaleNormal="115" workbookViewId="0">
      <selection activeCell="C87" sqref="C87"/>
    </sheetView>
  </sheetViews>
  <sheetFormatPr baseColWidth="10" defaultRowHeight="14.4" x14ac:dyDescent="0.3"/>
  <cols>
    <col min="2" max="2" width="15.5546875" customWidth="1"/>
    <col min="14" max="14" width="14.21875" customWidth="1"/>
    <col min="15" max="15" width="13.33203125" bestFit="1" customWidth="1"/>
    <col min="16" max="16" width="13.6640625" bestFit="1" customWidth="1"/>
  </cols>
  <sheetData>
    <row r="1" spans="1:119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</row>
    <row r="2" spans="1:1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</row>
    <row r="3" spans="1:1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x14ac:dyDescent="0.3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x14ac:dyDescent="0.3">
      <c r="A5" s="1"/>
      <c r="B5" s="3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</row>
    <row r="6" spans="1:1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 t="s">
        <v>8</v>
      </c>
      <c r="O6" s="3" t="s">
        <v>10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</row>
    <row r="7" spans="1:1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</row>
    <row r="8" spans="1:1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</row>
    <row r="9" spans="1:11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</row>
    <row r="10" spans="1:11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</row>
    <row r="11" spans="1:11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</row>
    <row r="12" spans="1:1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</row>
    <row r="13" spans="1:1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</row>
    <row r="14" spans="1:1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</row>
    <row r="15" spans="1:1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</row>
    <row r="16" spans="1:1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</row>
    <row r="17" spans="1:1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</row>
    <row r="18" spans="1:1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</row>
    <row r="19" spans="1:1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</row>
    <row r="20" spans="1:1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</row>
    <row r="21" spans="1:1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</row>
    <row r="22" spans="1:1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x14ac:dyDescent="0.3">
      <c r="A23" s="1"/>
      <c r="B23" s="2" t="s">
        <v>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 x14ac:dyDescent="0.3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" t="s">
        <v>8</v>
      </c>
      <c r="O25" s="7" t="s">
        <v>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8"/>
      <c r="O26" s="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8"/>
      <c r="O27" s="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</row>
    <row r="28" spans="1:1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 t="s">
        <v>11</v>
      </c>
      <c r="O28" s="7">
        <v>50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</row>
    <row r="29" spans="1:1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 t="s">
        <v>14</v>
      </c>
      <c r="O29" s="9">
        <f>(50-1)*(2.3/5.4)</f>
        <v>20.870370370370367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</row>
    <row r="30" spans="1:1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 t="s">
        <v>15</v>
      </c>
      <c r="O30" s="9">
        <f>_xlfn.CHISQ.INV(0.05,49)</f>
        <v>33.930305618527832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</row>
    <row r="31" spans="1:1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 t="s">
        <v>17</v>
      </c>
      <c r="O31" s="7">
        <f>_xlfn.T.DIST(O29,(O28-1),TRUE)</f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</row>
    <row r="32" spans="1:1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</row>
    <row r="33" spans="1:1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</row>
    <row r="34" spans="1:1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25</v>
      </c>
      <c r="O34" s="5" t="s">
        <v>26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spans="1:1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18</v>
      </c>
      <c r="O35" s="1"/>
      <c r="P35" s="1">
        <v>7.5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spans="1:1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19</v>
      </c>
      <c r="O36" s="1"/>
      <c r="P36" s="1">
        <v>2.2999999999999998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spans="1:1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 t="s">
        <v>20</v>
      </c>
      <c r="O37" s="1"/>
      <c r="P37" s="1">
        <f>P36*P36</f>
        <v>5.2899999999999991</v>
      </c>
      <c r="Q37" s="1" t="str">
        <f t="shared" ref="Q37:Q42" ca="1" si="0">_xlfn.FORMULATEXT(P37)</f>
        <v>=P36*P36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spans="1:1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11</v>
      </c>
      <c r="O38" s="1"/>
      <c r="P38" s="1">
        <v>50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spans="1:1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 t="s">
        <v>21</v>
      </c>
      <c r="O39" s="1"/>
      <c r="P39" s="1">
        <f>5.4</f>
        <v>5.4</v>
      </c>
      <c r="Q39" s="1" t="str">
        <f t="shared" ca="1" si="0"/>
        <v>=5,4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spans="1:1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 t="s">
        <v>22</v>
      </c>
      <c r="O40" s="1"/>
      <c r="P40" s="1">
        <f>(P37/P39)*(P38-1)</f>
        <v>48.001851851851839</v>
      </c>
      <c r="Q40" s="1" t="str">
        <f t="shared" ca="1" si="0"/>
        <v>=(P37/P39)*(P38-1)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spans="1:1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 t="s">
        <v>23</v>
      </c>
      <c r="O41" s="1"/>
      <c r="P41" s="1">
        <f>_xlfn.CHISQ.INV(95%,P38-1)</f>
        <v>66.33864886296881</v>
      </c>
      <c r="Q41" s="1" t="str">
        <f t="shared" ca="1" si="0"/>
        <v>=INV.CHICUAD(95%;P38-1)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spans="1:1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 t="s">
        <v>17</v>
      </c>
      <c r="O42" s="1"/>
      <c r="P42" s="1">
        <f>1-_xlfn.CHISQ.DIST(P40,P38-1,TRUE)</f>
        <v>0.51356069612693322</v>
      </c>
      <c r="Q42" s="1" t="str">
        <f t="shared" ca="1" si="0"/>
        <v>=1-DISTR.CHICUAD(P40;P38-1;VERDADERO)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spans="1:1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 t="s">
        <v>24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spans="1:1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x14ac:dyDescent="0.3">
      <c r="A47" s="1"/>
      <c r="B47" s="2" t="s">
        <v>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x14ac:dyDescent="0.3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4" t="s">
        <v>8</v>
      </c>
      <c r="O49" s="3">
        <f>O55</f>
        <v>-0.20985542000000024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</row>
    <row r="50" spans="1:1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</row>
    <row r="51" spans="1:1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 t="s">
        <v>27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</row>
    <row r="52" spans="1:1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 t="s">
        <v>29</v>
      </c>
      <c r="O52" s="1">
        <v>4.7827999999999999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</row>
    <row r="53" spans="1:1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 t="s">
        <v>30</v>
      </c>
      <c r="O53" s="1">
        <v>1.3078000000000001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</row>
    <row r="54" spans="1:1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 t="s">
        <v>31</v>
      </c>
      <c r="O54" s="1">
        <f>0.116+3.7289*O53</f>
        <v>4.9926554200000002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</row>
    <row r="55" spans="1:1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 t="s">
        <v>28</v>
      </c>
      <c r="O55" s="1">
        <f>O52-O54</f>
        <v>-0.20985542000000024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</row>
    <row r="56" spans="1:1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</row>
    <row r="57" spans="1:1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</row>
    <row r="58" spans="1:1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</row>
    <row r="59" spans="1:1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</row>
    <row r="60" spans="1:1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</row>
    <row r="61" spans="1:1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</row>
    <row r="62" spans="1:1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</row>
    <row r="63" spans="1:119" x14ac:dyDescent="0.3">
      <c r="A63" s="1"/>
      <c r="B63" s="2" t="s">
        <v>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</row>
    <row r="64" spans="1:119" x14ac:dyDescent="0.3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</row>
    <row r="65" spans="1:1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</row>
    <row r="66" spans="1:1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</row>
    <row r="67" spans="1:1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 t="s">
        <v>12</v>
      </c>
      <c r="O67" s="7">
        <v>0.2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</row>
    <row r="68" spans="1:1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 t="s">
        <v>16</v>
      </c>
      <c r="O68" s="7">
        <v>0.8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</row>
    <row r="69" spans="1:1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 t="s">
        <v>11</v>
      </c>
      <c r="O69" s="7">
        <v>25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</row>
    <row r="70" spans="1:1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 t="s">
        <v>9</v>
      </c>
      <c r="O70" s="7">
        <v>0.4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</row>
    <row r="71" spans="1:1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0" t="s">
        <v>14</v>
      </c>
      <c r="O71" s="11">
        <f>(O67-O70)/(SQRT(O68)/SQRT(O69))</f>
        <v>-1.1180339887498949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</row>
    <row r="72" spans="1:1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 t="s">
        <v>17</v>
      </c>
      <c r="O72" s="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</row>
    <row r="73" spans="1:1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</row>
    <row r="74" spans="1:1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 t="s">
        <v>32</v>
      </c>
      <c r="O74" s="1">
        <v>0.2</v>
      </c>
      <c r="P74" s="1" t="s">
        <v>33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</row>
    <row r="75" spans="1:1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 t="s">
        <v>34</v>
      </c>
      <c r="O75" s="1">
        <v>0.8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</row>
    <row r="76" spans="1:1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t="s">
        <v>35</v>
      </c>
      <c r="O76">
        <v>0.4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</row>
    <row r="77" spans="1:1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 t="s">
        <v>11</v>
      </c>
      <c r="O77" s="1">
        <v>25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</row>
    <row r="78" spans="1:1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 t="s">
        <v>22</v>
      </c>
      <c r="O78" s="1">
        <f>(O74-O76)/(SQRT(O75/O77))</f>
        <v>-1.1180339887498949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</row>
    <row r="79" spans="1:1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 t="s">
        <v>36</v>
      </c>
      <c r="O79" s="1">
        <f>_xlfn.T.DIST(O78,O77-1,TRUE)</f>
        <v>0.13730966112724829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</row>
    <row r="80" spans="1:1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 t="s">
        <v>37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</row>
    <row r="81" spans="1:1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</row>
    <row r="82" spans="1:119" x14ac:dyDescent="0.3">
      <c r="A82" s="1"/>
      <c r="B82" s="2" t="s">
        <v>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</row>
    <row r="83" spans="1:119" x14ac:dyDescent="0.3">
      <c r="A83" s="1"/>
      <c r="B83" s="3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</row>
    <row r="84" spans="1:1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</row>
    <row r="85" spans="1:119" x14ac:dyDescent="0.3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</row>
    <row r="86" spans="1:1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</row>
    <row r="87" spans="1:119" x14ac:dyDescent="0.3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</row>
    <row r="88" spans="1:1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</row>
    <row r="89" spans="1:1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</row>
    <row r="90" spans="1:1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</row>
    <row r="91" spans="1:1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 t="str">
        <f ca="1">_xlfn.FORMULATEXT(O106)</f>
        <v>=DISTR.CHICUAD(O105;45-1;VERDADERO)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</row>
    <row r="92" spans="1:1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</row>
    <row r="93" spans="1:11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</row>
    <row r="94" spans="1:11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</row>
    <row r="95" spans="1:11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</row>
    <row r="96" spans="1:11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</row>
    <row r="97" spans="1:119" x14ac:dyDescent="0.3">
      <c r="A97" s="1"/>
      <c r="B97" s="2" t="s">
        <v>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</row>
    <row r="98" spans="1:119" x14ac:dyDescent="0.3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</row>
    <row r="99" spans="1:11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</row>
    <row r="100" spans="1:11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</row>
    <row r="101" spans="1:11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</row>
    <row r="102" spans="1:11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 t="s">
        <v>39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</row>
    <row r="103" spans="1:11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 t="s">
        <v>40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</row>
    <row r="104" spans="1:11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 t="s">
        <v>52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</row>
    <row r="105" spans="1:119" x14ac:dyDescent="0.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  <c r="N105" s="1" t="s">
        <v>41</v>
      </c>
      <c r="O105" s="1">
        <f>(1175*(45-1))/1200</f>
        <v>43.083333333333336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</row>
    <row r="106" spans="1:11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5" t="s">
        <v>42</v>
      </c>
      <c r="O106" s="1">
        <f>_xlfn.CHISQ.DIST(O105,45-1,TRUE)</f>
        <v>0.48917506363576035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</row>
    <row r="107" spans="1:119" x14ac:dyDescent="0.3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</row>
    <row r="108" spans="1:11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</row>
    <row r="109" spans="1:11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</row>
    <row r="110" spans="1:11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</row>
    <row r="111" spans="1:11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</row>
    <row r="112" spans="1:11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</row>
    <row r="113" spans="1:11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</row>
    <row r="114" spans="1:11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</row>
    <row r="115" spans="1:11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</row>
    <row r="116" spans="1:119" x14ac:dyDescent="0.3">
      <c r="A116" s="1"/>
      <c r="B116" s="2" t="s">
        <v>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</row>
    <row r="117" spans="1:119" x14ac:dyDescent="0.3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</row>
    <row r="118" spans="1:11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</row>
    <row r="119" spans="1:11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</row>
    <row r="120" spans="1:11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 t="s">
        <v>43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</row>
    <row r="121" spans="1:11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 t="s">
        <v>44</v>
      </c>
      <c r="O121" s="1">
        <f>0.1</f>
        <v>0.1</v>
      </c>
      <c r="P121" s="12"/>
      <c r="Q121" s="12"/>
      <c r="R121" s="12"/>
      <c r="S121" s="12"/>
      <c r="T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</row>
    <row r="122" spans="1:11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 t="s">
        <v>45</v>
      </c>
      <c r="O122" s="1">
        <f>O121/2</f>
        <v>0.05</v>
      </c>
      <c r="P122" s="12"/>
      <c r="Q122" s="12"/>
      <c r="R122" s="12"/>
      <c r="S122" s="12"/>
      <c r="T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</row>
    <row r="123" spans="1:11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 t="s">
        <v>46</v>
      </c>
      <c r="O123" s="1">
        <f>1-O122</f>
        <v>0.95</v>
      </c>
      <c r="P123" s="12"/>
      <c r="Q123" s="12"/>
      <c r="R123" s="12"/>
      <c r="S123" s="12"/>
      <c r="T123" s="1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</row>
    <row r="124" spans="1:11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2"/>
      <c r="Q124" s="12"/>
      <c r="R124" s="12"/>
      <c r="S124" s="12"/>
      <c r="T124" s="1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</row>
    <row r="125" spans="1:11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 t="s">
        <v>47</v>
      </c>
      <c r="O125" s="1"/>
      <c r="P125" s="12"/>
      <c r="Q125" s="12"/>
      <c r="R125" s="12"/>
      <c r="S125" s="12"/>
      <c r="T125" s="1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</row>
    <row r="126" spans="1:11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 t="s">
        <v>48</v>
      </c>
      <c r="O126" s="1">
        <f>55/110</f>
        <v>0.5</v>
      </c>
      <c r="P126" s="12"/>
      <c r="Q126" s="12"/>
      <c r="R126" s="12"/>
      <c r="S126" s="12"/>
      <c r="T126" s="1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</row>
    <row r="127" spans="1:11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 t="s">
        <v>38</v>
      </c>
      <c r="O127" s="1">
        <f>_xlfn.NORM.S.INV(O123)</f>
        <v>1.6448536269514715</v>
      </c>
      <c r="P127" s="12"/>
      <c r="Q127" s="12"/>
      <c r="R127" s="12"/>
      <c r="S127" s="12"/>
      <c r="T127" s="1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</row>
    <row r="128" spans="1:11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 t="s">
        <v>11</v>
      </c>
      <c r="O128" s="1">
        <v>110</v>
      </c>
      <c r="P128" s="12"/>
      <c r="Q128" s="12"/>
      <c r="R128" s="12"/>
      <c r="S128" s="12"/>
      <c r="T128" s="1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</row>
    <row r="129" spans="1:11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 t="s">
        <v>49</v>
      </c>
      <c r="O129" s="1">
        <f>O126-(O127*SQRT((O126*(1-O126)/O128)))</f>
        <v>0.42158468009584232</v>
      </c>
      <c r="P129" s="12"/>
      <c r="Q129" s="12"/>
      <c r="R129" s="12"/>
      <c r="S129" s="12"/>
      <c r="T129" s="1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</row>
    <row r="130" spans="1:11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 t="s">
        <v>50</v>
      </c>
      <c r="O130" s="1">
        <f>O126+(O127*SQRT((O126*(1-O126)/O128)))</f>
        <v>0.57841531990415773</v>
      </c>
      <c r="P130" s="12"/>
      <c r="Q130" s="12"/>
      <c r="R130" s="12"/>
      <c r="S130" s="12"/>
      <c r="T130" s="1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</row>
    <row r="131" spans="1:11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 t="s">
        <v>51</v>
      </c>
      <c r="O131" s="1"/>
      <c r="P131" s="12"/>
      <c r="Q131" s="12"/>
      <c r="R131" s="12"/>
      <c r="S131" s="12"/>
      <c r="T131" s="1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</row>
    <row r="132" spans="1:11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2"/>
      <c r="Q132" s="12"/>
      <c r="R132" s="12"/>
      <c r="S132" s="12"/>
      <c r="T132" s="1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</row>
    <row r="133" spans="1:11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2"/>
      <c r="Q133" s="12"/>
      <c r="R133" s="12"/>
      <c r="S133" s="12"/>
      <c r="T133" s="1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</row>
    <row r="134" spans="1:11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2"/>
      <c r="Q134" s="12"/>
      <c r="R134" s="12"/>
      <c r="S134" s="12"/>
      <c r="T134" s="1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</row>
    <row r="135" spans="1:11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2"/>
      <c r="Q135" s="12"/>
      <c r="R135" s="12"/>
      <c r="S135" s="12"/>
      <c r="T135" s="1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</row>
    <row r="136" spans="1:119" s="13" customForma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</row>
    <row r="137" spans="1:119" s="13" customForma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</row>
    <row r="138" spans="1:119" s="13" customForma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</row>
    <row r="139" spans="1:119" s="13" customForma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</row>
    <row r="140" spans="1:119" s="13" customForma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</row>
    <row r="141" spans="1:119" s="13" customForma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</row>
    <row r="142" spans="1:119" s="13" customForma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</row>
    <row r="143" spans="1:119" s="13" customForma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</row>
    <row r="144" spans="1:119" s="13" customForma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</row>
    <row r="145" spans="1:119" s="13" customForma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</row>
    <row r="146" spans="1:119" s="13" customForma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</row>
    <row r="147" spans="1:119" s="13" customForma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</row>
    <row r="148" spans="1:119" s="13" customForma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</row>
    <row r="149" spans="1:119" s="13" customForma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</row>
    <row r="150" spans="1:119" s="13" customForma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</row>
    <row r="151" spans="1:119" s="13" customForma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</row>
    <row r="152" spans="1:119" s="13" customForma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</row>
    <row r="153" spans="1:119" s="13" customForma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</row>
    <row r="154" spans="1:119" s="13" customFormat="1" x14ac:dyDescent="0.3">
      <c r="A154" s="12"/>
      <c r="B154" s="12"/>
      <c r="C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</row>
    <row r="155" spans="1:119" s="13" customForma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</row>
    <row r="156" spans="1:119" s="13" customForma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</row>
    <row r="157" spans="1:119" s="13" customForma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</row>
    <row r="158" spans="1:119" s="13" customForma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</row>
    <row r="159" spans="1:119" s="13" customForma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</row>
    <row r="160" spans="1:119" s="13" customForma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</row>
    <row r="161" spans="1:119" s="13" customForma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</row>
    <row r="162" spans="1:119" s="13" customForma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</row>
    <row r="163" spans="1:119" s="13" customForma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</row>
    <row r="164" spans="1:119" s="13" customForma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</row>
    <row r="165" spans="1:119" s="13" customForma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</row>
    <row r="166" spans="1:119" s="13" customForma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</row>
    <row r="167" spans="1:119" s="13" customForma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</row>
    <row r="168" spans="1:119" s="13" customForma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</row>
    <row r="169" spans="1:119" s="13" customForma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</row>
    <row r="170" spans="1:119" s="13" customForma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</row>
    <row r="171" spans="1:119" s="13" customForma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</row>
    <row r="172" spans="1:119" s="13" customForma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</row>
    <row r="173" spans="1:119" s="13" customForma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</row>
    <row r="174" spans="1:119" s="13" customForma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</row>
    <row r="175" spans="1:119" s="13" customForma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</row>
    <row r="176" spans="1:119" s="13" customForma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</row>
    <row r="177" spans="1:119" s="13" customForma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</row>
    <row r="178" spans="1:119" s="13" customForma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</row>
    <row r="179" spans="1:119" s="13" customForma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</row>
    <row r="180" spans="1:119" s="13" customForma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</row>
    <row r="181" spans="1:119" s="13" customForma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</row>
    <row r="182" spans="1:119" s="13" customForma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</row>
    <row r="183" spans="1:119" s="13" customForma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</row>
    <row r="184" spans="1:119" s="13" customForma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</row>
    <row r="185" spans="1:119" s="13" customForma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</row>
    <row r="186" spans="1:119" s="13" customForma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</row>
    <row r="187" spans="1:119" s="13" customForma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</row>
    <row r="188" spans="1:119" s="13" customForma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</row>
    <row r="189" spans="1:119" s="13" customForma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</row>
    <row r="190" spans="1:119" s="13" customForma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</row>
    <row r="191" spans="1:119" s="13" customForma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</row>
    <row r="192" spans="1:119" s="13" customForma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</row>
    <row r="193" spans="1:119" s="13" customForma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</row>
    <row r="194" spans="1:119" s="13" customForma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</row>
    <row r="195" spans="1:119" s="13" customForma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</row>
    <row r="196" spans="1:119" s="13" customForma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</row>
    <row r="197" spans="1:119" s="13" customForma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</row>
    <row r="198" spans="1:119" s="13" customForma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</row>
    <row r="199" spans="1:119" s="13" customForma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</row>
    <row r="200" spans="1:119" s="13" customForma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</row>
    <row r="201" spans="1:119" s="13" customForma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</row>
    <row r="202" spans="1:119" s="13" customForma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</row>
    <row r="203" spans="1:119" s="13" customForma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</row>
    <row r="204" spans="1:119" s="13" customForma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</row>
    <row r="205" spans="1:119" s="13" customForma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</row>
    <row r="206" spans="1:119" s="13" customForma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</row>
    <row r="207" spans="1:119" s="13" customForma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</row>
    <row r="208" spans="1:119" s="13" customForma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</row>
    <row r="209" spans="1:119" s="13" customForma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</row>
    <row r="210" spans="1:119" s="13" customForma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</row>
    <row r="211" spans="1:119" s="13" customForma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</row>
    <row r="212" spans="1:119" s="13" customForma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</row>
    <row r="213" spans="1:119" s="13" customForma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</row>
    <row r="214" spans="1:119" s="13" customForma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</row>
    <row r="215" spans="1:119" s="13" customForma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</row>
    <row r="216" spans="1:119" s="13" customForma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</row>
    <row r="217" spans="1:119" s="13" customForma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</row>
    <row r="218" spans="1:119" s="13" customFormat="1" x14ac:dyDescent="0.3"/>
    <row r="219" spans="1:119" s="13" customFormat="1" x14ac:dyDescent="0.3"/>
    <row r="220" spans="1:119" s="13" customFormat="1" x14ac:dyDescent="0.3"/>
    <row r="221" spans="1:119" s="13" customFormat="1" x14ac:dyDescent="0.3"/>
    <row r="222" spans="1:119" s="13" customFormat="1" x14ac:dyDescent="0.3"/>
    <row r="223" spans="1:119" s="13" customFormat="1" x14ac:dyDescent="0.3"/>
    <row r="224" spans="1:119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pans="16:20" s="13" customFormat="1" x14ac:dyDescent="0.3"/>
    <row r="242" spans="16:20" s="13" customFormat="1" x14ac:dyDescent="0.3"/>
    <row r="243" spans="16:20" s="13" customFormat="1" x14ac:dyDescent="0.3"/>
    <row r="244" spans="16:20" s="13" customFormat="1" x14ac:dyDescent="0.3"/>
    <row r="245" spans="16:20" s="13" customFormat="1" x14ac:dyDescent="0.3"/>
    <row r="246" spans="16:20" s="13" customFormat="1" x14ac:dyDescent="0.3"/>
    <row r="247" spans="16:20" s="13" customFormat="1" x14ac:dyDescent="0.3"/>
    <row r="248" spans="16:20" s="13" customFormat="1" x14ac:dyDescent="0.3"/>
    <row r="249" spans="16:20" s="13" customFormat="1" x14ac:dyDescent="0.3"/>
    <row r="250" spans="16:20" s="13" customFormat="1" x14ac:dyDescent="0.3"/>
    <row r="251" spans="16:20" s="13" customFormat="1" x14ac:dyDescent="0.3"/>
    <row r="252" spans="16:20" s="13" customFormat="1" x14ac:dyDescent="0.3"/>
    <row r="253" spans="16:20" s="13" customFormat="1" x14ac:dyDescent="0.3"/>
    <row r="254" spans="16:20" s="13" customFormat="1" x14ac:dyDescent="0.3">
      <c r="P254"/>
      <c r="Q254"/>
      <c r="R254"/>
      <c r="S254"/>
      <c r="T254"/>
    </row>
    <row r="255" spans="16:20" s="13" customFormat="1" x14ac:dyDescent="0.3">
      <c r="P255"/>
      <c r="Q255"/>
      <c r="R255"/>
      <c r="S255"/>
      <c r="T255"/>
    </row>
    <row r="256" spans="16:20" s="13" customFormat="1" x14ac:dyDescent="0.3">
      <c r="P256"/>
      <c r="Q256"/>
      <c r="R256"/>
      <c r="S256"/>
      <c r="T256"/>
    </row>
    <row r="257" spans="16:20" s="13" customFormat="1" x14ac:dyDescent="0.3">
      <c r="P257"/>
      <c r="Q257"/>
      <c r="R257"/>
      <c r="S257"/>
      <c r="T257"/>
    </row>
    <row r="258" spans="16:20" s="13" customFormat="1" x14ac:dyDescent="0.3">
      <c r="P258"/>
      <c r="Q258"/>
      <c r="R258"/>
      <c r="S258"/>
      <c r="T258"/>
    </row>
    <row r="259" spans="16:20" s="13" customFormat="1" x14ac:dyDescent="0.3">
      <c r="P259"/>
      <c r="Q259"/>
      <c r="R259"/>
      <c r="S259"/>
      <c r="T259"/>
    </row>
    <row r="260" spans="16:20" s="13" customFormat="1" x14ac:dyDescent="0.3">
      <c r="P260"/>
      <c r="Q260"/>
      <c r="R260"/>
      <c r="S260"/>
      <c r="T260"/>
    </row>
    <row r="261" spans="16:20" s="13" customFormat="1" x14ac:dyDescent="0.3">
      <c r="P261"/>
      <c r="Q261"/>
      <c r="R261"/>
      <c r="S261"/>
      <c r="T261"/>
    </row>
    <row r="262" spans="16:20" s="13" customFormat="1" x14ac:dyDescent="0.3">
      <c r="P262"/>
      <c r="Q262"/>
      <c r="R262"/>
      <c r="S262"/>
      <c r="T262"/>
    </row>
    <row r="263" spans="16:20" s="13" customFormat="1" x14ac:dyDescent="0.3">
      <c r="P263"/>
      <c r="Q263"/>
      <c r="R263"/>
      <c r="S263"/>
      <c r="T263"/>
    </row>
    <row r="264" spans="16:20" s="13" customFormat="1" x14ac:dyDescent="0.3">
      <c r="P264"/>
      <c r="Q264"/>
      <c r="R264"/>
      <c r="S264"/>
      <c r="T264"/>
    </row>
    <row r="265" spans="16:20" s="13" customFormat="1" x14ac:dyDescent="0.3">
      <c r="P265"/>
      <c r="Q265"/>
      <c r="R265"/>
      <c r="S265"/>
      <c r="T265"/>
    </row>
    <row r="266" spans="16:20" s="13" customFormat="1" x14ac:dyDescent="0.3">
      <c r="P266"/>
      <c r="Q266"/>
      <c r="R266"/>
      <c r="S266"/>
      <c r="T266"/>
    </row>
    <row r="267" spans="16:20" s="13" customFormat="1" x14ac:dyDescent="0.3">
      <c r="P267"/>
      <c r="Q267"/>
      <c r="R267"/>
      <c r="S267"/>
      <c r="T267"/>
    </row>
    <row r="268" spans="16:20" s="13" customFormat="1" x14ac:dyDescent="0.3">
      <c r="P268"/>
      <c r="Q268"/>
      <c r="R268"/>
      <c r="S268"/>
      <c r="T268"/>
    </row>
  </sheetData>
  <mergeCells count="2">
    <mergeCell ref="A1:L1"/>
    <mergeCell ref="N106:N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Jairo Adolfo Cespedes Plata</cp:lastModifiedBy>
  <dcterms:created xsi:type="dcterms:W3CDTF">2020-07-31T02:18:12Z</dcterms:created>
  <dcterms:modified xsi:type="dcterms:W3CDTF">2024-04-07T18:44:29Z</dcterms:modified>
</cp:coreProperties>
</file>