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Git\YuhanTeamProject\"/>
    </mc:Choice>
  </mc:AlternateContent>
  <xr:revisionPtr revIDLastSave="0" documentId="13_ncr:1_{B86EE2F8-C6DA-4B24-9D25-95B9F4B7BAC8}" xr6:coauthVersionLast="47" xr6:coauthVersionMax="47" xr10:uidLastSave="{00000000-0000-0000-0000-000000000000}"/>
  <bookViews>
    <workbookView xWindow="19095" yWindow="0" windowWidth="19410" windowHeight="209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3" i="1" l="1"/>
  <c r="P4" i="1"/>
  <c r="I6" i="1"/>
  <c r="H31" i="1"/>
  <c r="R24" i="1"/>
  <c r="R25" i="1"/>
  <c r="R26" i="1"/>
  <c r="R27" i="1" s="1"/>
  <c r="R28" i="1" s="1"/>
  <c r="R29" i="1" s="1"/>
  <c r="R30" i="1" s="1"/>
  <c r="R23" i="1"/>
  <c r="Q12" i="1"/>
  <c r="Q13" i="1"/>
  <c r="Q14" i="1" s="1"/>
  <c r="Q15" i="1" s="1"/>
  <c r="Q16" i="1" s="1"/>
  <c r="Q17" i="1" s="1"/>
  <c r="Q18" i="1" s="1"/>
  <c r="Q19" i="1" s="1"/>
  <c r="Q20" i="1" s="1"/>
  <c r="Q21" i="1" s="1"/>
  <c r="Q22" i="1" s="1"/>
  <c r="Q24" i="1" s="1"/>
  <c r="Q25" i="1" s="1"/>
  <c r="Q26" i="1" s="1"/>
  <c r="Q27" i="1" s="1"/>
  <c r="Q28" i="1" s="1"/>
  <c r="Q11" i="1"/>
  <c r="Q10" i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R22" i="1"/>
  <c r="L4" i="1"/>
  <c r="L5" i="1" s="1"/>
  <c r="L6" i="1" s="1"/>
  <c r="H3" i="1"/>
  <c r="J3" i="1" s="1"/>
  <c r="J2" i="1"/>
  <c r="S2" i="1"/>
  <c r="Q29" i="1" l="1"/>
  <c r="Q30" i="1" s="1"/>
  <c r="P5" i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O4" i="1"/>
  <c r="L7" i="1"/>
  <c r="M6" i="1"/>
  <c r="M5" i="1"/>
  <c r="H4" i="1"/>
  <c r="H5" i="1" s="1"/>
  <c r="J5" i="1" s="1"/>
  <c r="J4" i="1"/>
  <c r="M4" i="1" s="1"/>
  <c r="N4" i="1" s="1"/>
  <c r="O5" i="1" l="1"/>
  <c r="O6" i="1"/>
  <c r="L8" i="1"/>
  <c r="M7" i="1"/>
  <c r="N5" i="1"/>
  <c r="J6" i="1"/>
  <c r="J7" i="1"/>
  <c r="M3" i="1"/>
  <c r="N3" i="1" s="1"/>
  <c r="O7" i="1" l="1"/>
  <c r="L9" i="1"/>
  <c r="M8" i="1"/>
  <c r="N6" i="1"/>
  <c r="O8" i="1" l="1"/>
  <c r="L10" i="1"/>
  <c r="M9" i="1"/>
  <c r="N7" i="1"/>
  <c r="O9" i="1" l="1"/>
  <c r="L11" i="1"/>
  <c r="M10" i="1"/>
  <c r="I8" i="1"/>
  <c r="J8" i="1" s="1"/>
  <c r="O10" i="1" l="1"/>
  <c r="L12" i="1"/>
  <c r="M11" i="1"/>
  <c r="J9" i="1"/>
  <c r="N9" i="1" s="1"/>
  <c r="N8" i="1"/>
  <c r="O11" i="1" l="1"/>
  <c r="L13" i="1"/>
  <c r="M12" i="1"/>
  <c r="I10" i="1"/>
  <c r="J10" i="1" s="1"/>
  <c r="O12" i="1" l="1"/>
  <c r="L14" i="1"/>
  <c r="M13" i="1"/>
  <c r="K10" i="1"/>
  <c r="N10" i="1"/>
  <c r="J11" i="1"/>
  <c r="O13" i="1" l="1"/>
  <c r="L15" i="1"/>
  <c r="M14" i="1"/>
  <c r="N11" i="1"/>
  <c r="I12" i="1"/>
  <c r="J12" i="1"/>
  <c r="O14" i="1" l="1"/>
  <c r="L16" i="1"/>
  <c r="M15" i="1"/>
  <c r="N12" i="1"/>
  <c r="K12" i="1"/>
  <c r="J13" i="1"/>
  <c r="O15" i="1" l="1"/>
  <c r="L17" i="1"/>
  <c r="M16" i="1"/>
  <c r="N13" i="1"/>
  <c r="I14" i="1"/>
  <c r="U6" i="1"/>
  <c r="O16" i="1" l="1"/>
  <c r="L18" i="1"/>
  <c r="M17" i="1"/>
  <c r="J15" i="1"/>
  <c r="J14" i="1"/>
  <c r="O17" i="1" l="1"/>
  <c r="L19" i="1"/>
  <c r="M18" i="1"/>
  <c r="K14" i="1"/>
  <c r="N15" i="1"/>
  <c r="N14" i="1"/>
  <c r="X6" i="1"/>
  <c r="I16" i="1"/>
  <c r="O18" i="1" l="1"/>
  <c r="L20" i="1"/>
  <c r="M19" i="1"/>
  <c r="J16" i="1"/>
  <c r="J17" i="1"/>
  <c r="O19" i="1" l="1"/>
  <c r="L21" i="1"/>
  <c r="M20" i="1"/>
  <c r="N16" i="1"/>
  <c r="N17" i="1"/>
  <c r="K16" i="1"/>
  <c r="I18" i="1"/>
  <c r="J18" i="1" s="1"/>
  <c r="K18" i="1"/>
  <c r="O20" i="1" l="1"/>
  <c r="L22" i="1"/>
  <c r="M21" i="1"/>
  <c r="N18" i="1"/>
  <c r="J19" i="1"/>
  <c r="O21" i="1" l="1"/>
  <c r="L23" i="1"/>
  <c r="M22" i="1"/>
  <c r="N19" i="1"/>
  <c r="I20" i="1"/>
  <c r="O22" i="1" l="1"/>
  <c r="L24" i="1"/>
  <c r="M23" i="1"/>
  <c r="J20" i="1"/>
  <c r="J21" i="1"/>
  <c r="O23" i="1" l="1"/>
  <c r="L25" i="1"/>
  <c r="M24" i="1"/>
  <c r="N20" i="1"/>
  <c r="N21" i="1"/>
  <c r="K20" i="1"/>
  <c r="I22" i="1"/>
  <c r="J22" i="1" s="1"/>
  <c r="O24" i="1" l="1"/>
  <c r="L26" i="1"/>
  <c r="M25" i="1"/>
  <c r="N22" i="1"/>
  <c r="K22" i="1"/>
  <c r="J23" i="1"/>
  <c r="O25" i="1" l="1"/>
  <c r="L27" i="1"/>
  <c r="M26" i="1"/>
  <c r="N23" i="1"/>
  <c r="I24" i="1"/>
  <c r="J24" i="1" s="1"/>
  <c r="N24" i="1"/>
  <c r="K24" i="1"/>
  <c r="O26" i="1" l="1"/>
  <c r="L28" i="1"/>
  <c r="M27" i="1"/>
  <c r="J25" i="1"/>
  <c r="O27" i="1" l="1"/>
  <c r="L29" i="1"/>
  <c r="M28" i="1"/>
  <c r="N25" i="1"/>
  <c r="I26" i="1"/>
  <c r="J26" i="1" s="1"/>
  <c r="K26" i="1"/>
  <c r="N26" i="1"/>
  <c r="O28" i="1" l="1"/>
  <c r="L30" i="1"/>
  <c r="M30" i="1" s="1"/>
  <c r="M29" i="1"/>
  <c r="J27" i="1"/>
  <c r="O29" i="1" l="1"/>
  <c r="N27" i="1"/>
  <c r="I28" i="1"/>
  <c r="J28" i="1" s="1"/>
  <c r="O30" i="1" l="1"/>
  <c r="N28" i="1"/>
  <c r="K28" i="1"/>
  <c r="I29" i="1"/>
  <c r="S29" i="1"/>
  <c r="J29" i="1" l="1"/>
  <c r="I30" i="1"/>
  <c r="S30" i="1"/>
  <c r="N29" i="1" l="1"/>
  <c r="K29" i="1"/>
  <c r="J30" i="1"/>
  <c r="I31" i="1"/>
  <c r="S31" i="1"/>
  <c r="N30" i="1" l="1"/>
  <c r="K30" i="1"/>
  <c r="J31" i="1"/>
  <c r="M31" i="1" s="1"/>
  <c r="N31" i="1" l="1"/>
  <c r="K31" i="1"/>
  <c r="P3" i="1" l="1"/>
  <c r="S3" i="1" s="1"/>
  <c r="S4" i="1"/>
  <c r="S5" i="1" l="1"/>
  <c r="S6" i="1" l="1"/>
  <c r="S7" i="1" l="1"/>
  <c r="S8" i="1" l="1"/>
  <c r="S9" i="1" l="1"/>
  <c r="S10" i="1" l="1"/>
  <c r="S11" i="1" l="1"/>
  <c r="S12" i="1" l="1"/>
  <c r="S13" i="1" l="1"/>
  <c r="S14" i="1" l="1"/>
  <c r="S15" i="1" l="1"/>
  <c r="S16" i="1" l="1"/>
  <c r="S17" i="1" l="1"/>
  <c r="S18" i="1" l="1"/>
  <c r="S19" i="1" l="1"/>
  <c r="S20" i="1" l="1"/>
  <c r="S21" i="1" l="1"/>
  <c r="S22" i="1" l="1"/>
  <c r="S23" i="1" l="1"/>
  <c r="S24" i="1" l="1"/>
  <c r="S25" i="1" l="1"/>
  <c r="S26" i="1" l="1"/>
  <c r="S27" i="1" l="1"/>
  <c r="S28" i="1" l="1"/>
</calcChain>
</file>

<file path=xl/sharedStrings.xml><?xml version="1.0" encoding="utf-8"?>
<sst xmlns="http://schemas.openxmlformats.org/spreadsheetml/2006/main" count="67" uniqueCount="44">
  <si>
    <t>계급</t>
    <phoneticPr fontId="1" type="noConversion"/>
  </si>
  <si>
    <t>월급</t>
    <phoneticPr fontId="1" type="noConversion"/>
  </si>
  <si>
    <t>계급 호봉</t>
    <phoneticPr fontId="1" type="noConversion"/>
  </si>
  <si>
    <t>진급비</t>
    <phoneticPr fontId="1" type="noConversion"/>
  </si>
  <si>
    <t>전역비</t>
    <phoneticPr fontId="1" type="noConversion"/>
  </si>
  <si>
    <t>적용 확률</t>
    <phoneticPr fontId="1" type="noConversion"/>
  </si>
  <si>
    <t>일병</t>
    <phoneticPr fontId="1" type="noConversion"/>
  </si>
  <si>
    <t>이병</t>
    <phoneticPr fontId="1" type="noConversion"/>
  </si>
  <si>
    <t>상병</t>
    <phoneticPr fontId="1" type="noConversion"/>
  </si>
  <si>
    <t>병장</t>
    <phoneticPr fontId="1" type="noConversion"/>
  </si>
  <si>
    <t>하사</t>
    <phoneticPr fontId="1" type="noConversion"/>
  </si>
  <si>
    <t>중사</t>
    <phoneticPr fontId="1" type="noConversion"/>
  </si>
  <si>
    <t>상사</t>
    <phoneticPr fontId="1" type="noConversion"/>
  </si>
  <si>
    <t>소위</t>
    <phoneticPr fontId="1" type="noConversion"/>
  </si>
  <si>
    <t>중위</t>
    <phoneticPr fontId="1" type="noConversion"/>
  </si>
  <si>
    <t>대위</t>
    <phoneticPr fontId="1" type="noConversion"/>
  </si>
  <si>
    <t>소령</t>
    <phoneticPr fontId="1" type="noConversion"/>
  </si>
  <si>
    <t>중령</t>
    <phoneticPr fontId="1" type="noConversion"/>
  </si>
  <si>
    <t>대령</t>
    <phoneticPr fontId="1" type="noConversion"/>
  </si>
  <si>
    <t>준장</t>
    <phoneticPr fontId="1" type="noConversion"/>
  </si>
  <si>
    <t>소장</t>
    <phoneticPr fontId="1" type="noConversion"/>
  </si>
  <si>
    <t>중장</t>
    <phoneticPr fontId="1" type="noConversion"/>
  </si>
  <si>
    <t>대장</t>
    <phoneticPr fontId="1" type="noConversion"/>
  </si>
  <si>
    <t>강화 비용</t>
    <phoneticPr fontId="1" type="noConversion"/>
  </si>
  <si>
    <t>100G</t>
    <phoneticPr fontId="1" type="noConversion"/>
  </si>
  <si>
    <t>기본금</t>
    <phoneticPr fontId="1" type="noConversion"/>
  </si>
  <si>
    <t>병사 강화비용</t>
    <phoneticPr fontId="1" type="noConversion"/>
  </si>
  <si>
    <t>간부 강화 비용</t>
    <phoneticPr fontId="1" type="noConversion"/>
  </si>
  <si>
    <t>병사 진급 비용</t>
    <phoneticPr fontId="1" type="noConversion"/>
  </si>
  <si>
    <t>간부 진급 비용</t>
    <phoneticPr fontId="1" type="noConversion"/>
  </si>
  <si>
    <t>진급 + 월급</t>
    <phoneticPr fontId="1" type="noConversion"/>
  </si>
  <si>
    <t>총 금액</t>
    <phoneticPr fontId="1" type="noConversion"/>
  </si>
  <si>
    <t>고정</t>
    <phoneticPr fontId="1" type="noConversion"/>
  </si>
  <si>
    <t>간부 진급 차감</t>
    <phoneticPr fontId="1" type="noConversion"/>
  </si>
  <si>
    <t>s</t>
    <phoneticPr fontId="1" type="noConversion"/>
  </si>
  <si>
    <t>강등 확률</t>
    <phoneticPr fontId="1" type="noConversion"/>
  </si>
  <si>
    <t>파괴 확률</t>
    <phoneticPr fontId="1" type="noConversion"/>
  </si>
  <si>
    <t>기본 값</t>
    <phoneticPr fontId="1" type="noConversion"/>
  </si>
  <si>
    <t>실패 확률</t>
    <phoneticPr fontId="1" type="noConversion"/>
  </si>
  <si>
    <t>확률 확인</t>
    <phoneticPr fontId="1" type="noConversion"/>
  </si>
  <si>
    <t>남은 비용</t>
    <phoneticPr fontId="1" type="noConversion"/>
  </si>
  <si>
    <t>시도 횟수</t>
    <phoneticPr fontId="1" type="noConversion"/>
  </si>
  <si>
    <t>성공 확률</t>
    <phoneticPr fontId="1" type="noConversion"/>
  </si>
  <si>
    <t>대통령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</si>
</sst>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_);[Red]\(#,##0\)"/>
    <numFmt numFmtId="177" formatCode="#,##0_ "/>
    <numFmt numFmtId="178" formatCode="0.0%"/>
    <numFmt numFmtId="179" formatCode="0.0000%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1" xfId="0" applyNumberFormat="1" applyBorder="1"/>
    <xf numFmtId="176" fontId="0" fillId="2" borderId="2" xfId="0" applyNumberFormat="1" applyFill="1" applyBorder="1"/>
    <xf numFmtId="176" fontId="0" fillId="2" borderId="3" xfId="0" applyNumberFormat="1" applyFill="1" applyBorder="1"/>
    <xf numFmtId="176" fontId="0" fillId="3" borderId="3" xfId="0" applyNumberFormat="1" applyFill="1" applyBorder="1"/>
    <xf numFmtId="176" fontId="0" fillId="4" borderId="3" xfId="0" applyNumberFormat="1" applyFill="1" applyBorder="1"/>
    <xf numFmtId="176" fontId="0" fillId="5" borderId="3" xfId="0" applyNumberFormat="1" applyFill="1" applyBorder="1"/>
    <xf numFmtId="176" fontId="0" fillId="6" borderId="3" xfId="0" applyNumberFormat="1" applyFill="1" applyBorder="1"/>
    <xf numFmtId="176" fontId="0" fillId="7" borderId="3" xfId="0" applyNumberFormat="1" applyFill="1" applyBorder="1"/>
    <xf numFmtId="176" fontId="0" fillId="8" borderId="3" xfId="0" applyNumberFormat="1" applyFill="1" applyBorder="1"/>
    <xf numFmtId="176" fontId="0" fillId="9" borderId="3" xfId="0" applyNumberFormat="1" applyFill="1" applyBorder="1"/>
    <xf numFmtId="176" fontId="0" fillId="10" borderId="3" xfId="0" applyNumberFormat="1" applyFill="1" applyBorder="1"/>
    <xf numFmtId="176" fontId="0" fillId="11" borderId="3" xfId="0" applyNumberFormat="1" applyFill="1" applyBorder="1"/>
    <xf numFmtId="176" fontId="0" fillId="12" borderId="3" xfId="0" applyNumberFormat="1" applyFill="1" applyBorder="1"/>
    <xf numFmtId="176" fontId="0" fillId="13" borderId="3" xfId="0" applyNumberFormat="1" applyFill="1" applyBorder="1"/>
    <xf numFmtId="176" fontId="0" fillId="14" borderId="3" xfId="0" applyNumberFormat="1" applyFill="1" applyBorder="1"/>
    <xf numFmtId="176" fontId="0" fillId="15" borderId="3" xfId="0" applyNumberFormat="1" applyFill="1" applyBorder="1"/>
    <xf numFmtId="177" fontId="0" fillId="2" borderId="2" xfId="0" applyNumberFormat="1" applyFill="1" applyBorder="1"/>
    <xf numFmtId="177" fontId="0" fillId="2" borderId="3" xfId="0" applyNumberFormat="1" applyFill="1" applyBorder="1"/>
    <xf numFmtId="177" fontId="0" fillId="3" borderId="3" xfId="0" applyNumberFormat="1" applyFill="1" applyBorder="1"/>
    <xf numFmtId="177" fontId="0" fillId="4" borderId="3" xfId="0" applyNumberFormat="1" applyFill="1" applyBorder="1"/>
    <xf numFmtId="177" fontId="0" fillId="5" borderId="3" xfId="0" applyNumberFormat="1" applyFill="1" applyBorder="1"/>
    <xf numFmtId="177" fontId="0" fillId="6" borderId="3" xfId="0" applyNumberFormat="1" applyFill="1" applyBorder="1"/>
    <xf numFmtId="177" fontId="0" fillId="7" borderId="3" xfId="0" applyNumberFormat="1" applyFill="1" applyBorder="1"/>
    <xf numFmtId="177" fontId="0" fillId="8" borderId="3" xfId="0" applyNumberFormat="1" applyFill="1" applyBorder="1"/>
    <xf numFmtId="177" fontId="0" fillId="9" borderId="3" xfId="0" applyNumberFormat="1" applyFill="1" applyBorder="1"/>
    <xf numFmtId="177" fontId="0" fillId="10" borderId="3" xfId="0" applyNumberFormat="1" applyFill="1" applyBorder="1"/>
    <xf numFmtId="177" fontId="0" fillId="11" borderId="3" xfId="0" applyNumberFormat="1" applyFill="1" applyBorder="1"/>
    <xf numFmtId="177" fontId="0" fillId="12" borderId="3" xfId="0" applyNumberFormat="1" applyFill="1" applyBorder="1"/>
    <xf numFmtId="177" fontId="0" fillId="13" borderId="3" xfId="0" applyNumberFormat="1" applyFill="1" applyBorder="1"/>
    <xf numFmtId="177" fontId="0" fillId="14" borderId="3" xfId="0" applyNumberFormat="1" applyFill="1" applyBorder="1"/>
    <xf numFmtId="177" fontId="0" fillId="15" borderId="3" xfId="0" applyNumberFormat="1" applyFill="1" applyBorder="1"/>
    <xf numFmtId="177" fontId="0" fillId="15" borderId="4" xfId="0" applyNumberFormat="1" applyFill="1" applyBorder="1"/>
    <xf numFmtId="177" fontId="0" fillId="0" borderId="1" xfId="0" applyNumberFormat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177" fontId="0" fillId="0" borderId="0" xfId="0" applyNumberFormat="1"/>
    <xf numFmtId="9" fontId="0" fillId="2" borderId="2" xfId="0" applyNumberFormat="1" applyFill="1" applyBorder="1" applyAlignment="1">
      <alignment horizontal="right"/>
    </xf>
    <xf numFmtId="178" fontId="0" fillId="2" borderId="3" xfId="0" applyNumberFormat="1" applyFill="1" applyBorder="1"/>
    <xf numFmtId="178" fontId="0" fillId="3" borderId="3" xfId="0" applyNumberFormat="1" applyFill="1" applyBorder="1"/>
    <xf numFmtId="178" fontId="0" fillId="4" borderId="3" xfId="0" applyNumberFormat="1" applyFill="1" applyBorder="1"/>
    <xf numFmtId="178" fontId="0" fillId="5" borderId="3" xfId="0" applyNumberFormat="1" applyFill="1" applyBorder="1"/>
    <xf numFmtId="178" fontId="0" fillId="6" borderId="3" xfId="0" applyNumberFormat="1" applyFill="1" applyBorder="1"/>
    <xf numFmtId="178" fontId="0" fillId="7" borderId="3" xfId="0" applyNumberFormat="1" applyFill="1" applyBorder="1"/>
    <xf numFmtId="178" fontId="0" fillId="8" borderId="3" xfId="0" applyNumberFormat="1" applyFill="1" applyBorder="1"/>
    <xf numFmtId="178" fontId="0" fillId="9" borderId="3" xfId="0" applyNumberFormat="1" applyFill="1" applyBorder="1"/>
    <xf numFmtId="178" fontId="0" fillId="10" borderId="3" xfId="0" applyNumberFormat="1" applyFill="1" applyBorder="1"/>
    <xf numFmtId="178" fontId="0" fillId="11" borderId="3" xfId="0" applyNumberFormat="1" applyFill="1" applyBorder="1"/>
    <xf numFmtId="178" fontId="0" fillId="12" borderId="3" xfId="0" applyNumberFormat="1" applyFill="1" applyBorder="1"/>
    <xf numFmtId="178" fontId="0" fillId="13" borderId="3" xfId="0" applyNumberFormat="1" applyFill="1" applyBorder="1"/>
    <xf numFmtId="178" fontId="0" fillId="14" borderId="3" xfId="0" applyNumberFormat="1" applyFill="1" applyBorder="1"/>
    <xf numFmtId="178" fontId="0" fillId="15" borderId="3" xfId="0" applyNumberFormat="1" applyFill="1" applyBorder="1"/>
    <xf numFmtId="178" fontId="0" fillId="0" borderId="0" xfId="0" applyNumberFormat="1"/>
    <xf numFmtId="10" fontId="0" fillId="0" borderId="1" xfId="0" applyNumberFormat="1" applyBorder="1"/>
    <xf numFmtId="0" fontId="0" fillId="0" borderId="10" xfId="0" applyBorder="1" applyAlignment="1">
      <alignment horizontal="center" vertical="center"/>
    </xf>
    <xf numFmtId="9" fontId="0" fillId="2" borderId="3" xfId="0" applyNumberFormat="1" applyFill="1" applyBorder="1" applyAlignment="1">
      <alignment horizontal="right"/>
    </xf>
    <xf numFmtId="9" fontId="0" fillId="3" borderId="3" xfId="0" applyNumberFormat="1" applyFill="1" applyBorder="1" applyAlignment="1">
      <alignment horizontal="right"/>
    </xf>
    <xf numFmtId="9" fontId="0" fillId="4" borderId="3" xfId="0" applyNumberFormat="1" applyFill="1" applyBorder="1" applyAlignment="1">
      <alignment horizontal="right"/>
    </xf>
    <xf numFmtId="9" fontId="0" fillId="5" borderId="3" xfId="0" applyNumberFormat="1" applyFill="1" applyBorder="1" applyAlignment="1">
      <alignment horizontal="right"/>
    </xf>
    <xf numFmtId="9" fontId="0" fillId="6" borderId="3" xfId="0" applyNumberFormat="1" applyFill="1" applyBorder="1" applyAlignment="1">
      <alignment horizontal="right"/>
    </xf>
    <xf numFmtId="9" fontId="0" fillId="7" borderId="3" xfId="0" applyNumberFormat="1" applyFill="1" applyBorder="1" applyAlignment="1">
      <alignment horizontal="right"/>
    </xf>
    <xf numFmtId="9" fontId="0" fillId="8" borderId="3" xfId="0" applyNumberFormat="1" applyFill="1" applyBorder="1" applyAlignment="1">
      <alignment horizontal="right"/>
    </xf>
    <xf numFmtId="9" fontId="0" fillId="9" borderId="3" xfId="0" applyNumberFormat="1" applyFill="1" applyBorder="1" applyAlignment="1">
      <alignment horizontal="right"/>
    </xf>
    <xf numFmtId="9" fontId="0" fillId="10" borderId="3" xfId="0" applyNumberFormat="1" applyFill="1" applyBorder="1" applyAlignment="1">
      <alignment horizontal="right"/>
    </xf>
    <xf numFmtId="9" fontId="0" fillId="11" borderId="3" xfId="0" applyNumberFormat="1" applyFill="1" applyBorder="1" applyAlignment="1">
      <alignment horizontal="right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right" vertical="center"/>
    </xf>
    <xf numFmtId="178" fontId="0" fillId="0" borderId="1" xfId="0" applyNumberFormat="1" applyBorder="1"/>
    <xf numFmtId="179" fontId="0" fillId="15" borderId="3" xfId="0" applyNumberFormat="1" applyFill="1" applyBorder="1"/>
    <xf numFmtId="9" fontId="0" fillId="0" borderId="0" xfId="0" applyNumberFormat="1"/>
    <xf numFmtId="176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77" fontId="0" fillId="0" borderId="7" xfId="0" applyNumberFormat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ko-KR" altLang="en-US"/>
              <a:t>계급 별 강화</a:t>
            </a:r>
            <a:r>
              <a:rPr lang="ko-KR" altLang="en-US" baseline="0"/>
              <a:t> 비용 증가량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Sheet1!$F$2:$F$31</c:f>
              <c:strCache>
                <c:ptCount val="30"/>
                <c:pt idx="0">
                  <c:v>이병</c:v>
                </c:pt>
                <c:pt idx="1">
                  <c:v>이병</c:v>
                </c:pt>
                <c:pt idx="2">
                  <c:v>일병</c:v>
                </c:pt>
                <c:pt idx="3">
                  <c:v>일병</c:v>
                </c:pt>
                <c:pt idx="4">
                  <c:v>상병</c:v>
                </c:pt>
                <c:pt idx="5">
                  <c:v>상병</c:v>
                </c:pt>
                <c:pt idx="6">
                  <c:v>병장</c:v>
                </c:pt>
                <c:pt idx="7">
                  <c:v>병장</c:v>
                </c:pt>
                <c:pt idx="8">
                  <c:v>하사</c:v>
                </c:pt>
                <c:pt idx="9">
                  <c:v>하사</c:v>
                </c:pt>
                <c:pt idx="10">
                  <c:v>중사</c:v>
                </c:pt>
                <c:pt idx="11">
                  <c:v>중사</c:v>
                </c:pt>
                <c:pt idx="12">
                  <c:v>상사</c:v>
                </c:pt>
                <c:pt idx="13">
                  <c:v>상사</c:v>
                </c:pt>
                <c:pt idx="14">
                  <c:v>소위</c:v>
                </c:pt>
                <c:pt idx="15">
                  <c:v>소위</c:v>
                </c:pt>
                <c:pt idx="16">
                  <c:v>중위</c:v>
                </c:pt>
                <c:pt idx="17">
                  <c:v>중위</c:v>
                </c:pt>
                <c:pt idx="18">
                  <c:v>대위</c:v>
                </c:pt>
                <c:pt idx="19">
                  <c:v>대위</c:v>
                </c:pt>
                <c:pt idx="20">
                  <c:v>소령</c:v>
                </c:pt>
                <c:pt idx="21">
                  <c:v>소령</c:v>
                </c:pt>
                <c:pt idx="22">
                  <c:v>중령</c:v>
                </c:pt>
                <c:pt idx="23">
                  <c:v>중령</c:v>
                </c:pt>
                <c:pt idx="24">
                  <c:v>대령</c:v>
                </c:pt>
                <c:pt idx="25">
                  <c:v>대령</c:v>
                </c:pt>
                <c:pt idx="26">
                  <c:v>준장</c:v>
                </c:pt>
                <c:pt idx="27">
                  <c:v>소장</c:v>
                </c:pt>
                <c:pt idx="28">
                  <c:v>중장</c:v>
                </c:pt>
                <c:pt idx="29">
                  <c:v>대장</c:v>
                </c:pt>
              </c:strCache>
            </c:strRef>
          </c:cat>
          <c:val>
            <c:numRef>
              <c:f>Sheet1!$L$2:$L$31</c:f>
              <c:numCache>
                <c:formatCode>#,##0_);[Red]\(#,##0\)</c:formatCode>
                <c:ptCount val="30"/>
                <c:pt idx="0">
                  <c:v>0</c:v>
                </c:pt>
                <c:pt idx="1">
                  <c:v>100</c:v>
                </c:pt>
                <c:pt idx="2">
                  <c:v>130</c:v>
                </c:pt>
                <c:pt idx="3">
                  <c:v>156</c:v>
                </c:pt>
                <c:pt idx="4">
                  <c:v>187.2</c:v>
                </c:pt>
                <c:pt idx="5">
                  <c:v>224.64</c:v>
                </c:pt>
                <c:pt idx="6">
                  <c:v>269.56799999999998</c:v>
                </c:pt>
                <c:pt idx="7">
                  <c:v>323.48159999999996</c:v>
                </c:pt>
                <c:pt idx="8">
                  <c:v>388.17791999999992</c:v>
                </c:pt>
                <c:pt idx="9">
                  <c:v>465.81350399999985</c:v>
                </c:pt>
                <c:pt idx="10">
                  <c:v>558.97620479999978</c:v>
                </c:pt>
                <c:pt idx="11">
                  <c:v>670.77144575999966</c:v>
                </c:pt>
                <c:pt idx="12">
                  <c:v>804.9257349119996</c:v>
                </c:pt>
                <c:pt idx="13">
                  <c:v>965.91088189439949</c:v>
                </c:pt>
                <c:pt idx="14">
                  <c:v>1159.0930582732794</c:v>
                </c:pt>
                <c:pt idx="15">
                  <c:v>1390.9116699279352</c:v>
                </c:pt>
                <c:pt idx="16">
                  <c:v>1669.0940039135223</c:v>
                </c:pt>
                <c:pt idx="17">
                  <c:v>2002.9128046962267</c:v>
                </c:pt>
                <c:pt idx="18">
                  <c:v>2403.4953656354719</c:v>
                </c:pt>
                <c:pt idx="19">
                  <c:v>2884.1944387625663</c:v>
                </c:pt>
                <c:pt idx="20">
                  <c:v>3461.0333265150794</c:v>
                </c:pt>
                <c:pt idx="21">
                  <c:v>4153.2399918180954</c:v>
                </c:pt>
                <c:pt idx="22">
                  <c:v>4983.8879901817145</c:v>
                </c:pt>
                <c:pt idx="23">
                  <c:v>5980.6655882180576</c:v>
                </c:pt>
                <c:pt idx="24">
                  <c:v>7176.7987058616691</c:v>
                </c:pt>
                <c:pt idx="25">
                  <c:v>8612.1584470340022</c:v>
                </c:pt>
                <c:pt idx="26">
                  <c:v>10334.590136440802</c:v>
                </c:pt>
                <c:pt idx="27">
                  <c:v>12401.508163728962</c:v>
                </c:pt>
                <c:pt idx="28">
                  <c:v>14881.809796474754</c:v>
                </c:pt>
                <c:pt idx="29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EF-4662-B4A6-80B26E254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01244992"/>
        <c:axId val="1401245472"/>
      </c:barChart>
      <c:catAx>
        <c:axId val="140124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1245472"/>
        <c:crosses val="autoZero"/>
        <c:auto val="1"/>
        <c:lblAlgn val="ctr"/>
        <c:lblOffset val="100"/>
        <c:noMultiLvlLbl val="0"/>
      </c:catAx>
      <c:valAx>
        <c:axId val="14012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124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ko-KR" altLang="en-US"/>
              <a:t>실패 확률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Sheet1!$P$2</c:f>
              <c:strCache>
                <c:ptCount val="1"/>
                <c:pt idx="0">
                  <c:v>고정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Sheet1!$F$3:$F$31</c:f>
              <c:strCache>
                <c:ptCount val="29"/>
                <c:pt idx="0">
                  <c:v>이병</c:v>
                </c:pt>
                <c:pt idx="1">
                  <c:v>일병</c:v>
                </c:pt>
                <c:pt idx="2">
                  <c:v>일병</c:v>
                </c:pt>
                <c:pt idx="3">
                  <c:v>상병</c:v>
                </c:pt>
                <c:pt idx="4">
                  <c:v>상병</c:v>
                </c:pt>
                <c:pt idx="5">
                  <c:v>병장</c:v>
                </c:pt>
                <c:pt idx="6">
                  <c:v>병장</c:v>
                </c:pt>
                <c:pt idx="7">
                  <c:v>하사</c:v>
                </c:pt>
                <c:pt idx="8">
                  <c:v>하사</c:v>
                </c:pt>
                <c:pt idx="9">
                  <c:v>중사</c:v>
                </c:pt>
                <c:pt idx="10">
                  <c:v>중사</c:v>
                </c:pt>
                <c:pt idx="11">
                  <c:v>상사</c:v>
                </c:pt>
                <c:pt idx="12">
                  <c:v>상사</c:v>
                </c:pt>
                <c:pt idx="13">
                  <c:v>소위</c:v>
                </c:pt>
                <c:pt idx="14">
                  <c:v>소위</c:v>
                </c:pt>
                <c:pt idx="15">
                  <c:v>중위</c:v>
                </c:pt>
                <c:pt idx="16">
                  <c:v>중위</c:v>
                </c:pt>
                <c:pt idx="17">
                  <c:v>대위</c:v>
                </c:pt>
                <c:pt idx="18">
                  <c:v>대위</c:v>
                </c:pt>
                <c:pt idx="19">
                  <c:v>소령</c:v>
                </c:pt>
                <c:pt idx="20">
                  <c:v>소령</c:v>
                </c:pt>
                <c:pt idx="21">
                  <c:v>중령</c:v>
                </c:pt>
                <c:pt idx="22">
                  <c:v>중령</c:v>
                </c:pt>
                <c:pt idx="23">
                  <c:v>대령</c:v>
                </c:pt>
                <c:pt idx="24">
                  <c:v>대령</c:v>
                </c:pt>
                <c:pt idx="25">
                  <c:v>준장</c:v>
                </c:pt>
                <c:pt idx="26">
                  <c:v>소장</c:v>
                </c:pt>
                <c:pt idx="27">
                  <c:v>중장</c:v>
                </c:pt>
                <c:pt idx="28">
                  <c:v>대장</c:v>
                </c:pt>
              </c:strCache>
            </c:strRef>
          </c:cat>
          <c:val>
            <c:numRef>
              <c:f>Sheet1!$P$3:$P$31</c:f>
              <c:numCache>
                <c:formatCode>0.0%</c:formatCode>
                <c:ptCount val="29"/>
                <c:pt idx="0">
                  <c:v>0</c:v>
                </c:pt>
                <c:pt idx="1">
                  <c:v>3.6999999999999998E-2</c:v>
                </c:pt>
                <c:pt idx="2">
                  <c:v>7.3999999999999996E-2</c:v>
                </c:pt>
                <c:pt idx="3">
                  <c:v>0.11099999999999999</c:v>
                </c:pt>
                <c:pt idx="4">
                  <c:v>0.14799999999999999</c:v>
                </c:pt>
                <c:pt idx="5">
                  <c:v>0.185</c:v>
                </c:pt>
                <c:pt idx="6">
                  <c:v>0.222</c:v>
                </c:pt>
                <c:pt idx="7">
                  <c:v>0.25900000000000001</c:v>
                </c:pt>
                <c:pt idx="8">
                  <c:v>0.29599999999999999</c:v>
                </c:pt>
                <c:pt idx="9">
                  <c:v>0.33299999999999996</c:v>
                </c:pt>
                <c:pt idx="10">
                  <c:v>0.36999999999999994</c:v>
                </c:pt>
                <c:pt idx="11">
                  <c:v>0.40699999999999992</c:v>
                </c:pt>
                <c:pt idx="12">
                  <c:v>0.44399999999999989</c:v>
                </c:pt>
                <c:pt idx="13">
                  <c:v>0.48099999999999987</c:v>
                </c:pt>
                <c:pt idx="14">
                  <c:v>0.5179999999999999</c:v>
                </c:pt>
                <c:pt idx="15">
                  <c:v>0.55499999999999994</c:v>
                </c:pt>
                <c:pt idx="16">
                  <c:v>0.59199999999999997</c:v>
                </c:pt>
                <c:pt idx="17">
                  <c:v>0.629</c:v>
                </c:pt>
                <c:pt idx="18">
                  <c:v>0.66600000000000004</c:v>
                </c:pt>
                <c:pt idx="19">
                  <c:v>0.70300000000000007</c:v>
                </c:pt>
                <c:pt idx="20">
                  <c:v>0.7400000000000001</c:v>
                </c:pt>
                <c:pt idx="21">
                  <c:v>0.77700000000000014</c:v>
                </c:pt>
                <c:pt idx="22">
                  <c:v>0.81400000000000017</c:v>
                </c:pt>
                <c:pt idx="23">
                  <c:v>0.8510000000000002</c:v>
                </c:pt>
                <c:pt idx="24">
                  <c:v>0.88800000000000023</c:v>
                </c:pt>
                <c:pt idx="25">
                  <c:v>0.92500000000000027</c:v>
                </c:pt>
                <c:pt idx="26">
                  <c:v>0.9620000000000003</c:v>
                </c:pt>
                <c:pt idx="27">
                  <c:v>0.99900000000000033</c:v>
                </c:pt>
                <c:pt idx="28" formatCode="0.0000%">
                  <c:v>0.99992199999999998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D-4905-9B0A-83429C74B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19701568"/>
        <c:axId val="1419700128"/>
      </c:barChart>
      <c:catAx>
        <c:axId val="141970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9700128"/>
        <c:crosses val="autoZero"/>
        <c:auto val="1"/>
        <c:lblAlgn val="ctr"/>
        <c:lblOffset val="100"/>
        <c:noMultiLvlLbl val="0"/>
      </c:catAx>
      <c:valAx>
        <c:axId val="141970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970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ko-KR" altLang="en-US"/>
              <a:t>성공 확률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고정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Sheet1!$F$3:$F$31</c:f>
              <c:strCache>
                <c:ptCount val="29"/>
                <c:pt idx="0">
                  <c:v>이병</c:v>
                </c:pt>
                <c:pt idx="1">
                  <c:v>일병</c:v>
                </c:pt>
                <c:pt idx="2">
                  <c:v>일병</c:v>
                </c:pt>
                <c:pt idx="3">
                  <c:v>상병</c:v>
                </c:pt>
                <c:pt idx="4">
                  <c:v>상병</c:v>
                </c:pt>
                <c:pt idx="5">
                  <c:v>병장</c:v>
                </c:pt>
                <c:pt idx="6">
                  <c:v>병장</c:v>
                </c:pt>
                <c:pt idx="7">
                  <c:v>하사</c:v>
                </c:pt>
                <c:pt idx="8">
                  <c:v>하사</c:v>
                </c:pt>
                <c:pt idx="9">
                  <c:v>중사</c:v>
                </c:pt>
                <c:pt idx="10">
                  <c:v>중사</c:v>
                </c:pt>
                <c:pt idx="11">
                  <c:v>상사</c:v>
                </c:pt>
                <c:pt idx="12">
                  <c:v>상사</c:v>
                </c:pt>
                <c:pt idx="13">
                  <c:v>소위</c:v>
                </c:pt>
                <c:pt idx="14">
                  <c:v>소위</c:v>
                </c:pt>
                <c:pt idx="15">
                  <c:v>중위</c:v>
                </c:pt>
                <c:pt idx="16">
                  <c:v>중위</c:v>
                </c:pt>
                <c:pt idx="17">
                  <c:v>대위</c:v>
                </c:pt>
                <c:pt idx="18">
                  <c:v>대위</c:v>
                </c:pt>
                <c:pt idx="19">
                  <c:v>소령</c:v>
                </c:pt>
                <c:pt idx="20">
                  <c:v>소령</c:v>
                </c:pt>
                <c:pt idx="21">
                  <c:v>중령</c:v>
                </c:pt>
                <c:pt idx="22">
                  <c:v>중령</c:v>
                </c:pt>
                <c:pt idx="23">
                  <c:v>대령</c:v>
                </c:pt>
                <c:pt idx="24">
                  <c:v>대령</c:v>
                </c:pt>
                <c:pt idx="25">
                  <c:v>준장</c:v>
                </c:pt>
                <c:pt idx="26">
                  <c:v>소장</c:v>
                </c:pt>
                <c:pt idx="27">
                  <c:v>중장</c:v>
                </c:pt>
                <c:pt idx="28">
                  <c:v>대장</c:v>
                </c:pt>
              </c:strCache>
            </c:strRef>
          </c:cat>
          <c:val>
            <c:numRef>
              <c:f>Sheet1!$O$3:$O$31</c:f>
              <c:numCache>
                <c:formatCode>0.0%</c:formatCode>
                <c:ptCount val="29"/>
                <c:pt idx="0">
                  <c:v>1</c:v>
                </c:pt>
                <c:pt idx="1">
                  <c:v>0.96299999999999997</c:v>
                </c:pt>
                <c:pt idx="2">
                  <c:v>0.92600000000000005</c:v>
                </c:pt>
                <c:pt idx="3">
                  <c:v>0.88900000000000001</c:v>
                </c:pt>
                <c:pt idx="4">
                  <c:v>0.85199999999999998</c:v>
                </c:pt>
                <c:pt idx="5">
                  <c:v>0.81499999999999995</c:v>
                </c:pt>
                <c:pt idx="6">
                  <c:v>0.77800000000000002</c:v>
                </c:pt>
                <c:pt idx="7">
                  <c:v>0.74099999999999999</c:v>
                </c:pt>
                <c:pt idx="8">
                  <c:v>0.70399999999999996</c:v>
                </c:pt>
                <c:pt idx="9">
                  <c:v>0.66700000000000004</c:v>
                </c:pt>
                <c:pt idx="10">
                  <c:v>0.63000000000000012</c:v>
                </c:pt>
                <c:pt idx="11">
                  <c:v>0.59300000000000008</c:v>
                </c:pt>
                <c:pt idx="12">
                  <c:v>0.55600000000000005</c:v>
                </c:pt>
                <c:pt idx="13">
                  <c:v>0.51900000000000013</c:v>
                </c:pt>
                <c:pt idx="14">
                  <c:v>0.4820000000000001</c:v>
                </c:pt>
                <c:pt idx="15">
                  <c:v>0.44500000000000006</c:v>
                </c:pt>
                <c:pt idx="16">
                  <c:v>0.40800000000000003</c:v>
                </c:pt>
                <c:pt idx="17">
                  <c:v>0.371</c:v>
                </c:pt>
                <c:pt idx="18">
                  <c:v>0.33399999999999996</c:v>
                </c:pt>
                <c:pt idx="19">
                  <c:v>0.29699999999999993</c:v>
                </c:pt>
                <c:pt idx="20">
                  <c:v>0.2599999999999999</c:v>
                </c:pt>
                <c:pt idx="21">
                  <c:v>0.22299999999999986</c:v>
                </c:pt>
                <c:pt idx="22">
                  <c:v>0.18599999999999983</c:v>
                </c:pt>
                <c:pt idx="23">
                  <c:v>0.1489999999999998</c:v>
                </c:pt>
                <c:pt idx="24">
                  <c:v>0.11199999999999977</c:v>
                </c:pt>
                <c:pt idx="25">
                  <c:v>7.4999999999999734E-2</c:v>
                </c:pt>
                <c:pt idx="26">
                  <c:v>3.7999999999999701E-2</c:v>
                </c:pt>
                <c:pt idx="27">
                  <c:v>9.9999999999966782E-4</c:v>
                </c:pt>
                <c:pt idx="28" formatCode="0.0000%">
                  <c:v>7.7000000000000001E-5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D1-42F5-A931-DB2CE7BCD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19701568"/>
        <c:axId val="1419700128"/>
      </c:barChart>
      <c:catAx>
        <c:axId val="141970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9700128"/>
        <c:crosses val="autoZero"/>
        <c:auto val="1"/>
        <c:lblAlgn val="ctr"/>
        <c:lblOffset val="100"/>
        <c:noMultiLvlLbl val="0"/>
      </c:catAx>
      <c:valAx>
        <c:axId val="141970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970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9</xdr:row>
      <xdr:rowOff>0</xdr:rowOff>
    </xdr:from>
    <xdr:to>
      <xdr:col>38</xdr:col>
      <xdr:colOff>0</xdr:colOff>
      <xdr:row>21</xdr:row>
      <xdr:rowOff>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F15C4FF5-DE86-6323-8CF7-61FB6C714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</xdr:colOff>
      <xdr:row>5</xdr:row>
      <xdr:rowOff>0</xdr:rowOff>
    </xdr:from>
    <xdr:to>
      <xdr:col>23</xdr:col>
      <xdr:colOff>0</xdr:colOff>
      <xdr:row>5</xdr:row>
      <xdr:rowOff>2</xdr:rowOff>
    </xdr:to>
    <xdr:sp macro="" textlink="">
      <xdr:nvSpPr>
        <xdr:cNvPr id="10" name="사각형: 둥근 모서리 9">
          <a:extLst>
            <a:ext uri="{FF2B5EF4-FFF2-40B4-BE49-F238E27FC236}">
              <a16:creationId xmlns:a16="http://schemas.microsoft.com/office/drawing/2014/main" id="{9F783F34-7BBF-4872-B2EE-FA264D28F053}"/>
            </a:ext>
          </a:extLst>
        </xdr:cNvPr>
        <xdr:cNvSpPr/>
      </xdr:nvSpPr>
      <xdr:spPr>
        <a:xfrm>
          <a:off x="9734551" y="1952626"/>
          <a:ext cx="2057399" cy="219076"/>
        </a:xfrm>
        <a:prstGeom prst="roundRect">
          <a:avLst>
            <a:gd name="adj" fmla="val 0"/>
          </a:avLst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/>
            <a:t>이병 </a:t>
          </a:r>
          <a:r>
            <a:rPr lang="en-US" altLang="ko-KR" sz="1100" baseline="0"/>
            <a:t>~ </a:t>
          </a:r>
          <a:r>
            <a:rPr lang="ko-KR" altLang="en-US" sz="1100" baseline="0"/>
            <a:t>상사 강화 총 비용</a:t>
          </a:r>
          <a:endParaRPr lang="ko-KR" altLang="en-US" sz="1100"/>
        </a:p>
      </xdr:txBody>
    </xdr:sp>
    <xdr:clientData/>
  </xdr:twoCellAnchor>
  <xdr:twoCellAnchor>
    <xdr:from>
      <xdr:col>20</xdr:col>
      <xdr:colOff>1</xdr:colOff>
      <xdr:row>6</xdr:row>
      <xdr:rowOff>1</xdr:rowOff>
    </xdr:from>
    <xdr:to>
      <xdr:col>23</xdr:col>
      <xdr:colOff>1</xdr:colOff>
      <xdr:row>7</xdr:row>
      <xdr:rowOff>0</xdr:rowOff>
    </xdr:to>
    <xdr:sp macro="" textlink="">
      <xdr:nvSpPr>
        <xdr:cNvPr id="12" name="사각형: 둥근 모서리 11">
          <a:extLst>
            <a:ext uri="{FF2B5EF4-FFF2-40B4-BE49-F238E27FC236}">
              <a16:creationId xmlns:a16="http://schemas.microsoft.com/office/drawing/2014/main" id="{72050789-81BF-4B0D-94B5-60D9FCCAB637}"/>
            </a:ext>
          </a:extLst>
        </xdr:cNvPr>
        <xdr:cNvSpPr/>
      </xdr:nvSpPr>
      <xdr:spPr>
        <a:xfrm>
          <a:off x="9734551" y="1514476"/>
          <a:ext cx="2057400" cy="219075"/>
        </a:xfrm>
        <a:prstGeom prst="roundRect">
          <a:avLst>
            <a:gd name="adj" fmla="val 0"/>
          </a:avLst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/>
            <a:t>이병 </a:t>
          </a:r>
          <a:r>
            <a:rPr lang="en-US" altLang="ko-KR" sz="1100" baseline="0"/>
            <a:t>~ </a:t>
          </a:r>
          <a:r>
            <a:rPr lang="ko-KR" altLang="en-US" sz="1100" baseline="0"/>
            <a:t>대령 강화 총 비용</a:t>
          </a:r>
          <a:endParaRPr lang="ko-KR" altLang="en-US" sz="1100"/>
        </a:p>
      </xdr:txBody>
    </xdr:sp>
    <xdr:clientData/>
  </xdr:twoCellAnchor>
  <xdr:twoCellAnchor>
    <xdr:from>
      <xdr:col>22</xdr:col>
      <xdr:colOff>684608</xdr:colOff>
      <xdr:row>5</xdr:row>
      <xdr:rowOff>220265</xdr:rowOff>
    </xdr:from>
    <xdr:to>
      <xdr:col>24</xdr:col>
      <xdr:colOff>1095374</xdr:colOff>
      <xdr:row>7</xdr:row>
      <xdr:rowOff>0</xdr:rowOff>
    </xdr:to>
    <xdr:sp macro="" textlink="">
      <xdr:nvSpPr>
        <xdr:cNvPr id="19" name="사각형: 둥근 모서리 18">
          <a:extLst>
            <a:ext uri="{FF2B5EF4-FFF2-40B4-BE49-F238E27FC236}">
              <a16:creationId xmlns:a16="http://schemas.microsoft.com/office/drawing/2014/main" id="{44EBE057-081A-4C24-97CA-0F00D0321693}"/>
            </a:ext>
          </a:extLst>
        </xdr:cNvPr>
        <xdr:cNvSpPr/>
      </xdr:nvSpPr>
      <xdr:spPr>
        <a:xfrm>
          <a:off x="11781233" y="2399109"/>
          <a:ext cx="2143125" cy="220266"/>
        </a:xfrm>
        <a:prstGeom prst="roundRect">
          <a:avLst>
            <a:gd name="adj" fmla="val 0"/>
          </a:avLst>
        </a:prstGeom>
        <a:solidFill>
          <a:schemeClr val="tx2"/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/>
            <a:t>이병 </a:t>
          </a:r>
          <a:r>
            <a:rPr lang="en-US" altLang="ko-KR" sz="1100" baseline="0"/>
            <a:t>~ </a:t>
          </a:r>
          <a:r>
            <a:rPr lang="ko-KR" altLang="en-US" sz="1100" baseline="0"/>
            <a:t>대령 </a:t>
          </a:r>
          <a:r>
            <a:rPr lang="ko-KR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총 획득 금액</a:t>
          </a:r>
          <a:endParaRPr lang="ko-KR" altLang="en-US" sz="1100"/>
        </a:p>
      </xdr:txBody>
    </xdr:sp>
    <xdr:clientData/>
  </xdr:twoCellAnchor>
  <xdr:twoCellAnchor>
    <xdr:from>
      <xdr:col>20</xdr:col>
      <xdr:colOff>0</xdr:colOff>
      <xdr:row>35</xdr:row>
      <xdr:rowOff>0</xdr:rowOff>
    </xdr:from>
    <xdr:to>
      <xdr:col>38</xdr:col>
      <xdr:colOff>0</xdr:colOff>
      <xdr:row>51</xdr:row>
      <xdr:rowOff>11205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473376E3-9C76-2357-25AA-F9F10F5C0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21</xdr:row>
      <xdr:rowOff>0</xdr:rowOff>
    </xdr:from>
    <xdr:to>
      <xdr:col>38</xdr:col>
      <xdr:colOff>0</xdr:colOff>
      <xdr:row>33</xdr:row>
      <xdr:rowOff>201706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8C3C9911-1E44-4B09-9370-875298939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F1:AE38"/>
  <sheetViews>
    <sheetView tabSelected="1" topLeftCell="E1" zoomScaleNormal="100" workbookViewId="0">
      <pane ySplit="1" topLeftCell="A2" activePane="bottomLeft" state="frozen"/>
      <selection activeCell="D1" sqref="D1"/>
      <selection pane="bottomLeft" activeCell="J48" sqref="J48"/>
    </sheetView>
  </sheetViews>
  <sheetFormatPr defaultRowHeight="16.5" x14ac:dyDescent="0.3"/>
  <cols>
    <col min="8" max="8" width="10.375" bestFit="1" customWidth="1"/>
    <col min="9" max="9" width="11" bestFit="1" customWidth="1"/>
    <col min="10" max="10" width="11.75" bestFit="1" customWidth="1"/>
    <col min="11" max="12" width="11" bestFit="1" customWidth="1"/>
    <col min="13" max="13" width="11" customWidth="1"/>
    <col min="14" max="15" width="9.625" bestFit="1" customWidth="1"/>
    <col min="16" max="18" width="9.625" customWidth="1"/>
    <col min="24" max="24" width="13.75" bestFit="1" customWidth="1"/>
    <col min="25" max="25" width="14.375" bestFit="1" customWidth="1"/>
    <col min="29" max="29" width="14.375" bestFit="1" customWidth="1"/>
  </cols>
  <sheetData>
    <row r="1" spans="6:31" ht="17.25" thickBot="1" x14ac:dyDescent="0.35">
      <c r="F1" s="2" t="s">
        <v>0</v>
      </c>
      <c r="G1" s="2" t="s">
        <v>2</v>
      </c>
      <c r="H1" s="2" t="s">
        <v>1</v>
      </c>
      <c r="I1" s="2" t="s">
        <v>3</v>
      </c>
      <c r="J1" s="2" t="s">
        <v>30</v>
      </c>
      <c r="K1" s="53" t="s">
        <v>4</v>
      </c>
      <c r="L1" s="2" t="s">
        <v>23</v>
      </c>
      <c r="M1" s="2" t="s">
        <v>40</v>
      </c>
      <c r="N1" s="2" t="s">
        <v>41</v>
      </c>
      <c r="O1" s="2" t="s">
        <v>42</v>
      </c>
      <c r="P1" s="2" t="s">
        <v>38</v>
      </c>
      <c r="Q1" s="2" t="s">
        <v>35</v>
      </c>
      <c r="R1" s="2" t="s">
        <v>36</v>
      </c>
      <c r="S1" s="19" t="s">
        <v>39</v>
      </c>
      <c r="T1" s="73"/>
      <c r="U1" s="2" t="s">
        <v>1</v>
      </c>
      <c r="V1" s="2" t="s">
        <v>3</v>
      </c>
      <c r="W1" s="2" t="s">
        <v>4</v>
      </c>
      <c r="X1" s="2" t="s">
        <v>26</v>
      </c>
      <c r="Y1" s="2" t="s">
        <v>27</v>
      </c>
      <c r="Z1" s="20"/>
      <c r="AA1" s="2" t="s">
        <v>0</v>
      </c>
      <c r="AB1" s="2" t="s">
        <v>5</v>
      </c>
      <c r="AC1" s="2" t="s">
        <v>33</v>
      </c>
      <c r="AD1" s="2" t="s">
        <v>35</v>
      </c>
      <c r="AE1" s="2" t="s">
        <v>36</v>
      </c>
    </row>
    <row r="2" spans="6:31" ht="17.25" thickBot="1" x14ac:dyDescent="0.35">
      <c r="F2" s="3" t="s">
        <v>7</v>
      </c>
      <c r="G2" s="3">
        <v>1</v>
      </c>
      <c r="H2" s="37">
        <v>100</v>
      </c>
      <c r="I2" s="37">
        <v>0</v>
      </c>
      <c r="J2" s="37">
        <f>H2+I2</f>
        <v>100</v>
      </c>
      <c r="K2" s="37">
        <v>0</v>
      </c>
      <c r="L2" s="22">
        <v>0</v>
      </c>
      <c r="M2" s="22"/>
      <c r="N2" s="22"/>
      <c r="O2" s="56" t="s">
        <v>32</v>
      </c>
      <c r="P2" s="56" t="s">
        <v>32</v>
      </c>
      <c r="Q2" s="56" t="s">
        <v>32</v>
      </c>
      <c r="R2" s="56" t="s">
        <v>32</v>
      </c>
      <c r="S2" s="71">
        <f t="shared" ref="S2:S30" si="0">SUM(O2:R2)</f>
        <v>0</v>
      </c>
      <c r="T2" s="71"/>
      <c r="U2" s="1">
        <v>1.222</v>
      </c>
      <c r="V2" s="1">
        <v>1.5</v>
      </c>
      <c r="W2" s="1">
        <v>2.15</v>
      </c>
      <c r="X2" s="21">
        <v>1.2</v>
      </c>
      <c r="Y2" s="21">
        <v>1.3</v>
      </c>
      <c r="AA2" s="1">
        <v>1</v>
      </c>
      <c r="AB2" s="86">
        <v>3.6999999999999998E-2</v>
      </c>
      <c r="AC2" s="72">
        <v>2.1999999999999999E-2</v>
      </c>
      <c r="AD2" s="72">
        <v>1.15E-2</v>
      </c>
      <c r="AE2" s="72">
        <v>1.4999999999999999E-2</v>
      </c>
    </row>
    <row r="3" spans="6:31" ht="17.25" thickBot="1" x14ac:dyDescent="0.35">
      <c r="F3" s="4" t="s">
        <v>7</v>
      </c>
      <c r="G3" s="4">
        <v>2</v>
      </c>
      <c r="H3" s="38">
        <f>H2*$U$2</f>
        <v>122.2</v>
      </c>
      <c r="I3" s="38">
        <v>0</v>
      </c>
      <c r="J3" s="38">
        <f t="shared" ref="J3:J31" si="1">H3+I3</f>
        <v>122.2</v>
      </c>
      <c r="K3" s="38">
        <v>0</v>
      </c>
      <c r="L3" s="23">
        <v>100</v>
      </c>
      <c r="M3" s="23">
        <f>(J3-L3)+H4</f>
        <v>171.52839999999998</v>
      </c>
      <c r="N3" s="23">
        <f>M3/L3</f>
        <v>1.7152839999999998</v>
      </c>
      <c r="O3" s="57">
        <v>1</v>
      </c>
      <c r="P3" s="57">
        <f>100%-(O3+Q3+R3)</f>
        <v>0</v>
      </c>
      <c r="Q3" s="74">
        <v>0</v>
      </c>
      <c r="R3" s="74">
        <v>0</v>
      </c>
      <c r="S3" s="71">
        <f t="shared" si="0"/>
        <v>1</v>
      </c>
      <c r="T3" s="71"/>
      <c r="X3" s="2" t="s">
        <v>28</v>
      </c>
      <c r="Y3" s="2" t="s">
        <v>29</v>
      </c>
      <c r="AD3" s="2" t="s">
        <v>37</v>
      </c>
      <c r="AE3" s="2" t="s">
        <v>37</v>
      </c>
    </row>
    <row r="4" spans="6:31" ht="17.25" thickBot="1" x14ac:dyDescent="0.35">
      <c r="F4" s="5" t="s">
        <v>6</v>
      </c>
      <c r="G4" s="5">
        <v>1</v>
      </c>
      <c r="H4" s="39">
        <f t="shared" ref="H4:H31" si="2">H3*$U$2</f>
        <v>149.32839999999999</v>
      </c>
      <c r="I4" s="39">
        <v>200</v>
      </c>
      <c r="J4" s="39">
        <f t="shared" si="1"/>
        <v>349.32839999999999</v>
      </c>
      <c r="K4" s="39">
        <v>0</v>
      </c>
      <c r="L4" s="24">
        <f>L3*$X$4</f>
        <v>130</v>
      </c>
      <c r="M4" s="24">
        <f>(J4-L4)+H5</f>
        <v>401.80770480000001</v>
      </c>
      <c r="N4" s="24">
        <f t="shared" ref="N4:N31" si="3">M4/L4</f>
        <v>3.0908284984615384</v>
      </c>
      <c r="O4" s="58">
        <f>100%-P4</f>
        <v>0.96299999999999997</v>
      </c>
      <c r="P4" s="58">
        <f>P3+$AB$2</f>
        <v>3.6999999999999998E-2</v>
      </c>
      <c r="Q4" s="75">
        <v>0</v>
      </c>
      <c r="R4" s="75">
        <v>0</v>
      </c>
      <c r="S4" s="71">
        <f t="shared" si="0"/>
        <v>1</v>
      </c>
      <c r="T4" s="71"/>
      <c r="U4" s="84" t="s">
        <v>25</v>
      </c>
      <c r="X4" s="21">
        <v>1.3</v>
      </c>
      <c r="Y4" s="21">
        <v>1.38</v>
      </c>
      <c r="AD4" s="21">
        <v>0.01</v>
      </c>
      <c r="AE4" s="72">
        <v>5.0000000000000001E-3</v>
      </c>
    </row>
    <row r="5" spans="6:31" ht="17.25" thickBot="1" x14ac:dyDescent="0.35">
      <c r="F5" s="5" t="s">
        <v>6</v>
      </c>
      <c r="G5" s="5">
        <v>2</v>
      </c>
      <c r="H5" s="39">
        <f t="shared" si="2"/>
        <v>182.47930479999999</v>
      </c>
      <c r="I5" s="39"/>
      <c r="J5" s="39">
        <f>H5+I5</f>
        <v>182.47930479999999</v>
      </c>
      <c r="K5" s="39">
        <v>0</v>
      </c>
      <c r="L5" s="24">
        <f>L4*$X$2</f>
        <v>156</v>
      </c>
      <c r="M5" s="24">
        <f t="shared" ref="M5:M31" si="4">(J5-L5)+H6</f>
        <v>249.46901526559998</v>
      </c>
      <c r="N5" s="24">
        <f t="shared" si="3"/>
        <v>1.5991603542666666</v>
      </c>
      <c r="O5" s="58">
        <f t="shared" ref="O5:O30" si="5">100%-P5</f>
        <v>0.92600000000000005</v>
      </c>
      <c r="P5" s="58">
        <f t="shared" ref="P5:P30" si="6">P4+$AB$2</f>
        <v>7.3999999999999996E-2</v>
      </c>
      <c r="Q5" s="75">
        <v>0</v>
      </c>
      <c r="R5" s="75">
        <v>0</v>
      </c>
      <c r="S5" s="71">
        <f t="shared" si="0"/>
        <v>1</v>
      </c>
      <c r="T5" s="71"/>
      <c r="U5" s="85" t="s">
        <v>24</v>
      </c>
    </row>
    <row r="6" spans="6:31" ht="17.25" thickBot="1" x14ac:dyDescent="0.35">
      <c r="F6" s="6" t="s">
        <v>8</v>
      </c>
      <c r="G6" s="6">
        <v>1</v>
      </c>
      <c r="H6" s="40">
        <f t="shared" si="2"/>
        <v>222.98971046559998</v>
      </c>
      <c r="I6" s="40">
        <f>H6*$V$2</f>
        <v>334.48456569839999</v>
      </c>
      <c r="J6" s="40">
        <f t="shared" si="1"/>
        <v>557.474276164</v>
      </c>
      <c r="K6" s="40">
        <v>0</v>
      </c>
      <c r="L6" s="25">
        <f t="shared" ref="L6:L30" si="7">L5*$X$2</f>
        <v>187.2</v>
      </c>
      <c r="M6" s="25">
        <f t="shared" si="4"/>
        <v>642.76770235296317</v>
      </c>
      <c r="N6" s="25">
        <f t="shared" si="3"/>
        <v>3.4335881535948891</v>
      </c>
      <c r="O6" s="59">
        <f t="shared" si="5"/>
        <v>0.88900000000000001</v>
      </c>
      <c r="P6" s="59">
        <f t="shared" si="6"/>
        <v>0.11099999999999999</v>
      </c>
      <c r="Q6" s="76">
        <v>0</v>
      </c>
      <c r="R6" s="76">
        <v>0</v>
      </c>
      <c r="S6" s="71">
        <f t="shared" si="0"/>
        <v>1</v>
      </c>
      <c r="T6" s="71"/>
      <c r="U6" s="89">
        <f>SUM(L2:L15)</f>
        <v>5245.4652913663986</v>
      </c>
      <c r="V6" s="90"/>
      <c r="W6" s="91"/>
      <c r="X6" s="92">
        <f>SUM(J2:J15)</f>
        <v>11564.745264192919</v>
      </c>
      <c r="Y6" s="91"/>
    </row>
    <row r="7" spans="6:31" x14ac:dyDescent="0.3">
      <c r="F7" s="6" t="s">
        <v>8</v>
      </c>
      <c r="G7" s="6">
        <v>2</v>
      </c>
      <c r="H7" s="40">
        <f t="shared" si="2"/>
        <v>272.49342618896316</v>
      </c>
      <c r="I7" s="40"/>
      <c r="J7" s="40">
        <f t="shared" si="1"/>
        <v>272.49342618896316</v>
      </c>
      <c r="K7" s="40">
        <v>0</v>
      </c>
      <c r="L7" s="25">
        <f t="shared" si="7"/>
        <v>224.64</v>
      </c>
      <c r="M7" s="25">
        <f t="shared" si="4"/>
        <v>380.84039299187612</v>
      </c>
      <c r="N7" s="25">
        <f t="shared" si="3"/>
        <v>1.695336507264406</v>
      </c>
      <c r="O7" s="59">
        <f t="shared" si="5"/>
        <v>0.85199999999999998</v>
      </c>
      <c r="P7" s="59">
        <f t="shared" si="6"/>
        <v>0.14799999999999999</v>
      </c>
      <c r="Q7" s="76">
        <v>0</v>
      </c>
      <c r="R7" s="76">
        <v>0</v>
      </c>
      <c r="S7" s="71">
        <f t="shared" si="0"/>
        <v>1</v>
      </c>
      <c r="T7" s="71"/>
    </row>
    <row r="8" spans="6:31" x14ac:dyDescent="0.3">
      <c r="F8" s="7" t="s">
        <v>9</v>
      </c>
      <c r="G8" s="7">
        <v>1</v>
      </c>
      <c r="H8" s="41">
        <f t="shared" si="2"/>
        <v>332.98696680291295</v>
      </c>
      <c r="I8" s="41">
        <f>H8*$V$2</f>
        <v>499.48045020436939</v>
      </c>
      <c r="J8" s="41">
        <f t="shared" si="1"/>
        <v>832.46741700728239</v>
      </c>
      <c r="K8" s="41">
        <v>0</v>
      </c>
      <c r="L8" s="26">
        <f t="shared" si="7"/>
        <v>269.56799999999998</v>
      </c>
      <c r="M8" s="26">
        <f t="shared" si="4"/>
        <v>969.809490440442</v>
      </c>
      <c r="N8" s="26">
        <f t="shared" si="3"/>
        <v>3.5976432308005477</v>
      </c>
      <c r="O8" s="60">
        <f t="shared" si="5"/>
        <v>0.81499999999999995</v>
      </c>
      <c r="P8" s="60">
        <f t="shared" si="6"/>
        <v>0.185</v>
      </c>
      <c r="Q8" s="77">
        <v>0</v>
      </c>
      <c r="R8" s="77">
        <v>0</v>
      </c>
      <c r="S8" s="71">
        <f t="shared" si="0"/>
        <v>1</v>
      </c>
      <c r="T8" s="71"/>
    </row>
    <row r="9" spans="6:31" x14ac:dyDescent="0.3">
      <c r="F9" s="7" t="s">
        <v>9</v>
      </c>
      <c r="G9" s="7">
        <v>2</v>
      </c>
      <c r="H9" s="41">
        <f t="shared" si="2"/>
        <v>406.9100734331596</v>
      </c>
      <c r="I9" s="41"/>
      <c r="J9" s="41">
        <f t="shared" si="1"/>
        <v>406.9100734331596</v>
      </c>
      <c r="K9" s="41">
        <v>0</v>
      </c>
      <c r="L9" s="26">
        <f t="shared" si="7"/>
        <v>323.48159999999996</v>
      </c>
      <c r="M9" s="26">
        <f t="shared" si="4"/>
        <v>580.67258316848063</v>
      </c>
      <c r="N9" s="26">
        <f t="shared" si="3"/>
        <v>1.7950714450790421</v>
      </c>
      <c r="O9" s="60">
        <f t="shared" si="5"/>
        <v>0.77800000000000002</v>
      </c>
      <c r="P9" s="60">
        <f t="shared" si="6"/>
        <v>0.222</v>
      </c>
      <c r="Q9" s="77">
        <v>0</v>
      </c>
      <c r="R9" s="77">
        <v>0</v>
      </c>
      <c r="S9" s="71">
        <f t="shared" si="0"/>
        <v>1</v>
      </c>
      <c r="T9" s="71"/>
    </row>
    <row r="10" spans="6:31" x14ac:dyDescent="0.3">
      <c r="F10" s="8" t="s">
        <v>10</v>
      </c>
      <c r="G10" s="8">
        <v>1</v>
      </c>
      <c r="H10" s="42">
        <f t="shared" si="2"/>
        <v>497.24410973532099</v>
      </c>
      <c r="I10" s="42">
        <f>H10*$V$2</f>
        <v>745.86616460298148</v>
      </c>
      <c r="J10" s="42">
        <f t="shared" si="1"/>
        <v>1243.1102743383026</v>
      </c>
      <c r="K10" s="42">
        <f>(I10+J10)*$W$2</f>
        <v>4276.2993437237601</v>
      </c>
      <c r="L10" s="27">
        <f t="shared" si="7"/>
        <v>388.17791999999992</v>
      </c>
      <c r="M10" s="27">
        <f t="shared" si="4"/>
        <v>1462.5646564348649</v>
      </c>
      <c r="N10" s="27">
        <f t="shared" si="3"/>
        <v>3.7677688015713651</v>
      </c>
      <c r="O10" s="61">
        <f t="shared" si="5"/>
        <v>0.74099999999999999</v>
      </c>
      <c r="P10" s="61">
        <f t="shared" si="6"/>
        <v>0.25900000000000001</v>
      </c>
      <c r="Q10" s="61">
        <f>AD4</f>
        <v>0.01</v>
      </c>
      <c r="R10" s="78">
        <v>0</v>
      </c>
      <c r="S10" s="71">
        <f t="shared" si="0"/>
        <v>1.01</v>
      </c>
      <c r="T10" s="71"/>
    </row>
    <row r="11" spans="6:31" x14ac:dyDescent="0.3">
      <c r="F11" s="8" t="s">
        <v>10</v>
      </c>
      <c r="G11" s="8">
        <v>2</v>
      </c>
      <c r="H11" s="42">
        <f t="shared" si="2"/>
        <v>607.63230209656228</v>
      </c>
      <c r="I11" s="42"/>
      <c r="J11" s="42">
        <f t="shared" si="1"/>
        <v>607.63230209656228</v>
      </c>
      <c r="K11" s="42"/>
      <c r="L11" s="27">
        <f t="shared" si="7"/>
        <v>465.81350399999985</v>
      </c>
      <c r="M11" s="27">
        <f t="shared" si="4"/>
        <v>884.34547125856147</v>
      </c>
      <c r="N11" s="27">
        <f t="shared" si="3"/>
        <v>1.8984968526343147</v>
      </c>
      <c r="O11" s="61">
        <f t="shared" si="5"/>
        <v>0.70399999999999996</v>
      </c>
      <c r="P11" s="61">
        <f t="shared" si="6"/>
        <v>0.29599999999999999</v>
      </c>
      <c r="Q11" s="61">
        <f>Q10+$AD$2</f>
        <v>2.1499999999999998E-2</v>
      </c>
      <c r="R11" s="78">
        <v>0</v>
      </c>
      <c r="S11" s="71">
        <f t="shared" si="0"/>
        <v>1.0215000000000001</v>
      </c>
      <c r="T11" s="71"/>
    </row>
    <row r="12" spans="6:31" x14ac:dyDescent="0.3">
      <c r="F12" s="9" t="s">
        <v>11</v>
      </c>
      <c r="G12" s="9">
        <v>1</v>
      </c>
      <c r="H12" s="43">
        <f t="shared" si="2"/>
        <v>742.52667316199904</v>
      </c>
      <c r="I12" s="43">
        <f>H12*$V$2</f>
        <v>1113.7900097429986</v>
      </c>
      <c r="J12" s="43">
        <f t="shared" si="1"/>
        <v>1856.3166829049976</v>
      </c>
      <c r="K12" s="43">
        <f>(I12+J12)*$W$2</f>
        <v>6385.7293891931913</v>
      </c>
      <c r="L12" s="28">
        <f t="shared" si="7"/>
        <v>558.97620479999978</v>
      </c>
      <c r="M12" s="28">
        <f t="shared" si="4"/>
        <v>2204.7080727089606</v>
      </c>
      <c r="N12" s="28">
        <f t="shared" si="3"/>
        <v>3.9441894910317323</v>
      </c>
      <c r="O12" s="62">
        <f t="shared" si="5"/>
        <v>0.66700000000000004</v>
      </c>
      <c r="P12" s="62">
        <f t="shared" si="6"/>
        <v>0.33299999999999996</v>
      </c>
      <c r="Q12" s="62">
        <f t="shared" ref="Q12:Q30" si="8">Q11+$AD$2</f>
        <v>3.3000000000000002E-2</v>
      </c>
      <c r="R12" s="79">
        <v>0</v>
      </c>
      <c r="S12" s="71">
        <f t="shared" si="0"/>
        <v>1.0329999999999999</v>
      </c>
      <c r="T12" s="71"/>
    </row>
    <row r="13" spans="6:31" x14ac:dyDescent="0.3">
      <c r="F13" s="9" t="s">
        <v>11</v>
      </c>
      <c r="G13" s="9">
        <v>2</v>
      </c>
      <c r="H13" s="43">
        <f t="shared" si="2"/>
        <v>907.36759460396286</v>
      </c>
      <c r="I13" s="43"/>
      <c r="J13" s="43">
        <f t="shared" si="1"/>
        <v>907.36759460396286</v>
      </c>
      <c r="K13" s="43"/>
      <c r="L13" s="28">
        <f t="shared" si="7"/>
        <v>670.77144575999966</v>
      </c>
      <c r="M13" s="28">
        <f t="shared" si="4"/>
        <v>1345.3993494500057</v>
      </c>
      <c r="N13" s="28">
        <f t="shared" si="3"/>
        <v>2.0057492875619309</v>
      </c>
      <c r="O13" s="62">
        <f t="shared" si="5"/>
        <v>0.63000000000000012</v>
      </c>
      <c r="P13" s="62">
        <f t="shared" si="6"/>
        <v>0.36999999999999994</v>
      </c>
      <c r="Q13" s="62">
        <f t="shared" si="8"/>
        <v>4.4499999999999998E-2</v>
      </c>
      <c r="R13" s="79">
        <v>0</v>
      </c>
      <c r="S13" s="71">
        <f t="shared" si="0"/>
        <v>1.0445</v>
      </c>
      <c r="T13" s="71"/>
    </row>
    <row r="14" spans="6:31" x14ac:dyDescent="0.3">
      <c r="F14" s="10" t="s">
        <v>12</v>
      </c>
      <c r="G14" s="10">
        <v>1</v>
      </c>
      <c r="H14" s="44">
        <f t="shared" si="2"/>
        <v>1108.8032006060425</v>
      </c>
      <c r="I14" s="44">
        <f>H14*$V$2</f>
        <v>1663.2048009090638</v>
      </c>
      <c r="J14" s="44">
        <f t="shared" si="1"/>
        <v>2772.0080015151061</v>
      </c>
      <c r="K14" s="44">
        <f>(I14+J14)*$W$2</f>
        <v>9535.7075252119648</v>
      </c>
      <c r="L14" s="29">
        <f t="shared" si="7"/>
        <v>804.9257349119996</v>
      </c>
      <c r="M14" s="29">
        <f t="shared" si="4"/>
        <v>3322.0397777436901</v>
      </c>
      <c r="N14" s="29">
        <f t="shared" si="3"/>
        <v>4.1271382360596034</v>
      </c>
      <c r="O14" s="63">
        <f t="shared" si="5"/>
        <v>0.59300000000000008</v>
      </c>
      <c r="P14" s="63">
        <f t="shared" si="6"/>
        <v>0.40699999999999992</v>
      </c>
      <c r="Q14" s="63">
        <f t="shared" si="8"/>
        <v>5.5999999999999994E-2</v>
      </c>
      <c r="R14" s="80">
        <v>0</v>
      </c>
      <c r="S14" s="71">
        <f t="shared" si="0"/>
        <v>1.056</v>
      </c>
      <c r="T14" s="71"/>
    </row>
    <row r="15" spans="6:31" x14ac:dyDescent="0.3">
      <c r="F15" s="10" t="s">
        <v>12</v>
      </c>
      <c r="G15" s="10">
        <v>2</v>
      </c>
      <c r="H15" s="44">
        <f t="shared" si="2"/>
        <v>1354.9575111405838</v>
      </c>
      <c r="I15" s="44"/>
      <c r="J15" s="44">
        <f t="shared" si="1"/>
        <v>1354.9575111405838</v>
      </c>
      <c r="K15" s="44"/>
      <c r="L15" s="29">
        <f t="shared" si="7"/>
        <v>965.91088189439949</v>
      </c>
      <c r="M15" s="29">
        <f t="shared" si="4"/>
        <v>2044.804707859978</v>
      </c>
      <c r="N15" s="29">
        <f t="shared" si="3"/>
        <v>2.1169703605052987</v>
      </c>
      <c r="O15" s="63">
        <f t="shared" si="5"/>
        <v>0.55600000000000005</v>
      </c>
      <c r="P15" s="63">
        <f t="shared" si="6"/>
        <v>0.44399999999999989</v>
      </c>
      <c r="Q15" s="63">
        <f t="shared" si="8"/>
        <v>6.7499999999999991E-2</v>
      </c>
      <c r="R15" s="80">
        <v>0</v>
      </c>
      <c r="S15" s="71">
        <f t="shared" si="0"/>
        <v>1.0674999999999999</v>
      </c>
      <c r="T15" s="71"/>
    </row>
    <row r="16" spans="6:31" x14ac:dyDescent="0.3">
      <c r="F16" s="11" t="s">
        <v>13</v>
      </c>
      <c r="G16" s="11">
        <v>1</v>
      </c>
      <c r="H16" s="45">
        <f t="shared" si="2"/>
        <v>1655.7580786137935</v>
      </c>
      <c r="I16" s="45">
        <f>H16*$V$2</f>
        <v>2483.6371179206903</v>
      </c>
      <c r="J16" s="45">
        <f t="shared" si="1"/>
        <v>4139.3951965344841</v>
      </c>
      <c r="K16" s="45">
        <f>(I16+J16)*$W$2</f>
        <v>14239.519476078625</v>
      </c>
      <c r="L16" s="30">
        <f t="shared" si="7"/>
        <v>1159.0930582732794</v>
      </c>
      <c r="M16" s="30">
        <f t="shared" si="4"/>
        <v>5003.6385103272605</v>
      </c>
      <c r="N16" s="30">
        <f t="shared" si="3"/>
        <v>4.3168565928444655</v>
      </c>
      <c r="O16" s="64">
        <f t="shared" si="5"/>
        <v>0.51900000000000013</v>
      </c>
      <c r="P16" s="64">
        <f t="shared" si="6"/>
        <v>0.48099999999999987</v>
      </c>
      <c r="Q16" s="64">
        <f t="shared" si="8"/>
        <v>7.8999999999999987E-2</v>
      </c>
      <c r="R16" s="81">
        <v>0</v>
      </c>
      <c r="S16" s="71">
        <f t="shared" si="0"/>
        <v>1.079</v>
      </c>
      <c r="T16" s="71"/>
    </row>
    <row r="17" spans="6:20" x14ac:dyDescent="0.3">
      <c r="F17" s="11" t="s">
        <v>13</v>
      </c>
      <c r="G17" s="11">
        <v>2</v>
      </c>
      <c r="H17" s="45">
        <f t="shared" si="2"/>
        <v>2023.3363720660557</v>
      </c>
      <c r="I17" s="45"/>
      <c r="J17" s="45">
        <f t="shared" si="1"/>
        <v>2023.3363720660557</v>
      </c>
      <c r="K17" s="45"/>
      <c r="L17" s="30">
        <f t="shared" si="7"/>
        <v>1390.9116699279352</v>
      </c>
      <c r="M17" s="30">
        <f t="shared" si="4"/>
        <v>3104.9417488028403</v>
      </c>
      <c r="N17" s="30">
        <f t="shared" si="3"/>
        <v>2.2323069220949963</v>
      </c>
      <c r="O17" s="64">
        <f t="shared" si="5"/>
        <v>0.4820000000000001</v>
      </c>
      <c r="P17" s="64">
        <f t="shared" si="6"/>
        <v>0.5179999999999999</v>
      </c>
      <c r="Q17" s="64">
        <f t="shared" si="8"/>
        <v>9.0499999999999983E-2</v>
      </c>
      <c r="R17" s="81">
        <v>0</v>
      </c>
      <c r="S17" s="71">
        <f t="shared" si="0"/>
        <v>1.0905</v>
      </c>
      <c r="T17" s="71"/>
    </row>
    <row r="18" spans="6:20" x14ac:dyDescent="0.3">
      <c r="F18" s="12" t="s">
        <v>14</v>
      </c>
      <c r="G18" s="12">
        <v>1</v>
      </c>
      <c r="H18" s="46">
        <f t="shared" si="2"/>
        <v>2472.5170466647201</v>
      </c>
      <c r="I18" s="46">
        <f>H18*$V$2</f>
        <v>3708.7755699970803</v>
      </c>
      <c r="J18" s="46">
        <f t="shared" si="1"/>
        <v>6181.2926166617999</v>
      </c>
      <c r="K18" s="46">
        <f>(I18+J18)*$W$2</f>
        <v>21263.646601316592</v>
      </c>
      <c r="L18" s="31">
        <f t="shared" si="7"/>
        <v>1669.0940039135223</v>
      </c>
      <c r="M18" s="31">
        <f t="shared" si="4"/>
        <v>7533.6144437725652</v>
      </c>
      <c r="N18" s="31">
        <f t="shared" si="3"/>
        <v>4.5135950558258013</v>
      </c>
      <c r="O18" s="65">
        <f t="shared" si="5"/>
        <v>0.44500000000000006</v>
      </c>
      <c r="P18" s="65">
        <f t="shared" si="6"/>
        <v>0.55499999999999994</v>
      </c>
      <c r="Q18" s="65">
        <f t="shared" si="8"/>
        <v>0.10199999999999998</v>
      </c>
      <c r="R18" s="82">
        <v>0</v>
      </c>
      <c r="S18" s="71">
        <f t="shared" si="0"/>
        <v>1.1019999999999999</v>
      </c>
      <c r="T18" s="71"/>
    </row>
    <row r="19" spans="6:20" x14ac:dyDescent="0.3">
      <c r="F19" s="12" t="s">
        <v>14</v>
      </c>
      <c r="G19" s="12">
        <v>2</v>
      </c>
      <c r="H19" s="46">
        <f t="shared" si="2"/>
        <v>3021.4158310242879</v>
      </c>
      <c r="I19" s="46"/>
      <c r="J19" s="46">
        <f t="shared" si="1"/>
        <v>3021.4158310242879</v>
      </c>
      <c r="K19" s="46"/>
      <c r="L19" s="31">
        <f t="shared" si="7"/>
        <v>2002.9128046962267</v>
      </c>
      <c r="M19" s="31">
        <f t="shared" si="4"/>
        <v>4710.6731718397405</v>
      </c>
      <c r="N19" s="31">
        <f t="shared" si="3"/>
        <v>2.35191125684285</v>
      </c>
      <c r="O19" s="65">
        <f t="shared" si="5"/>
        <v>0.40800000000000003</v>
      </c>
      <c r="P19" s="65">
        <f t="shared" si="6"/>
        <v>0.59199999999999997</v>
      </c>
      <c r="Q19" s="65">
        <f t="shared" si="8"/>
        <v>0.11349999999999998</v>
      </c>
      <c r="R19" s="82">
        <v>0</v>
      </c>
      <c r="S19" s="71">
        <f t="shared" si="0"/>
        <v>1.1134999999999999</v>
      </c>
      <c r="T19" s="71"/>
    </row>
    <row r="20" spans="6:20" x14ac:dyDescent="0.3">
      <c r="F20" s="13" t="s">
        <v>15</v>
      </c>
      <c r="G20" s="13">
        <v>1</v>
      </c>
      <c r="H20" s="47">
        <f t="shared" si="2"/>
        <v>3692.1701455116795</v>
      </c>
      <c r="I20" s="47">
        <f>H20*$V$2</f>
        <v>5538.255218267519</v>
      </c>
      <c r="J20" s="47">
        <f t="shared" si="1"/>
        <v>9230.425363779199</v>
      </c>
      <c r="K20" s="47">
        <f>(I20+J20)*$W$2</f>
        <v>31752.663251400441</v>
      </c>
      <c r="L20" s="32">
        <f t="shared" si="7"/>
        <v>2403.4953656354719</v>
      </c>
      <c r="M20" s="32">
        <f t="shared" si="4"/>
        <v>11338.761915958999</v>
      </c>
      <c r="N20" s="32">
        <f t="shared" si="3"/>
        <v>4.7176133884331781</v>
      </c>
      <c r="O20" s="66">
        <f t="shared" si="5"/>
        <v>0.371</v>
      </c>
      <c r="P20" s="66">
        <f t="shared" si="6"/>
        <v>0.629</v>
      </c>
      <c r="Q20" s="66">
        <f t="shared" si="8"/>
        <v>0.12499999999999997</v>
      </c>
      <c r="R20" s="83">
        <v>0</v>
      </c>
      <c r="S20" s="71">
        <f t="shared" si="0"/>
        <v>1.125</v>
      </c>
      <c r="T20" s="71"/>
    </row>
    <row r="21" spans="6:20" x14ac:dyDescent="0.3">
      <c r="F21" s="13" t="s">
        <v>15</v>
      </c>
      <c r="G21" s="13">
        <v>2</v>
      </c>
      <c r="H21" s="47">
        <f t="shared" si="2"/>
        <v>4511.8319178152724</v>
      </c>
      <c r="I21" s="47"/>
      <c r="J21" s="47">
        <f t="shared" si="1"/>
        <v>4511.8319178152724</v>
      </c>
      <c r="K21" s="47"/>
      <c r="L21" s="32">
        <f t="shared" si="7"/>
        <v>2884.1944387625663</v>
      </c>
      <c r="M21" s="32">
        <f t="shared" si="4"/>
        <v>7141.0960826229684</v>
      </c>
      <c r="N21" s="32">
        <f t="shared" si="3"/>
        <v>2.4759412842106379</v>
      </c>
      <c r="O21" s="66">
        <f t="shared" si="5"/>
        <v>0.33399999999999996</v>
      </c>
      <c r="P21" s="66">
        <f t="shared" si="6"/>
        <v>0.66600000000000004</v>
      </c>
      <c r="Q21" s="66">
        <f t="shared" si="8"/>
        <v>0.13649999999999998</v>
      </c>
      <c r="R21" s="83">
        <v>0</v>
      </c>
      <c r="S21" s="71">
        <f t="shared" si="0"/>
        <v>1.1365000000000001</v>
      </c>
      <c r="T21" s="71"/>
    </row>
    <row r="22" spans="6:20" x14ac:dyDescent="0.3">
      <c r="F22" s="14" t="s">
        <v>16</v>
      </c>
      <c r="G22" s="14">
        <v>1</v>
      </c>
      <c r="H22" s="48">
        <f t="shared" si="2"/>
        <v>5513.4586035702623</v>
      </c>
      <c r="I22" s="48">
        <f>H22*$V$2</f>
        <v>8270.187905355393</v>
      </c>
      <c r="J22" s="48">
        <f t="shared" si="1"/>
        <v>13783.646508925656</v>
      </c>
      <c r="K22" s="48">
        <f>(I22+J22)*$W$2</f>
        <v>47415.743990704257</v>
      </c>
      <c r="L22" s="33">
        <f t="shared" si="7"/>
        <v>3461.0333265150794</v>
      </c>
      <c r="M22" s="33">
        <f t="shared" si="4"/>
        <v>17060.059595973435</v>
      </c>
      <c r="N22" s="33">
        <f t="shared" si="3"/>
        <v>4.9291809660646173</v>
      </c>
      <c r="O22" s="67">
        <f t="shared" si="5"/>
        <v>0.29699999999999993</v>
      </c>
      <c r="P22" s="67">
        <f t="shared" si="6"/>
        <v>0.70300000000000007</v>
      </c>
      <c r="Q22" s="67">
        <f t="shared" si="8"/>
        <v>0.14799999999999999</v>
      </c>
      <c r="R22" s="67">
        <f>($AE$2)</f>
        <v>1.4999999999999999E-2</v>
      </c>
      <c r="S22" s="71">
        <f t="shared" si="0"/>
        <v>1.1629999999999998</v>
      </c>
      <c r="T22" s="71"/>
    </row>
    <row r="23" spans="6:20" x14ac:dyDescent="0.3">
      <c r="F23" s="14" t="s">
        <v>16</v>
      </c>
      <c r="G23" s="14">
        <v>2</v>
      </c>
      <c r="H23" s="48">
        <f t="shared" si="2"/>
        <v>6737.4464135628605</v>
      </c>
      <c r="I23" s="48"/>
      <c r="J23" s="48">
        <f t="shared" si="1"/>
        <v>6737.4464135628605</v>
      </c>
      <c r="K23" s="48"/>
      <c r="L23" s="33">
        <f t="shared" si="7"/>
        <v>4153.2399918180954</v>
      </c>
      <c r="M23" s="33">
        <f t="shared" si="4"/>
        <v>10817.365939118579</v>
      </c>
      <c r="N23" s="33">
        <f t="shared" si="3"/>
        <v>2.6045607671188873</v>
      </c>
      <c r="O23" s="67">
        <f t="shared" si="5"/>
        <v>0.2599999999999999</v>
      </c>
      <c r="P23" s="67">
        <f t="shared" si="6"/>
        <v>0.7400000000000001</v>
      </c>
      <c r="Q23" s="67">
        <f t="shared" si="8"/>
        <v>0.1595</v>
      </c>
      <c r="R23" s="67">
        <f>(R22+$AE$2)</f>
        <v>0.03</v>
      </c>
      <c r="S23" s="71">
        <f t="shared" si="0"/>
        <v>1.1895</v>
      </c>
      <c r="T23" s="71"/>
    </row>
    <row r="24" spans="6:20" x14ac:dyDescent="0.3">
      <c r="F24" s="15" t="s">
        <v>17</v>
      </c>
      <c r="G24" s="15">
        <v>1</v>
      </c>
      <c r="H24" s="49">
        <f t="shared" si="2"/>
        <v>8233.1595173738151</v>
      </c>
      <c r="I24" s="49">
        <f>H24*$V$2</f>
        <v>12349.739276060722</v>
      </c>
      <c r="J24" s="49">
        <f t="shared" si="1"/>
        <v>20582.898793434535</v>
      </c>
      <c r="K24" s="49">
        <f>(I24+J24)*$W$2</f>
        <v>70805.171849414794</v>
      </c>
      <c r="L24" s="34">
        <f t="shared" si="7"/>
        <v>4983.8879901817145</v>
      </c>
      <c r="M24" s="34">
        <f t="shared" si="4"/>
        <v>25659.931733483623</v>
      </c>
      <c r="N24" s="34">
        <f t="shared" si="3"/>
        <v>5.1485771317561353</v>
      </c>
      <c r="O24" s="68">
        <f t="shared" si="5"/>
        <v>0.22299999999999986</v>
      </c>
      <c r="P24" s="68">
        <f t="shared" si="6"/>
        <v>0.77700000000000014</v>
      </c>
      <c r="Q24" s="68">
        <f t="shared" si="8"/>
        <v>0.17100000000000001</v>
      </c>
      <c r="R24" s="68">
        <f t="shared" ref="R24:R30" si="9">(R23+$AE$2)</f>
        <v>4.4999999999999998E-2</v>
      </c>
      <c r="S24" s="71">
        <f t="shared" si="0"/>
        <v>1.216</v>
      </c>
      <c r="T24" s="71"/>
    </row>
    <row r="25" spans="6:20" x14ac:dyDescent="0.3">
      <c r="F25" s="15" t="s">
        <v>17</v>
      </c>
      <c r="G25" s="15">
        <v>2</v>
      </c>
      <c r="H25" s="49">
        <f t="shared" si="2"/>
        <v>10060.920930230803</v>
      </c>
      <c r="I25" s="49"/>
      <c r="J25" s="49">
        <f t="shared" si="1"/>
        <v>10060.920930230803</v>
      </c>
      <c r="K25" s="49"/>
      <c r="L25" s="34">
        <f t="shared" si="7"/>
        <v>5980.6655882180576</v>
      </c>
      <c r="M25" s="34">
        <f t="shared" si="4"/>
        <v>16374.700718754786</v>
      </c>
      <c r="N25" s="34">
        <f t="shared" si="3"/>
        <v>2.7379395281710837</v>
      </c>
      <c r="O25" s="68">
        <f t="shared" si="5"/>
        <v>0.18599999999999983</v>
      </c>
      <c r="P25" s="68">
        <f t="shared" si="6"/>
        <v>0.81400000000000017</v>
      </c>
      <c r="Q25" s="68">
        <f t="shared" si="8"/>
        <v>0.18250000000000002</v>
      </c>
      <c r="R25" s="68">
        <f t="shared" si="9"/>
        <v>0.06</v>
      </c>
      <c r="S25" s="71">
        <f t="shared" si="0"/>
        <v>1.2425000000000002</v>
      </c>
      <c r="T25" s="71"/>
    </row>
    <row r="26" spans="6:20" x14ac:dyDescent="0.3">
      <c r="F26" s="16" t="s">
        <v>18</v>
      </c>
      <c r="G26" s="16">
        <v>1</v>
      </c>
      <c r="H26" s="50">
        <f t="shared" si="2"/>
        <v>12294.44537674204</v>
      </c>
      <c r="I26" s="50">
        <f>H26*$V$2</f>
        <v>18441.668065113059</v>
      </c>
      <c r="J26" s="50">
        <f t="shared" si="1"/>
        <v>30736.113441855101</v>
      </c>
      <c r="K26" s="50">
        <f>(I26+J26)*$W$2</f>
        <v>105732.23023998154</v>
      </c>
      <c r="L26" s="35">
        <f t="shared" si="7"/>
        <v>7176.7987058616691</v>
      </c>
      <c r="M26" s="35">
        <f t="shared" si="4"/>
        <v>38583.126986372205</v>
      </c>
      <c r="N26" s="35">
        <f t="shared" si="3"/>
        <v>5.3760915650120342</v>
      </c>
      <c r="O26" s="69">
        <f t="shared" si="5"/>
        <v>0.1489999999999998</v>
      </c>
      <c r="P26" s="69">
        <f t="shared" si="6"/>
        <v>0.8510000000000002</v>
      </c>
      <c r="Q26" s="69">
        <f t="shared" si="8"/>
        <v>0.19400000000000003</v>
      </c>
      <c r="R26" s="69">
        <f t="shared" si="9"/>
        <v>7.4999999999999997E-2</v>
      </c>
      <c r="S26" s="71">
        <f t="shared" si="0"/>
        <v>1.2689999999999999</v>
      </c>
      <c r="T26" s="71"/>
    </row>
    <row r="27" spans="6:20" x14ac:dyDescent="0.3">
      <c r="F27" s="16" t="s">
        <v>18</v>
      </c>
      <c r="G27" s="16">
        <v>2</v>
      </c>
      <c r="H27" s="50">
        <f t="shared" si="2"/>
        <v>15023.812250378773</v>
      </c>
      <c r="I27" s="50"/>
      <c r="J27" s="50">
        <f t="shared" si="1"/>
        <v>15023.812250378773</v>
      </c>
      <c r="K27" s="50"/>
      <c r="L27" s="35">
        <f t="shared" si="7"/>
        <v>8612.1584470340022</v>
      </c>
      <c r="M27" s="35">
        <f t="shared" si="4"/>
        <v>24770.75237330763</v>
      </c>
      <c r="N27" s="35">
        <f t="shared" si="3"/>
        <v>2.8762536738787698</v>
      </c>
      <c r="O27" s="69">
        <f t="shared" si="5"/>
        <v>0.11199999999999977</v>
      </c>
      <c r="P27" s="69">
        <f t="shared" si="6"/>
        <v>0.88800000000000023</v>
      </c>
      <c r="Q27" s="69">
        <f t="shared" si="8"/>
        <v>0.20550000000000004</v>
      </c>
      <c r="R27" s="69">
        <f t="shared" si="9"/>
        <v>0.09</v>
      </c>
      <c r="S27" s="71">
        <f t="shared" si="0"/>
        <v>1.2955000000000001</v>
      </c>
      <c r="T27" s="71"/>
    </row>
    <row r="28" spans="6:20" x14ac:dyDescent="0.3">
      <c r="F28" s="17" t="s">
        <v>19</v>
      </c>
      <c r="G28" s="17">
        <v>1</v>
      </c>
      <c r="H28" s="51">
        <f t="shared" si="2"/>
        <v>18359.098569962858</v>
      </c>
      <c r="I28" s="51">
        <f>H28*$V$2</f>
        <v>27538.647854944287</v>
      </c>
      <c r="J28" s="51">
        <f t="shared" si="1"/>
        <v>45897.746424907149</v>
      </c>
      <c r="K28" s="51">
        <f>(I28+J28)*$W$2</f>
        <v>157888.24770168058</v>
      </c>
      <c r="L28" s="36">
        <f t="shared" si="7"/>
        <v>10334.590136440802</v>
      </c>
      <c r="M28" s="36">
        <f t="shared" si="4"/>
        <v>57997.974740960955</v>
      </c>
      <c r="N28" s="36">
        <f t="shared" si="3"/>
        <v>5.6120246642829379</v>
      </c>
      <c r="O28" s="70">
        <f t="shared" si="5"/>
        <v>7.4999999999999734E-2</v>
      </c>
      <c r="P28" s="70">
        <f t="shared" si="6"/>
        <v>0.92500000000000027</v>
      </c>
      <c r="Q28" s="70">
        <f t="shared" si="8"/>
        <v>0.21700000000000005</v>
      </c>
      <c r="R28" s="70">
        <f t="shared" si="9"/>
        <v>0.105</v>
      </c>
      <c r="S28" s="71">
        <f t="shared" si="0"/>
        <v>1.3220000000000001</v>
      </c>
      <c r="T28" s="71"/>
    </row>
    <row r="29" spans="6:20" x14ac:dyDescent="0.3">
      <c r="F29" s="17" t="s">
        <v>20</v>
      </c>
      <c r="G29" s="17">
        <v>1</v>
      </c>
      <c r="H29" s="51">
        <f t="shared" si="2"/>
        <v>22434.818452494612</v>
      </c>
      <c r="I29" s="51">
        <f>H29*$V$2</f>
        <v>33652.227678741918</v>
      </c>
      <c r="J29" s="51">
        <f t="shared" si="1"/>
        <v>56087.04613123653</v>
      </c>
      <c r="K29" s="51">
        <f>(I29+J29)*$W$2</f>
        <v>192939.43869145366</v>
      </c>
      <c r="L29" s="36">
        <f t="shared" si="7"/>
        <v>12401.508163728962</v>
      </c>
      <c r="M29" s="36">
        <f t="shared" si="4"/>
        <v>71100.886116455978</v>
      </c>
      <c r="N29" s="36">
        <f t="shared" si="3"/>
        <v>5.7332451164614584</v>
      </c>
      <c r="O29" s="70">
        <f t="shared" si="5"/>
        <v>3.7999999999999701E-2</v>
      </c>
      <c r="P29" s="70">
        <f t="shared" si="6"/>
        <v>0.9620000000000003</v>
      </c>
      <c r="Q29" s="70">
        <f>Q28+$AD$2</f>
        <v>0.22850000000000006</v>
      </c>
      <c r="R29" s="70">
        <f t="shared" si="9"/>
        <v>0.12</v>
      </c>
      <c r="S29" s="71">
        <f t="shared" si="0"/>
        <v>1.3485</v>
      </c>
      <c r="T29" s="71"/>
    </row>
    <row r="30" spans="6:20" x14ac:dyDescent="0.3">
      <c r="F30" s="17" t="s">
        <v>21</v>
      </c>
      <c r="G30" s="17">
        <v>1</v>
      </c>
      <c r="H30" s="51">
        <f t="shared" si="2"/>
        <v>27415.348148948415</v>
      </c>
      <c r="I30" s="51">
        <f>H30*$V$2</f>
        <v>41123.022223422624</v>
      </c>
      <c r="J30" s="51">
        <f t="shared" si="1"/>
        <v>68538.370372371035</v>
      </c>
      <c r="K30" s="51">
        <f>(I30+J30)*$W$2</f>
        <v>235771.99408095636</v>
      </c>
      <c r="L30" s="36">
        <f t="shared" si="7"/>
        <v>14881.809796474754</v>
      </c>
      <c r="M30" s="36">
        <f t="shared" si="4"/>
        <v>87158.116013911233</v>
      </c>
      <c r="N30" s="36">
        <f t="shared" si="3"/>
        <v>5.8566879435965848</v>
      </c>
      <c r="O30" s="70">
        <f t="shared" si="5"/>
        <v>9.9999999999966782E-4</v>
      </c>
      <c r="P30" s="70">
        <f t="shared" si="6"/>
        <v>0.99900000000000033</v>
      </c>
      <c r="Q30" s="70">
        <f t="shared" si="8"/>
        <v>0.24000000000000007</v>
      </c>
      <c r="R30" s="70">
        <f t="shared" si="9"/>
        <v>0.13500000000000001</v>
      </c>
      <c r="S30" s="71">
        <f t="shared" si="0"/>
        <v>1.375</v>
      </c>
      <c r="T30" s="71"/>
    </row>
    <row r="31" spans="6:20" ht="17.25" thickBot="1" x14ac:dyDescent="0.35">
      <c r="F31" s="18" t="s">
        <v>22</v>
      </c>
      <c r="G31" s="18">
        <v>1</v>
      </c>
      <c r="H31" s="51">
        <f t="shared" si="2"/>
        <v>33501.555438014962</v>
      </c>
      <c r="I31" s="52">
        <f>H31*$V$2</f>
        <v>50252.33315702244</v>
      </c>
      <c r="J31" s="52">
        <f t="shared" si="1"/>
        <v>83753.888595037395</v>
      </c>
      <c r="K31" s="52">
        <f>(I31+J31)*$W$2</f>
        <v>288113.37676692859</v>
      </c>
      <c r="L31" s="36">
        <v>1000</v>
      </c>
      <c r="M31" s="36">
        <f t="shared" si="4"/>
        <v>82753.888595037395</v>
      </c>
      <c r="N31" s="36">
        <f t="shared" si="3"/>
        <v>82.753888595037395</v>
      </c>
      <c r="O31" s="87">
        <v>7.7000000000000001E-5</v>
      </c>
      <c r="P31" s="87">
        <v>0.99992199999999998</v>
      </c>
      <c r="Q31" s="70">
        <v>0</v>
      </c>
      <c r="R31" s="87">
        <v>9.9999999999999995E-7</v>
      </c>
      <c r="S31" s="71">
        <f>SUM(O31:R31)</f>
        <v>1</v>
      </c>
      <c r="T31" s="71"/>
    </row>
    <row r="32" spans="6:20" x14ac:dyDescent="0.3">
      <c r="F32" s="54" t="s">
        <v>43</v>
      </c>
      <c r="G32" s="54" t="s">
        <v>31</v>
      </c>
      <c r="H32" s="55"/>
      <c r="I32" s="55"/>
      <c r="J32" s="55"/>
      <c r="K32" s="55"/>
      <c r="L32" s="55"/>
      <c r="M32" s="55"/>
      <c r="N32" s="55"/>
    </row>
    <row r="37" spans="14:21" x14ac:dyDescent="0.3">
      <c r="N37" s="88">
        <v>1</v>
      </c>
    </row>
    <row r="38" spans="14:21" x14ac:dyDescent="0.3">
      <c r="U38" t="s">
        <v>34</v>
      </c>
    </row>
  </sheetData>
  <mergeCells count="2">
    <mergeCell ref="U6:W6"/>
    <mergeCell ref="X6:Y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진원 주</cp:lastModifiedBy>
  <dcterms:created xsi:type="dcterms:W3CDTF">2015-06-05T18:19:34Z</dcterms:created>
  <dcterms:modified xsi:type="dcterms:W3CDTF">2024-04-13T09:20:41Z</dcterms:modified>
</cp:coreProperties>
</file>