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85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33" i="1" l="1"/>
  <c r="D20" i="1" l="1"/>
  <c r="K14" i="1"/>
  <c r="J14" i="1"/>
  <c r="I14" i="1"/>
  <c r="F66" i="1" l="1"/>
  <c r="F44" i="1"/>
  <c r="D3" i="1"/>
  <c r="F3" i="1"/>
  <c r="E3" i="1"/>
  <c r="G3" i="1" s="1"/>
  <c r="H36" i="1" l="1"/>
  <c r="C38" i="1" s="1"/>
  <c r="C39" i="1" s="1"/>
  <c r="H54" i="1"/>
  <c r="C40" i="1" l="1"/>
  <c r="D39" i="1"/>
  <c r="C56" i="1"/>
  <c r="D55" i="1"/>
  <c r="F55" i="1" s="1"/>
  <c r="I13" i="1"/>
  <c r="C41" i="1" l="1"/>
  <c r="D40" i="1"/>
  <c r="D56" i="1"/>
  <c r="F56" i="1" s="1"/>
  <c r="C57" i="1"/>
  <c r="D17" i="1"/>
  <c r="D16" i="1"/>
  <c r="D15" i="1"/>
  <c r="B18" i="1"/>
  <c r="B17" i="1"/>
  <c r="B16" i="1"/>
  <c r="B15" i="1"/>
  <c r="D37" i="1"/>
  <c r="F37" i="1" s="1"/>
  <c r="D29" i="1"/>
  <c r="B27" i="1"/>
  <c r="B26" i="1"/>
  <c r="B25" i="1"/>
  <c r="B24" i="1"/>
  <c r="B4" i="1"/>
  <c r="C42" i="1" l="1"/>
  <c r="D41" i="1"/>
  <c r="C58" i="1"/>
  <c r="D57" i="1"/>
  <c r="F57" i="1" s="1"/>
  <c r="E15" i="1"/>
  <c r="E16" i="1"/>
  <c r="D24" i="1"/>
  <c r="D25" i="1"/>
  <c r="D26" i="1"/>
  <c r="F41" i="1"/>
  <c r="F40" i="1"/>
  <c r="F39" i="1"/>
  <c r="D38" i="1"/>
  <c r="F38" i="1" s="1"/>
  <c r="E25" i="1" l="1"/>
  <c r="C43" i="1"/>
  <c r="D43" i="1" s="1"/>
  <c r="F43" i="1" s="1"/>
  <c r="D42" i="1"/>
  <c r="F42" i="1" s="1"/>
  <c r="H37" i="1" s="1"/>
  <c r="F15" i="1"/>
  <c r="C59" i="1"/>
  <c r="D58" i="1"/>
  <c r="F58" i="1" s="1"/>
  <c r="E24" i="1"/>
  <c r="F24" i="1" s="1"/>
  <c r="C4" i="1"/>
  <c r="D4" i="1" l="1"/>
  <c r="B5" i="1" s="1"/>
  <c r="C60" i="1"/>
  <c r="D59" i="1"/>
  <c r="F59" i="1" s="1"/>
  <c r="F4" i="1"/>
  <c r="E4" i="1" l="1"/>
  <c r="C5" i="1" s="1"/>
  <c r="D5" i="1" s="1"/>
  <c r="B6" i="1" s="1"/>
  <c r="C61" i="1"/>
  <c r="D60" i="1"/>
  <c r="F60" i="1" s="1"/>
  <c r="E5" i="1"/>
  <c r="G4" i="1"/>
  <c r="C62" i="1" l="1"/>
  <c r="D61" i="1"/>
  <c r="F61" i="1" s="1"/>
  <c r="F5" i="1"/>
  <c r="C6" i="1"/>
  <c r="D6" i="1" s="1"/>
  <c r="C63" i="1" l="1"/>
  <c r="D62" i="1"/>
  <c r="F62" i="1" s="1"/>
  <c r="G5" i="1"/>
  <c r="C64" i="1" l="1"/>
  <c r="D63" i="1"/>
  <c r="F63" i="1" s="1"/>
  <c r="H55" i="1" s="1"/>
  <c r="E6" i="1"/>
  <c r="C7" i="1" s="1"/>
  <c r="D7" i="1" s="1"/>
  <c r="B7" i="1"/>
  <c r="F6" i="1"/>
  <c r="D64" i="1" l="1"/>
  <c r="F64" i="1" s="1"/>
  <c r="C65" i="1"/>
  <c r="D65" i="1" s="1"/>
  <c r="F65" i="1" s="1"/>
  <c r="G6" i="1"/>
  <c r="E7" i="1" l="1"/>
  <c r="C8" i="1" s="1"/>
  <c r="D8" i="1" s="1"/>
  <c r="B8" i="1"/>
  <c r="F7" i="1"/>
  <c r="G7" i="1" l="1"/>
  <c r="E8" i="1"/>
  <c r="G8" i="1" l="1"/>
  <c r="F8" i="1"/>
</calcChain>
</file>

<file path=xl/sharedStrings.xml><?xml version="1.0" encoding="utf-8"?>
<sst xmlns="http://schemas.openxmlformats.org/spreadsheetml/2006/main" count="100" uniqueCount="66">
  <si>
    <t>X</t>
  </si>
  <si>
    <t>x</t>
  </si>
  <si>
    <t>y</t>
  </si>
  <si>
    <t>x1</t>
  </si>
  <si>
    <t>x2</t>
  </si>
  <si>
    <t>x3</t>
  </si>
  <si>
    <t>x4</t>
  </si>
  <si>
    <t>x5</t>
  </si>
  <si>
    <t>D1</t>
  </si>
  <si>
    <t>D2</t>
  </si>
  <si>
    <t>D3</t>
  </si>
  <si>
    <t>P3(X)</t>
  </si>
  <si>
    <t>i</t>
  </si>
  <si>
    <t>= 1548  -0.71 * (X - 93.3) - 0.03 * (X - 93.3)*(X-98.9) + 0.002 * (X-93.3)*(X-98.9)*(X-104.4)</t>
  </si>
  <si>
    <t>P3(95)=</t>
  </si>
  <si>
    <t>P1(x)=</t>
  </si>
  <si>
    <t>Y</t>
  </si>
  <si>
    <t>h=</t>
  </si>
  <si>
    <t>ci</t>
  </si>
  <si>
    <t>Yi</t>
  </si>
  <si>
    <t>ciYi</t>
  </si>
  <si>
    <t>f(x)= 1/x</t>
  </si>
  <si>
    <t>I=</t>
  </si>
  <si>
    <t>m+1=n</t>
  </si>
  <si>
    <t>∑ciYi</t>
  </si>
  <si>
    <t>P(1.5)</t>
  </si>
  <si>
    <r>
      <t xml:space="preserve">Y0 + (Y1 - Y0)/(X1-X0) * (X - X0) - </t>
    </r>
    <r>
      <rPr>
        <b/>
        <sz val="11"/>
        <color rgb="FFFF0000"/>
        <rFont val="Calibri"/>
        <family val="2"/>
        <scheme val="minor"/>
      </rPr>
      <t>Interpolação Polinomial Linear</t>
    </r>
  </si>
  <si>
    <t>Questão 02 da AP2 - 2019_1 Calc Numerico - Turma Terça - Fatoração LU</t>
  </si>
  <si>
    <t>Questão 01 da AP2 - 2019_1 Calc Numerico - Turma Terça - Gauss Seidel</t>
  </si>
  <si>
    <t>h</t>
  </si>
  <si>
    <t>= 1548  -4 * Ux -(2/2) * Ux*(Ux-1) + (2/6) * Ux*(Ux-1)*(Ux-2)</t>
  </si>
  <si>
    <t>Ux=(X-X0)/h</t>
  </si>
  <si>
    <t>SSA, 29 de Maio de 2019</t>
  </si>
  <si>
    <t>Erro&lt;0,01</t>
  </si>
  <si>
    <t>ex1</t>
  </si>
  <si>
    <t>ex2</t>
  </si>
  <si>
    <t>Questão 03 da AP2 - 2019_1 Calc Numerico - Turma Terça - Gregory Newton</t>
  </si>
  <si>
    <t>Questão 04 da AP2 - 2019_1 Calc Numerico - Turma Terça - Newton</t>
  </si>
  <si>
    <t>Questão 05 da AP2 - 2019_1 Calc Numerico - Turma Terça</t>
  </si>
  <si>
    <t>Questão 06 da AP2 - 2019_1 Calc Numerico - Turma Terça - Regra 3/8 Simpson</t>
  </si>
  <si>
    <t>Questão 07 da AP2 - 2019_1 Calc Numerico - Turma Terça</t>
  </si>
  <si>
    <t>Questão 08 da AP2 - 2019_1 Calc Numerico - Turma Terça - Regra Trapézio</t>
  </si>
  <si>
    <t>Interpolação Quadrática</t>
  </si>
  <si>
    <t>10 Intervalos; 11 pontos</t>
  </si>
  <si>
    <t>6 Intervalos; 7 pontos</t>
  </si>
  <si>
    <t>OK</t>
  </si>
  <si>
    <r>
      <t xml:space="preserve">Y(8; -7; 3) e </t>
    </r>
    <r>
      <rPr>
        <b/>
        <sz val="11"/>
        <color rgb="FFFF0000"/>
        <rFont val="Calibri"/>
        <family val="2"/>
        <scheme val="minor"/>
      </rPr>
      <t>X(4; -1; 1/2)</t>
    </r>
  </si>
  <si>
    <t>P2(X)</t>
  </si>
  <si>
    <t>=2x2 + 4x - 5</t>
  </si>
  <si>
    <t>a0= -5; a1 = 4; a2 = 2</t>
  </si>
  <si>
    <t>P2(2)</t>
  </si>
  <si>
    <t>= 8 + 8 - 5 =&gt; 11</t>
  </si>
  <si>
    <t>x0</t>
  </si>
  <si>
    <t>Entrada x1</t>
  </si>
  <si>
    <t>Entrada x2</t>
  </si>
  <si>
    <t>x1= 1.66</t>
  </si>
  <si>
    <t>x2 = 2.33</t>
  </si>
  <si>
    <t>Slide Aula</t>
  </si>
  <si>
    <t>Simulado</t>
  </si>
  <si>
    <t>Novo</t>
  </si>
  <si>
    <t>P3(110)=</t>
  </si>
  <si>
    <t>P3(110)</t>
  </si>
  <si>
    <t>P(X)= 90.67 * 0.375 + 90.34 * 0.75 + 90 * (-0.125) =&gt; P(X) = 90.5</t>
  </si>
  <si>
    <t>P(X)= -0.0033X + 99.91</t>
  </si>
  <si>
    <t>P1(2850)=</t>
  </si>
  <si>
    <t>P(110)=1548 - 11.93 - 5.9004 + 1.927464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</si>
</sst>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0"/>
    <numFmt numFmtId="167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4" fillId="0" borderId="0" xfId="0" quotePrefix="1" applyFont="1"/>
    <xf numFmtId="0" fontId="0" fillId="0" borderId="5" xfId="0" applyBorder="1"/>
    <xf numFmtId="0" fontId="0" fillId="0" borderId="6" xfId="0" applyBorder="1"/>
    <xf numFmtId="0" fontId="5" fillId="0" borderId="0" xfId="0" applyFont="1" applyBorder="1" applyAlignment="1">
      <alignment horizontal="right"/>
    </xf>
    <xf numFmtId="164" fontId="5" fillId="0" borderId="0" xfId="0" quotePrefix="1" applyNumberFormat="1" applyFont="1" applyBorder="1"/>
    <xf numFmtId="164" fontId="6" fillId="0" borderId="0" xfId="0" applyNumberFormat="1" applyFont="1" applyBorder="1"/>
    <xf numFmtId="2" fontId="2" fillId="0" borderId="0" xfId="0" applyNumberFormat="1" applyFont="1"/>
    <xf numFmtId="164" fontId="0" fillId="0" borderId="13" xfId="0" applyNumberFormat="1" applyBorder="1"/>
    <xf numFmtId="0" fontId="0" fillId="4" borderId="4" xfId="0" applyFill="1" applyBorder="1"/>
    <xf numFmtId="0" fontId="0" fillId="4" borderId="5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2" fontId="0" fillId="0" borderId="8" xfId="0" applyNumberFormat="1" applyBorder="1"/>
    <xf numFmtId="0" fontId="0" fillId="0" borderId="5" xfId="0" quotePrefix="1" applyBorder="1" applyAlignment="1">
      <alignment horizontal="center"/>
    </xf>
    <xf numFmtId="164" fontId="0" fillId="0" borderId="14" xfId="0" applyNumberFormat="1" applyBorder="1"/>
    <xf numFmtId="164" fontId="2" fillId="0" borderId="0" xfId="0" quotePrefix="1" applyNumberFormat="1" applyFont="1" applyBorder="1"/>
    <xf numFmtId="166" fontId="0" fillId="0" borderId="8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166" fontId="0" fillId="0" borderId="9" xfId="0" applyNumberFormat="1" applyBorder="1"/>
    <xf numFmtId="167" fontId="0" fillId="0" borderId="3" xfId="0" applyNumberFormat="1" applyBorder="1"/>
    <xf numFmtId="167" fontId="0" fillId="4" borderId="6" xfId="0" applyNumberFormat="1" applyFill="1" applyBorder="1"/>
    <xf numFmtId="167" fontId="0" fillId="4" borderId="5" xfId="0" applyNumberFormat="1" applyFill="1" applyBorder="1"/>
    <xf numFmtId="167" fontId="0" fillId="4" borderId="13" xfId="0" applyNumberFormat="1" applyFill="1" applyBorder="1"/>
    <xf numFmtId="167" fontId="0" fillId="0" borderId="8" xfId="0" applyNumberForma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10" workbookViewId="0">
      <selection activeCell="J19" sqref="J19"/>
    </sheetView>
  </sheetViews>
  <sheetFormatPr defaultRowHeight="15" x14ac:dyDescent="0.25"/>
  <cols>
    <col min="1" max="1" width="2.75" bestFit="1" customWidth="1"/>
    <col min="4" max="4" width="11.375" bestFit="1" customWidth="1"/>
    <col min="6" max="6" width="9.375" bestFit="1" customWidth="1"/>
    <col min="9" max="9" width="5.375" bestFit="1" customWidth="1"/>
  </cols>
  <sheetData>
    <row r="1" spans="1:12" ht="15.75" thickBot="1" x14ac:dyDescent="0.3">
      <c r="A1" t="s">
        <v>45</v>
      </c>
      <c r="B1" s="18" t="s">
        <v>28</v>
      </c>
      <c r="J1" s="17" t="s">
        <v>57</v>
      </c>
    </row>
    <row r="2" spans="1:12" ht="15.75" thickBot="1" x14ac:dyDescent="0.3">
      <c r="B2" s="14" t="s">
        <v>53</v>
      </c>
      <c r="C2" s="15" t="s">
        <v>54</v>
      </c>
      <c r="D2" s="15" t="s">
        <v>3</v>
      </c>
      <c r="E2" s="15" t="s">
        <v>4</v>
      </c>
      <c r="F2" s="15" t="s">
        <v>34</v>
      </c>
      <c r="G2" s="16" t="s">
        <v>35</v>
      </c>
      <c r="H2" s="30" t="s">
        <v>33</v>
      </c>
    </row>
    <row r="3" spans="1:12" x14ac:dyDescent="0.25">
      <c r="A3" s="3" t="s">
        <v>52</v>
      </c>
      <c r="B3" s="10">
        <v>0</v>
      </c>
      <c r="C3" s="11">
        <v>0</v>
      </c>
      <c r="D3" s="11">
        <f>1/2*(1+C3)</f>
        <v>0.5</v>
      </c>
      <c r="E3" s="65">
        <f>1/2*(3+D3)</f>
        <v>1.75</v>
      </c>
      <c r="F3" s="65">
        <f t="shared" ref="F3:G8" si="0">ABS(D3-B3)</f>
        <v>0.5</v>
      </c>
      <c r="G3" s="68">
        <f t="shared" si="0"/>
        <v>1.75</v>
      </c>
    </row>
    <row r="4" spans="1:12" x14ac:dyDescent="0.25">
      <c r="A4" s="3" t="s">
        <v>3</v>
      </c>
      <c r="B4" s="6">
        <f>D3</f>
        <v>0.5</v>
      </c>
      <c r="C4" s="1">
        <f>E3</f>
        <v>1.75</v>
      </c>
      <c r="D4" s="11">
        <f t="shared" ref="D4:D7" si="1">1/2*(1+C4)</f>
        <v>1.375</v>
      </c>
      <c r="E4" s="66">
        <f t="shared" ref="E4:E8" si="2">1/2*(3+D4)</f>
        <v>2.1875</v>
      </c>
      <c r="F4" s="66">
        <f t="shared" si="0"/>
        <v>0.875</v>
      </c>
      <c r="G4" s="67">
        <f t="shared" si="0"/>
        <v>0.4375</v>
      </c>
    </row>
    <row r="5" spans="1:12" x14ac:dyDescent="0.25">
      <c r="A5" s="3" t="s">
        <v>4</v>
      </c>
      <c r="B5" s="6">
        <f>D4</f>
        <v>1.375</v>
      </c>
      <c r="C5" s="1">
        <f t="shared" ref="C5:C8" si="3">E4</f>
        <v>2.1875</v>
      </c>
      <c r="D5" s="11">
        <f t="shared" si="1"/>
        <v>1.59375</v>
      </c>
      <c r="E5" s="66">
        <f t="shared" si="2"/>
        <v>2.296875</v>
      </c>
      <c r="F5" s="66">
        <f t="shared" si="0"/>
        <v>0.21875</v>
      </c>
      <c r="G5" s="67">
        <f t="shared" si="0"/>
        <v>0.109375</v>
      </c>
    </row>
    <row r="6" spans="1:12" x14ac:dyDescent="0.25">
      <c r="A6" s="3" t="s">
        <v>5</v>
      </c>
      <c r="B6" s="6">
        <f t="shared" ref="B6:B8" si="4">D5</f>
        <v>1.59375</v>
      </c>
      <c r="C6" s="1">
        <f t="shared" si="3"/>
        <v>2.296875</v>
      </c>
      <c r="D6" s="73">
        <f t="shared" si="1"/>
        <v>1.6484375</v>
      </c>
      <c r="E6" s="66">
        <f t="shared" si="2"/>
        <v>2.32421875</v>
      </c>
      <c r="F6" s="66">
        <f t="shared" si="0"/>
        <v>5.46875E-2</v>
      </c>
      <c r="G6" s="67">
        <f t="shared" si="0"/>
        <v>2.734375E-2</v>
      </c>
    </row>
    <row r="7" spans="1:12" x14ac:dyDescent="0.25">
      <c r="A7" s="3" t="s">
        <v>6</v>
      </c>
      <c r="B7" s="6">
        <f t="shared" si="4"/>
        <v>1.6484375</v>
      </c>
      <c r="C7" s="1">
        <f t="shared" si="3"/>
        <v>2.32421875</v>
      </c>
      <c r="D7" s="73">
        <f t="shared" si="1"/>
        <v>1.662109375</v>
      </c>
      <c r="E7" s="66">
        <f t="shared" si="2"/>
        <v>2.3310546875</v>
      </c>
      <c r="F7" s="66">
        <f t="shared" si="0"/>
        <v>1.3671875E-2</v>
      </c>
      <c r="G7" s="69">
        <f t="shared" si="0"/>
        <v>6.8359375E-3</v>
      </c>
    </row>
    <row r="8" spans="1:12" ht="15.75" thickBot="1" x14ac:dyDescent="0.3">
      <c r="A8" s="3" t="s">
        <v>7</v>
      </c>
      <c r="B8" s="56">
        <f t="shared" si="4"/>
        <v>1.662109375</v>
      </c>
      <c r="C8" s="57">
        <f t="shared" si="3"/>
        <v>2.3310546875</v>
      </c>
      <c r="D8" s="72">
        <f>1/2*(1+C8)</f>
        <v>1.66552734375</v>
      </c>
      <c r="E8" s="71">
        <f t="shared" si="2"/>
        <v>2.332763671875</v>
      </c>
      <c r="F8" s="71">
        <f t="shared" si="0"/>
        <v>3.41796875E-3</v>
      </c>
      <c r="G8" s="70">
        <f t="shared" si="0"/>
        <v>1.708984375E-3</v>
      </c>
    </row>
    <row r="9" spans="1:12" x14ac:dyDescent="0.25">
      <c r="D9" t="s">
        <v>55</v>
      </c>
      <c r="E9" t="s">
        <v>56</v>
      </c>
    </row>
    <row r="10" spans="1:12" x14ac:dyDescent="0.25">
      <c r="A10" t="s">
        <v>45</v>
      </c>
      <c r="B10" s="18" t="s">
        <v>27</v>
      </c>
      <c r="J10" s="74" t="s">
        <v>59</v>
      </c>
    </row>
    <row r="11" spans="1:12" x14ac:dyDescent="0.25">
      <c r="B11" s="17" t="s">
        <v>46</v>
      </c>
    </row>
    <row r="13" spans="1:12" ht="15.75" thickBot="1" x14ac:dyDescent="0.3">
      <c r="A13" t="s">
        <v>45</v>
      </c>
      <c r="B13" s="18" t="s">
        <v>36</v>
      </c>
      <c r="H13" s="23" t="s">
        <v>29</v>
      </c>
      <c r="I13" s="18">
        <f>5.6</f>
        <v>5.6</v>
      </c>
      <c r="J13" s="17" t="s">
        <v>58</v>
      </c>
    </row>
    <row r="14" spans="1:12" ht="15.75" thickBot="1" x14ac:dyDescent="0.3">
      <c r="A14" s="3" t="s">
        <v>12</v>
      </c>
      <c r="B14" s="19" t="s">
        <v>1</v>
      </c>
      <c r="C14" s="20" t="s">
        <v>2</v>
      </c>
      <c r="D14" s="20" t="s">
        <v>8</v>
      </c>
      <c r="E14" s="20" t="s">
        <v>9</v>
      </c>
      <c r="F14" s="21" t="s">
        <v>10</v>
      </c>
      <c r="H14" s="44" t="s">
        <v>31</v>
      </c>
      <c r="I14" s="26">
        <f>(110-B15)/I13</f>
        <v>2.9821428571428577</v>
      </c>
      <c r="J14">
        <f>110-93.3</f>
        <v>16.700000000000003</v>
      </c>
      <c r="K14">
        <f>J14/I13</f>
        <v>2.9821428571428577</v>
      </c>
      <c r="L14" t="s">
        <v>61</v>
      </c>
    </row>
    <row r="15" spans="1:12" x14ac:dyDescent="0.25">
      <c r="A15" s="3">
        <v>0</v>
      </c>
      <c r="B15" s="10">
        <f>93.3</f>
        <v>93.3</v>
      </c>
      <c r="C15" s="11">
        <v>1548</v>
      </c>
      <c r="D15" s="11">
        <f>C16-C15</f>
        <v>-4</v>
      </c>
      <c r="E15" s="11">
        <f>D16-D15</f>
        <v>-2</v>
      </c>
      <c r="F15" s="38">
        <f>E16-E15</f>
        <v>2</v>
      </c>
      <c r="I15" s="26"/>
    </row>
    <row r="16" spans="1:12" x14ac:dyDescent="0.25">
      <c r="A16" s="3">
        <v>1</v>
      </c>
      <c r="B16" s="6">
        <f>98.9</f>
        <v>98.9</v>
      </c>
      <c r="C16" s="1">
        <v>1544</v>
      </c>
      <c r="D16" s="11">
        <f>C17-C16</f>
        <v>-6</v>
      </c>
      <c r="E16" s="11">
        <f>D17-D16</f>
        <v>0</v>
      </c>
      <c r="F16" s="35"/>
    </row>
    <row r="17" spans="1:10" x14ac:dyDescent="0.25">
      <c r="A17" s="3">
        <v>2</v>
      </c>
      <c r="B17" s="6">
        <f>104.5</f>
        <v>104.5</v>
      </c>
      <c r="C17" s="1">
        <v>1538</v>
      </c>
      <c r="D17" s="11">
        <f>C18-C17</f>
        <v>-6</v>
      </c>
      <c r="E17" s="1"/>
      <c r="F17" s="35"/>
      <c r="H17" t="s">
        <v>65</v>
      </c>
    </row>
    <row r="18" spans="1:10" ht="15.75" thickBot="1" x14ac:dyDescent="0.3">
      <c r="A18" s="3">
        <v>3</v>
      </c>
      <c r="B18" s="33">
        <f>110.1</f>
        <v>110.1</v>
      </c>
      <c r="C18" s="49">
        <v>1532</v>
      </c>
      <c r="D18" s="49"/>
      <c r="E18" s="49"/>
      <c r="F18" s="50"/>
    </row>
    <row r="19" spans="1:10" x14ac:dyDescent="0.25">
      <c r="B19" t="s">
        <v>11</v>
      </c>
      <c r="C19" s="48" t="s">
        <v>30</v>
      </c>
    </row>
    <row r="20" spans="1:10" x14ac:dyDescent="0.25">
      <c r="C20" s="18" t="s">
        <v>60</v>
      </c>
      <c r="D20" s="26">
        <f>1548 + (-4/1* 2.982143) + (-2/2 * 2.982143 * (2.982143-1)) + (2/6 * 2.982143* (2.98-1)*(2.982143-2))</f>
        <v>1532.0934621033673</v>
      </c>
    </row>
    <row r="21" spans="1:10" x14ac:dyDescent="0.25">
      <c r="D21" s="18"/>
    </row>
    <row r="22" spans="1:10" ht="15.75" thickBot="1" x14ac:dyDescent="0.3">
      <c r="A22" t="s">
        <v>45</v>
      </c>
      <c r="B22" s="18" t="s">
        <v>37</v>
      </c>
      <c r="J22" s="17" t="s">
        <v>58</v>
      </c>
    </row>
    <row r="23" spans="1:10" ht="15.75" thickBot="1" x14ac:dyDescent="0.3">
      <c r="A23" s="3" t="s">
        <v>12</v>
      </c>
      <c r="B23" s="19" t="s">
        <v>1</v>
      </c>
      <c r="C23" s="20" t="s">
        <v>2</v>
      </c>
      <c r="D23" s="20" t="s">
        <v>8</v>
      </c>
      <c r="E23" s="20" t="s">
        <v>9</v>
      </c>
      <c r="F23" s="21" t="s">
        <v>10</v>
      </c>
    </row>
    <row r="24" spans="1:10" x14ac:dyDescent="0.25">
      <c r="A24" s="3">
        <v>0</v>
      </c>
      <c r="B24" s="11">
        <f>93.3</f>
        <v>93.3</v>
      </c>
      <c r="C24" s="11">
        <v>1548</v>
      </c>
      <c r="D24" s="11">
        <f>(C25-C24)/(B25-B24)</f>
        <v>-0.71428571428571319</v>
      </c>
      <c r="E24" s="11">
        <f>(D25-D24)/(B26-B24)</f>
        <v>-3.3930033930033993E-2</v>
      </c>
      <c r="F24" s="11">
        <f>(E25-E24)/(B27-B24)</f>
        <v>2.1368284841338705E-3</v>
      </c>
    </row>
    <row r="25" spans="1:10" x14ac:dyDescent="0.25">
      <c r="A25" s="3">
        <v>1</v>
      </c>
      <c r="B25" s="1">
        <f>98.9</f>
        <v>98.9</v>
      </c>
      <c r="C25" s="1">
        <v>1544</v>
      </c>
      <c r="D25" s="1">
        <f>(C26-C25)/(B26-B25)</f>
        <v>-1.0909090909090908</v>
      </c>
      <c r="E25" s="1">
        <f>(D26-D25)/(B27-B25)</f>
        <v>1.7550017550016514E-3</v>
      </c>
      <c r="F25" s="1"/>
    </row>
    <row r="26" spans="1:10" x14ac:dyDescent="0.25">
      <c r="A26" s="3">
        <v>2</v>
      </c>
      <c r="B26" s="1">
        <f>104.4</f>
        <v>104.4</v>
      </c>
      <c r="C26" s="1">
        <v>1538</v>
      </c>
      <c r="D26" s="1">
        <f>(C27-C26)/(B27-B26)</f>
        <v>-1.0714285714285725</v>
      </c>
      <c r="E26" s="1"/>
      <c r="F26" s="1"/>
    </row>
    <row r="27" spans="1:10" x14ac:dyDescent="0.25">
      <c r="A27" s="3">
        <v>3</v>
      </c>
      <c r="B27" s="5">
        <f>110</f>
        <v>110</v>
      </c>
      <c r="C27" s="1">
        <v>1532</v>
      </c>
      <c r="D27" s="1"/>
      <c r="E27" s="1"/>
      <c r="F27" s="1"/>
    </row>
    <row r="28" spans="1:10" x14ac:dyDescent="0.25">
      <c r="B28" t="s">
        <v>11</v>
      </c>
      <c r="C28" s="48" t="s">
        <v>13</v>
      </c>
    </row>
    <row r="29" spans="1:10" x14ac:dyDescent="0.25">
      <c r="C29" s="18" t="s">
        <v>14</v>
      </c>
      <c r="D29" s="54">
        <f>1548-0.71*(95-93.3) - 0.03 * (95-93.3)*(95-98.9) + 0.002 * (95-93.3)*(95-98.9)*(95-104.4)</f>
        <v>1547.116544</v>
      </c>
    </row>
    <row r="31" spans="1:10" x14ac:dyDescent="0.25">
      <c r="A31" t="s">
        <v>45</v>
      </c>
      <c r="B31" s="18" t="s">
        <v>38</v>
      </c>
      <c r="J31" s="17" t="s">
        <v>58</v>
      </c>
    </row>
    <row r="32" spans="1:10" x14ac:dyDescent="0.25">
      <c r="B32" t="s">
        <v>15</v>
      </c>
      <c r="C32" s="22" t="s">
        <v>26</v>
      </c>
    </row>
    <row r="33" spans="1:10" x14ac:dyDescent="0.25">
      <c r="B33" s="18" t="s">
        <v>64</v>
      </c>
      <c r="C33" s="18">
        <f>90.67+(90.34-90.67)/(2900-2800)*(2850-2800)</f>
        <v>90.504999999999995</v>
      </c>
      <c r="E33" s="18" t="s">
        <v>62</v>
      </c>
    </row>
    <row r="34" spans="1:10" x14ac:dyDescent="0.25">
      <c r="E34" t="s">
        <v>63</v>
      </c>
    </row>
    <row r="35" spans="1:10" ht="15.75" thickBot="1" x14ac:dyDescent="0.3">
      <c r="A35" t="s">
        <v>45</v>
      </c>
      <c r="B35" s="18" t="s">
        <v>39</v>
      </c>
      <c r="J35" s="17" t="s">
        <v>57</v>
      </c>
    </row>
    <row r="36" spans="1:10" ht="15.75" thickBot="1" x14ac:dyDescent="0.3">
      <c r="B36" s="19" t="s">
        <v>12</v>
      </c>
      <c r="C36" s="20" t="s">
        <v>0</v>
      </c>
      <c r="D36" s="20" t="s">
        <v>19</v>
      </c>
      <c r="E36" s="20" t="s">
        <v>18</v>
      </c>
      <c r="F36" s="21" t="s">
        <v>20</v>
      </c>
      <c r="G36" s="25" t="s">
        <v>17</v>
      </c>
      <c r="H36" s="18">
        <f>(4-1)/6</f>
        <v>0.5</v>
      </c>
    </row>
    <row r="37" spans="1:10" x14ac:dyDescent="0.25">
      <c r="B37" s="10">
        <v>0</v>
      </c>
      <c r="C37" s="11">
        <v>1</v>
      </c>
      <c r="D37" s="11">
        <f>1/C37</f>
        <v>1</v>
      </c>
      <c r="E37" s="37">
        <v>1</v>
      </c>
      <c r="F37" s="38">
        <f>D37*E37</f>
        <v>1</v>
      </c>
      <c r="G37" s="25" t="s">
        <v>22</v>
      </c>
      <c r="H37" s="26">
        <f>(3/8)*H36*F44</f>
        <v>1.3888392857142855</v>
      </c>
    </row>
    <row r="38" spans="1:10" x14ac:dyDescent="0.25">
      <c r="B38" s="6">
        <v>1</v>
      </c>
      <c r="C38" s="4">
        <f t="shared" ref="C38:C43" si="5">C37+$H$36</f>
        <v>1.5</v>
      </c>
      <c r="D38" s="4">
        <f>1/C38</f>
        <v>0.66666666666666663</v>
      </c>
      <c r="E38" s="2">
        <v>3</v>
      </c>
      <c r="F38" s="7">
        <f t="shared" ref="F38:F43" si="6">D38*E38</f>
        <v>2</v>
      </c>
      <c r="H38" s="17" t="s">
        <v>21</v>
      </c>
    </row>
    <row r="39" spans="1:10" x14ac:dyDescent="0.25">
      <c r="B39" s="6">
        <v>2</v>
      </c>
      <c r="C39" s="4">
        <f t="shared" si="5"/>
        <v>2</v>
      </c>
      <c r="D39" s="4">
        <f t="shared" ref="D39:D43" si="7">1/C39</f>
        <v>0.5</v>
      </c>
      <c r="E39" s="2">
        <v>3</v>
      </c>
      <c r="F39" s="7">
        <f t="shared" si="6"/>
        <v>1.5</v>
      </c>
      <c r="H39" t="s">
        <v>23</v>
      </c>
    </row>
    <row r="40" spans="1:10" x14ac:dyDescent="0.25">
      <c r="B40" s="6">
        <v>3</v>
      </c>
      <c r="C40" s="4">
        <f t="shared" si="5"/>
        <v>2.5</v>
      </c>
      <c r="D40" s="4">
        <f t="shared" si="7"/>
        <v>0.4</v>
      </c>
      <c r="E40" s="2">
        <v>2</v>
      </c>
      <c r="F40" s="7">
        <f t="shared" si="6"/>
        <v>0.8</v>
      </c>
      <c r="H40" t="s">
        <v>44</v>
      </c>
    </row>
    <row r="41" spans="1:10" x14ac:dyDescent="0.25">
      <c r="B41" s="6">
        <v>4</v>
      </c>
      <c r="C41" s="4">
        <f t="shared" si="5"/>
        <v>3</v>
      </c>
      <c r="D41" s="4">
        <f t="shared" si="7"/>
        <v>0.33333333333333331</v>
      </c>
      <c r="E41" s="2">
        <v>3</v>
      </c>
      <c r="F41" s="7">
        <f t="shared" si="6"/>
        <v>1</v>
      </c>
    </row>
    <row r="42" spans="1:10" x14ac:dyDescent="0.25">
      <c r="B42" s="6">
        <v>5</v>
      </c>
      <c r="C42" s="4">
        <f t="shared" si="5"/>
        <v>3.5</v>
      </c>
      <c r="D42" s="4">
        <f t="shared" si="7"/>
        <v>0.2857142857142857</v>
      </c>
      <c r="E42" s="2">
        <v>3</v>
      </c>
      <c r="F42" s="7">
        <f t="shared" si="6"/>
        <v>0.8571428571428571</v>
      </c>
    </row>
    <row r="43" spans="1:10" ht="15.75" thickBot="1" x14ac:dyDescent="0.3">
      <c r="B43" s="33">
        <v>6</v>
      </c>
      <c r="C43" s="8">
        <f t="shared" si="5"/>
        <v>4</v>
      </c>
      <c r="D43" s="8">
        <f t="shared" si="7"/>
        <v>0.25</v>
      </c>
      <c r="E43" s="36">
        <v>1</v>
      </c>
      <c r="F43" s="9">
        <f t="shared" si="6"/>
        <v>0.25</v>
      </c>
    </row>
    <row r="44" spans="1:10" x14ac:dyDescent="0.25">
      <c r="E44" s="27" t="s">
        <v>24</v>
      </c>
      <c r="F44" s="24">
        <f>SUM(F37:F43)</f>
        <v>7.4071428571428566</v>
      </c>
    </row>
    <row r="45" spans="1:10" x14ac:dyDescent="0.25">
      <c r="A45" t="s">
        <v>45</v>
      </c>
      <c r="B45" s="18" t="s">
        <v>40</v>
      </c>
      <c r="J45" s="74" t="s">
        <v>59</v>
      </c>
    </row>
    <row r="46" spans="1:10" ht="15.75" thickBot="1" x14ac:dyDescent="0.3">
      <c r="B46" s="17" t="s">
        <v>42</v>
      </c>
      <c r="E46" s="17" t="s">
        <v>25</v>
      </c>
    </row>
    <row r="47" spans="1:10" ht="15.75" thickBot="1" x14ac:dyDescent="0.3">
      <c r="B47" s="19" t="s">
        <v>12</v>
      </c>
      <c r="C47" s="20">
        <v>0</v>
      </c>
      <c r="D47" s="20">
        <v>1</v>
      </c>
      <c r="E47" s="21">
        <v>2</v>
      </c>
      <c r="F47" s="30"/>
    </row>
    <row r="48" spans="1:10" x14ac:dyDescent="0.25">
      <c r="B48" s="40" t="s">
        <v>0</v>
      </c>
      <c r="C48" s="37">
        <v>0</v>
      </c>
      <c r="D48" s="37">
        <v>1</v>
      </c>
      <c r="E48" s="39">
        <v>3</v>
      </c>
      <c r="F48" s="31"/>
    </row>
    <row r="49" spans="1:10" ht="15.75" thickBot="1" x14ac:dyDescent="0.3">
      <c r="B49" s="42" t="s">
        <v>16</v>
      </c>
      <c r="C49" s="43">
        <v>-5</v>
      </c>
      <c r="D49" s="43">
        <v>1</v>
      </c>
      <c r="E49" s="34">
        <v>25</v>
      </c>
      <c r="F49" s="32"/>
    </row>
    <row r="50" spans="1:10" x14ac:dyDescent="0.25">
      <c r="B50" s="51" t="s">
        <v>47</v>
      </c>
      <c r="C50" s="52" t="s">
        <v>48</v>
      </c>
      <c r="D50" s="53"/>
      <c r="E50" s="41" t="s">
        <v>49</v>
      </c>
      <c r="F50" s="32"/>
    </row>
    <row r="51" spans="1:10" x14ac:dyDescent="0.25">
      <c r="B51" s="45" t="s">
        <v>50</v>
      </c>
      <c r="C51" s="64" t="s">
        <v>51</v>
      </c>
      <c r="D51" s="29"/>
      <c r="E51" s="41"/>
      <c r="F51" s="32"/>
    </row>
    <row r="52" spans="1:10" x14ac:dyDescent="0.25">
      <c r="B52" s="46"/>
      <c r="C52" s="47"/>
      <c r="D52" s="28"/>
      <c r="E52" s="28"/>
      <c r="F52" s="31"/>
    </row>
    <row r="53" spans="1:10" ht="15.75" thickBot="1" x14ac:dyDescent="0.3">
      <c r="A53" t="s">
        <v>45</v>
      </c>
      <c r="B53" s="18" t="s">
        <v>41</v>
      </c>
      <c r="J53" s="74" t="s">
        <v>59</v>
      </c>
    </row>
    <row r="54" spans="1:10" ht="15.75" thickBot="1" x14ac:dyDescent="0.3">
      <c r="B54" s="19" t="s">
        <v>12</v>
      </c>
      <c r="C54" s="20" t="s">
        <v>0</v>
      </c>
      <c r="D54" s="20" t="s">
        <v>19</v>
      </c>
      <c r="E54" s="20" t="s">
        <v>18</v>
      </c>
      <c r="F54" s="21" t="s">
        <v>20</v>
      </c>
      <c r="G54" s="25" t="s">
        <v>17</v>
      </c>
      <c r="H54" s="18">
        <f>(3.6-3)/10</f>
        <v>6.0000000000000012E-2</v>
      </c>
    </row>
    <row r="55" spans="1:10" x14ac:dyDescent="0.25">
      <c r="B55" s="10">
        <v>0</v>
      </c>
      <c r="C55" s="61">
        <v>3</v>
      </c>
      <c r="D55" s="12">
        <f>1/C55</f>
        <v>0.33333333333333331</v>
      </c>
      <c r="E55" s="37">
        <v>1</v>
      </c>
      <c r="F55" s="13">
        <f>D55*E55</f>
        <v>0.33333333333333331</v>
      </c>
      <c r="G55" s="25" t="s">
        <v>22</v>
      </c>
      <c r="H55" s="26">
        <f>(1/2)*H54*F66</f>
        <v>0.18233174128897944</v>
      </c>
    </row>
    <row r="56" spans="1:10" x14ac:dyDescent="0.25">
      <c r="B56" s="6">
        <v>1</v>
      </c>
      <c r="C56" s="4">
        <f>C55+$H$54</f>
        <v>3.06</v>
      </c>
      <c r="D56" s="12">
        <f t="shared" ref="D56:D65" si="8">1/C56</f>
        <v>0.32679738562091504</v>
      </c>
      <c r="E56" s="2">
        <v>2</v>
      </c>
      <c r="F56" s="13">
        <f t="shared" ref="F56:F65" si="9">D56*E56</f>
        <v>0.65359477124183007</v>
      </c>
      <c r="H56" s="17" t="s">
        <v>21</v>
      </c>
    </row>
    <row r="57" spans="1:10" x14ac:dyDescent="0.25">
      <c r="B57" s="6">
        <v>2</v>
      </c>
      <c r="C57" s="4">
        <f t="shared" ref="C57:C65" si="10">C56+$H$54</f>
        <v>3.12</v>
      </c>
      <c r="D57" s="12">
        <f t="shared" si="8"/>
        <v>0.32051282051282048</v>
      </c>
      <c r="E57" s="2">
        <v>2</v>
      </c>
      <c r="F57" s="13">
        <f t="shared" si="9"/>
        <v>0.64102564102564097</v>
      </c>
      <c r="H57" t="s">
        <v>23</v>
      </c>
    </row>
    <row r="58" spans="1:10" x14ac:dyDescent="0.25">
      <c r="B58" s="6">
        <v>3</v>
      </c>
      <c r="C58" s="4">
        <f t="shared" si="10"/>
        <v>3.18</v>
      </c>
      <c r="D58" s="12">
        <f t="shared" si="8"/>
        <v>0.31446540880503143</v>
      </c>
      <c r="E58" s="2">
        <v>2</v>
      </c>
      <c r="F58" s="13">
        <f t="shared" si="9"/>
        <v>0.62893081761006286</v>
      </c>
      <c r="H58" t="s">
        <v>43</v>
      </c>
    </row>
    <row r="59" spans="1:10" x14ac:dyDescent="0.25">
      <c r="B59" s="6">
        <v>4</v>
      </c>
      <c r="C59" s="4">
        <f t="shared" si="10"/>
        <v>3.24</v>
      </c>
      <c r="D59" s="12">
        <f t="shared" si="8"/>
        <v>0.30864197530864196</v>
      </c>
      <c r="E59" s="2">
        <v>2</v>
      </c>
      <c r="F59" s="13">
        <f t="shared" si="9"/>
        <v>0.61728395061728392</v>
      </c>
    </row>
    <row r="60" spans="1:10" x14ac:dyDescent="0.25">
      <c r="B60" s="6">
        <v>5</v>
      </c>
      <c r="C60" s="4">
        <f t="shared" si="10"/>
        <v>3.3000000000000003</v>
      </c>
      <c r="D60" s="12">
        <f t="shared" si="8"/>
        <v>0.30303030303030298</v>
      </c>
      <c r="E60" s="2">
        <v>2</v>
      </c>
      <c r="F60" s="13">
        <f t="shared" si="9"/>
        <v>0.60606060606060597</v>
      </c>
    </row>
    <row r="61" spans="1:10" x14ac:dyDescent="0.25">
      <c r="B61" s="58">
        <v>6</v>
      </c>
      <c r="C61" s="4">
        <f t="shared" si="10"/>
        <v>3.3600000000000003</v>
      </c>
      <c r="D61" s="12">
        <f t="shared" si="8"/>
        <v>0.29761904761904762</v>
      </c>
      <c r="E61" s="2">
        <v>2</v>
      </c>
      <c r="F61" s="13">
        <f t="shared" si="9"/>
        <v>0.59523809523809523</v>
      </c>
    </row>
    <row r="62" spans="1:10" x14ac:dyDescent="0.25">
      <c r="B62" s="59">
        <v>7</v>
      </c>
      <c r="C62" s="4">
        <f t="shared" si="10"/>
        <v>3.4200000000000004</v>
      </c>
      <c r="D62" s="12">
        <f t="shared" si="8"/>
        <v>0.29239766081871343</v>
      </c>
      <c r="E62" s="2">
        <v>2</v>
      </c>
      <c r="F62" s="13">
        <f t="shared" si="9"/>
        <v>0.58479532163742687</v>
      </c>
    </row>
    <row r="63" spans="1:10" x14ac:dyDescent="0.25">
      <c r="B63" s="58">
        <v>8</v>
      </c>
      <c r="C63" s="4">
        <f t="shared" si="10"/>
        <v>3.4800000000000004</v>
      </c>
      <c r="D63" s="12">
        <f t="shared" si="8"/>
        <v>0.28735632183908044</v>
      </c>
      <c r="E63" s="2">
        <v>2</v>
      </c>
      <c r="F63" s="13">
        <f t="shared" si="9"/>
        <v>0.57471264367816088</v>
      </c>
    </row>
    <row r="64" spans="1:10" x14ac:dyDescent="0.25">
      <c r="B64" s="58">
        <v>9</v>
      </c>
      <c r="C64" s="4">
        <f t="shared" si="10"/>
        <v>3.5400000000000005</v>
      </c>
      <c r="D64" s="12">
        <f t="shared" si="8"/>
        <v>0.28248587570621464</v>
      </c>
      <c r="E64" s="2">
        <v>2</v>
      </c>
      <c r="F64" s="13">
        <f t="shared" si="9"/>
        <v>0.56497175141242928</v>
      </c>
    </row>
    <row r="65" spans="2:8" ht="15.75" thickBot="1" x14ac:dyDescent="0.3">
      <c r="B65" s="60">
        <v>10</v>
      </c>
      <c r="C65" s="8">
        <f t="shared" si="10"/>
        <v>3.6000000000000005</v>
      </c>
      <c r="D65" s="55">
        <f t="shared" si="8"/>
        <v>0.27777777777777773</v>
      </c>
      <c r="E65" s="62">
        <v>1</v>
      </c>
      <c r="F65" s="63">
        <f t="shared" si="9"/>
        <v>0.27777777777777773</v>
      </c>
    </row>
    <row r="66" spans="2:8" x14ac:dyDescent="0.25">
      <c r="D66" s="17"/>
      <c r="E66" s="27" t="s">
        <v>24</v>
      </c>
      <c r="F66" s="24">
        <f>SUM(F55:F65)</f>
        <v>6.0777247096326468</v>
      </c>
      <c r="H66" s="17" t="s">
        <v>32</v>
      </c>
    </row>
  </sheetData>
  <pageMargins left="0.511811024" right="0.511811024" top="0.25" bottom="0.28740157500000002" header="0.25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 Filho</cp:lastModifiedBy>
  <dcterms:created xsi:type="dcterms:W3CDTF">2019-05-29T12:36:55Z</dcterms:created>
  <dcterms:modified xsi:type="dcterms:W3CDTF">2019-06-05T19:01:56Z</dcterms:modified>
</cp:coreProperties>
</file>