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Regressão Linear Simples" sheetId="1" r:id="rId1"/>
    <sheet name="Solução RLM Exerc 01" sheetId="18" r:id="rId2"/>
    <sheet name="RLinear Múltipla Exercício 01" sheetId="16" r:id="rId3"/>
    <sheet name="RLinear Múltipla Exercício 02" sheetId="17" r:id="rId4"/>
    <sheet name="RLinear Múltipla Exercício 03" sheetId="2" r:id="rId5"/>
  </sheets>
  <calcPr calcId="145621"/>
</workbook>
</file>

<file path=xl/calcChain.xml><?xml version="1.0" encoding="utf-8"?>
<calcChain xmlns="http://schemas.openxmlformats.org/spreadsheetml/2006/main">
  <c r="D17" i="17" l="1"/>
  <c r="C17" i="17"/>
  <c r="B17" i="17"/>
  <c r="J90" i="1" l="1"/>
  <c r="J55" i="1"/>
  <c r="J54" i="1"/>
  <c r="J53" i="1"/>
  <c r="J24" i="1"/>
  <c r="J23" i="1"/>
  <c r="J22" i="1"/>
  <c r="J39" i="1"/>
  <c r="J38" i="1"/>
  <c r="J37" i="1"/>
  <c r="J89" i="1"/>
  <c r="J88" i="1"/>
  <c r="D115" i="1"/>
  <c r="H93" i="1"/>
  <c r="I88" i="1"/>
  <c r="H85" i="1"/>
  <c r="H84" i="1"/>
  <c r="E105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91" i="1"/>
  <c r="C105" i="1"/>
  <c r="D105" i="1"/>
  <c r="B105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86" i="1"/>
  <c r="D87" i="1"/>
  <c r="D88" i="1"/>
  <c r="D89" i="1"/>
  <c r="D90" i="1"/>
  <c r="D91" i="1"/>
  <c r="H94" i="1"/>
  <c r="I94" i="1" s="1"/>
  <c r="E90" i="1"/>
  <c r="E89" i="1"/>
  <c r="E88" i="1"/>
  <c r="E87" i="1"/>
  <c r="E86" i="1"/>
  <c r="E85" i="1"/>
  <c r="D85" i="1"/>
  <c r="H58" i="1"/>
  <c r="H59" i="1" s="1"/>
  <c r="I59" i="1" s="1"/>
  <c r="I53" i="1"/>
  <c r="B68" i="1"/>
  <c r="H49" i="1" s="1"/>
  <c r="C68" i="1"/>
  <c r="H50" i="1" s="1"/>
  <c r="E56" i="1"/>
  <c r="E57" i="1"/>
  <c r="E58" i="1"/>
  <c r="E59" i="1"/>
  <c r="E60" i="1"/>
  <c r="E61" i="1"/>
  <c r="E62" i="1"/>
  <c r="E63" i="1"/>
  <c r="E64" i="1"/>
  <c r="E65" i="1"/>
  <c r="E66" i="1"/>
  <c r="E67" i="1"/>
  <c r="D56" i="1"/>
  <c r="D57" i="1"/>
  <c r="D58" i="1"/>
  <c r="D59" i="1"/>
  <c r="D60" i="1"/>
  <c r="D61" i="1"/>
  <c r="D62" i="1"/>
  <c r="D63" i="1"/>
  <c r="D64" i="1"/>
  <c r="D65" i="1"/>
  <c r="D66" i="1"/>
  <c r="D67" i="1"/>
  <c r="D16" i="1"/>
  <c r="D17" i="1"/>
  <c r="D18" i="1"/>
  <c r="D15" i="1"/>
  <c r="E55" i="1"/>
  <c r="D55" i="1"/>
  <c r="E54" i="1"/>
  <c r="D54" i="1"/>
  <c r="E53" i="1"/>
  <c r="D53" i="1"/>
  <c r="E52" i="1"/>
  <c r="D52" i="1"/>
  <c r="E51" i="1"/>
  <c r="D51" i="1"/>
  <c r="E50" i="1"/>
  <c r="D50" i="1"/>
  <c r="E68" i="1" l="1"/>
  <c r="D68" i="1"/>
  <c r="I54" i="1"/>
  <c r="I89" i="1"/>
  <c r="H42" i="1"/>
  <c r="H43" i="1" s="1"/>
  <c r="I37" i="1"/>
  <c r="C40" i="1"/>
  <c r="H34" i="1" s="1"/>
  <c r="E39" i="1"/>
  <c r="E38" i="1"/>
  <c r="B40" i="1"/>
  <c r="H33" i="1" s="1"/>
  <c r="D39" i="1"/>
  <c r="D38" i="1"/>
  <c r="E37" i="1"/>
  <c r="D37" i="1"/>
  <c r="E36" i="1"/>
  <c r="D36" i="1"/>
  <c r="E35" i="1"/>
  <c r="D35" i="1"/>
  <c r="E34" i="1"/>
  <c r="D34" i="1"/>
  <c r="J18" i="1"/>
  <c r="J19" i="1" s="1"/>
  <c r="I22" i="1"/>
  <c r="H16" i="1"/>
  <c r="H15" i="1"/>
  <c r="H14" i="1"/>
  <c r="C19" i="1"/>
  <c r="H19" i="1" s="1"/>
  <c r="B19" i="1"/>
  <c r="H18" i="1" s="1"/>
  <c r="E16" i="1"/>
  <c r="E17" i="1"/>
  <c r="E18" i="1"/>
  <c r="E15" i="1"/>
  <c r="E40" i="1" l="1"/>
  <c r="I38" i="1"/>
  <c r="D40" i="1"/>
  <c r="I23" i="1"/>
  <c r="D19" i="1"/>
  <c r="E19" i="1"/>
</calcChain>
</file>

<file path=xl/sharedStrings.xml><?xml version="1.0" encoding="utf-8"?>
<sst xmlns="http://schemas.openxmlformats.org/spreadsheetml/2006/main" count="201" uniqueCount="136">
  <si>
    <t>X</t>
  </si>
  <si>
    <t>Y</t>
  </si>
  <si>
    <t>XY</t>
  </si>
  <si>
    <t>Total</t>
  </si>
  <si>
    <t>y = 2 + 3x</t>
  </si>
  <si>
    <t>y = a + bx</t>
  </si>
  <si>
    <t>Eq. Reta</t>
  </si>
  <si>
    <t>Previsão x=45</t>
  </si>
  <si>
    <t>Média X</t>
  </si>
  <si>
    <t>Média Y</t>
  </si>
  <si>
    <t>Determine a equação da reta para os dados a seguir:</t>
  </si>
  <si>
    <t>Fórmulas:</t>
  </si>
  <si>
    <t>Previsão x=03</t>
  </si>
  <si>
    <t>Previsão x=01</t>
  </si>
  <si>
    <t>Instante Futuro</t>
  </si>
  <si>
    <t>Dados da Tabela</t>
  </si>
  <si>
    <t>PROJ.LIN</t>
  </si>
  <si>
    <t>b=</t>
  </si>
  <si>
    <t>a=</t>
  </si>
  <si>
    <t>Ȳ-b*Ẍ</t>
  </si>
  <si>
    <t>EXERCÍCIO 01:</t>
  </si>
  <si>
    <t>EXERCÍCIO 02:</t>
  </si>
  <si>
    <t>Y=-1,78 + 2,39x</t>
  </si>
  <si>
    <t>Pré-Requisitos:</t>
  </si>
  <si>
    <t>n = 20 Observações</t>
  </si>
  <si>
    <t>Valores Independentes</t>
  </si>
  <si>
    <t>Relação linear entre VD e VI (Análise Gráfico de Dispersão ou Correlação)</t>
  </si>
  <si>
    <t>Resíduos Independentes (Relação entre o valor previsto e o valor observado) - Durbin-Watson</t>
  </si>
  <si>
    <t>H0 e H1</t>
  </si>
  <si>
    <t>Ausência de Outliers</t>
  </si>
  <si>
    <t>Normalidade dos Resíduos</t>
  </si>
  <si>
    <t>Homocedasticidade (Formato retangular (Sim); Cone (Não) dos dados no gráfico) - Variância constante</t>
  </si>
  <si>
    <t>Verificar se existe uma relação entre X e Y (Positiva ou Negativa)</t>
  </si>
  <si>
    <t>r = Coef Corr.</t>
  </si>
  <si>
    <t>Varia entre: 0 e 1.</t>
  </si>
  <si>
    <t>*100%</t>
  </si>
  <si>
    <t>r = Coef Correl.</t>
  </si>
  <si>
    <t>Área de Fragmento
Florestal</t>
  </si>
  <si>
    <t>Espécie
Riqueza(Inseto)</t>
  </si>
  <si>
    <t>r ² = Coef Det.</t>
  </si>
  <si>
    <t>r² = Coef Det.</t>
  </si>
  <si>
    <t>Ecologia</t>
  </si>
  <si>
    <t>α; β</t>
  </si>
  <si>
    <t>(EXCEL) Y = -1,78 + 2,39X ; SPSS =&gt;Y = -2,03 + (2,48x)</t>
  </si>
  <si>
    <t>EXERCÍCIO 03:</t>
  </si>
  <si>
    <t>Analisar a relação entre Investimento e Perda de Vendas</t>
  </si>
  <si>
    <t>Mês</t>
  </si>
  <si>
    <t>Investimento (X)</t>
  </si>
  <si>
    <t>Perda de Vendas (Y)</t>
  </si>
  <si>
    <t>Y=16,51 - 0,054x</t>
  </si>
  <si>
    <t>X²</t>
  </si>
  <si>
    <t>EXERCÍCIO 04:</t>
  </si>
  <si>
    <t>Uma empresa de engenharia buscou dados sobre projetos finalizados, conforme tabela abaixo:</t>
  </si>
  <si>
    <t>Relacionando quantidade de recursos humanos empregados e prazo (em dias) para execução de cada etapa do projeto.</t>
  </si>
  <si>
    <t>A empresa precisa finalizar a etapa em 4 dias. Quantas pessoas precisam ser alocadas?</t>
  </si>
  <si>
    <t>Qtd Pessoas (X)</t>
  </si>
  <si>
    <t>Tempo em Dias p/ Finalizar Etapas (Y)</t>
  </si>
  <si>
    <t>Observação</t>
  </si>
  <si>
    <t>Hipóteses Levantadas:</t>
  </si>
  <si>
    <t>H1: Existe correlação entre quantidade de pessoas e prazo? Esta correlação é negativa, ou seja, quanto mais pessoas alocadas, menor é o prazo?</t>
  </si>
  <si>
    <t>r = Sxy / RAIZ(Sxx*Syy)</t>
  </si>
  <si>
    <t>Coef. Corr.</t>
  </si>
  <si>
    <t>Forte Correlação Negativa</t>
  </si>
  <si>
    <t>H1: Verdade</t>
  </si>
  <si>
    <t>Logo,</t>
  </si>
  <si>
    <t>4 = 8.4 - 0.64x</t>
  </si>
  <si>
    <t>X=</t>
  </si>
  <si>
    <t>Y = 4</t>
  </si>
  <si>
    <t>Em 4 Dias (Y):</t>
  </si>
  <si>
    <t>Pessoas</t>
  </si>
  <si>
    <t>Para Finalizar a etapa em 4 Dias</t>
  </si>
  <si>
    <t>6 Pessoas trabalhando 8h por dia e 01 pessoa trabalhando 6.86h por dia.</t>
  </si>
  <si>
    <t>H2: Existe uma reta de regressão que relacione as duas variáveis estudadas? Caso exista, essa reta pode ser projetada para fazer previsões?</t>
  </si>
  <si>
    <t>H2: Verdade.</t>
  </si>
  <si>
    <t>Existe uma reta de regressão relacionando número de pessoas com prazo.</t>
  </si>
  <si>
    <t>Porém, essa reta NÃO pode ser utilizada para fazer previsões.</t>
  </si>
  <si>
    <t>Quantidade Pessoas (X)</t>
  </si>
  <si>
    <t>Tempo p/ Finalizar a etapa</t>
  </si>
  <si>
    <t>em Dias (Y)</t>
  </si>
  <si>
    <t>Intervalo de Confiança</t>
  </si>
  <si>
    <t>α=a +- tn-2;α/2Sa</t>
  </si>
  <si>
    <t>β=b +- tn-2;α/2Sb</t>
  </si>
  <si>
    <t>β = Coeficiente Angular</t>
  </si>
  <si>
    <t>α=constante</t>
  </si>
  <si>
    <t>Calculando o Intervalo de Confiança: 95%</t>
  </si>
  <si>
    <t>tn-2;α/2</t>
  </si>
  <si>
    <t>=&gt; t18;0.025</t>
  </si>
  <si>
    <t>Valor Tabelado</t>
  </si>
  <si>
    <t>INCLINAÇÃO</t>
  </si>
  <si>
    <t>INTERCEPÇÃO</t>
  </si>
  <si>
    <t>RQUAD</t>
  </si>
  <si>
    <t>Inclinação(SLOPE)</t>
  </si>
  <si>
    <t>Intercepção</t>
  </si>
  <si>
    <t>Y=8,396 - 0,64x</t>
  </si>
  <si>
    <t>Apto</t>
  </si>
  <si>
    <t>Preço</t>
  </si>
  <si>
    <t>Tamanho (m²)</t>
  </si>
  <si>
    <t>Idade Prédio</t>
  </si>
  <si>
    <t>Andar</t>
  </si>
  <si>
    <t>Quartos</t>
  </si>
  <si>
    <t>Vagas Garagem</t>
  </si>
  <si>
    <t>Piscina</t>
  </si>
  <si>
    <t>Ano</t>
  </si>
  <si>
    <r>
      <t>X</t>
    </r>
    <r>
      <rPr>
        <b/>
        <vertAlign val="subscript"/>
        <sz val="11"/>
        <rFont val="Calibri"/>
        <family val="2"/>
        <scheme val="minor"/>
      </rPr>
      <t>1</t>
    </r>
  </si>
  <si>
    <r>
      <t>X</t>
    </r>
    <r>
      <rPr>
        <b/>
        <vertAlign val="subscript"/>
        <sz val="11"/>
        <rFont val="Calibri"/>
        <family val="2"/>
        <scheme val="minor"/>
      </rPr>
      <t>2</t>
    </r>
  </si>
  <si>
    <r>
      <t>X</t>
    </r>
    <r>
      <rPr>
        <b/>
        <shadow/>
        <vertAlign val="subscript"/>
        <sz val="11"/>
        <rFont val="Calibri"/>
        <family val="2"/>
        <scheme val="minor"/>
      </rPr>
      <t>1</t>
    </r>
  </si>
  <si>
    <r>
      <t>X</t>
    </r>
    <r>
      <rPr>
        <b/>
        <shadow/>
        <vertAlign val="subscript"/>
        <sz val="11"/>
        <rFont val="Calibri"/>
        <family val="2"/>
        <scheme val="minor"/>
      </rPr>
      <t>2</t>
    </r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</si>
  <si>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</si>
  <si>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</si>
  <si>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</si>
  <si>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</si>
  <si>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</si>
  <si>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</si>
  <si>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</si>
  <si>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</si>
  <si>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</si>
  <si>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</si>
  <si>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</si>
  <si>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</si>
  <si>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</si>
  <si>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</si>
  <si>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</si>
  <si>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</si>
  <si>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</si>
  <si>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</si>
  <si>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</si>
  <si>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</si>
  <si>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</si>
  <si>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95.0%</t>
  </si>
  <si>
    <t>Superior 95.0%</t>
  </si>
  <si>
    <t>X1</t>
  </si>
  <si>
    <t>X2</t>
  </si>
  <si>
    <t>RESULTADOS DE RESÍDUOS</t>
  </si>
  <si>
    <t>Previsto(a) Y</t>
  </si>
  <si>
    <t>Resíduos</t>
  </si>
  <si>
    <t>F &lt; 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</si>
</sst>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_-;\-* #,##0.00_-;_-* &quot;-&quot;??_-;_-@_-"/>
    <numFmt numFmtId="165" formatCode="_-* #,##0.000_-;\-* #,##0.000_-;_-* &quot;-&quot;??_-;_-@_-"/>
    <numFmt numFmtId="166" formatCode="_-* #,##0.0000_-;\-* #,##0.0000_-;_-* &quot;-&quot;??_-;_-@_-"/>
    <numFmt numFmtId="167" formatCode="_-* #,##0_-;\-* #,##0_-;_-* &quot;-&quot;??_-;_-@_-"/>
    <numFmt numFmtId="168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hadow/>
      <sz val="11"/>
      <name val="Calibri"/>
      <family val="2"/>
      <scheme val="minor"/>
    </font>
    <font>
      <shadow/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hadow/>
      <sz val="11"/>
      <name val="Calibri"/>
      <family val="2"/>
      <scheme val="minor"/>
    </font>
    <font>
      <b/>
      <shadow/>
      <vertAlign val="subscript"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/>
  </cellStyleXfs>
  <cellXfs count="10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0" borderId="1" xfId="1" applyFont="1" applyFill="1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5" fillId="0" borderId="0" xfId="0" applyFont="1"/>
    <xf numFmtId="0" fontId="2" fillId="2" borderId="9" xfId="0" applyFont="1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43" fontId="0" fillId="0" borderId="0" xfId="0" applyNumberFormat="1" applyAlignment="1">
      <alignment horizontal="center"/>
    </xf>
    <xf numFmtId="43" fontId="2" fillId="0" borderId="0" xfId="0" applyNumberFormat="1" applyFont="1" applyAlignment="1">
      <alignment horizontal="center"/>
    </xf>
    <xf numFmtId="10" fontId="0" fillId="0" borderId="0" xfId="0" applyNumberFormat="1"/>
    <xf numFmtId="164" fontId="2" fillId="0" borderId="0" xfId="1" applyFont="1" applyAlignment="1">
      <alignment horizontal="center"/>
    </xf>
    <xf numFmtId="164" fontId="0" fillId="0" borderId="2" xfId="1" applyFon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164" fontId="2" fillId="0" borderId="0" xfId="1" applyFont="1" applyBorder="1"/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64" fontId="0" fillId="0" borderId="1" xfId="1" applyFont="1" applyBorder="1"/>
    <xf numFmtId="164" fontId="0" fillId="0" borderId="15" xfId="1" applyFont="1" applyBorder="1"/>
    <xf numFmtId="164" fontId="0" fillId="0" borderId="16" xfId="1" applyFont="1" applyBorder="1"/>
    <xf numFmtId="164" fontId="0" fillId="0" borderId="17" xfId="1" applyFont="1" applyBorder="1"/>
    <xf numFmtId="164" fontId="0" fillId="0" borderId="18" xfId="1" applyFont="1" applyBorder="1"/>
    <xf numFmtId="164" fontId="0" fillId="0" borderId="19" xfId="1" applyFont="1" applyBorder="1"/>
    <xf numFmtId="164" fontId="0" fillId="0" borderId="20" xfId="1" applyFont="1" applyBorder="1"/>
    <xf numFmtId="164" fontId="0" fillId="0" borderId="21" xfId="1" applyFont="1" applyBorder="1"/>
    <xf numFmtId="164" fontId="0" fillId="0" borderId="22" xfId="1" applyFont="1" applyBorder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quotePrefix="1" applyFont="1"/>
    <xf numFmtId="164" fontId="1" fillId="0" borderId="1" xfId="1" applyFont="1" applyBorder="1" applyAlignment="1">
      <alignment horizontal="center"/>
    </xf>
    <xf numFmtId="165" fontId="3" fillId="0" borderId="0" xfId="1" applyNumberFormat="1" applyFont="1"/>
    <xf numFmtId="164" fontId="3" fillId="0" borderId="0" xfId="1" applyFont="1"/>
    <xf numFmtId="166" fontId="3" fillId="0" borderId="0" xfId="1" applyNumberFormat="1" applyFont="1"/>
    <xf numFmtId="2" fontId="3" fillId="0" borderId="0" xfId="0" applyNumberFormat="1" applyFont="1"/>
    <xf numFmtId="164" fontId="0" fillId="0" borderId="0" xfId="1" applyFont="1" applyFill="1" applyBorder="1" applyAlignment="1">
      <alignment horizontal="center"/>
    </xf>
    <xf numFmtId="0" fontId="0" fillId="0" borderId="0" xfId="0" applyBorder="1"/>
    <xf numFmtId="0" fontId="2" fillId="2" borderId="5" xfId="0" applyFont="1" applyFill="1" applyBorder="1" applyAlignment="1">
      <alignment horizontal="center" wrapText="1"/>
    </xf>
    <xf numFmtId="0" fontId="0" fillId="0" borderId="23" xfId="0" applyFont="1" applyBorder="1"/>
    <xf numFmtId="164" fontId="1" fillId="0" borderId="2" xfId="1" applyFont="1" applyBorder="1" applyAlignment="1">
      <alignment horizontal="center"/>
    </xf>
    <xf numFmtId="0" fontId="0" fillId="0" borderId="18" xfId="0" applyFont="1" applyBorder="1"/>
    <xf numFmtId="164" fontId="1" fillId="0" borderId="1" xfId="1" applyFont="1" applyFill="1" applyBorder="1" applyAlignment="1">
      <alignment horizontal="center"/>
    </xf>
    <xf numFmtId="164" fontId="1" fillId="0" borderId="1" xfId="1" applyFont="1" applyBorder="1"/>
    <xf numFmtId="0" fontId="0" fillId="0" borderId="20" xfId="0" applyFont="1" applyBorder="1"/>
    <xf numFmtId="164" fontId="1" fillId="0" borderId="21" xfId="1" applyFont="1" applyFill="1" applyBorder="1" applyAlignment="1">
      <alignment horizontal="center"/>
    </xf>
    <xf numFmtId="167" fontId="1" fillId="0" borderId="2" xfId="1" applyNumberFormat="1" applyFont="1" applyBorder="1" applyAlignment="1">
      <alignment horizontal="center"/>
    </xf>
    <xf numFmtId="167" fontId="1" fillId="0" borderId="1" xfId="1" applyNumberFormat="1" applyFont="1" applyBorder="1" applyAlignment="1">
      <alignment horizontal="center"/>
    </xf>
    <xf numFmtId="167" fontId="1" fillId="0" borderId="1" xfId="1" applyNumberFormat="1" applyFont="1" applyFill="1" applyBorder="1" applyAlignment="1">
      <alignment horizontal="center"/>
    </xf>
    <xf numFmtId="167" fontId="1" fillId="0" borderId="21" xfId="1" applyNumberFormat="1" applyFont="1" applyFill="1" applyBorder="1" applyAlignment="1">
      <alignment horizontal="center"/>
    </xf>
    <xf numFmtId="167" fontId="0" fillId="0" borderId="1" xfId="0" applyNumberFormat="1" applyFont="1" applyBorder="1" applyAlignment="1">
      <alignment horizontal="center"/>
    </xf>
    <xf numFmtId="167" fontId="0" fillId="0" borderId="21" xfId="0" applyNumberFormat="1" applyFont="1" applyBorder="1" applyAlignment="1">
      <alignment horizontal="center"/>
    </xf>
    <xf numFmtId="167" fontId="1" fillId="0" borderId="2" xfId="1" applyNumberFormat="1" applyFont="1" applyFill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167" fontId="1" fillId="0" borderId="24" xfId="1" applyNumberFormat="1" applyFont="1" applyFill="1" applyBorder="1" applyAlignment="1">
      <alignment horizontal="center"/>
    </xf>
    <xf numFmtId="167" fontId="1" fillId="0" borderId="19" xfId="1" applyNumberFormat="1" applyFont="1" applyFill="1" applyBorder="1" applyAlignment="1">
      <alignment horizontal="center"/>
    </xf>
    <xf numFmtId="167" fontId="1" fillId="0" borderId="22" xfId="1" applyNumberFormat="1" applyFont="1" applyFill="1" applyBorder="1" applyAlignment="1">
      <alignment horizontal="center"/>
    </xf>
    <xf numFmtId="0" fontId="0" fillId="0" borderId="0" xfId="0" applyFont="1"/>
    <xf numFmtId="0" fontId="9" fillId="0" borderId="2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" fillId="0" borderId="0" xfId="0" applyFont="1"/>
    <xf numFmtId="0" fontId="11" fillId="0" borderId="0" xfId="2" applyFont="1" applyAlignment="1">
      <alignment horizontal="center"/>
    </xf>
    <xf numFmtId="168" fontId="11" fillId="0" borderId="0" xfId="2" applyNumberFormat="1" applyFont="1" applyAlignment="1">
      <alignment horizontal="center"/>
    </xf>
    <xf numFmtId="168" fontId="12" fillId="0" borderId="0" xfId="2" applyNumberFormat="1" applyFont="1" applyAlignment="1">
      <alignment horizontal="center"/>
    </xf>
    <xf numFmtId="168" fontId="13" fillId="0" borderId="0" xfId="2" applyNumberFormat="1" applyFont="1" applyAlignment="1">
      <alignment horizontal="center"/>
    </xf>
    <xf numFmtId="168" fontId="11" fillId="0" borderId="0" xfId="2" applyNumberFormat="1" applyFont="1" applyAlignment="1">
      <alignment horizontal="left"/>
    </xf>
    <xf numFmtId="0" fontId="11" fillId="0" borderId="0" xfId="2" applyFont="1"/>
    <xf numFmtId="168" fontId="11" fillId="0" borderId="1" xfId="2" applyNumberFormat="1" applyFont="1" applyBorder="1" applyAlignment="1">
      <alignment horizontal="center"/>
    </xf>
    <xf numFmtId="168" fontId="11" fillId="0" borderId="2" xfId="2" applyNumberFormat="1" applyFont="1" applyBorder="1" applyAlignment="1">
      <alignment horizontal="center"/>
    </xf>
    <xf numFmtId="0" fontId="14" fillId="2" borderId="3" xfId="2" applyFont="1" applyFill="1" applyBorder="1" applyAlignment="1">
      <alignment horizontal="center"/>
    </xf>
    <xf numFmtId="0" fontId="14" fillId="2" borderId="4" xfId="2" applyFont="1" applyFill="1" applyBorder="1" applyAlignment="1">
      <alignment horizontal="center"/>
    </xf>
    <xf numFmtId="0" fontId="14" fillId="2" borderId="5" xfId="2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6" fillId="2" borderId="5" xfId="0" applyFont="1" applyFill="1" applyBorder="1" applyAlignment="1">
      <alignment horizontal="center" wrapText="1"/>
    </xf>
    <xf numFmtId="0" fontId="0" fillId="0" borderId="0" xfId="0" applyFill="1" applyBorder="1" applyAlignment="1"/>
    <xf numFmtId="0" fontId="0" fillId="0" borderId="25" xfId="0" applyFill="1" applyBorder="1" applyAlignment="1"/>
    <xf numFmtId="0" fontId="18" fillId="0" borderId="26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25" xfId="0" applyFill="1" applyBorder="1" applyAlignment="1"/>
    <xf numFmtId="0" fontId="19" fillId="0" borderId="26" xfId="0" applyFont="1" applyFill="1" applyBorder="1" applyAlignment="1">
      <alignment horizontal="center"/>
    </xf>
    <xf numFmtId="0" fontId="19" fillId="0" borderId="26" xfId="0" applyFont="1" applyFill="1" applyBorder="1" applyAlignment="1">
      <alignment horizontal="centerContinuous"/>
    </xf>
    <xf numFmtId="0" fontId="20" fillId="0" borderId="0" xfId="0" applyFont="1" applyFill="1" applyBorder="1" applyAlignment="1">
      <alignment horizontal="center"/>
    </xf>
  </cellXfs>
  <cellStyles count="3">
    <cellStyle name="Normal" xfId="0" builtinId="0"/>
    <cellStyle name="Normal_RM_2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19</xdr:row>
      <xdr:rowOff>57150</xdr:rowOff>
    </xdr:from>
    <xdr:to>
      <xdr:col>3</xdr:col>
      <xdr:colOff>571500</xdr:colOff>
      <xdr:row>27</xdr:row>
      <xdr:rowOff>28575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1790700"/>
          <a:ext cx="281940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247650</xdr:colOff>
      <xdr:row>24</xdr:row>
      <xdr:rowOff>180975</xdr:rowOff>
    </xdr:from>
    <xdr:to>
      <xdr:col>6</xdr:col>
      <xdr:colOff>542925</xdr:colOff>
      <xdr:row>27</xdr:row>
      <xdr:rowOff>19050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2486025"/>
          <a:ext cx="9048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workbookViewId="0">
      <selection activeCell="D10" sqref="D10"/>
    </sheetView>
  </sheetViews>
  <sheetFormatPr defaultRowHeight="15" x14ac:dyDescent="0.25"/>
  <cols>
    <col min="1" max="1" width="9.875" customWidth="1"/>
    <col min="2" max="2" width="21.875" customWidth="1"/>
    <col min="3" max="3" width="13.5" customWidth="1"/>
    <col min="4" max="4" width="11.25" customWidth="1"/>
    <col min="5" max="5" width="10.125" bestFit="1" customWidth="1"/>
    <col min="7" max="7" width="12.625" customWidth="1"/>
    <col min="9" max="9" width="12.375" customWidth="1"/>
    <col min="10" max="10" width="12.875" customWidth="1"/>
  </cols>
  <sheetData>
    <row r="1" spans="2:9" x14ac:dyDescent="0.25">
      <c r="B1" s="9" t="s">
        <v>23</v>
      </c>
      <c r="C1" s="12" t="s">
        <v>32</v>
      </c>
    </row>
    <row r="2" spans="2:9" x14ac:dyDescent="0.25">
      <c r="B2">
        <v>1</v>
      </c>
      <c r="C2" t="s">
        <v>24</v>
      </c>
    </row>
    <row r="3" spans="2:9" x14ac:dyDescent="0.25">
      <c r="B3">
        <v>2</v>
      </c>
      <c r="C3" t="s">
        <v>25</v>
      </c>
    </row>
    <row r="4" spans="2:9" x14ac:dyDescent="0.25">
      <c r="B4">
        <v>3</v>
      </c>
      <c r="C4" t="s">
        <v>26</v>
      </c>
    </row>
    <row r="5" spans="2:9" x14ac:dyDescent="0.25">
      <c r="B5">
        <v>4</v>
      </c>
      <c r="C5" t="s">
        <v>27</v>
      </c>
    </row>
    <row r="6" spans="2:9" x14ac:dyDescent="0.25">
      <c r="B6">
        <v>5</v>
      </c>
      <c r="C6" t="s">
        <v>29</v>
      </c>
    </row>
    <row r="7" spans="2:9" x14ac:dyDescent="0.25">
      <c r="B7">
        <v>6</v>
      </c>
      <c r="C7" t="s">
        <v>30</v>
      </c>
    </row>
    <row r="8" spans="2:9" x14ac:dyDescent="0.25">
      <c r="B8">
        <v>7</v>
      </c>
      <c r="C8" t="s">
        <v>31</v>
      </c>
    </row>
    <row r="10" spans="2:9" x14ac:dyDescent="0.25">
      <c r="C10" t="s">
        <v>28</v>
      </c>
      <c r="H10" s="9" t="s">
        <v>61</v>
      </c>
      <c r="I10" s="9" t="s">
        <v>60</v>
      </c>
    </row>
    <row r="11" spans="2:9" x14ac:dyDescent="0.25">
      <c r="B11" s="12" t="s">
        <v>20</v>
      </c>
      <c r="H11" s="24" t="s">
        <v>42</v>
      </c>
      <c r="I11" t="s">
        <v>79</v>
      </c>
    </row>
    <row r="12" spans="2:9" x14ac:dyDescent="0.25">
      <c r="B12" s="12"/>
    </row>
    <row r="13" spans="2:9" ht="15.75" thickBot="1" x14ac:dyDescent="0.3">
      <c r="B13" s="9" t="s">
        <v>10</v>
      </c>
    </row>
    <row r="14" spans="2:9" ht="15.75" thickBot="1" x14ac:dyDescent="0.3">
      <c r="B14" s="3" t="s">
        <v>0</v>
      </c>
      <c r="C14" s="4" t="s">
        <v>1</v>
      </c>
      <c r="D14" s="4" t="s">
        <v>50</v>
      </c>
      <c r="E14" s="5" t="s">
        <v>2</v>
      </c>
      <c r="G14" s="11" t="s">
        <v>13</v>
      </c>
      <c r="H14">
        <f>FORECAST(1,C15:C18,B15:B18)</f>
        <v>5</v>
      </c>
      <c r="I14" t="s">
        <v>15</v>
      </c>
    </row>
    <row r="15" spans="2:9" x14ac:dyDescent="0.25">
      <c r="B15" s="7">
        <v>0</v>
      </c>
      <c r="C15" s="7">
        <v>2</v>
      </c>
      <c r="D15" s="7">
        <f>B15^2</f>
        <v>0</v>
      </c>
      <c r="E15" s="7">
        <f>B15*C15</f>
        <v>0</v>
      </c>
      <c r="G15" s="11" t="s">
        <v>12</v>
      </c>
      <c r="H15">
        <f>FORECAST(3,C15:C18,B15:B18)</f>
        <v>11</v>
      </c>
      <c r="I15" t="s">
        <v>15</v>
      </c>
    </row>
    <row r="16" spans="2:9" x14ac:dyDescent="0.25">
      <c r="B16" s="8">
        <v>1</v>
      </c>
      <c r="C16" s="8">
        <v>5</v>
      </c>
      <c r="D16" s="7">
        <f t="shared" ref="D16:D18" si="0">B16^2</f>
        <v>1</v>
      </c>
      <c r="E16" s="8">
        <f t="shared" ref="E16:E18" si="1">B16*C16</f>
        <v>5</v>
      </c>
      <c r="G16" s="11" t="s">
        <v>7</v>
      </c>
      <c r="H16">
        <f>FORECAST(45,C15:C18,B15:B18)</f>
        <v>137</v>
      </c>
      <c r="I16" s="12" t="s">
        <v>14</v>
      </c>
    </row>
    <row r="17" spans="1:11" x14ac:dyDescent="0.25">
      <c r="B17" s="8">
        <v>2</v>
      </c>
      <c r="C17" s="8">
        <v>8</v>
      </c>
      <c r="D17" s="7">
        <f t="shared" si="0"/>
        <v>4</v>
      </c>
      <c r="E17" s="8">
        <f t="shared" si="1"/>
        <v>16</v>
      </c>
    </row>
    <row r="18" spans="1:11" x14ac:dyDescent="0.25">
      <c r="B18" s="8">
        <v>3</v>
      </c>
      <c r="C18" s="8">
        <v>11</v>
      </c>
      <c r="D18" s="7">
        <f t="shared" si="0"/>
        <v>9</v>
      </c>
      <c r="E18" s="8">
        <f t="shared" si="1"/>
        <v>33</v>
      </c>
      <c r="G18" s="6" t="s">
        <v>8</v>
      </c>
      <c r="H18" s="10">
        <f>B19/4</f>
        <v>1.5</v>
      </c>
      <c r="I18" s="9" t="s">
        <v>36</v>
      </c>
      <c r="J18">
        <f>CORREL(B15:B18,C15:C18)</f>
        <v>0.99999999999999989</v>
      </c>
    </row>
    <row r="19" spans="1:11" x14ac:dyDescent="0.25">
      <c r="A19" s="6" t="s">
        <v>3</v>
      </c>
      <c r="B19" s="14">
        <f>SUM(B15:B18)</f>
        <v>6</v>
      </c>
      <c r="C19" s="14">
        <f>SUM(C15:C18)</f>
        <v>26</v>
      </c>
      <c r="D19" s="14">
        <f>SUM(D15:D18)</f>
        <v>14</v>
      </c>
      <c r="E19" s="14">
        <f>SUM(E15:E18)</f>
        <v>54</v>
      </c>
      <c r="G19" s="6" t="s">
        <v>9</v>
      </c>
      <c r="H19" s="10">
        <f>C19/4</f>
        <v>6.5</v>
      </c>
      <c r="I19" s="9" t="s">
        <v>40</v>
      </c>
      <c r="J19">
        <f>J18^2</f>
        <v>0.99999999999999978</v>
      </c>
      <c r="K19" s="20" t="s">
        <v>35</v>
      </c>
    </row>
    <row r="20" spans="1:11" x14ac:dyDescent="0.25">
      <c r="I20" t="s">
        <v>34</v>
      </c>
    </row>
    <row r="21" spans="1:11" x14ac:dyDescent="0.25">
      <c r="A21" s="9" t="s">
        <v>11</v>
      </c>
      <c r="G21" s="9" t="s">
        <v>6</v>
      </c>
      <c r="H21" t="s">
        <v>5</v>
      </c>
      <c r="I21" s="24" t="s">
        <v>42</v>
      </c>
    </row>
    <row r="22" spans="1:11" x14ac:dyDescent="0.25">
      <c r="G22" s="1" t="s">
        <v>17</v>
      </c>
      <c r="H22" s="9" t="s">
        <v>16</v>
      </c>
      <c r="I22" s="14">
        <f>LINEST(C15:C18,B15:B18,1,1)</f>
        <v>3</v>
      </c>
      <c r="J22" s="12">
        <f>SLOPE(C15:C18,B15:B18)</f>
        <v>3</v>
      </c>
      <c r="K22" s="12" t="s">
        <v>91</v>
      </c>
    </row>
    <row r="23" spans="1:11" x14ac:dyDescent="0.25">
      <c r="G23" s="1" t="s">
        <v>18</v>
      </c>
      <c r="H23" s="13" t="s">
        <v>19</v>
      </c>
      <c r="I23" s="14">
        <f>H19-I22*H18</f>
        <v>2</v>
      </c>
      <c r="J23" s="12">
        <f>INTERCEPT(C15:C18,B15:B18)</f>
        <v>2</v>
      </c>
      <c r="K23" s="12" t="s">
        <v>92</v>
      </c>
    </row>
    <row r="24" spans="1:11" x14ac:dyDescent="0.25">
      <c r="J24" s="59">
        <f>RSQ(C15:C18,B15:B18)</f>
        <v>1</v>
      </c>
      <c r="K24" s="12" t="s">
        <v>90</v>
      </c>
    </row>
    <row r="25" spans="1:11" x14ac:dyDescent="0.25">
      <c r="H25" t="s">
        <v>4</v>
      </c>
    </row>
    <row r="29" spans="1:11" x14ac:dyDescent="0.25">
      <c r="D29" s="2"/>
      <c r="E29" s="10"/>
    </row>
    <row r="30" spans="1:11" x14ac:dyDescent="0.25">
      <c r="B30" s="12" t="s">
        <v>21</v>
      </c>
      <c r="C30" t="s">
        <v>41</v>
      </c>
      <c r="D30" t="s">
        <v>43</v>
      </c>
    </row>
    <row r="31" spans="1:11" x14ac:dyDescent="0.25">
      <c r="B31" s="12"/>
    </row>
    <row r="32" spans="1:11" ht="15.75" thickBot="1" x14ac:dyDescent="0.3">
      <c r="B32" s="9" t="s">
        <v>10</v>
      </c>
    </row>
    <row r="33" spans="1:11" ht="30" x14ac:dyDescent="0.25">
      <c r="B33" s="22" t="s">
        <v>37</v>
      </c>
      <c r="C33" s="23" t="s">
        <v>38</v>
      </c>
      <c r="D33" s="15" t="s">
        <v>50</v>
      </c>
      <c r="E33" s="16" t="s">
        <v>2</v>
      </c>
      <c r="G33" s="6" t="s">
        <v>8</v>
      </c>
      <c r="H33" s="10">
        <f>B40/6</f>
        <v>2.6266666666666665</v>
      </c>
    </row>
    <row r="34" spans="1:11" x14ac:dyDescent="0.25">
      <c r="B34" s="8">
        <v>1.2</v>
      </c>
      <c r="C34" s="8">
        <v>1</v>
      </c>
      <c r="D34" s="18">
        <f>B34^2</f>
        <v>1.44</v>
      </c>
      <c r="E34" s="8">
        <f>B34*C34</f>
        <v>1.2</v>
      </c>
      <c r="G34" s="6" t="s">
        <v>9</v>
      </c>
      <c r="H34" s="10">
        <f>C40/6</f>
        <v>4.5</v>
      </c>
    </row>
    <row r="35" spans="1:11" x14ac:dyDescent="0.25">
      <c r="B35" s="8">
        <v>1.98</v>
      </c>
      <c r="C35" s="8">
        <v>3</v>
      </c>
      <c r="D35" s="18">
        <f t="shared" ref="D35:D39" si="2">B35^2</f>
        <v>3.9203999999999999</v>
      </c>
      <c r="E35" s="8">
        <f t="shared" ref="E35:E39" si="3">B35*C35</f>
        <v>5.9399999999999995</v>
      </c>
    </row>
    <row r="36" spans="1:11" x14ac:dyDescent="0.25">
      <c r="B36" s="8">
        <v>3.07</v>
      </c>
      <c r="C36" s="8">
        <v>5</v>
      </c>
      <c r="D36" s="18">
        <f t="shared" si="2"/>
        <v>9.4248999999999992</v>
      </c>
      <c r="E36" s="8">
        <f t="shared" si="3"/>
        <v>15.35</v>
      </c>
      <c r="G36" s="9" t="s">
        <v>6</v>
      </c>
      <c r="H36" t="s">
        <v>5</v>
      </c>
      <c r="I36" s="24" t="s">
        <v>42</v>
      </c>
    </row>
    <row r="37" spans="1:11" x14ac:dyDescent="0.25">
      <c r="B37" s="8">
        <v>2.84</v>
      </c>
      <c r="C37" s="8">
        <v>6</v>
      </c>
      <c r="D37" s="18">
        <f t="shared" si="2"/>
        <v>8.0655999999999999</v>
      </c>
      <c r="E37" s="8">
        <f t="shared" si="3"/>
        <v>17.04</v>
      </c>
      <c r="G37" s="1" t="s">
        <v>17</v>
      </c>
      <c r="H37" s="9" t="s">
        <v>16</v>
      </c>
      <c r="I37" s="14">
        <f>LINEST(C34:C39,B34:B39,1,1)</f>
        <v>2.3892640996403824</v>
      </c>
      <c r="J37" s="57">
        <f>SLOPE(C34:C39,B34:B39)</f>
        <v>2.3892640996403829</v>
      </c>
      <c r="K37" s="12" t="s">
        <v>91</v>
      </c>
    </row>
    <row r="38" spans="1:11" x14ac:dyDescent="0.25">
      <c r="B38" s="17">
        <v>3.56</v>
      </c>
      <c r="C38" s="17">
        <v>7</v>
      </c>
      <c r="D38" s="19">
        <f t="shared" si="2"/>
        <v>12.6736</v>
      </c>
      <c r="E38" s="17">
        <f t="shared" si="3"/>
        <v>24.92</v>
      </c>
      <c r="G38" s="1" t="s">
        <v>18</v>
      </c>
      <c r="H38" s="13" t="s">
        <v>19</v>
      </c>
      <c r="I38" s="14">
        <f>H34-I37*H33</f>
        <v>-1.7758003683887376</v>
      </c>
      <c r="J38" s="57">
        <f>INTERCEPT(C34:C39,B34:B39)</f>
        <v>-1.7758003683887384</v>
      </c>
      <c r="K38" s="12" t="s">
        <v>92</v>
      </c>
    </row>
    <row r="39" spans="1:11" x14ac:dyDescent="0.25">
      <c r="B39" s="17">
        <v>3.11</v>
      </c>
      <c r="C39" s="17">
        <v>5</v>
      </c>
      <c r="D39" s="19">
        <f t="shared" si="2"/>
        <v>9.6720999999999986</v>
      </c>
      <c r="E39" s="17">
        <f t="shared" si="3"/>
        <v>15.549999999999999</v>
      </c>
      <c r="J39" s="58">
        <f>RSQ(C34:C39,B34:B39)</f>
        <v>0.92317097977594365</v>
      </c>
      <c r="K39" s="12" t="s">
        <v>90</v>
      </c>
    </row>
    <row r="40" spans="1:11" x14ac:dyDescent="0.25">
      <c r="A40" s="6" t="s">
        <v>3</v>
      </c>
      <c r="B40" s="14">
        <f>SUM(B34:B39)</f>
        <v>15.76</v>
      </c>
      <c r="C40" s="14">
        <f>SUM(C34:C39)</f>
        <v>27</v>
      </c>
      <c r="D40" s="33">
        <f>SUM(D34:D39)</f>
        <v>45.196600000000004</v>
      </c>
      <c r="E40" s="14">
        <f>SUM(E34:E39)</f>
        <v>80</v>
      </c>
      <c r="H40" t="s">
        <v>22</v>
      </c>
    </row>
    <row r="42" spans="1:11" x14ac:dyDescent="0.25">
      <c r="G42" s="9" t="s">
        <v>33</v>
      </c>
      <c r="H42">
        <f>CORREL(B34:B39,C34:C39)</f>
        <v>0.96081787024177678</v>
      </c>
    </row>
    <row r="43" spans="1:11" x14ac:dyDescent="0.25">
      <c r="G43" s="9" t="s">
        <v>39</v>
      </c>
      <c r="H43">
        <f>H42^2</f>
        <v>0.92317097977594376</v>
      </c>
      <c r="I43" s="20">
        <v>0.92</v>
      </c>
      <c r="J43" s="21"/>
    </row>
    <row r="46" spans="1:11" x14ac:dyDescent="0.25">
      <c r="B46" s="12" t="s">
        <v>44</v>
      </c>
      <c r="C46" t="s">
        <v>45</v>
      </c>
    </row>
    <row r="47" spans="1:11" x14ac:dyDescent="0.25">
      <c r="B47" s="12"/>
    </row>
    <row r="48" spans="1:11" ht="15.75" thickBot="1" x14ac:dyDescent="0.3">
      <c r="B48" s="9" t="s">
        <v>10</v>
      </c>
    </row>
    <row r="49" spans="1:11" ht="30" x14ac:dyDescent="0.25">
      <c r="A49" s="25" t="s">
        <v>46</v>
      </c>
      <c r="B49" s="25" t="s">
        <v>47</v>
      </c>
      <c r="C49" s="23" t="s">
        <v>48</v>
      </c>
      <c r="D49" s="15" t="s">
        <v>50</v>
      </c>
      <c r="E49" s="16" t="s">
        <v>2</v>
      </c>
      <c r="G49" s="6" t="s">
        <v>8</v>
      </c>
      <c r="H49" s="30">
        <f>B68/A67</f>
        <v>90</v>
      </c>
    </row>
    <row r="50" spans="1:11" x14ac:dyDescent="0.25">
      <c r="A50" s="29">
        <v>1</v>
      </c>
      <c r="B50" s="26">
        <v>130</v>
      </c>
      <c r="C50" s="18">
        <v>10.1</v>
      </c>
      <c r="D50" s="18">
        <f>B50^2</f>
        <v>16900</v>
      </c>
      <c r="E50" s="18">
        <f>B50*C50</f>
        <v>1313</v>
      </c>
      <c r="G50" s="6" t="s">
        <v>9</v>
      </c>
      <c r="H50" s="30">
        <f>C68/A67</f>
        <v>11.611111111111111</v>
      </c>
    </row>
    <row r="51" spans="1:11" x14ac:dyDescent="0.25">
      <c r="A51" s="28">
        <v>2</v>
      </c>
      <c r="B51" s="26">
        <v>81</v>
      </c>
      <c r="C51" s="18">
        <v>10.5</v>
      </c>
      <c r="D51" s="18">
        <f t="shared" ref="D51:D67" si="4">B51^2</f>
        <v>6561</v>
      </c>
      <c r="E51" s="18">
        <f t="shared" ref="E51:E67" si="5">B51*C51</f>
        <v>850.5</v>
      </c>
    </row>
    <row r="52" spans="1:11" x14ac:dyDescent="0.25">
      <c r="A52" s="28">
        <v>3</v>
      </c>
      <c r="B52" s="26">
        <v>93</v>
      </c>
      <c r="C52" s="18">
        <v>11.3</v>
      </c>
      <c r="D52" s="18">
        <f t="shared" si="4"/>
        <v>8649</v>
      </c>
      <c r="E52" s="18">
        <f t="shared" si="5"/>
        <v>1050.9000000000001</v>
      </c>
      <c r="G52" s="9" t="s">
        <v>6</v>
      </c>
      <c r="H52" t="s">
        <v>5</v>
      </c>
      <c r="I52" s="24" t="s">
        <v>42</v>
      </c>
    </row>
    <row r="53" spans="1:11" x14ac:dyDescent="0.25">
      <c r="A53" s="28">
        <v>4</v>
      </c>
      <c r="B53" s="26">
        <v>113</v>
      </c>
      <c r="C53" s="18">
        <v>10.5</v>
      </c>
      <c r="D53" s="18">
        <f t="shared" si="4"/>
        <v>12769</v>
      </c>
      <c r="E53" s="18">
        <f t="shared" si="5"/>
        <v>1186.5</v>
      </c>
      <c r="G53" s="1" t="s">
        <v>17</v>
      </c>
      <c r="H53" s="9" t="s">
        <v>16</v>
      </c>
      <c r="I53" s="14">
        <f>LINEST(C50:C67,B50:B67,1,1)</f>
        <v>-5.444325481798714E-2</v>
      </c>
      <c r="J53" s="56">
        <f>SLOPE(C50:C67,B50:B67)</f>
        <v>-5.4443254817987147E-2</v>
      </c>
      <c r="K53" s="12" t="s">
        <v>91</v>
      </c>
    </row>
    <row r="54" spans="1:11" x14ac:dyDescent="0.25">
      <c r="A54" s="28">
        <v>5</v>
      </c>
      <c r="B54" s="27">
        <v>90</v>
      </c>
      <c r="C54" s="19">
        <v>11.6</v>
      </c>
      <c r="D54" s="19">
        <f t="shared" si="4"/>
        <v>8100</v>
      </c>
      <c r="E54" s="19">
        <f t="shared" si="5"/>
        <v>1044</v>
      </c>
      <c r="G54" s="1" t="s">
        <v>18</v>
      </c>
      <c r="H54" s="13" t="s">
        <v>19</v>
      </c>
      <c r="I54" s="31">
        <f>H50-I53*H49</f>
        <v>16.511004044729951</v>
      </c>
      <c r="J54" s="57">
        <f>INTERCEPT(C50:C67,B50:B67)</f>
        <v>16.511004044729955</v>
      </c>
      <c r="K54" s="12" t="s">
        <v>92</v>
      </c>
    </row>
    <row r="55" spans="1:11" x14ac:dyDescent="0.25">
      <c r="A55" s="28">
        <v>6</v>
      </c>
      <c r="B55" s="27">
        <v>63</v>
      </c>
      <c r="C55" s="19">
        <v>12.4</v>
      </c>
      <c r="D55" s="19">
        <f t="shared" si="4"/>
        <v>3969</v>
      </c>
      <c r="E55" s="19">
        <f t="shared" si="5"/>
        <v>781.2</v>
      </c>
      <c r="J55" s="58">
        <f>RSQ(C50:C67,B50:B67)</f>
        <v>0.68362782789789167</v>
      </c>
      <c r="K55" s="12" t="s">
        <v>90</v>
      </c>
    </row>
    <row r="56" spans="1:11" x14ac:dyDescent="0.25">
      <c r="A56" s="28">
        <v>7</v>
      </c>
      <c r="B56" s="26">
        <v>55</v>
      </c>
      <c r="C56" s="18">
        <v>15</v>
      </c>
      <c r="D56" s="19">
        <f t="shared" si="4"/>
        <v>3025</v>
      </c>
      <c r="E56" s="19">
        <f t="shared" si="5"/>
        <v>825</v>
      </c>
      <c r="F56" s="6"/>
      <c r="H56" t="s">
        <v>49</v>
      </c>
    </row>
    <row r="57" spans="1:11" x14ac:dyDescent="0.25">
      <c r="A57" s="28">
        <v>8</v>
      </c>
      <c r="B57" s="27">
        <v>102</v>
      </c>
      <c r="C57" s="19">
        <v>11.3</v>
      </c>
      <c r="D57" s="19">
        <f t="shared" si="4"/>
        <v>10404</v>
      </c>
      <c r="E57" s="19">
        <f t="shared" si="5"/>
        <v>1152.6000000000001</v>
      </c>
    </row>
    <row r="58" spans="1:11" x14ac:dyDescent="0.25">
      <c r="A58" s="28">
        <v>9</v>
      </c>
      <c r="B58" s="27">
        <v>92</v>
      </c>
      <c r="C58" s="19">
        <v>12.4</v>
      </c>
      <c r="D58" s="19">
        <f t="shared" si="4"/>
        <v>8464</v>
      </c>
      <c r="E58" s="19">
        <f t="shared" si="5"/>
        <v>1140.8</v>
      </c>
      <c r="G58" s="9" t="s">
        <v>33</v>
      </c>
      <c r="H58">
        <f>CORREL(B50:B67,C50:C67)</f>
        <v>-0.82681789282640206</v>
      </c>
    </row>
    <row r="59" spans="1:11" x14ac:dyDescent="0.25">
      <c r="A59" s="28">
        <v>10</v>
      </c>
      <c r="B59" s="27">
        <v>81</v>
      </c>
      <c r="C59" s="19">
        <v>12</v>
      </c>
      <c r="D59" s="19">
        <f t="shared" si="4"/>
        <v>6561</v>
      </c>
      <c r="E59" s="19">
        <f t="shared" si="5"/>
        <v>972</v>
      </c>
      <c r="G59" s="9" t="s">
        <v>39</v>
      </c>
      <c r="H59">
        <f>H58^2</f>
        <v>0.68362782789789167</v>
      </c>
      <c r="I59" s="32">
        <f>H59*100%</f>
        <v>0.68362782789789167</v>
      </c>
      <c r="J59" s="21"/>
    </row>
    <row r="60" spans="1:11" x14ac:dyDescent="0.25">
      <c r="A60" s="28">
        <v>11</v>
      </c>
      <c r="B60" s="27">
        <v>103</v>
      </c>
      <c r="C60" s="19">
        <v>10.9</v>
      </c>
      <c r="D60" s="19">
        <f t="shared" si="4"/>
        <v>10609</v>
      </c>
      <c r="E60" s="19">
        <f t="shared" si="5"/>
        <v>1122.7</v>
      </c>
    </row>
    <row r="61" spans="1:11" x14ac:dyDescent="0.25">
      <c r="A61" s="28">
        <v>12</v>
      </c>
      <c r="B61" s="27">
        <v>90</v>
      </c>
      <c r="C61" s="19">
        <v>11.6</v>
      </c>
      <c r="D61" s="19">
        <f t="shared" si="4"/>
        <v>8100</v>
      </c>
      <c r="E61" s="19">
        <f t="shared" si="5"/>
        <v>1044</v>
      </c>
    </row>
    <row r="62" spans="1:11" x14ac:dyDescent="0.25">
      <c r="A62" s="28">
        <v>13</v>
      </c>
      <c r="B62" s="27">
        <v>74</v>
      </c>
      <c r="C62" s="19">
        <v>12.4</v>
      </c>
      <c r="D62" s="19">
        <f t="shared" si="4"/>
        <v>5476</v>
      </c>
      <c r="E62" s="19">
        <f t="shared" si="5"/>
        <v>917.6</v>
      </c>
    </row>
    <row r="63" spans="1:11" x14ac:dyDescent="0.25">
      <c r="A63" s="28">
        <v>14</v>
      </c>
      <c r="B63" s="27">
        <v>73</v>
      </c>
      <c r="C63" s="19">
        <v>13.1</v>
      </c>
      <c r="D63" s="19">
        <f t="shared" si="4"/>
        <v>5329</v>
      </c>
      <c r="E63" s="19">
        <f t="shared" si="5"/>
        <v>956.3</v>
      </c>
    </row>
    <row r="64" spans="1:11" x14ac:dyDescent="0.25">
      <c r="A64" s="28">
        <v>15</v>
      </c>
      <c r="B64" s="27">
        <v>102</v>
      </c>
      <c r="C64" s="19">
        <v>10.9</v>
      </c>
      <c r="D64" s="19">
        <f t="shared" si="4"/>
        <v>10404</v>
      </c>
      <c r="E64" s="19">
        <f t="shared" si="5"/>
        <v>1111.8</v>
      </c>
    </row>
    <row r="65" spans="1:7" x14ac:dyDescent="0.25">
      <c r="A65" s="28">
        <v>16</v>
      </c>
      <c r="B65" s="27">
        <v>78</v>
      </c>
      <c r="C65" s="19">
        <v>12</v>
      </c>
      <c r="D65" s="19">
        <f t="shared" si="4"/>
        <v>6084</v>
      </c>
      <c r="E65" s="19">
        <f t="shared" si="5"/>
        <v>936</v>
      </c>
    </row>
    <row r="66" spans="1:7" x14ac:dyDescent="0.25">
      <c r="A66" s="28">
        <v>17</v>
      </c>
      <c r="B66" s="27">
        <v>100</v>
      </c>
      <c r="C66" s="19">
        <v>10.5</v>
      </c>
      <c r="D66" s="19">
        <f t="shared" si="4"/>
        <v>10000</v>
      </c>
      <c r="E66" s="19">
        <f t="shared" si="5"/>
        <v>1050</v>
      </c>
    </row>
    <row r="67" spans="1:7" x14ac:dyDescent="0.25">
      <c r="A67" s="28">
        <v>18</v>
      </c>
      <c r="B67" s="27">
        <v>100</v>
      </c>
      <c r="C67" s="19">
        <v>10.5</v>
      </c>
      <c r="D67" s="19">
        <f t="shared" si="4"/>
        <v>10000</v>
      </c>
      <c r="E67" s="19">
        <f t="shared" si="5"/>
        <v>1050</v>
      </c>
    </row>
    <row r="68" spans="1:7" x14ac:dyDescent="0.25">
      <c r="A68" s="6" t="s">
        <v>3</v>
      </c>
      <c r="B68" s="33">
        <f>SUM(B50:B67)</f>
        <v>1620</v>
      </c>
      <c r="C68" s="33">
        <f>SUM(C50:C67)</f>
        <v>209</v>
      </c>
      <c r="D68" s="33">
        <f>SUM(D50:D67)</f>
        <v>151404</v>
      </c>
      <c r="E68" s="33">
        <f>SUM(E50:E67)</f>
        <v>18504.899999999998</v>
      </c>
    </row>
    <row r="71" spans="1:7" x14ac:dyDescent="0.25">
      <c r="B71" s="12" t="s">
        <v>51</v>
      </c>
      <c r="C71" t="s">
        <v>52</v>
      </c>
    </row>
    <row r="72" spans="1:7" x14ac:dyDescent="0.25">
      <c r="B72" s="12"/>
      <c r="C72" t="s">
        <v>53</v>
      </c>
    </row>
    <row r="73" spans="1:7" x14ac:dyDescent="0.25">
      <c r="B73" s="12"/>
      <c r="C73" t="s">
        <v>54</v>
      </c>
    </row>
    <row r="74" spans="1:7" ht="15.75" thickBot="1" x14ac:dyDescent="0.3">
      <c r="B74" s="12"/>
    </row>
    <row r="75" spans="1:7" ht="15.75" thickBot="1" x14ac:dyDescent="0.3">
      <c r="B75" s="12" t="s">
        <v>76</v>
      </c>
      <c r="C75" s="39">
        <v>6</v>
      </c>
      <c r="D75" s="40">
        <v>7</v>
      </c>
      <c r="E75" s="41">
        <v>8</v>
      </c>
      <c r="F75" s="40">
        <v>9</v>
      </c>
      <c r="G75" s="42">
        <v>10</v>
      </c>
    </row>
    <row r="76" spans="1:7" x14ac:dyDescent="0.25">
      <c r="B76" s="12"/>
      <c r="C76" s="44">
        <v>4.62</v>
      </c>
      <c r="D76" s="45">
        <v>4.12</v>
      </c>
      <c r="E76" s="45">
        <v>3.21</v>
      </c>
      <c r="F76" s="45">
        <v>2.86</v>
      </c>
      <c r="G76" s="46">
        <v>1.83</v>
      </c>
    </row>
    <row r="77" spans="1:7" x14ac:dyDescent="0.25">
      <c r="B77" s="12" t="s">
        <v>77</v>
      </c>
      <c r="C77" s="47">
        <v>4.5</v>
      </c>
      <c r="D77" s="43">
        <v>3.88</v>
      </c>
      <c r="E77" s="43">
        <v>3.05</v>
      </c>
      <c r="F77" s="43">
        <v>2.5299999999999998</v>
      </c>
      <c r="G77" s="48">
        <v>2.02</v>
      </c>
    </row>
    <row r="78" spans="1:7" x14ac:dyDescent="0.25">
      <c r="B78" s="12" t="s">
        <v>78</v>
      </c>
      <c r="C78" s="47">
        <v>4.43</v>
      </c>
      <c r="D78" s="43">
        <v>4.01</v>
      </c>
      <c r="E78" s="43">
        <v>3.16</v>
      </c>
      <c r="F78" s="43">
        <v>2.71</v>
      </c>
      <c r="G78" s="48">
        <v>2.2400000000000002</v>
      </c>
    </row>
    <row r="79" spans="1:7" ht="15.75" thickBot="1" x14ac:dyDescent="0.3">
      <c r="B79" s="12"/>
      <c r="C79" s="49">
        <v>4.8099999999999996</v>
      </c>
      <c r="D79" s="50">
        <v>3.67</v>
      </c>
      <c r="E79" s="50">
        <v>3.3</v>
      </c>
      <c r="F79" s="50">
        <v>2.62</v>
      </c>
      <c r="G79" s="51">
        <v>1.95</v>
      </c>
    </row>
    <row r="80" spans="1:7" x14ac:dyDescent="0.25">
      <c r="B80" s="12"/>
    </row>
    <row r="81" spans="1:11" x14ac:dyDescent="0.25">
      <c r="B81" s="12"/>
    </row>
    <row r="82" spans="1:11" x14ac:dyDescent="0.25">
      <c r="B82" s="12"/>
    </row>
    <row r="83" spans="1:11" ht="15.75" thickBot="1" x14ac:dyDescent="0.3">
      <c r="B83" s="9" t="s">
        <v>10</v>
      </c>
    </row>
    <row r="84" spans="1:11" ht="45.75" thickBot="1" x14ac:dyDescent="0.3">
      <c r="A84" s="35" t="s">
        <v>57</v>
      </c>
      <c r="B84" s="36" t="s">
        <v>55</v>
      </c>
      <c r="C84" s="36" t="s">
        <v>56</v>
      </c>
      <c r="D84" s="4" t="s">
        <v>50</v>
      </c>
      <c r="E84" s="5" t="s">
        <v>2</v>
      </c>
      <c r="G84" s="6" t="s">
        <v>8</v>
      </c>
      <c r="H84" s="30">
        <f>B105/A104</f>
        <v>8</v>
      </c>
    </row>
    <row r="85" spans="1:11" x14ac:dyDescent="0.25">
      <c r="A85" s="29">
        <v>1</v>
      </c>
      <c r="B85" s="7">
        <v>6</v>
      </c>
      <c r="C85" s="34">
        <v>4.62</v>
      </c>
      <c r="D85" s="34">
        <f>B85^2</f>
        <v>36</v>
      </c>
      <c r="E85" s="34">
        <f>B85*C85</f>
        <v>27.72</v>
      </c>
      <c r="G85" s="6" t="s">
        <v>9</v>
      </c>
      <c r="H85" s="30">
        <f>C105/A104</f>
        <v>3.2759999999999998</v>
      </c>
    </row>
    <row r="86" spans="1:11" x14ac:dyDescent="0.25">
      <c r="A86" s="28">
        <v>2</v>
      </c>
      <c r="B86" s="8">
        <v>6</v>
      </c>
      <c r="C86" s="18">
        <v>4.5</v>
      </c>
      <c r="D86" s="18">
        <f t="shared" ref="D86:D104" si="6">B86^2</f>
        <v>36</v>
      </c>
      <c r="E86" s="18">
        <f t="shared" ref="E86:E104" si="7">B86*C86</f>
        <v>27</v>
      </c>
    </row>
    <row r="87" spans="1:11" x14ac:dyDescent="0.25">
      <c r="A87" s="28">
        <v>3</v>
      </c>
      <c r="B87" s="8">
        <v>6</v>
      </c>
      <c r="C87" s="18">
        <v>4.43</v>
      </c>
      <c r="D87" s="18">
        <f t="shared" si="6"/>
        <v>36</v>
      </c>
      <c r="E87" s="18">
        <f t="shared" si="7"/>
        <v>26.58</v>
      </c>
      <c r="G87" s="9" t="s">
        <v>6</v>
      </c>
      <c r="H87" t="s">
        <v>5</v>
      </c>
      <c r="I87" s="24" t="s">
        <v>42</v>
      </c>
    </row>
    <row r="88" spans="1:11" x14ac:dyDescent="0.25">
      <c r="A88" s="28">
        <v>4</v>
      </c>
      <c r="B88" s="8">
        <v>6</v>
      </c>
      <c r="C88" s="18">
        <v>4.8099999999999996</v>
      </c>
      <c r="D88" s="18">
        <f t="shared" si="6"/>
        <v>36</v>
      </c>
      <c r="E88" s="18">
        <f t="shared" si="7"/>
        <v>28.86</v>
      </c>
      <c r="G88" s="1" t="s">
        <v>17</v>
      </c>
      <c r="H88" s="9" t="s">
        <v>16</v>
      </c>
      <c r="I88" s="14">
        <f>LINEST(C85:C104,B85:B104,1,1)</f>
        <v>-0.6399999999999999</v>
      </c>
      <c r="J88" s="12">
        <f>SLOPE(C85:C104,B85:B104)</f>
        <v>-0.64</v>
      </c>
      <c r="K88" s="12" t="s">
        <v>88</v>
      </c>
    </row>
    <row r="89" spans="1:11" x14ac:dyDescent="0.25">
      <c r="A89" s="28">
        <v>5</v>
      </c>
      <c r="B89" s="8">
        <v>7</v>
      </c>
      <c r="C89" s="19">
        <v>4.12</v>
      </c>
      <c r="D89" s="18">
        <f t="shared" si="6"/>
        <v>49</v>
      </c>
      <c r="E89" s="19">
        <f t="shared" si="7"/>
        <v>28.84</v>
      </c>
      <c r="G89" s="1" t="s">
        <v>18</v>
      </c>
      <c r="H89" s="13" t="s">
        <v>19</v>
      </c>
      <c r="I89" s="31">
        <f>H85-I88*H84</f>
        <v>8.395999999999999</v>
      </c>
      <c r="J89" s="12">
        <f>INTERCEPT(C85:C104,B85:B104)</f>
        <v>8.3960000000000008</v>
      </c>
      <c r="K89" s="12" t="s">
        <v>89</v>
      </c>
    </row>
    <row r="90" spans="1:11" x14ac:dyDescent="0.25">
      <c r="A90" s="28">
        <v>6</v>
      </c>
      <c r="B90" s="8">
        <v>7</v>
      </c>
      <c r="C90" s="19">
        <v>3.88</v>
      </c>
      <c r="D90" s="18">
        <f t="shared" si="6"/>
        <v>49</v>
      </c>
      <c r="E90" s="19">
        <f t="shared" si="7"/>
        <v>27.16</v>
      </c>
      <c r="J90" s="58">
        <f>RSQ(C85:C104,B85:B104)</f>
        <v>0.97464170733622546</v>
      </c>
      <c r="K90" s="12" t="s">
        <v>90</v>
      </c>
    </row>
    <row r="91" spans="1:11" x14ac:dyDescent="0.25">
      <c r="A91" s="28">
        <v>7</v>
      </c>
      <c r="B91" s="8">
        <v>7</v>
      </c>
      <c r="C91" s="55">
        <v>4.01</v>
      </c>
      <c r="D91" s="18">
        <f t="shared" si="6"/>
        <v>49</v>
      </c>
      <c r="E91" s="19">
        <f t="shared" si="7"/>
        <v>28.07</v>
      </c>
      <c r="H91" t="s">
        <v>93</v>
      </c>
    </row>
    <row r="92" spans="1:11" x14ac:dyDescent="0.25">
      <c r="A92" s="28">
        <v>8</v>
      </c>
      <c r="B92" s="8">
        <v>7</v>
      </c>
      <c r="C92" s="19">
        <v>3.67</v>
      </c>
      <c r="D92" s="18">
        <f t="shared" si="6"/>
        <v>49</v>
      </c>
      <c r="E92" s="19">
        <f t="shared" si="7"/>
        <v>25.689999999999998</v>
      </c>
    </row>
    <row r="93" spans="1:11" x14ac:dyDescent="0.25">
      <c r="A93" s="28">
        <v>9</v>
      </c>
      <c r="B93" s="8">
        <v>8</v>
      </c>
      <c r="C93" s="19">
        <v>3.21</v>
      </c>
      <c r="D93" s="18">
        <f t="shared" si="6"/>
        <v>64</v>
      </c>
      <c r="E93" s="19">
        <f t="shared" si="7"/>
        <v>25.68</v>
      </c>
      <c r="G93" s="9" t="s">
        <v>33</v>
      </c>
      <c r="H93">
        <f>CORREL(B85:B104,C85:C104)</f>
        <v>-0.98723943769291611</v>
      </c>
      <c r="I93" t="s">
        <v>62</v>
      </c>
    </row>
    <row r="94" spans="1:11" x14ac:dyDescent="0.25">
      <c r="A94" s="28">
        <v>10</v>
      </c>
      <c r="B94" s="8">
        <v>8</v>
      </c>
      <c r="C94" s="19">
        <v>3.05</v>
      </c>
      <c r="D94" s="18">
        <f t="shared" si="6"/>
        <v>64</v>
      </c>
      <c r="E94" s="19">
        <f t="shared" si="7"/>
        <v>24.4</v>
      </c>
      <c r="G94" s="9" t="s">
        <v>39</v>
      </c>
      <c r="H94">
        <f>H93^2</f>
        <v>0.97464170733622524</v>
      </c>
      <c r="I94" s="32">
        <f>H94*100%</f>
        <v>0.97464170733622524</v>
      </c>
    </row>
    <row r="95" spans="1:11" x14ac:dyDescent="0.25">
      <c r="A95" s="28">
        <v>11</v>
      </c>
      <c r="B95" s="8">
        <v>8</v>
      </c>
      <c r="C95" s="19">
        <v>3.16</v>
      </c>
      <c r="D95" s="18">
        <f t="shared" si="6"/>
        <v>64</v>
      </c>
      <c r="E95" s="19">
        <f t="shared" si="7"/>
        <v>25.28</v>
      </c>
    </row>
    <row r="96" spans="1:11" x14ac:dyDescent="0.25">
      <c r="A96" s="28">
        <v>12</v>
      </c>
      <c r="B96" s="8">
        <v>8</v>
      </c>
      <c r="C96" s="19">
        <v>3.3</v>
      </c>
      <c r="D96" s="18">
        <f t="shared" si="6"/>
        <v>64</v>
      </c>
      <c r="E96" s="19">
        <f t="shared" si="7"/>
        <v>26.4</v>
      </c>
      <c r="G96" s="12" t="s">
        <v>63</v>
      </c>
    </row>
    <row r="97" spans="1:9" x14ac:dyDescent="0.25">
      <c r="A97" s="28">
        <v>13</v>
      </c>
      <c r="B97" s="8">
        <v>9</v>
      </c>
      <c r="C97" s="19">
        <v>2.86</v>
      </c>
      <c r="D97" s="18">
        <f t="shared" si="6"/>
        <v>81</v>
      </c>
      <c r="E97" s="19">
        <f t="shared" si="7"/>
        <v>25.74</v>
      </c>
    </row>
    <row r="98" spans="1:9" x14ac:dyDescent="0.25">
      <c r="A98" s="28">
        <v>14</v>
      </c>
      <c r="B98" s="8">
        <v>9</v>
      </c>
      <c r="C98" s="19">
        <v>2.5299999999999998</v>
      </c>
      <c r="D98" s="18">
        <f t="shared" si="6"/>
        <v>81</v>
      </c>
      <c r="E98" s="19">
        <f t="shared" si="7"/>
        <v>22.77</v>
      </c>
      <c r="G98" t="s">
        <v>70</v>
      </c>
    </row>
    <row r="99" spans="1:9" x14ac:dyDescent="0.25">
      <c r="A99" s="28">
        <v>15</v>
      </c>
      <c r="B99" s="8">
        <v>9</v>
      </c>
      <c r="C99" s="19">
        <v>2.71</v>
      </c>
      <c r="D99" s="18">
        <f t="shared" si="6"/>
        <v>81</v>
      </c>
      <c r="E99" s="19">
        <f t="shared" si="7"/>
        <v>24.39</v>
      </c>
    </row>
    <row r="100" spans="1:9" x14ac:dyDescent="0.25">
      <c r="A100" s="28">
        <v>16</v>
      </c>
      <c r="B100" s="8">
        <v>9</v>
      </c>
      <c r="C100" s="19">
        <v>2.62</v>
      </c>
      <c r="D100" s="18">
        <f t="shared" si="6"/>
        <v>81</v>
      </c>
      <c r="E100" s="19">
        <f t="shared" si="7"/>
        <v>23.580000000000002</v>
      </c>
      <c r="G100" t="s">
        <v>68</v>
      </c>
      <c r="H100" t="s">
        <v>67</v>
      </c>
    </row>
    <row r="101" spans="1:9" x14ac:dyDescent="0.25">
      <c r="A101" s="28">
        <v>17</v>
      </c>
      <c r="B101" s="8">
        <v>10</v>
      </c>
      <c r="C101" s="19">
        <v>1.83</v>
      </c>
      <c r="D101" s="18">
        <f t="shared" si="6"/>
        <v>100</v>
      </c>
      <c r="E101" s="19">
        <f t="shared" si="7"/>
        <v>18.3</v>
      </c>
      <c r="G101" s="1" t="s">
        <v>64</v>
      </c>
      <c r="H101" t="s">
        <v>65</v>
      </c>
    </row>
    <row r="102" spans="1:9" x14ac:dyDescent="0.25">
      <c r="A102" s="28">
        <v>18</v>
      </c>
      <c r="B102" s="8">
        <v>10</v>
      </c>
      <c r="C102" s="19">
        <v>2.02</v>
      </c>
      <c r="D102" s="18">
        <f t="shared" si="6"/>
        <v>100</v>
      </c>
      <c r="E102" s="19">
        <f t="shared" si="7"/>
        <v>20.2</v>
      </c>
      <c r="G102" s="1" t="s">
        <v>66</v>
      </c>
      <c r="H102">
        <v>6.86</v>
      </c>
      <c r="I102" t="s">
        <v>69</v>
      </c>
    </row>
    <row r="103" spans="1:9" x14ac:dyDescent="0.25">
      <c r="A103" s="28">
        <v>19</v>
      </c>
      <c r="B103" s="8">
        <v>10</v>
      </c>
      <c r="C103" s="19">
        <v>2.2400000000000002</v>
      </c>
      <c r="D103" s="18">
        <f t="shared" si="6"/>
        <v>100</v>
      </c>
      <c r="E103" s="19">
        <f t="shared" si="7"/>
        <v>22.400000000000002</v>
      </c>
      <c r="G103" t="s">
        <v>71</v>
      </c>
    </row>
    <row r="104" spans="1:9" x14ac:dyDescent="0.25">
      <c r="A104" s="28">
        <v>20</v>
      </c>
      <c r="B104" s="8">
        <v>10</v>
      </c>
      <c r="C104" s="19">
        <v>1.95</v>
      </c>
      <c r="D104" s="18">
        <f t="shared" si="6"/>
        <v>100</v>
      </c>
      <c r="E104" s="19">
        <f t="shared" si="7"/>
        <v>19.5</v>
      </c>
    </row>
    <row r="105" spans="1:9" x14ac:dyDescent="0.25">
      <c r="A105" s="37" t="s">
        <v>3</v>
      </c>
      <c r="B105" s="38">
        <f>SUM(B85:B104)</f>
        <v>160</v>
      </c>
      <c r="C105" s="38">
        <f t="shared" ref="C105:E105" si="8">SUM(C85:C104)</f>
        <v>65.52</v>
      </c>
      <c r="D105" s="38">
        <f t="shared" si="8"/>
        <v>1320</v>
      </c>
      <c r="E105" s="38">
        <f t="shared" si="8"/>
        <v>498.55999999999989</v>
      </c>
      <c r="G105" s="12" t="s">
        <v>73</v>
      </c>
      <c r="H105" t="s">
        <v>74</v>
      </c>
    </row>
    <row r="106" spans="1:9" x14ac:dyDescent="0.25">
      <c r="H106" s="12" t="s">
        <v>75</v>
      </c>
    </row>
    <row r="107" spans="1:9" x14ac:dyDescent="0.25">
      <c r="A107" t="s">
        <v>58</v>
      </c>
    </row>
    <row r="108" spans="1:9" x14ac:dyDescent="0.25">
      <c r="B108" t="s">
        <v>59</v>
      </c>
    </row>
    <row r="109" spans="1:9" x14ac:dyDescent="0.25">
      <c r="B109" t="s">
        <v>72</v>
      </c>
    </row>
    <row r="111" spans="1:9" x14ac:dyDescent="0.25">
      <c r="B111" s="9" t="s">
        <v>84</v>
      </c>
      <c r="D111" s="24" t="s">
        <v>42</v>
      </c>
    </row>
    <row r="112" spans="1:9" x14ac:dyDescent="0.25">
      <c r="D112" t="s">
        <v>82</v>
      </c>
    </row>
    <row r="113" spans="2:5" x14ac:dyDescent="0.25">
      <c r="B113" s="52" t="s">
        <v>81</v>
      </c>
      <c r="D113" t="s">
        <v>83</v>
      </c>
    </row>
    <row r="114" spans="2:5" x14ac:dyDescent="0.25">
      <c r="B114" s="52" t="s">
        <v>80</v>
      </c>
    </row>
    <row r="115" spans="2:5" x14ac:dyDescent="0.25">
      <c r="B115" s="53" t="s">
        <v>85</v>
      </c>
      <c r="C115" s="54" t="s">
        <v>86</v>
      </c>
      <c r="D115">
        <f xml:space="preserve"> 2.101</f>
        <v>2.101</v>
      </c>
      <c r="E115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I4" sqref="I4"/>
    </sheetView>
  </sheetViews>
  <sheetFormatPr defaultRowHeight="15" x14ac:dyDescent="0.25"/>
  <cols>
    <col min="1" max="1" width="16.75" customWidth="1"/>
    <col min="2" max="2" width="11.875" bestFit="1" customWidth="1"/>
    <col min="3" max="3" width="12.5" bestFit="1" customWidth="1"/>
    <col min="4" max="5" width="11.875" bestFit="1" customWidth="1"/>
    <col min="6" max="6" width="14" bestFit="1" customWidth="1"/>
    <col min="7" max="7" width="13" bestFit="1" customWidth="1"/>
    <col min="8" max="8" width="12.5" bestFit="1" customWidth="1"/>
    <col min="9" max="9" width="13" bestFit="1" customWidth="1"/>
  </cols>
  <sheetData>
    <row r="1" spans="1:9" x14ac:dyDescent="0.25">
      <c r="A1" s="12" t="s">
        <v>107</v>
      </c>
    </row>
    <row r="2" spans="1:9" ht="15.75" thickBot="1" x14ac:dyDescent="0.3"/>
    <row r="3" spans="1:9" x14ac:dyDescent="0.25">
      <c r="A3" s="107" t="s">
        <v>108</v>
      </c>
      <c r="B3" s="103"/>
    </row>
    <row r="4" spans="1:9" x14ac:dyDescent="0.25">
      <c r="A4" s="100" t="s">
        <v>109</v>
      </c>
      <c r="B4" s="100">
        <v>0.91345335559537733</v>
      </c>
    </row>
    <row r="5" spans="1:9" x14ac:dyDescent="0.25">
      <c r="A5" s="100" t="s">
        <v>110</v>
      </c>
      <c r="B5" s="100">
        <v>0.8343970328484549</v>
      </c>
    </row>
    <row r="6" spans="1:9" x14ac:dyDescent="0.25">
      <c r="A6" s="100" t="s">
        <v>111</v>
      </c>
      <c r="B6" s="100">
        <v>0.81491433083062603</v>
      </c>
    </row>
    <row r="7" spans="1:9" x14ac:dyDescent="0.25">
      <c r="A7" s="100" t="s">
        <v>112</v>
      </c>
      <c r="B7" s="100">
        <v>3.4725388656435361</v>
      </c>
    </row>
    <row r="8" spans="1:9" ht="15.75" thickBot="1" x14ac:dyDescent="0.3">
      <c r="A8" s="101" t="s">
        <v>113</v>
      </c>
      <c r="B8" s="101">
        <v>20</v>
      </c>
    </row>
    <row r="10" spans="1:9" ht="15.75" thickBot="1" x14ac:dyDescent="0.3">
      <c r="A10" t="s">
        <v>114</v>
      </c>
    </row>
    <row r="11" spans="1:9" x14ac:dyDescent="0.25">
      <c r="A11" s="102"/>
      <c r="B11" s="106" t="s">
        <v>118</v>
      </c>
      <c r="C11" s="106" t="s">
        <v>119</v>
      </c>
      <c r="D11" s="106" t="s">
        <v>120</v>
      </c>
      <c r="E11" s="106" t="s">
        <v>121</v>
      </c>
      <c r="F11" s="106" t="s">
        <v>122</v>
      </c>
    </row>
    <row r="12" spans="1:9" x14ac:dyDescent="0.25">
      <c r="A12" s="100" t="s">
        <v>115</v>
      </c>
      <c r="B12" s="100">
        <v>2</v>
      </c>
      <c r="C12" s="100">
        <v>1032.875055052117</v>
      </c>
      <c r="D12" s="100">
        <v>516.43752752605849</v>
      </c>
      <c r="E12" s="100">
        <v>42.827582749296717</v>
      </c>
      <c r="F12" s="104">
        <v>2.3018603280305532E-7</v>
      </c>
      <c r="G12" s="108" t="s">
        <v>135</v>
      </c>
    </row>
    <row r="13" spans="1:9" x14ac:dyDescent="0.25">
      <c r="A13" s="100" t="s">
        <v>116</v>
      </c>
      <c r="B13" s="100">
        <v>17</v>
      </c>
      <c r="C13" s="100">
        <v>204.99494494788323</v>
      </c>
      <c r="D13" s="100">
        <v>12.058526173404896</v>
      </c>
      <c r="E13" s="100"/>
      <c r="F13" s="100"/>
    </row>
    <row r="14" spans="1:9" ht="15.75" thickBot="1" x14ac:dyDescent="0.3">
      <c r="A14" s="101" t="s">
        <v>3</v>
      </c>
      <c r="B14" s="101">
        <v>19</v>
      </c>
      <c r="C14" s="101">
        <v>1237.8700000000001</v>
      </c>
      <c r="D14" s="101"/>
      <c r="E14" s="101"/>
      <c r="F14" s="101"/>
    </row>
    <row r="15" spans="1:9" ht="15.75" thickBot="1" x14ac:dyDescent="0.3"/>
    <row r="16" spans="1:9" x14ac:dyDescent="0.25">
      <c r="A16" s="102"/>
      <c r="B16" s="106" t="s">
        <v>123</v>
      </c>
      <c r="C16" s="106" t="s">
        <v>112</v>
      </c>
      <c r="D16" s="106" t="s">
        <v>124</v>
      </c>
      <c r="E16" s="106" t="s">
        <v>125</v>
      </c>
      <c r="F16" s="106" t="s">
        <v>126</v>
      </c>
      <c r="G16" s="106" t="s">
        <v>127</v>
      </c>
      <c r="H16" s="106" t="s">
        <v>128</v>
      </c>
      <c r="I16" s="106" t="s">
        <v>129</v>
      </c>
    </row>
    <row r="17" spans="1:9" x14ac:dyDescent="0.25">
      <c r="A17" s="100" t="s">
        <v>117</v>
      </c>
      <c r="B17" s="100">
        <v>30.966566335095123</v>
      </c>
      <c r="C17" s="100">
        <v>7.8822084351807646</v>
      </c>
      <c r="D17" s="100">
        <v>3.9286662601919584</v>
      </c>
      <c r="E17" s="104">
        <v>1.0822639138028509E-3</v>
      </c>
      <c r="F17" s="100">
        <v>14.336560190821572</v>
      </c>
      <c r="G17" s="100">
        <v>47.596572479368675</v>
      </c>
      <c r="H17" s="100">
        <v>14.336560190821572</v>
      </c>
      <c r="I17" s="100">
        <v>47.596572479368675</v>
      </c>
    </row>
    <row r="18" spans="1:9" x14ac:dyDescent="0.25">
      <c r="A18" s="100" t="s">
        <v>130</v>
      </c>
      <c r="B18" s="100">
        <v>2.6343996248644945</v>
      </c>
      <c r="C18" s="100">
        <v>0.78559871649574486</v>
      </c>
      <c r="D18" s="100">
        <v>3.3533654899737395</v>
      </c>
      <c r="E18" s="104">
        <v>3.7694731785478113E-3</v>
      </c>
      <c r="F18" s="100">
        <v>0.97693121487591239</v>
      </c>
      <c r="G18" s="100">
        <v>4.2918680348530769</v>
      </c>
      <c r="H18" s="100">
        <v>0.97693121487591239</v>
      </c>
      <c r="I18" s="100">
        <v>4.2918680348530769</v>
      </c>
    </row>
    <row r="19" spans="1:9" ht="15.75" thickBot="1" x14ac:dyDescent="0.3">
      <c r="A19" s="101" t="s">
        <v>131</v>
      </c>
      <c r="B19" s="101">
        <v>4.5183860305486122E-2</v>
      </c>
      <c r="C19" s="101">
        <v>0.28518271068200585</v>
      </c>
      <c r="D19" s="101">
        <v>0.15843828750147682</v>
      </c>
      <c r="E19" s="105">
        <v>0.87597833319474638</v>
      </c>
      <c r="F19" s="101">
        <v>-0.5564990652201417</v>
      </c>
      <c r="G19" s="101">
        <v>0.64686678583111401</v>
      </c>
      <c r="H19" s="101">
        <v>-0.5564990652201417</v>
      </c>
      <c r="I19" s="101">
        <v>0.64686678583111401</v>
      </c>
    </row>
    <row r="20" spans="1:9" x14ac:dyDescent="0.25">
      <c r="E20" s="108" t="s">
        <v>135</v>
      </c>
    </row>
    <row r="23" spans="1:9" x14ac:dyDescent="0.25">
      <c r="A23" s="12" t="s">
        <v>132</v>
      </c>
    </row>
    <row r="24" spans="1:9" ht="15.75" thickBot="1" x14ac:dyDescent="0.3"/>
    <row r="25" spans="1:9" x14ac:dyDescent="0.25">
      <c r="A25" s="106" t="s">
        <v>57</v>
      </c>
      <c r="B25" s="106" t="s">
        <v>133</v>
      </c>
      <c r="C25" s="106" t="s">
        <v>134</v>
      </c>
    </row>
    <row r="26" spans="1:9" x14ac:dyDescent="0.25">
      <c r="A26" s="100">
        <v>1</v>
      </c>
      <c r="B26" s="100">
        <v>73.88825978727489</v>
      </c>
      <c r="C26" s="100">
        <v>0.91174021272510686</v>
      </c>
    </row>
    <row r="27" spans="1:9" x14ac:dyDescent="0.25">
      <c r="A27" s="100">
        <v>2</v>
      </c>
      <c r="B27" s="100">
        <v>73.892170920525459</v>
      </c>
      <c r="C27" s="100">
        <v>0.10782907947454135</v>
      </c>
    </row>
    <row r="28" spans="1:9" x14ac:dyDescent="0.25">
      <c r="A28" s="100">
        <v>3</v>
      </c>
      <c r="B28" s="100">
        <v>76.730584703121949</v>
      </c>
      <c r="C28" s="100">
        <v>-3.8305847031219429</v>
      </c>
    </row>
    <row r="29" spans="1:9" x14ac:dyDescent="0.25">
      <c r="A29" s="100">
        <v>4</v>
      </c>
      <c r="B29" s="100">
        <v>71.292992996816039</v>
      </c>
      <c r="C29" s="100">
        <v>-1.2929929968160394</v>
      </c>
    </row>
    <row r="30" spans="1:9" x14ac:dyDescent="0.25">
      <c r="A30" s="100">
        <v>5</v>
      </c>
      <c r="B30" s="100">
        <v>72.23249915686084</v>
      </c>
      <c r="C30" s="100">
        <v>2.667500843139166</v>
      </c>
    </row>
    <row r="31" spans="1:9" x14ac:dyDescent="0.25">
      <c r="A31" s="100">
        <v>6</v>
      </c>
      <c r="B31" s="100">
        <v>79.476331805303531</v>
      </c>
      <c r="C31" s="100">
        <v>-3.4763318053035306</v>
      </c>
    </row>
    <row r="32" spans="1:9" x14ac:dyDescent="0.25">
      <c r="A32" s="100">
        <v>7</v>
      </c>
      <c r="B32" s="100">
        <v>71.83274129352327</v>
      </c>
      <c r="C32" s="100">
        <v>0.16725870647672991</v>
      </c>
    </row>
    <row r="33" spans="1:3" x14ac:dyDescent="0.25">
      <c r="A33" s="100">
        <v>8</v>
      </c>
      <c r="B33" s="100">
        <v>72.852573481451302</v>
      </c>
      <c r="C33" s="100">
        <v>0.64742651854869848</v>
      </c>
    </row>
    <row r="34" spans="1:3" x14ac:dyDescent="0.25">
      <c r="A34" s="100">
        <v>9</v>
      </c>
      <c r="B34" s="100">
        <v>73.689530335508096</v>
      </c>
      <c r="C34" s="100">
        <v>0.8104696644919045</v>
      </c>
    </row>
    <row r="35" spans="1:3" x14ac:dyDescent="0.25">
      <c r="A35" s="100">
        <v>10</v>
      </c>
      <c r="B35" s="100">
        <v>70.070599757447994</v>
      </c>
      <c r="C35" s="100">
        <v>3.4294002425520063</v>
      </c>
    </row>
    <row r="36" spans="1:3" x14ac:dyDescent="0.25">
      <c r="A36" s="100">
        <v>11</v>
      </c>
      <c r="B36" s="100">
        <v>73.785262295661582</v>
      </c>
      <c r="C36" s="100">
        <v>-2.2852622956615818</v>
      </c>
    </row>
    <row r="37" spans="1:3" x14ac:dyDescent="0.25">
      <c r="A37" s="100">
        <v>12</v>
      </c>
      <c r="B37" s="100">
        <v>71.87195366150624</v>
      </c>
      <c r="C37" s="100">
        <v>-0.87195366150623954</v>
      </c>
    </row>
    <row r="38" spans="1:3" x14ac:dyDescent="0.25">
      <c r="A38" s="100">
        <v>13</v>
      </c>
      <c r="B38" s="100">
        <v>72.86015714722042</v>
      </c>
      <c r="C38" s="100">
        <v>6.0398428527795858</v>
      </c>
    </row>
    <row r="39" spans="1:3" x14ac:dyDescent="0.25">
      <c r="A39" s="100">
        <v>14</v>
      </c>
      <c r="B39" s="100">
        <v>83.081786758849319</v>
      </c>
      <c r="C39" s="100">
        <v>3.4182132411506814</v>
      </c>
    </row>
    <row r="40" spans="1:3" x14ac:dyDescent="0.25">
      <c r="A40" s="100">
        <v>15</v>
      </c>
      <c r="B40" s="100">
        <v>73.589439056478696</v>
      </c>
      <c r="C40" s="100">
        <v>-5.589439056478696</v>
      </c>
    </row>
    <row r="41" spans="1:3" x14ac:dyDescent="0.25">
      <c r="A41" s="100">
        <v>16</v>
      </c>
      <c r="B41" s="100">
        <v>102.87717455497607</v>
      </c>
      <c r="C41" s="100">
        <v>-0.87717455497606522</v>
      </c>
    </row>
    <row r="42" spans="1:3" x14ac:dyDescent="0.25">
      <c r="A42" s="100">
        <v>17</v>
      </c>
      <c r="B42" s="100">
        <v>84.251492005720095</v>
      </c>
      <c r="C42" s="100">
        <v>-0.25149200572009534</v>
      </c>
    </row>
    <row r="43" spans="1:3" x14ac:dyDescent="0.25">
      <c r="A43" s="100">
        <v>18</v>
      </c>
      <c r="B43" s="100">
        <v>74.172838573622116</v>
      </c>
      <c r="C43" s="100">
        <v>-5.1728385736221156</v>
      </c>
    </row>
    <row r="44" spans="1:3" x14ac:dyDescent="0.25">
      <c r="A44" s="100">
        <v>19</v>
      </c>
      <c r="B44" s="100">
        <v>81.539513498401632</v>
      </c>
      <c r="C44" s="100">
        <v>6.4604865015983677</v>
      </c>
    </row>
    <row r="45" spans="1:3" ht="15.75" thickBot="1" x14ac:dyDescent="0.3">
      <c r="A45" s="101">
        <v>20</v>
      </c>
      <c r="B45" s="101">
        <v>77.01209820973061</v>
      </c>
      <c r="C45" s="101">
        <v>-1.0120982097306097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G19" sqref="G19"/>
    </sheetView>
  </sheetViews>
  <sheetFormatPr defaultRowHeight="15" x14ac:dyDescent="0.25"/>
  <cols>
    <col min="1" max="1" width="8.125" style="91" bestFit="1" customWidth="1"/>
    <col min="2" max="3" width="8.125" style="86" bestFit="1" customWidth="1"/>
    <col min="4" max="16384" width="9" style="85"/>
  </cols>
  <sheetData>
    <row r="1" spans="1:3" ht="18.75" thickBot="1" x14ac:dyDescent="0.4">
      <c r="A1" s="94" t="s">
        <v>1</v>
      </c>
      <c r="B1" s="95" t="s">
        <v>103</v>
      </c>
      <c r="C1" s="96" t="s">
        <v>104</v>
      </c>
    </row>
    <row r="2" spans="1:3" x14ac:dyDescent="0.25">
      <c r="A2" s="93">
        <v>74.8</v>
      </c>
      <c r="B2" s="93">
        <v>15.31</v>
      </c>
      <c r="C2" s="93">
        <v>57.3</v>
      </c>
    </row>
    <row r="3" spans="1:3" x14ac:dyDescent="0.25">
      <c r="A3" s="92">
        <v>74</v>
      </c>
      <c r="B3" s="92">
        <v>15.2</v>
      </c>
      <c r="C3" s="92">
        <v>63.8</v>
      </c>
    </row>
    <row r="4" spans="1:3" x14ac:dyDescent="0.25">
      <c r="A4" s="92">
        <v>72.900000000000006</v>
      </c>
      <c r="B4" s="92">
        <v>16.25</v>
      </c>
      <c r="C4" s="92">
        <v>65.400000000000006</v>
      </c>
    </row>
    <row r="5" spans="1:3" x14ac:dyDescent="0.25">
      <c r="A5" s="92">
        <v>70</v>
      </c>
      <c r="B5" s="92">
        <v>14.33</v>
      </c>
      <c r="C5" s="92">
        <v>57</v>
      </c>
    </row>
    <row r="6" spans="1:3" x14ac:dyDescent="0.25">
      <c r="A6" s="92">
        <v>74.900000000000006</v>
      </c>
      <c r="B6" s="92">
        <v>14.57</v>
      </c>
      <c r="C6" s="92">
        <v>63.8</v>
      </c>
    </row>
    <row r="7" spans="1:3" x14ac:dyDescent="0.25">
      <c r="A7" s="92">
        <v>76</v>
      </c>
      <c r="B7" s="92">
        <v>17.329999999999998</v>
      </c>
      <c r="C7" s="92">
        <v>63.2</v>
      </c>
    </row>
    <row r="8" spans="1:3" x14ac:dyDescent="0.25">
      <c r="A8" s="92">
        <v>72</v>
      </c>
      <c r="B8" s="92">
        <v>14.48</v>
      </c>
      <c r="C8" s="92">
        <v>60.2</v>
      </c>
    </row>
    <row r="9" spans="1:3" x14ac:dyDescent="0.25">
      <c r="A9" s="92">
        <v>73.5</v>
      </c>
      <c r="B9" s="92">
        <v>14.91</v>
      </c>
      <c r="C9" s="92">
        <v>57.7</v>
      </c>
    </row>
    <row r="10" spans="1:3" x14ac:dyDescent="0.25">
      <c r="A10" s="92">
        <v>74.5</v>
      </c>
      <c r="B10" s="92">
        <v>15.25</v>
      </c>
      <c r="C10" s="92">
        <v>56.4</v>
      </c>
    </row>
    <row r="11" spans="1:3" x14ac:dyDescent="0.25">
      <c r="A11" s="92">
        <v>73.5</v>
      </c>
      <c r="B11" s="92">
        <v>13.89</v>
      </c>
      <c r="C11" s="92">
        <v>55.6</v>
      </c>
    </row>
    <row r="12" spans="1:3" x14ac:dyDescent="0.25">
      <c r="A12" s="92">
        <v>71.5</v>
      </c>
      <c r="B12" s="92">
        <v>15.18</v>
      </c>
      <c r="C12" s="92">
        <v>62.6</v>
      </c>
    </row>
    <row r="13" spans="1:3" x14ac:dyDescent="0.25">
      <c r="A13" s="92">
        <v>71</v>
      </c>
      <c r="B13" s="92">
        <v>14.44</v>
      </c>
      <c r="C13" s="92">
        <v>63.4</v>
      </c>
    </row>
    <row r="14" spans="1:3" x14ac:dyDescent="0.25">
      <c r="A14" s="92">
        <v>78.900000000000006</v>
      </c>
      <c r="B14" s="92">
        <v>14.87</v>
      </c>
      <c r="C14" s="92">
        <v>60.2</v>
      </c>
    </row>
    <row r="15" spans="1:3" x14ac:dyDescent="0.25">
      <c r="A15" s="92">
        <v>86.5</v>
      </c>
      <c r="B15" s="92">
        <v>18.63</v>
      </c>
      <c r="C15" s="92">
        <v>67.2</v>
      </c>
    </row>
    <row r="16" spans="1:3" x14ac:dyDescent="0.25">
      <c r="A16" s="92">
        <v>68</v>
      </c>
      <c r="B16" s="92">
        <v>15.2</v>
      </c>
      <c r="C16" s="92">
        <v>57.1</v>
      </c>
    </row>
    <row r="17" spans="1:3" x14ac:dyDescent="0.25">
      <c r="A17" s="92">
        <v>102</v>
      </c>
      <c r="B17" s="92">
        <v>25.76</v>
      </c>
      <c r="C17" s="92">
        <v>89.6</v>
      </c>
    </row>
    <row r="18" spans="1:3" x14ac:dyDescent="0.25">
      <c r="A18" s="92">
        <v>84</v>
      </c>
      <c r="B18" s="92">
        <v>19.05</v>
      </c>
      <c r="C18" s="92">
        <v>68.599999999999994</v>
      </c>
    </row>
    <row r="19" spans="1:3" x14ac:dyDescent="0.25">
      <c r="A19" s="92">
        <v>69</v>
      </c>
      <c r="B19" s="92">
        <v>15.37</v>
      </c>
      <c r="C19" s="92">
        <v>60.1</v>
      </c>
    </row>
    <row r="20" spans="1:3" x14ac:dyDescent="0.25">
      <c r="A20" s="92">
        <v>88</v>
      </c>
      <c r="B20" s="92">
        <v>18.059999999999999</v>
      </c>
      <c r="C20" s="92">
        <v>66.3</v>
      </c>
    </row>
    <row r="21" spans="1:3" x14ac:dyDescent="0.25">
      <c r="A21" s="92">
        <v>76</v>
      </c>
      <c r="B21" s="92">
        <v>16.350000000000001</v>
      </c>
      <c r="C21" s="92">
        <v>65.8</v>
      </c>
    </row>
    <row r="22" spans="1:3" x14ac:dyDescent="0.25">
      <c r="A22" s="88"/>
      <c r="B22" s="89"/>
      <c r="C22" s="87"/>
    </row>
    <row r="23" spans="1:3" x14ac:dyDescent="0.25">
      <c r="A23" s="90"/>
      <c r="B23" s="87"/>
      <c r="C23" s="87"/>
    </row>
    <row r="24" spans="1:3" x14ac:dyDescent="0.25">
      <c r="A24" s="90"/>
      <c r="B24" s="87"/>
      <c r="C24" s="87"/>
    </row>
    <row r="25" spans="1:3" x14ac:dyDescent="0.25">
      <c r="A25" s="90"/>
      <c r="B25" s="90"/>
      <c r="C25" s="87"/>
    </row>
    <row r="26" spans="1:3" x14ac:dyDescent="0.25">
      <c r="A26" s="87"/>
      <c r="B26" s="87"/>
      <c r="C26" s="8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0" sqref="F10"/>
    </sheetView>
  </sheetViews>
  <sheetFormatPr defaultRowHeight="15" x14ac:dyDescent="0.25"/>
  <cols>
    <col min="1" max="1" width="9.25" style="81" bestFit="1" customWidth="1"/>
    <col min="2" max="2" width="10.5" style="81" bestFit="1" customWidth="1"/>
    <col min="3" max="3" width="8" style="81" bestFit="1" customWidth="1"/>
    <col min="4" max="4" width="11.75" style="81" bestFit="1" customWidth="1"/>
    <col min="5" max="16384" width="9" style="81"/>
  </cols>
  <sheetData>
    <row r="1" spans="1:4" ht="18.75" thickBot="1" x14ac:dyDescent="0.4">
      <c r="A1" s="97" t="s">
        <v>102</v>
      </c>
      <c r="B1" s="98" t="s">
        <v>1</v>
      </c>
      <c r="C1" s="98" t="s">
        <v>105</v>
      </c>
      <c r="D1" s="99" t="s">
        <v>106</v>
      </c>
    </row>
    <row r="2" spans="1:4" x14ac:dyDescent="0.25">
      <c r="A2" s="82">
        <v>1958</v>
      </c>
      <c r="B2" s="82">
        <v>8911.4</v>
      </c>
      <c r="C2" s="82">
        <v>281.5</v>
      </c>
      <c r="D2" s="82">
        <v>120753</v>
      </c>
    </row>
    <row r="3" spans="1:4" x14ac:dyDescent="0.25">
      <c r="A3" s="83">
        <v>1959</v>
      </c>
      <c r="B3" s="83">
        <v>10873.2</v>
      </c>
      <c r="C3" s="83">
        <v>284.39999999999998</v>
      </c>
      <c r="D3" s="83">
        <v>122242</v>
      </c>
    </row>
    <row r="4" spans="1:4" x14ac:dyDescent="0.25">
      <c r="A4" s="83">
        <v>1960</v>
      </c>
      <c r="B4" s="83">
        <v>11132.5</v>
      </c>
      <c r="C4" s="83">
        <v>289</v>
      </c>
      <c r="D4" s="83">
        <v>125263</v>
      </c>
    </row>
    <row r="5" spans="1:4" x14ac:dyDescent="0.25">
      <c r="A5" s="83">
        <v>1961</v>
      </c>
      <c r="B5" s="83">
        <v>12086.5</v>
      </c>
      <c r="C5" s="83">
        <v>375.8</v>
      </c>
      <c r="D5" s="83">
        <v>128539</v>
      </c>
    </row>
    <row r="6" spans="1:4" x14ac:dyDescent="0.25">
      <c r="A6" s="83">
        <v>1962</v>
      </c>
      <c r="B6" s="83">
        <v>12767.5</v>
      </c>
      <c r="C6" s="83">
        <v>375.2</v>
      </c>
      <c r="D6" s="83">
        <v>131427</v>
      </c>
    </row>
    <row r="7" spans="1:4" x14ac:dyDescent="0.25">
      <c r="A7" s="83">
        <v>1963</v>
      </c>
      <c r="B7" s="83">
        <v>16347.1</v>
      </c>
      <c r="C7" s="83">
        <v>402.5</v>
      </c>
      <c r="D7" s="83">
        <v>134267</v>
      </c>
    </row>
    <row r="8" spans="1:4" x14ac:dyDescent="0.25">
      <c r="A8" s="83">
        <v>1964</v>
      </c>
      <c r="B8" s="83">
        <v>19542.7</v>
      </c>
      <c r="C8" s="83">
        <v>478</v>
      </c>
      <c r="D8" s="83">
        <v>139038</v>
      </c>
    </row>
    <row r="9" spans="1:4" x14ac:dyDescent="0.25">
      <c r="A9" s="83">
        <v>1965</v>
      </c>
      <c r="B9" s="83">
        <v>21075.9</v>
      </c>
      <c r="C9" s="83">
        <v>553.4</v>
      </c>
      <c r="D9" s="83">
        <v>146450</v>
      </c>
    </row>
    <row r="10" spans="1:4" x14ac:dyDescent="0.25">
      <c r="A10" s="83">
        <v>1966</v>
      </c>
      <c r="B10" s="83">
        <v>23052</v>
      </c>
      <c r="C10" s="83">
        <v>616.70000000000005</v>
      </c>
      <c r="D10" s="83">
        <v>153714</v>
      </c>
    </row>
    <row r="11" spans="1:4" x14ac:dyDescent="0.25">
      <c r="A11" s="83">
        <v>1967</v>
      </c>
      <c r="B11" s="83">
        <v>26128.2</v>
      </c>
      <c r="C11" s="83">
        <v>695.7</v>
      </c>
      <c r="D11" s="83">
        <v>164783</v>
      </c>
    </row>
    <row r="12" spans="1:4" x14ac:dyDescent="0.25">
      <c r="A12" s="83">
        <v>1968</v>
      </c>
      <c r="B12" s="83">
        <v>29563.7</v>
      </c>
      <c r="C12" s="83">
        <v>790.3</v>
      </c>
      <c r="D12" s="83">
        <v>176864</v>
      </c>
    </row>
    <row r="13" spans="1:4" x14ac:dyDescent="0.25">
      <c r="A13" s="83">
        <v>1969</v>
      </c>
      <c r="B13" s="83">
        <v>33376.6</v>
      </c>
      <c r="C13" s="83">
        <v>816</v>
      </c>
      <c r="D13" s="83">
        <v>188146</v>
      </c>
    </row>
    <row r="14" spans="1:4" x14ac:dyDescent="0.25">
      <c r="A14" s="83">
        <v>1970</v>
      </c>
      <c r="B14" s="83">
        <v>38354.300000000003</v>
      </c>
      <c r="C14" s="83">
        <v>848.4</v>
      </c>
      <c r="D14" s="83">
        <v>205841</v>
      </c>
    </row>
    <row r="15" spans="1:4" x14ac:dyDescent="0.25">
      <c r="A15" s="83">
        <v>1971</v>
      </c>
      <c r="B15" s="83">
        <v>46868.3</v>
      </c>
      <c r="C15" s="83">
        <v>873.1</v>
      </c>
      <c r="D15" s="83">
        <v>221748</v>
      </c>
    </row>
    <row r="16" spans="1:4" x14ac:dyDescent="0.25">
      <c r="A16" s="83">
        <v>1972</v>
      </c>
      <c r="B16" s="83">
        <v>54308</v>
      </c>
      <c r="C16" s="83">
        <v>999.2</v>
      </c>
      <c r="D16" s="83">
        <v>239715</v>
      </c>
    </row>
    <row r="17" spans="1:4" x14ac:dyDescent="0.25">
      <c r="A17" s="84" t="s">
        <v>3</v>
      </c>
      <c r="B17" s="84">
        <f>SUM(B2:B16)</f>
        <v>364387.9</v>
      </c>
      <c r="C17" s="84">
        <f>SUM(C2:C16)</f>
        <v>8679.2000000000007</v>
      </c>
      <c r="D17" s="84">
        <f>SUM(D2:D16)</f>
        <v>2398790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B10" sqref="B10"/>
    </sheetView>
  </sheetViews>
  <sheetFormatPr defaultRowHeight="15" x14ac:dyDescent="0.25"/>
  <cols>
    <col min="1" max="1" width="12.25" customWidth="1"/>
    <col min="2" max="2" width="14.5" customWidth="1"/>
    <col min="3" max="3" width="15.75" customWidth="1"/>
    <col min="4" max="4" width="10.75" bestFit="1" customWidth="1"/>
    <col min="5" max="5" width="9.25" customWidth="1"/>
    <col min="7" max="7" width="11.125" customWidth="1"/>
    <col min="10" max="10" width="11.875" bestFit="1" customWidth="1"/>
  </cols>
  <sheetData>
    <row r="1" spans="1:12" x14ac:dyDescent="0.25">
      <c r="B1" s="12" t="s">
        <v>20</v>
      </c>
    </row>
    <row r="3" spans="1:12" ht="15.75" thickBot="1" x14ac:dyDescent="0.3">
      <c r="B3" s="9" t="s">
        <v>10</v>
      </c>
    </row>
    <row r="4" spans="1:12" ht="30.75" thickBot="1" x14ac:dyDescent="0.3">
      <c r="A4" s="35" t="s">
        <v>94</v>
      </c>
      <c r="B4" s="36" t="s">
        <v>95</v>
      </c>
      <c r="C4" s="36" t="s">
        <v>96</v>
      </c>
      <c r="D4" s="4" t="s">
        <v>97</v>
      </c>
      <c r="E4" s="4" t="s">
        <v>98</v>
      </c>
      <c r="F4" s="36" t="s">
        <v>99</v>
      </c>
      <c r="G4" s="36" t="s">
        <v>100</v>
      </c>
      <c r="H4" s="62" t="s">
        <v>101</v>
      </c>
    </row>
    <row r="5" spans="1:12" x14ac:dyDescent="0.25">
      <c r="A5" s="63">
        <v>1</v>
      </c>
      <c r="B5" s="34">
        <v>814364</v>
      </c>
      <c r="C5" s="64">
        <v>87</v>
      </c>
      <c r="D5" s="70">
        <v>9</v>
      </c>
      <c r="E5" s="70">
        <v>9</v>
      </c>
      <c r="F5" s="76">
        <v>2</v>
      </c>
      <c r="G5" s="76">
        <v>2</v>
      </c>
      <c r="H5" s="78">
        <v>0</v>
      </c>
    </row>
    <row r="6" spans="1:12" x14ac:dyDescent="0.25">
      <c r="A6" s="65">
        <v>2</v>
      </c>
      <c r="B6" s="18">
        <v>637887</v>
      </c>
      <c r="C6" s="55">
        <v>86</v>
      </c>
      <c r="D6" s="71">
        <v>10</v>
      </c>
      <c r="E6" s="71">
        <v>1</v>
      </c>
      <c r="F6" s="72">
        <v>2</v>
      </c>
      <c r="G6" s="72">
        <v>2</v>
      </c>
      <c r="H6" s="79">
        <v>1</v>
      </c>
      <c r="J6" s="9"/>
      <c r="L6" s="24"/>
    </row>
    <row r="7" spans="1:12" x14ac:dyDescent="0.25">
      <c r="A7" s="65">
        <v>3</v>
      </c>
      <c r="B7" s="18">
        <v>694109</v>
      </c>
      <c r="C7" s="55">
        <v>105</v>
      </c>
      <c r="D7" s="71">
        <v>8</v>
      </c>
      <c r="E7" s="71">
        <v>12</v>
      </c>
      <c r="F7" s="72">
        <v>4</v>
      </c>
      <c r="G7" s="72">
        <v>2</v>
      </c>
      <c r="H7" s="79">
        <v>1</v>
      </c>
      <c r="J7" s="12"/>
      <c r="K7" s="12" t="s">
        <v>88</v>
      </c>
      <c r="L7" s="14"/>
    </row>
    <row r="8" spans="1:12" x14ac:dyDescent="0.25">
      <c r="A8" s="65">
        <v>4</v>
      </c>
      <c r="B8" s="18">
        <v>727129</v>
      </c>
      <c r="C8" s="55">
        <v>100</v>
      </c>
      <c r="D8" s="71">
        <v>11</v>
      </c>
      <c r="E8" s="71">
        <v>7</v>
      </c>
      <c r="F8" s="72">
        <v>3</v>
      </c>
      <c r="G8" s="72">
        <v>1</v>
      </c>
      <c r="H8" s="79">
        <v>0</v>
      </c>
      <c r="J8" s="12"/>
      <c r="K8" s="12" t="s">
        <v>89</v>
      </c>
      <c r="L8" s="31"/>
    </row>
    <row r="9" spans="1:12" x14ac:dyDescent="0.25">
      <c r="A9" s="65">
        <v>5</v>
      </c>
      <c r="B9" s="18">
        <v>784800</v>
      </c>
      <c r="C9" s="66">
        <v>88</v>
      </c>
      <c r="D9" s="71">
        <v>8</v>
      </c>
      <c r="E9" s="72">
        <v>13</v>
      </c>
      <c r="F9" s="72">
        <v>2</v>
      </c>
      <c r="G9" s="72">
        <v>1</v>
      </c>
      <c r="H9" s="79">
        <v>1</v>
      </c>
      <c r="J9" s="58"/>
      <c r="K9" s="12" t="s">
        <v>90</v>
      </c>
    </row>
    <row r="10" spans="1:12" x14ac:dyDescent="0.25">
      <c r="A10" s="65">
        <v>6</v>
      </c>
      <c r="B10" s="18">
        <v>758339</v>
      </c>
      <c r="C10" s="66">
        <v>100</v>
      </c>
      <c r="D10" s="71">
        <v>9</v>
      </c>
      <c r="E10" s="72">
        <v>8</v>
      </c>
      <c r="F10" s="72">
        <v>3</v>
      </c>
      <c r="G10" s="72">
        <v>2</v>
      </c>
      <c r="H10" s="79">
        <v>0</v>
      </c>
    </row>
    <row r="11" spans="1:12" x14ac:dyDescent="0.25">
      <c r="A11" s="65">
        <v>7</v>
      </c>
      <c r="B11" s="18">
        <v>680046</v>
      </c>
      <c r="C11" s="55">
        <v>86</v>
      </c>
      <c r="D11" s="71">
        <v>9</v>
      </c>
      <c r="E11" s="72">
        <v>6</v>
      </c>
      <c r="F11" s="72">
        <v>4</v>
      </c>
      <c r="G11" s="72">
        <v>1</v>
      </c>
      <c r="H11" s="79">
        <v>1</v>
      </c>
    </row>
    <row r="12" spans="1:12" x14ac:dyDescent="0.25">
      <c r="A12" s="65">
        <v>8</v>
      </c>
      <c r="B12" s="18">
        <v>839743</v>
      </c>
      <c r="C12" s="66">
        <v>86</v>
      </c>
      <c r="D12" s="71">
        <v>10</v>
      </c>
      <c r="E12" s="72">
        <v>8</v>
      </c>
      <c r="F12" s="72">
        <v>2</v>
      </c>
      <c r="G12" s="72">
        <v>2</v>
      </c>
      <c r="H12" s="79">
        <v>1</v>
      </c>
      <c r="J12" s="9"/>
    </row>
    <row r="13" spans="1:12" x14ac:dyDescent="0.25">
      <c r="A13" s="65">
        <v>9</v>
      </c>
      <c r="B13" s="18">
        <v>580737</v>
      </c>
      <c r="C13" s="66">
        <v>84</v>
      </c>
      <c r="D13" s="71">
        <v>11</v>
      </c>
      <c r="E13" s="72">
        <v>9</v>
      </c>
      <c r="F13" s="72">
        <v>2</v>
      </c>
      <c r="G13" s="72">
        <v>2</v>
      </c>
      <c r="H13" s="79">
        <v>1</v>
      </c>
      <c r="J13" s="9"/>
      <c r="L13" s="32"/>
    </row>
    <row r="14" spans="1:12" x14ac:dyDescent="0.25">
      <c r="A14" s="65">
        <v>10</v>
      </c>
      <c r="B14" s="18">
        <v>713176</v>
      </c>
      <c r="C14" s="66">
        <v>94</v>
      </c>
      <c r="D14" s="71">
        <v>6</v>
      </c>
      <c r="E14" s="72">
        <v>6</v>
      </c>
      <c r="F14" s="72">
        <v>3</v>
      </c>
      <c r="G14" s="72">
        <v>1</v>
      </c>
      <c r="H14" s="79">
        <v>1</v>
      </c>
    </row>
    <row r="15" spans="1:12" x14ac:dyDescent="0.25">
      <c r="A15" s="65">
        <v>11</v>
      </c>
      <c r="B15" s="18">
        <v>859764</v>
      </c>
      <c r="C15" s="66">
        <v>100</v>
      </c>
      <c r="D15" s="71">
        <v>14</v>
      </c>
      <c r="E15" s="72">
        <v>4</v>
      </c>
      <c r="F15" s="72">
        <v>3</v>
      </c>
      <c r="G15" s="72">
        <v>1</v>
      </c>
      <c r="H15" s="79">
        <v>0</v>
      </c>
    </row>
    <row r="16" spans="1:12" x14ac:dyDescent="0.25">
      <c r="A16" s="65">
        <v>12</v>
      </c>
      <c r="B16" s="18">
        <v>682291</v>
      </c>
      <c r="C16" s="66">
        <v>86</v>
      </c>
      <c r="D16" s="71">
        <v>13</v>
      </c>
      <c r="E16" s="72">
        <v>14</v>
      </c>
      <c r="F16" s="72">
        <v>2</v>
      </c>
      <c r="G16" s="77">
        <v>1</v>
      </c>
      <c r="H16" s="79">
        <v>0</v>
      </c>
      <c r="J16" s="6"/>
      <c r="K16" s="30"/>
    </row>
    <row r="17" spans="1:11" x14ac:dyDescent="0.25">
      <c r="A17" s="65">
        <v>13</v>
      </c>
      <c r="B17" s="18">
        <v>733894</v>
      </c>
      <c r="C17" s="66">
        <v>78</v>
      </c>
      <c r="D17" s="71">
        <v>10</v>
      </c>
      <c r="E17" s="72">
        <v>3</v>
      </c>
      <c r="F17" s="72">
        <v>3</v>
      </c>
      <c r="G17" s="72">
        <v>1</v>
      </c>
      <c r="H17" s="79">
        <v>0</v>
      </c>
      <c r="J17" s="6"/>
      <c r="K17" s="30"/>
    </row>
    <row r="18" spans="1:11" x14ac:dyDescent="0.25">
      <c r="A18" s="65">
        <v>14</v>
      </c>
      <c r="B18" s="18">
        <v>715152</v>
      </c>
      <c r="C18" s="66">
        <v>84</v>
      </c>
      <c r="D18" s="71">
        <v>8</v>
      </c>
      <c r="E18" s="72">
        <v>6</v>
      </c>
      <c r="F18" s="72">
        <v>2</v>
      </c>
      <c r="G18" s="72">
        <v>2</v>
      </c>
      <c r="H18" s="79">
        <v>1</v>
      </c>
    </row>
    <row r="19" spans="1:11" x14ac:dyDescent="0.25">
      <c r="A19" s="65">
        <v>15</v>
      </c>
      <c r="B19" s="18">
        <v>780419</v>
      </c>
      <c r="C19" s="66">
        <v>78</v>
      </c>
      <c r="D19" s="71">
        <v>6</v>
      </c>
      <c r="E19" s="72">
        <v>11</v>
      </c>
      <c r="F19" s="72">
        <v>2</v>
      </c>
      <c r="G19" s="72">
        <v>1</v>
      </c>
      <c r="H19" s="79">
        <v>1</v>
      </c>
    </row>
    <row r="20" spans="1:11" x14ac:dyDescent="0.25">
      <c r="A20" s="65">
        <v>16</v>
      </c>
      <c r="B20" s="18">
        <v>821956</v>
      </c>
      <c r="C20" s="66">
        <v>93</v>
      </c>
      <c r="D20" s="71">
        <v>4</v>
      </c>
      <c r="E20" s="72">
        <v>3</v>
      </c>
      <c r="F20" s="72">
        <v>3</v>
      </c>
      <c r="G20" s="72">
        <v>2</v>
      </c>
      <c r="H20" s="79">
        <v>1</v>
      </c>
    </row>
    <row r="21" spans="1:11" x14ac:dyDescent="0.25">
      <c r="A21" s="65">
        <v>17</v>
      </c>
      <c r="B21" s="18">
        <v>781657</v>
      </c>
      <c r="C21" s="66">
        <v>84</v>
      </c>
      <c r="D21" s="71">
        <v>11</v>
      </c>
      <c r="E21" s="72">
        <v>4</v>
      </c>
      <c r="F21" s="72">
        <v>3</v>
      </c>
      <c r="G21" s="74">
        <v>2</v>
      </c>
      <c r="H21" s="79">
        <v>1</v>
      </c>
    </row>
    <row r="22" spans="1:11" x14ac:dyDescent="0.25">
      <c r="A22" s="65">
        <v>18</v>
      </c>
      <c r="B22" s="18">
        <v>711479</v>
      </c>
      <c r="C22" s="66">
        <v>71</v>
      </c>
      <c r="D22" s="71">
        <v>15</v>
      </c>
      <c r="E22" s="72">
        <v>8</v>
      </c>
      <c r="F22" s="72">
        <v>2</v>
      </c>
      <c r="G22" s="74">
        <v>2</v>
      </c>
      <c r="H22" s="79">
        <v>0</v>
      </c>
    </row>
    <row r="23" spans="1:11" x14ac:dyDescent="0.25">
      <c r="A23" s="65">
        <v>19</v>
      </c>
      <c r="B23" s="18">
        <v>830290</v>
      </c>
      <c r="C23" s="66">
        <v>86</v>
      </c>
      <c r="D23" s="71">
        <v>5</v>
      </c>
      <c r="E23" s="72">
        <v>8</v>
      </c>
      <c r="F23" s="72">
        <v>3</v>
      </c>
      <c r="G23" s="72">
        <v>2</v>
      </c>
      <c r="H23" s="79">
        <v>1</v>
      </c>
    </row>
    <row r="24" spans="1:11" x14ac:dyDescent="0.25">
      <c r="A24" s="65">
        <v>20</v>
      </c>
      <c r="B24" s="18">
        <v>765093</v>
      </c>
      <c r="C24" s="66">
        <v>71</v>
      </c>
      <c r="D24" s="71">
        <v>9</v>
      </c>
      <c r="E24" s="72">
        <v>9</v>
      </c>
      <c r="F24" s="72">
        <v>3</v>
      </c>
      <c r="G24" s="72">
        <v>2</v>
      </c>
      <c r="H24" s="79">
        <v>1</v>
      </c>
    </row>
    <row r="25" spans="1:11" x14ac:dyDescent="0.25">
      <c r="A25" s="65">
        <v>21</v>
      </c>
      <c r="B25" s="67">
        <v>649199</v>
      </c>
      <c r="C25" s="67">
        <v>83</v>
      </c>
      <c r="D25" s="71">
        <v>10</v>
      </c>
      <c r="E25" s="71">
        <v>6</v>
      </c>
      <c r="F25" s="72">
        <v>2</v>
      </c>
      <c r="G25" s="77">
        <v>1</v>
      </c>
      <c r="H25" s="79">
        <v>0</v>
      </c>
    </row>
    <row r="26" spans="1:11" x14ac:dyDescent="0.25">
      <c r="A26" s="65">
        <v>22</v>
      </c>
      <c r="B26" s="19">
        <v>740924</v>
      </c>
      <c r="C26" s="66">
        <v>77</v>
      </c>
      <c r="D26" s="72">
        <v>10</v>
      </c>
      <c r="E26" s="74">
        <v>9</v>
      </c>
      <c r="F26" s="72">
        <v>2</v>
      </c>
      <c r="G26" s="72">
        <v>2</v>
      </c>
      <c r="H26" s="79">
        <v>1</v>
      </c>
    </row>
    <row r="27" spans="1:11" x14ac:dyDescent="0.25">
      <c r="A27" s="65">
        <v>23</v>
      </c>
      <c r="B27" s="19">
        <v>788660</v>
      </c>
      <c r="C27" s="66">
        <v>78</v>
      </c>
      <c r="D27" s="72">
        <v>13</v>
      </c>
      <c r="E27" s="74">
        <v>6</v>
      </c>
      <c r="F27" s="72">
        <v>2</v>
      </c>
      <c r="G27" s="72">
        <v>2</v>
      </c>
      <c r="H27" s="79">
        <v>1</v>
      </c>
    </row>
    <row r="28" spans="1:11" x14ac:dyDescent="0.25">
      <c r="A28" s="65">
        <v>24</v>
      </c>
      <c r="B28" s="43">
        <v>821829</v>
      </c>
      <c r="C28" s="66">
        <v>98</v>
      </c>
      <c r="D28" s="72">
        <v>11</v>
      </c>
      <c r="E28" s="74">
        <v>11</v>
      </c>
      <c r="F28" s="72">
        <v>3</v>
      </c>
      <c r="G28" s="72">
        <v>1</v>
      </c>
      <c r="H28" s="79">
        <v>0</v>
      </c>
    </row>
    <row r="29" spans="1:11" x14ac:dyDescent="0.25">
      <c r="A29" s="65">
        <v>25</v>
      </c>
      <c r="B29" s="43">
        <v>782912</v>
      </c>
      <c r="C29" s="66">
        <v>98</v>
      </c>
      <c r="D29" s="72">
        <v>11</v>
      </c>
      <c r="E29" s="74">
        <v>3</v>
      </c>
      <c r="F29" s="72">
        <v>3</v>
      </c>
      <c r="G29" s="72">
        <v>2</v>
      </c>
      <c r="H29" s="79">
        <v>1</v>
      </c>
    </row>
    <row r="30" spans="1:11" x14ac:dyDescent="0.25">
      <c r="A30" s="65">
        <v>26</v>
      </c>
      <c r="B30" s="43">
        <v>820831</v>
      </c>
      <c r="C30" s="66">
        <v>84</v>
      </c>
      <c r="D30" s="72">
        <v>8</v>
      </c>
      <c r="E30" s="74">
        <v>15</v>
      </c>
      <c r="F30" s="72">
        <v>2</v>
      </c>
      <c r="G30" s="72">
        <v>2</v>
      </c>
      <c r="H30" s="79">
        <v>1</v>
      </c>
    </row>
    <row r="31" spans="1:11" x14ac:dyDescent="0.25">
      <c r="A31" s="65">
        <v>27</v>
      </c>
      <c r="B31" s="43">
        <v>710888</v>
      </c>
      <c r="C31" s="66">
        <v>89</v>
      </c>
      <c r="D31" s="72">
        <v>12</v>
      </c>
      <c r="E31" s="74">
        <v>4</v>
      </c>
      <c r="F31" s="72">
        <v>2</v>
      </c>
      <c r="G31" s="72">
        <v>1</v>
      </c>
      <c r="H31" s="79">
        <v>0</v>
      </c>
    </row>
    <row r="32" spans="1:11" x14ac:dyDescent="0.25">
      <c r="A32" s="65">
        <v>28</v>
      </c>
      <c r="B32" s="43">
        <v>801885</v>
      </c>
      <c r="C32" s="66">
        <v>107</v>
      </c>
      <c r="D32" s="72">
        <v>7</v>
      </c>
      <c r="E32" s="74">
        <v>2</v>
      </c>
      <c r="F32" s="72">
        <v>3</v>
      </c>
      <c r="G32" s="72">
        <v>2</v>
      </c>
      <c r="H32" s="79">
        <v>1</v>
      </c>
    </row>
    <row r="33" spans="1:8" x14ac:dyDescent="0.25">
      <c r="A33" s="65">
        <v>29</v>
      </c>
      <c r="B33" s="43">
        <v>707216</v>
      </c>
      <c r="C33" s="66">
        <v>98</v>
      </c>
      <c r="D33" s="72">
        <v>9</v>
      </c>
      <c r="E33" s="74">
        <v>12</v>
      </c>
      <c r="F33" s="72">
        <v>4</v>
      </c>
      <c r="G33" s="72">
        <v>2</v>
      </c>
      <c r="H33" s="79">
        <v>1</v>
      </c>
    </row>
    <row r="34" spans="1:8" x14ac:dyDescent="0.25">
      <c r="A34" s="65">
        <v>30</v>
      </c>
      <c r="B34" s="43">
        <v>871028</v>
      </c>
      <c r="C34" s="66">
        <v>83</v>
      </c>
      <c r="D34" s="72">
        <v>11</v>
      </c>
      <c r="E34" s="74">
        <v>5</v>
      </c>
      <c r="F34" s="72">
        <v>2</v>
      </c>
      <c r="G34" s="72">
        <v>0</v>
      </c>
      <c r="H34" s="79">
        <v>0</v>
      </c>
    </row>
    <row r="35" spans="1:8" x14ac:dyDescent="0.25">
      <c r="A35" s="65">
        <v>31</v>
      </c>
      <c r="B35" s="43">
        <v>618318</v>
      </c>
      <c r="C35" s="66">
        <v>96</v>
      </c>
      <c r="D35" s="72">
        <v>8</v>
      </c>
      <c r="E35" s="74">
        <v>14</v>
      </c>
      <c r="F35" s="72">
        <v>3</v>
      </c>
      <c r="G35" s="72">
        <v>2</v>
      </c>
      <c r="H35" s="79">
        <v>0</v>
      </c>
    </row>
    <row r="36" spans="1:8" x14ac:dyDescent="0.25">
      <c r="A36" s="65">
        <v>32</v>
      </c>
      <c r="B36" s="43">
        <v>843974</v>
      </c>
      <c r="C36" s="66">
        <v>94</v>
      </c>
      <c r="D36" s="72">
        <v>10</v>
      </c>
      <c r="E36" s="74">
        <v>17</v>
      </c>
      <c r="F36" s="72">
        <v>3</v>
      </c>
      <c r="G36" s="72">
        <v>1</v>
      </c>
      <c r="H36" s="79">
        <v>1</v>
      </c>
    </row>
    <row r="37" spans="1:8" x14ac:dyDescent="0.25">
      <c r="A37" s="65">
        <v>33</v>
      </c>
      <c r="B37" s="43">
        <v>723510</v>
      </c>
      <c r="C37" s="66">
        <v>94</v>
      </c>
      <c r="D37" s="72">
        <v>12</v>
      </c>
      <c r="E37" s="74">
        <v>11</v>
      </c>
      <c r="F37" s="72">
        <v>3</v>
      </c>
      <c r="G37" s="72">
        <v>2</v>
      </c>
      <c r="H37" s="79">
        <v>1</v>
      </c>
    </row>
    <row r="38" spans="1:8" x14ac:dyDescent="0.25">
      <c r="A38" s="65">
        <v>34</v>
      </c>
      <c r="B38" s="43">
        <v>836419</v>
      </c>
      <c r="C38" s="66">
        <v>100</v>
      </c>
      <c r="D38" s="72">
        <v>14</v>
      </c>
      <c r="E38" s="74">
        <v>8</v>
      </c>
      <c r="F38" s="72">
        <v>3</v>
      </c>
      <c r="G38" s="72">
        <v>1</v>
      </c>
      <c r="H38" s="79">
        <v>0</v>
      </c>
    </row>
    <row r="39" spans="1:8" x14ac:dyDescent="0.25">
      <c r="A39" s="65">
        <v>35</v>
      </c>
      <c r="B39" s="43">
        <v>767390</v>
      </c>
      <c r="C39" s="66">
        <v>90</v>
      </c>
      <c r="D39" s="72">
        <v>7</v>
      </c>
      <c r="E39" s="74">
        <v>6</v>
      </c>
      <c r="F39" s="72">
        <v>3</v>
      </c>
      <c r="G39" s="72">
        <v>2</v>
      </c>
      <c r="H39" s="79">
        <v>1</v>
      </c>
    </row>
    <row r="40" spans="1:8" x14ac:dyDescent="0.25">
      <c r="A40" s="65">
        <v>36</v>
      </c>
      <c r="B40" s="43">
        <v>601516</v>
      </c>
      <c r="C40" s="66">
        <v>74</v>
      </c>
      <c r="D40" s="72">
        <v>14</v>
      </c>
      <c r="E40" s="74">
        <v>2</v>
      </c>
      <c r="F40" s="72">
        <v>3</v>
      </c>
      <c r="G40" s="72">
        <v>1</v>
      </c>
      <c r="H40" s="79">
        <v>1</v>
      </c>
    </row>
    <row r="41" spans="1:8" x14ac:dyDescent="0.25">
      <c r="A41" s="65">
        <v>37</v>
      </c>
      <c r="B41" s="43">
        <v>773396</v>
      </c>
      <c r="C41" s="66">
        <v>111</v>
      </c>
      <c r="D41" s="72">
        <v>7</v>
      </c>
      <c r="E41" s="74">
        <v>7</v>
      </c>
      <c r="F41" s="72">
        <v>3</v>
      </c>
      <c r="G41" s="72">
        <v>2</v>
      </c>
      <c r="H41" s="79">
        <v>0</v>
      </c>
    </row>
    <row r="42" spans="1:8" x14ac:dyDescent="0.25">
      <c r="A42" s="65">
        <v>38</v>
      </c>
      <c r="B42" s="43">
        <v>718891</v>
      </c>
      <c r="C42" s="66">
        <v>104</v>
      </c>
      <c r="D42" s="72">
        <v>6</v>
      </c>
      <c r="E42" s="74">
        <v>8</v>
      </c>
      <c r="F42" s="72">
        <v>3</v>
      </c>
      <c r="G42" s="72">
        <v>2</v>
      </c>
      <c r="H42" s="79">
        <v>1</v>
      </c>
    </row>
    <row r="43" spans="1:8" x14ac:dyDescent="0.25">
      <c r="A43" s="65">
        <v>39</v>
      </c>
      <c r="B43" s="43">
        <v>779741</v>
      </c>
      <c r="C43" s="66">
        <v>103</v>
      </c>
      <c r="D43" s="72">
        <v>9</v>
      </c>
      <c r="E43" s="74">
        <v>10</v>
      </c>
      <c r="F43" s="72">
        <v>3</v>
      </c>
      <c r="G43" s="72">
        <v>2</v>
      </c>
      <c r="H43" s="79">
        <v>1</v>
      </c>
    </row>
    <row r="44" spans="1:8" ht="15.75" thickBot="1" x14ac:dyDescent="0.3">
      <c r="A44" s="68">
        <v>40</v>
      </c>
      <c r="B44" s="50">
        <v>860217</v>
      </c>
      <c r="C44" s="69">
        <v>103</v>
      </c>
      <c r="D44" s="73">
        <v>9</v>
      </c>
      <c r="E44" s="75">
        <v>4</v>
      </c>
      <c r="F44" s="73">
        <v>3</v>
      </c>
      <c r="G44" s="73">
        <v>2</v>
      </c>
      <c r="H44" s="80">
        <v>0</v>
      </c>
    </row>
    <row r="45" spans="1:8" x14ac:dyDescent="0.25">
      <c r="A45" s="61"/>
      <c r="C45" s="60"/>
    </row>
    <row r="46" spans="1:8" x14ac:dyDescent="0.25">
      <c r="A46" s="61"/>
      <c r="C46" s="60"/>
    </row>
    <row r="47" spans="1:8" x14ac:dyDescent="0.25">
      <c r="A47" s="61"/>
      <c r="C47" s="60"/>
    </row>
    <row r="48" spans="1:8" x14ac:dyDescent="0.25">
      <c r="A48" s="61"/>
      <c r="C48" s="60"/>
    </row>
    <row r="49" spans="1:3" x14ac:dyDescent="0.25">
      <c r="A49" s="61"/>
      <c r="C49" s="60"/>
    </row>
    <row r="50" spans="1:3" x14ac:dyDescent="0.25">
      <c r="A50" s="61"/>
      <c r="C50" s="60"/>
    </row>
    <row r="51" spans="1:3" x14ac:dyDescent="0.25">
      <c r="A51" s="61"/>
      <c r="C51" s="60"/>
    </row>
    <row r="52" spans="1:3" x14ac:dyDescent="0.25">
      <c r="A52" s="61"/>
      <c r="C52" s="60"/>
    </row>
    <row r="53" spans="1:3" x14ac:dyDescent="0.25">
      <c r="A53" s="61"/>
      <c r="C53" s="60"/>
    </row>
    <row r="54" spans="1:3" x14ac:dyDescent="0.25">
      <c r="A54" s="61"/>
      <c r="C54" s="60"/>
    </row>
    <row r="55" spans="1:3" x14ac:dyDescent="0.25">
      <c r="A55" s="61"/>
      <c r="C55" s="60"/>
    </row>
    <row r="56" spans="1:3" x14ac:dyDescent="0.25">
      <c r="A56" s="61"/>
      <c r="C56" s="60"/>
    </row>
    <row r="57" spans="1:3" x14ac:dyDescent="0.25">
      <c r="A57" s="61"/>
      <c r="C57" s="60"/>
    </row>
    <row r="58" spans="1:3" x14ac:dyDescent="0.25">
      <c r="A58" s="61"/>
      <c r="C58" s="60"/>
    </row>
    <row r="59" spans="1:3" x14ac:dyDescent="0.25">
      <c r="A59" s="61"/>
      <c r="C59" s="60"/>
    </row>
    <row r="60" spans="1:3" x14ac:dyDescent="0.25">
      <c r="A60" s="61"/>
      <c r="C60" s="60"/>
    </row>
    <row r="61" spans="1:3" x14ac:dyDescent="0.25">
      <c r="A61" s="61"/>
      <c r="C61" s="60"/>
    </row>
    <row r="62" spans="1:3" x14ac:dyDescent="0.25">
      <c r="A62" s="61"/>
      <c r="C62" s="60"/>
    </row>
    <row r="63" spans="1:3" x14ac:dyDescent="0.25">
      <c r="A63" s="61"/>
    </row>
    <row r="64" spans="1:3" x14ac:dyDescent="0.25">
      <c r="A64" s="6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Regressão Linear Simples</vt:lpstr>
      <vt:lpstr>Solução RLM Exerc 01</vt:lpstr>
      <vt:lpstr>RLinear Múltipla Exercício 01</vt:lpstr>
      <vt:lpstr>RLinear Múltipla Exercício 02</vt:lpstr>
      <vt:lpstr>RLinear Múltipla Exercício 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 Filho</cp:lastModifiedBy>
  <dcterms:created xsi:type="dcterms:W3CDTF">2019-09-24T02:25:37Z</dcterms:created>
  <dcterms:modified xsi:type="dcterms:W3CDTF">2019-09-24T20:08:17Z</dcterms:modified>
</cp:coreProperties>
</file>