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185" windowHeight="8070" activeTab="4"/>
  </bookViews>
  <sheets>
    <sheet name="Medidas Posicionais" sheetId="3" r:id="rId1"/>
    <sheet name="Medidas de Dispersão" sheetId="1" r:id="rId2"/>
    <sheet name="Exercícios Variância e DP" sheetId="2" r:id="rId3"/>
    <sheet name="Exercícios Estat. Descritiva" sheetId="4" r:id="rId4"/>
    <sheet name="Respostas Esta. Descritiva" sheetId="5" r:id="rId5"/>
  </sheets>
  <calcPr calcId="145621"/>
</workbook>
</file>

<file path=xl/calcChain.xml><?xml version="1.0" encoding="utf-8"?>
<calcChain xmlns="http://schemas.openxmlformats.org/spreadsheetml/2006/main">
  <c r="G52" i="5" l="1"/>
  <c r="D53" i="5"/>
  <c r="D54" i="5" s="1"/>
  <c r="D55" i="5" s="1"/>
  <c r="D56" i="5" s="1"/>
  <c r="D57" i="5" s="1"/>
  <c r="D52" i="5"/>
  <c r="D51" i="5"/>
  <c r="C58" i="5"/>
  <c r="J40" i="5"/>
  <c r="G45" i="5"/>
  <c r="G39" i="5"/>
  <c r="G40" i="5"/>
  <c r="G41" i="5"/>
  <c r="G42" i="5"/>
  <c r="G43" i="5"/>
  <c r="G44" i="5"/>
  <c r="G38" i="5"/>
  <c r="F45" i="5"/>
  <c r="E45" i="5"/>
  <c r="F24" i="5"/>
  <c r="F25" i="5" s="1"/>
  <c r="F26" i="5" s="1"/>
  <c r="F27" i="5" s="1"/>
  <c r="F23" i="5"/>
  <c r="E28" i="5"/>
  <c r="E48" i="4"/>
  <c r="D15" i="5"/>
  <c r="H14" i="5"/>
  <c r="E31" i="4"/>
  <c r="J2" i="5"/>
  <c r="J3" i="5"/>
  <c r="I5" i="5"/>
  <c r="I4" i="5"/>
  <c r="C11" i="5"/>
  <c r="F65" i="2" l="1"/>
  <c r="H65" i="2"/>
  <c r="F62" i="2"/>
  <c r="F61" i="2"/>
  <c r="E18" i="1" l="1"/>
  <c r="F18" i="1" s="1"/>
  <c r="E17" i="1"/>
  <c r="F17" i="1" s="1"/>
  <c r="E16" i="1"/>
  <c r="F16" i="1" s="1"/>
  <c r="E15" i="1"/>
  <c r="F15" i="1" s="1"/>
  <c r="E14" i="1"/>
  <c r="F14" i="1" s="1"/>
  <c r="E6" i="1"/>
  <c r="E7" i="1"/>
  <c r="F7" i="1" s="1"/>
  <c r="E8" i="1"/>
  <c r="F8" i="1" s="1"/>
  <c r="E9" i="1"/>
  <c r="F9" i="1" s="1"/>
  <c r="E5" i="1"/>
  <c r="F6" i="1"/>
  <c r="E10" i="1" l="1"/>
  <c r="F19" i="1"/>
  <c r="H15" i="1" s="1"/>
  <c r="H17" i="1" s="1"/>
  <c r="E19" i="1"/>
  <c r="F5" i="1"/>
  <c r="F10" i="1" s="1"/>
  <c r="H6" i="1" s="1"/>
  <c r="H8" i="1" s="1"/>
  <c r="B32" i="2"/>
  <c r="D31" i="2"/>
  <c r="D30" i="2"/>
  <c r="D29" i="2"/>
  <c r="D28" i="2"/>
  <c r="D27" i="2"/>
  <c r="D26" i="2"/>
  <c r="D14" i="2"/>
  <c r="E14" i="2" s="1"/>
  <c r="B12" i="2"/>
  <c r="C11" i="2"/>
  <c r="C10" i="2"/>
  <c r="C9" i="2"/>
  <c r="C8" i="2"/>
  <c r="C7" i="2"/>
  <c r="C12" i="2" l="1"/>
  <c r="D32" i="2"/>
  <c r="D34" i="2" s="1"/>
  <c r="E34" i="2" s="1"/>
  <c r="E28" i="2" s="1"/>
  <c r="F28" i="2" s="1"/>
  <c r="G28" i="2" s="1"/>
  <c r="D11" i="2"/>
  <c r="E11" i="2" s="1"/>
  <c r="F11" i="2" s="1"/>
  <c r="D10" i="2"/>
  <c r="E10" i="2" s="1"/>
  <c r="F10" i="2" s="1"/>
  <c r="D8" i="2"/>
  <c r="E8" i="2" s="1"/>
  <c r="F8" i="2" s="1"/>
  <c r="D7" i="2"/>
  <c r="E7" i="2" s="1"/>
  <c r="F7" i="2" s="1"/>
  <c r="D9" i="2"/>
  <c r="E9" i="2" s="1"/>
  <c r="F9" i="2" s="1"/>
  <c r="E43" i="1"/>
  <c r="E26" i="2" l="1"/>
  <c r="F26" i="2" s="1"/>
  <c r="G26" i="2" s="1"/>
  <c r="E30" i="2"/>
  <c r="F30" i="2" s="1"/>
  <c r="G30" i="2" s="1"/>
  <c r="E29" i="2"/>
  <c r="F29" i="2" s="1"/>
  <c r="G29" i="2" s="1"/>
  <c r="E27" i="2"/>
  <c r="F27" i="2" s="1"/>
  <c r="G27" i="2" s="1"/>
  <c r="E31" i="2"/>
  <c r="F31" i="2" s="1"/>
  <c r="G31" i="2" s="1"/>
  <c r="F12" i="2"/>
  <c r="D19" i="2" s="1"/>
  <c r="D20" i="2" s="1"/>
  <c r="G18" i="2" s="1"/>
  <c r="I31" i="1"/>
  <c r="I32" i="1" s="1"/>
  <c r="I33" i="1" s="1"/>
  <c r="I34" i="1" s="1"/>
  <c r="I35" i="1" s="1"/>
  <c r="I36" i="1" s="1"/>
  <c r="D43" i="1"/>
  <c r="G32" i="1"/>
  <c r="H32" i="1" s="1"/>
  <c r="G33" i="1"/>
  <c r="H33" i="1" s="1"/>
  <c r="G34" i="1"/>
  <c r="H34" i="1" s="1"/>
  <c r="G35" i="1"/>
  <c r="G36" i="1"/>
  <c r="H36" i="1" s="1"/>
  <c r="G31" i="1"/>
  <c r="H31" i="1" s="1"/>
  <c r="F32" i="1"/>
  <c r="F33" i="1"/>
  <c r="F34" i="1"/>
  <c r="F35" i="1"/>
  <c r="F36" i="1"/>
  <c r="F31" i="1"/>
  <c r="E37" i="1"/>
  <c r="G32" i="2" l="1"/>
  <c r="D39" i="2" s="1"/>
  <c r="D40" i="2" s="1"/>
  <c r="G39" i="2" s="1"/>
  <c r="F37" i="1"/>
  <c r="G37" i="1"/>
  <c r="H35" i="1"/>
  <c r="H37" i="1" s="1"/>
</calcChain>
</file>

<file path=xl/sharedStrings.xml><?xml version="1.0" encoding="utf-8"?>
<sst xmlns="http://schemas.openxmlformats.org/spreadsheetml/2006/main" count="355" uniqueCount="251">
  <si>
    <t>Para Determinar o grau de satisfação dos clientes de uma oficina, realizou-se uma pesquisa onde cada cliente entrevistado atribui uma nota</t>
  </si>
  <si>
    <t>de 0 a 5, para alguns itens: como rapidez no serviço, atendimento, preço, entre outros. A nota final fo calculada pela média aritmética dos itens</t>
  </si>
  <si>
    <t>avaliados e estão apresentados a seguir:</t>
  </si>
  <si>
    <t xml:space="preserve">Nota Final de Satisfação de Clientes da Oficina </t>
  </si>
  <si>
    <t>Salvador 2018</t>
  </si>
  <si>
    <t>Fonte: Questionario</t>
  </si>
  <si>
    <t>Calcule o desvio padrão obtido nesta distribuição</t>
  </si>
  <si>
    <t>s=desvio padrão</t>
  </si>
  <si>
    <t>s²= variancia</t>
  </si>
  <si>
    <t>s²= (1/n-1) * [Somatorio(fx²)-(somatorio(fx))²/n]</t>
  </si>
  <si>
    <t>Nota Final (x)</t>
  </si>
  <si>
    <t xml:space="preserve">x² </t>
  </si>
  <si>
    <t>s</t>
  </si>
  <si>
    <t>s=raiz(s²)</t>
  </si>
  <si>
    <t>Mediana desta distribuição ?</t>
  </si>
  <si>
    <t xml:space="preserve">Md = </t>
  </si>
  <si>
    <t>FAC &gt; n /2</t>
  </si>
  <si>
    <t>Md = 1 variavel &gt; FAC</t>
  </si>
  <si>
    <t>Total</t>
  </si>
  <si>
    <t>Um fabricante afirma que o tempo médio de vida de um certo tipo de bateria éde 240 horas, com desvio-padrão de 20 horas. Uma amostra de 18 bateriasforneceu os seguintes valores</t>
  </si>
  <si>
    <t>Resposta</t>
  </si>
  <si>
    <t>EXERCÍCIO 01:</t>
  </si>
  <si>
    <t>EXERCÍCIO 02:</t>
  </si>
  <si>
    <t>Caso 1</t>
  </si>
  <si>
    <t>Variância e Desvio Padrão Variáveis Discretas</t>
  </si>
  <si>
    <t>Notas de Atendimento de uma Loja de Farmácia</t>
  </si>
  <si>
    <t>Atendimento (xi)</t>
  </si>
  <si>
    <t>fi</t>
  </si>
  <si>
    <t>xifi</t>
  </si>
  <si>
    <t>di=|xi-Media|</t>
  </si>
  <si>
    <t>di^2</t>
  </si>
  <si>
    <t>di^2*fi</t>
  </si>
  <si>
    <t>Variância Amostra</t>
  </si>
  <si>
    <t>Media</t>
  </si>
  <si>
    <t xml:space="preserve"> s^2=∑ (di^2*fi)/n-1</t>
  </si>
  <si>
    <t>Ou</t>
  </si>
  <si>
    <t xml:space="preserve"> s^2=( ∑ (Xi-X ̅)^2*fi ) / n-1</t>
  </si>
  <si>
    <t>Desvio Padrão</t>
  </si>
  <si>
    <t>s^2</t>
  </si>
  <si>
    <t>DP = SQRT(s^2)</t>
  </si>
  <si>
    <t>DP</t>
  </si>
  <si>
    <t>Caso 2</t>
  </si>
  <si>
    <t>Variância e Desvio Padrão Variáveis Contínuas</t>
  </si>
  <si>
    <t>Número de Blocos de Folhas de Impressão Comprados por Semana</t>
  </si>
  <si>
    <t>Compras (xi)</t>
  </si>
  <si>
    <t>PMXi</t>
  </si>
  <si>
    <t>PMXifi</t>
  </si>
  <si>
    <t>2-4</t>
  </si>
  <si>
    <t>4-6</t>
  </si>
  <si>
    <t>6-8</t>
  </si>
  <si>
    <t>8-10</t>
  </si>
  <si>
    <t>10-12</t>
  </si>
  <si>
    <t>12-14</t>
  </si>
  <si>
    <t>&gt; 30%</t>
  </si>
  <si>
    <t>s=DP = SQRT(s^2)</t>
  </si>
  <si>
    <t>s=DP</t>
  </si>
  <si>
    <t>Coeficiente de Variação: Mede o grau de concentração em torno da média</t>
  </si>
  <si>
    <t>CV=DP/Media * 100%</t>
  </si>
  <si>
    <t>CV&lt;10%, Baixa Dispersão</t>
  </si>
  <si>
    <t>10%&lt;CV&lt;20%, Média Dispersão</t>
  </si>
  <si>
    <t>CV &gt; 20%, Alta Dispersão</t>
  </si>
  <si>
    <t>Quanto maior for a variação mais distante os valores que estamos trabalhando da nossa média</t>
  </si>
  <si>
    <t>Quanto menor for a variação melhor, pois mais próximo os valores que estamos trabalhando da nossa média</t>
  </si>
  <si>
    <t>Conclusão: A média não é uma boa medida para tomar uma decisão de compra de blocos de papel por semana.</t>
  </si>
  <si>
    <t>ANALISE:</t>
  </si>
  <si>
    <t>Ex.:1 Qtd Vendas de SmartPhone de Jan a Dez 2018</t>
  </si>
  <si>
    <t>Rol(Série)</t>
  </si>
  <si>
    <t>Vl Minimo</t>
  </si>
  <si>
    <t>1       Vl Maximo</t>
  </si>
  <si>
    <t>Q1</t>
  </si>
  <si>
    <t>2,75;   Q2</t>
  </si>
  <si>
    <t>5,5;    Q3</t>
  </si>
  <si>
    <t>Mediana</t>
  </si>
  <si>
    <t>5,5;        Moda = 1; 5; 9</t>
  </si>
  <si>
    <t>Somatório = 71;     Qtd Meses = 12;     Média</t>
  </si>
  <si>
    <t xml:space="preserve">Ex2.: Qtd Mensal de Produção de Carros por Setor </t>
  </si>
  <si>
    <t>5;      Vl Maximo</t>
  </si>
  <si>
    <t>6;      Q2</t>
  </si>
  <si>
    <t>9;      Q3</t>
  </si>
  <si>
    <t>9;          Moda = 6</t>
  </si>
  <si>
    <t>Somatório = 64;     Qtd Termos = 7;     Média = 9,14</t>
  </si>
  <si>
    <t xml:space="preserve">Ex3.: Idade dos Candidatos Entrevistados </t>
  </si>
  <si>
    <t>16;      Vl Maximo</t>
  </si>
  <si>
    <t>16.5;      Q2</t>
  </si>
  <si>
    <t>20;      Q3</t>
  </si>
  <si>
    <t>20;          Moda = 20</t>
  </si>
  <si>
    <t>Somatório = 174;     Qtd Termos = 9;     Média = 19.33</t>
  </si>
  <si>
    <t>Ex4.: Dados Coletados para Análise de Estatística Descritiva</t>
  </si>
  <si>
    <t>3;      Vl Maximo</t>
  </si>
  <si>
    <t>Valores Quartis =&gt;    Q1</t>
  </si>
  <si>
    <t>7.5;      Q2</t>
  </si>
  <si>
    <t>15;      Q3 20.5</t>
  </si>
  <si>
    <t>Posicional=&gt;    Interpolação N - 1 (Quartil.INC)</t>
  </si>
  <si>
    <t>N = 12; V[2] = Valor de Índice 2; fk1 = fator. Ex.:2.75; fator 0.75 (eh a sobra)</t>
  </si>
  <si>
    <t xml:space="preserve">Q1 = V[2] + fK1 * ( V[3] - V[2]) </t>
  </si>
  <si>
    <t>Q1 = ( N - 1 ) / 4 =&gt; Q1 = Posição 2.75; Valor = 7.5</t>
  </si>
  <si>
    <t>Q1 = 6 + 0.75 * (8 - 6) = Q1 = 7.5</t>
  </si>
  <si>
    <t>Q2 = ( N - 1 ) / 2 =&gt; Q2 = Posição 5.5; Valor = 15</t>
  </si>
  <si>
    <t>Q3 = 3 * ( N - 1) / 4 =&gt; Q3 = Posição 8.25; Valor = 20.25</t>
  </si>
  <si>
    <t>Posicional=&gt;    Interpolação N + 1 (Quartil.EXC)</t>
  </si>
  <si>
    <t>Q1 = ( N + 1 ) / 4 =&gt; Q1 = 6.5</t>
  </si>
  <si>
    <t>Q2 = ( N + 1 ) / 2 =&gt; Q2 = 15</t>
  </si>
  <si>
    <t>Q3 = 3 * ( N + 1) / 4 =&gt; Q3 = 20.75</t>
  </si>
  <si>
    <t>15;          Moda = Amodal</t>
  </si>
  <si>
    <t>Somatório = 167;     Qtd Termos = 12;     Média = 13.92</t>
  </si>
  <si>
    <t>Dados(Série)</t>
  </si>
  <si>
    <t>=&gt; Definir Rol</t>
  </si>
  <si>
    <t>FAC</t>
  </si>
  <si>
    <t>Dados Observados</t>
  </si>
  <si>
    <t>FAC= Frequência Acumulada</t>
  </si>
  <si>
    <t>Coef. Var.</t>
  </si>
  <si>
    <t>Nota:</t>
  </si>
  <si>
    <r>
      <t xml:space="preserve">Medidas de Dispersão - </t>
    </r>
    <r>
      <rPr>
        <b/>
        <sz val="16"/>
        <color rgb="FFFF0000"/>
        <rFont val="Calibri"/>
        <family val="2"/>
        <scheme val="minor"/>
      </rPr>
      <t>Dados Contínuos</t>
    </r>
  </si>
  <si>
    <r>
      <t xml:space="preserve">Medidas de Dispersão - </t>
    </r>
    <r>
      <rPr>
        <b/>
        <sz val="16"/>
        <color rgb="FFFF0000"/>
        <rFont val="Calibri"/>
        <family val="2"/>
        <scheme val="minor"/>
      </rPr>
      <t>Dados Discretos</t>
    </r>
  </si>
  <si>
    <t>Atenção: fi número total de observações</t>
  </si>
  <si>
    <t>(Variabilidade - Espaçamento - Dispersão) com relação a média</t>
  </si>
  <si>
    <r>
      <t xml:space="preserve">-- Medidas de Dispersão:  </t>
    </r>
    <r>
      <rPr>
        <b/>
        <sz val="11"/>
        <color rgb="FFFF0000"/>
        <rFont val="Calibri"/>
        <family val="2"/>
        <scheme val="minor"/>
      </rPr>
      <t>Variância; Desvio Padrão; Coeficiente de Variação</t>
    </r>
  </si>
  <si>
    <t>Nota: Variância; Desvio Padrão; Coeficiente de Variação, somente para variáveis quantitativas.</t>
  </si>
  <si>
    <t>Média e Dispersão</t>
  </si>
  <si>
    <t>Amostra 1</t>
  </si>
  <si>
    <t>Indivíduo</t>
  </si>
  <si>
    <t>Amostra 2</t>
  </si>
  <si>
    <t>Qtd Salário</t>
  </si>
  <si>
    <t>Média</t>
  </si>
  <si>
    <r>
      <t xml:space="preserve">Dados </t>
    </r>
    <r>
      <rPr>
        <b/>
        <sz val="11"/>
        <color rgb="FFFF0000"/>
        <rFont val="Calibri"/>
        <family val="2"/>
        <scheme val="minor"/>
      </rPr>
      <t>MENOS DISPERSOS</t>
    </r>
    <r>
      <rPr>
        <b/>
        <sz val="11"/>
        <color theme="1"/>
        <rFont val="Calibri"/>
        <family val="2"/>
        <scheme val="minor"/>
      </rPr>
      <t xml:space="preserve"> com relação a média.</t>
    </r>
  </si>
  <si>
    <r>
      <t xml:space="preserve">Dados </t>
    </r>
    <r>
      <rPr>
        <b/>
        <sz val="11"/>
        <color rgb="FFFF0000"/>
        <rFont val="Calibri"/>
        <family val="2"/>
        <scheme val="minor"/>
      </rPr>
      <t>MAIS DISPERSOS</t>
    </r>
    <r>
      <rPr>
        <b/>
        <sz val="11"/>
        <color theme="1"/>
        <rFont val="Calibri"/>
        <family val="2"/>
        <scheme val="minor"/>
      </rPr>
      <t xml:space="preserve"> com relação a média.</t>
    </r>
  </si>
  <si>
    <t>Dados: 4,5, 7, 9, 10</t>
  </si>
  <si>
    <t>Dados: 5,6,   7,   8, 9</t>
  </si>
  <si>
    <t>Dados: 4,5,   7,   9, 10</t>
  </si>
  <si>
    <t>Desvio</t>
  </si>
  <si>
    <t>Desvio ^ 2</t>
  </si>
  <si>
    <t>N Clientes (fi)</t>
  </si>
  <si>
    <t>fi*x</t>
  </si>
  <si>
    <t xml:space="preserve">fi*x² </t>
  </si>
  <si>
    <t>Qtd Salário (fi)</t>
  </si>
  <si>
    <t>Indivíduo (x)</t>
  </si>
  <si>
    <t>Média=</t>
  </si>
  <si>
    <t>n</t>
  </si>
  <si>
    <t>=RAIZ(Var. Amostra)</t>
  </si>
  <si>
    <r>
      <t>=(</t>
    </r>
    <r>
      <rPr>
        <b/>
        <sz val="11"/>
        <color theme="1"/>
        <rFont val="Agency FB"/>
        <family val="2"/>
      </rPr>
      <t>∑</t>
    </r>
    <r>
      <rPr>
        <b/>
        <sz val="11"/>
        <color theme="1"/>
        <rFont val="Calibri"/>
        <family val="2"/>
        <scheme val="minor"/>
      </rPr>
      <t>Desvio^2)/(n-1)</t>
    </r>
  </si>
  <si>
    <r>
      <t xml:space="preserve">Nota: A dispersão da </t>
    </r>
    <r>
      <rPr>
        <b/>
        <sz val="11"/>
        <color rgb="FFFF0000"/>
        <rFont val="Calibri"/>
        <family val="2"/>
        <scheme val="minor"/>
      </rPr>
      <t>amostra 1</t>
    </r>
    <r>
      <rPr>
        <b/>
        <sz val="11"/>
        <color theme="1"/>
        <rFont val="Calibri"/>
        <family val="2"/>
        <scheme val="minor"/>
      </rPr>
      <t xml:space="preserve"> eh MAIOR do que na </t>
    </r>
    <r>
      <rPr>
        <b/>
        <sz val="11"/>
        <color rgb="FFFF0000"/>
        <rFont val="Calibri"/>
        <family val="2"/>
        <scheme val="minor"/>
      </rPr>
      <t>amostra 2</t>
    </r>
    <r>
      <rPr>
        <b/>
        <sz val="11"/>
        <color theme="1"/>
        <rFont val="Calibri"/>
        <family val="2"/>
        <scheme val="minor"/>
      </rPr>
      <t>.</t>
    </r>
  </si>
  <si>
    <t>Dispersão: Variância e Desvio Padrão</t>
  </si>
  <si>
    <t>Dados: 5, 6, 7, 8, 9</t>
  </si>
  <si>
    <t>Exemplos de Conclusão:</t>
  </si>
  <si>
    <t>Previsão de Vendas: as vendas amanhã estarão entre 80 e 120 unidades com 95% de probabilidade;</t>
  </si>
  <si>
    <t>Pesquisa de Opinião: em uma pesquisa com uma amostra 1800 pessoas, a margem de erro com 95% de confiança é de 2 pontos percentuais para cima ou para baixo.</t>
  </si>
  <si>
    <t>a) 2,56</t>
  </si>
  <si>
    <t>c) 1,9</t>
  </si>
  <si>
    <t>b) 1,2 (Resposta)</t>
  </si>
  <si>
    <t>Uma padaria quer planejar sua produção de pães pela manhã, quer que a probrabilidade de faltar pães seja baixa,</t>
  </si>
  <si>
    <t>mas, sem produzir pães demais.</t>
  </si>
  <si>
    <t>Análise Histórica de Pães Vendidas pela Manhã Durante 20 Dias</t>
  </si>
  <si>
    <t>Dia</t>
  </si>
  <si>
    <t>Qtd Pães Vendidos</t>
  </si>
  <si>
    <t>Com 95% a média empírica estará entre: média + 2 * Desvio Padrão</t>
  </si>
  <si>
    <t>a</t>
  </si>
  <si>
    <t>Pães</t>
  </si>
  <si>
    <t>Portanto, se a padaria produzir 1783 pães a probabilidade de faltar pães</t>
  </si>
  <si>
    <t>será apenas de 2,5%</t>
  </si>
  <si>
    <t>A variância é a soma dos quadrados dos desvios / n - 1 e o desvio padrão eh a raiz quadrada da variância.</t>
  </si>
  <si>
    <t>Pela Regra Empírica, se os dados for razoavelmente simétrica,</t>
  </si>
  <si>
    <t>68% dos dados estão no máximo distantes a 1 desvio padrão da média;</t>
  </si>
  <si>
    <t>95% dos dados estão no máximo distantes a 2 desvios padrão da média;</t>
  </si>
  <si>
    <t>99,7% dos dados estão no máximo distantes a 3 desvios padrão da média;</t>
  </si>
  <si>
    <t>Servem também para analisar valores discrepantes, chamados de outliers dos dados.</t>
  </si>
  <si>
    <t>As medidas de dispersão servem para quantificar qualquer problema de incerteza, muito útil em problemas de previsão.</t>
  </si>
  <si>
    <t>Responda o preço MODAL é de:</t>
  </si>
  <si>
    <t>a) 134,62</t>
  </si>
  <si>
    <t>b) 145,00</t>
  </si>
  <si>
    <t>c) 130</t>
  </si>
  <si>
    <t>d) 134,44</t>
  </si>
  <si>
    <t>x</t>
  </si>
  <si>
    <t>100 |- 110</t>
  </si>
  <si>
    <t>110 |- 120</t>
  </si>
  <si>
    <t>120 |- 130</t>
  </si>
  <si>
    <t>130 |- 140</t>
  </si>
  <si>
    <t>140 |- 150</t>
  </si>
  <si>
    <t>150 |- 160</t>
  </si>
  <si>
    <t>160 |- 170</t>
  </si>
  <si>
    <t>X</t>
  </si>
  <si>
    <t>Mo =</t>
  </si>
  <si>
    <t>Li + ( d1 / d1 + d2) * h</t>
  </si>
  <si>
    <t>d1=</t>
  </si>
  <si>
    <t>d2=</t>
  </si>
  <si>
    <t>fi - fPosterior</t>
  </si>
  <si>
    <t>fi - fAnterior</t>
  </si>
  <si>
    <t>h = amplitude da classe</t>
  </si>
  <si>
    <t>Li= Limite Inferior</t>
  </si>
  <si>
    <t>Mo=</t>
  </si>
  <si>
    <t>h=</t>
  </si>
  <si>
    <t>Amplitude da CLASSE</t>
  </si>
  <si>
    <t>e) 135</t>
  </si>
  <si>
    <t>O preço modal eh de R$135,00</t>
  </si>
  <si>
    <t>Observar o histograma abaixo:</t>
  </si>
  <si>
    <t xml:space="preserve">Para determinar o grau de satisfação dos clientes numa oficina realizou-se uma pesquisa onde cada cliente entrevistado atribui uma nota de 0 a 5, para alguns itens com rapidez do serviço, atendimento, </t>
  </si>
  <si>
    <t>preço, entre outros.</t>
  </si>
  <si>
    <t>O desvio padrão obtido na distribuição acima é:</t>
  </si>
  <si>
    <t>Nota Final</t>
  </si>
  <si>
    <t>Num de Clientes</t>
  </si>
  <si>
    <t>Nota Final da Pesquisa de Satisfação de Clientes Oficina X - 2019</t>
  </si>
  <si>
    <t xml:space="preserve">Fonte: Ofinicia X </t>
  </si>
  <si>
    <t xml:space="preserve">a) 2,56 </t>
  </si>
  <si>
    <t>b) 1,20</t>
  </si>
  <si>
    <t>c) 2</t>
  </si>
  <si>
    <t>d) 1</t>
  </si>
  <si>
    <t>e) 2,5</t>
  </si>
  <si>
    <t>Variância</t>
  </si>
  <si>
    <t>Desvio Pad</t>
  </si>
  <si>
    <r>
      <t>[1/(n-1)]*[</t>
    </r>
    <r>
      <rPr>
        <sz val="11"/>
        <color theme="1"/>
        <rFont val="Agency FB"/>
        <family val="2"/>
      </rPr>
      <t>∑</t>
    </r>
    <r>
      <rPr>
        <sz val="11"/>
        <color theme="1"/>
        <rFont val="Calibri"/>
        <family val="2"/>
      </rPr>
      <t>(fi*x^2) - [</t>
    </r>
    <r>
      <rPr>
        <sz val="11"/>
        <color theme="1"/>
        <rFont val="Agency FB"/>
        <family val="2"/>
      </rPr>
      <t>∑</t>
    </r>
    <r>
      <rPr>
        <sz val="11"/>
        <color theme="1"/>
        <rFont val="Calibri"/>
        <family val="2"/>
      </rPr>
      <t>(fi*x)^2/n]</t>
    </r>
  </si>
  <si>
    <t>Resposta:</t>
  </si>
  <si>
    <t>Letra b)</t>
  </si>
  <si>
    <t>Letra e)</t>
  </si>
  <si>
    <t>EXERCÍCIO 03:</t>
  </si>
  <si>
    <t>A nota mediana da distribuição acima é de:</t>
  </si>
  <si>
    <t>a) 4,5</t>
  </si>
  <si>
    <t>b) 2,00</t>
  </si>
  <si>
    <t>c) 5,00</t>
  </si>
  <si>
    <t>d) 4,00</t>
  </si>
  <si>
    <t>e) 3,24</t>
  </si>
  <si>
    <t>Nota: Cálculo da mediana para dados agrupados sem intervalo de classe.</t>
  </si>
  <si>
    <t>Mediana=</t>
  </si>
  <si>
    <t>FAC &gt; n/2</t>
  </si>
  <si>
    <t>Med=</t>
  </si>
  <si>
    <t>FAC &gt; 99/2</t>
  </si>
  <si>
    <t>1a Variável que posssui FAC &gt; 49,5</t>
  </si>
  <si>
    <t>Logo a mediana é igual a 4.</t>
  </si>
  <si>
    <t>Letra d)</t>
  </si>
  <si>
    <t>50% das notas observadas são inferiores ou iguais a 4.</t>
  </si>
  <si>
    <t>EXERCÍCIO 04:</t>
  </si>
  <si>
    <t>Um sistema de radar é programado para registrar automaticamente a velocidade de todos os veículos trafegando por uma avenida,</t>
  </si>
  <si>
    <t xml:space="preserve">onde passam em média 300 veículos por hora, sendo 55 km/h a máxima velocidade permitida. Um levantamento dos registros do radar </t>
  </si>
  <si>
    <t>permitiu a elaboração da distribuição percentual de veículos de acordo com sua velocidade aproximada.</t>
  </si>
  <si>
    <t>A velocidade média dos veículos que trafegam nessa avenida é de:</t>
  </si>
  <si>
    <t>a) 55 km/h</t>
  </si>
  <si>
    <t>b) 44 km</t>
  </si>
  <si>
    <t>c) 76 km/h</t>
  </si>
  <si>
    <t>d) 85 km/h</t>
  </si>
  <si>
    <t>e) 33 km/h</t>
  </si>
  <si>
    <t>fr(%)</t>
  </si>
  <si>
    <t>km/h</t>
  </si>
  <si>
    <t>EXERCÍCIO 05:</t>
  </si>
  <si>
    <t>O preço mediano é de:</t>
  </si>
  <si>
    <t>a) 138</t>
  </si>
  <si>
    <t>b) 134,44</t>
  </si>
  <si>
    <t>c) 134,62</t>
  </si>
  <si>
    <t>d) 139</t>
  </si>
  <si>
    <t>e) 133</t>
  </si>
  <si>
    <t>([Li + (n/2) - FAC(Ant)] / f *) h</t>
  </si>
  <si>
    <r>
      <rPr>
        <b/>
        <sz val="11"/>
        <color theme="1"/>
        <rFont val="Agency FB"/>
        <family val="2"/>
      </rPr>
      <t>∑</t>
    </r>
    <r>
      <rPr>
        <b/>
        <sz val="11"/>
        <color theme="1"/>
        <rFont val="Calibri"/>
        <family val="2"/>
      </rPr>
      <t>fi*x/n</t>
    </r>
  </si>
  <si>
    <t>Letra c)</t>
  </si>
  <si>
    <t>50% dos preços (aluguéis) praticados no condomínio X são inferiores ou iguais a R$134,62.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</si>
</sst>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gency FB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Agency FB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/>
    <xf numFmtId="2" fontId="0" fillId="0" borderId="2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quotePrefix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3" xfId="0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2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/>
    <xf numFmtId="0" fontId="11" fillId="0" borderId="0" xfId="0" quotePrefix="1" applyFont="1"/>
    <xf numFmtId="0" fontId="12" fillId="0" borderId="0" xfId="0" applyFont="1"/>
    <xf numFmtId="2" fontId="12" fillId="0" borderId="0" xfId="0" applyNumberFormat="1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left"/>
    </xf>
    <xf numFmtId="43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quotePrefix="1" applyBorder="1"/>
    <xf numFmtId="0" fontId="15" fillId="0" borderId="0" xfId="0" applyFont="1"/>
    <xf numFmtId="0" fontId="0" fillId="0" borderId="2" xfId="0" applyFill="1" applyBorder="1"/>
    <xf numFmtId="0" fontId="1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6" fillId="0" borderId="0" xfId="0" applyFont="1"/>
    <xf numFmtId="2" fontId="2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2</xdr:row>
      <xdr:rowOff>123825</xdr:rowOff>
    </xdr:from>
    <xdr:to>
      <xdr:col>6</xdr:col>
      <xdr:colOff>62189</xdr:colOff>
      <xdr:row>14</xdr:row>
      <xdr:rowOff>152400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504825"/>
          <a:ext cx="3643589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447675</xdr:colOff>
      <xdr:row>57</xdr:row>
      <xdr:rowOff>123825</xdr:rowOff>
    </xdr:from>
    <xdr:to>
      <xdr:col>6</xdr:col>
      <xdr:colOff>514350</xdr:colOff>
      <xdr:row>71</xdr:row>
      <xdr:rowOff>161925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10982325"/>
          <a:ext cx="3629025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79</xdr:row>
      <xdr:rowOff>161925</xdr:rowOff>
    </xdr:from>
    <xdr:to>
      <xdr:col>6</xdr:col>
      <xdr:colOff>557489</xdr:colOff>
      <xdr:row>92</xdr:row>
      <xdr:rowOff>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5211425"/>
          <a:ext cx="3643589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F21" sqref="F21"/>
    </sheetView>
  </sheetViews>
  <sheetFormatPr defaultRowHeight="15" x14ac:dyDescent="0.25"/>
  <cols>
    <col min="1" max="1" width="17.28515625" customWidth="1"/>
    <col min="2" max="2" width="10.42578125" customWidth="1"/>
    <col min="3" max="3" width="10.85546875" customWidth="1"/>
    <col min="7" max="7" width="10.28515625" customWidth="1"/>
    <col min="8" max="8" width="10.7109375" customWidth="1"/>
  </cols>
  <sheetData>
    <row r="1" spans="1:12" ht="18.75" x14ac:dyDescent="0.3">
      <c r="E1" s="37" t="s">
        <v>118</v>
      </c>
    </row>
    <row r="2" spans="1:12" x14ac:dyDescent="0.25">
      <c r="B2" t="s">
        <v>128</v>
      </c>
      <c r="G2" t="s">
        <v>127</v>
      </c>
    </row>
    <row r="3" spans="1:12" x14ac:dyDescent="0.25">
      <c r="A3" s="43" t="s">
        <v>119</v>
      </c>
      <c r="B3" s="13" t="s">
        <v>120</v>
      </c>
      <c r="C3" s="13" t="s">
        <v>122</v>
      </c>
      <c r="F3" s="43" t="s">
        <v>121</v>
      </c>
      <c r="G3" s="13" t="s">
        <v>120</v>
      </c>
      <c r="H3" s="13" t="s">
        <v>122</v>
      </c>
    </row>
    <row r="4" spans="1:12" x14ac:dyDescent="0.25">
      <c r="B4" s="45">
        <v>1</v>
      </c>
      <c r="C4" s="45">
        <v>4</v>
      </c>
      <c r="G4" s="45">
        <v>1</v>
      </c>
      <c r="H4" s="45">
        <v>5</v>
      </c>
    </row>
    <row r="5" spans="1:12" x14ac:dyDescent="0.25">
      <c r="B5" s="45">
        <v>2</v>
      </c>
      <c r="C5" s="45">
        <v>5</v>
      </c>
      <c r="G5" s="45">
        <v>2</v>
      </c>
      <c r="H5" s="45">
        <v>6</v>
      </c>
    </row>
    <row r="6" spans="1:12" x14ac:dyDescent="0.25">
      <c r="B6" s="45">
        <v>3</v>
      </c>
      <c r="C6" s="45">
        <v>7</v>
      </c>
      <c r="G6" s="45">
        <v>3</v>
      </c>
      <c r="H6" s="45">
        <v>7</v>
      </c>
    </row>
    <row r="7" spans="1:12" x14ac:dyDescent="0.25">
      <c r="B7" s="45">
        <v>4</v>
      </c>
      <c r="C7" s="45">
        <v>9</v>
      </c>
      <c r="G7" s="45">
        <v>4</v>
      </c>
      <c r="H7" s="45">
        <v>8</v>
      </c>
    </row>
    <row r="8" spans="1:12" x14ac:dyDescent="0.25">
      <c r="B8" s="45">
        <v>5</v>
      </c>
      <c r="C8" s="45">
        <v>10</v>
      </c>
      <c r="G8" s="45">
        <v>5</v>
      </c>
      <c r="H8" s="45">
        <v>9</v>
      </c>
    </row>
    <row r="9" spans="1:12" x14ac:dyDescent="0.25">
      <c r="B9" s="46" t="s">
        <v>123</v>
      </c>
      <c r="C9" s="6">
        <v>7</v>
      </c>
      <c r="G9" s="46" t="s">
        <v>123</v>
      </c>
      <c r="H9" s="6">
        <v>7</v>
      </c>
    </row>
    <row r="10" spans="1:12" x14ac:dyDescent="0.25">
      <c r="B10" s="47" t="s">
        <v>125</v>
      </c>
      <c r="C10" s="6"/>
      <c r="G10" s="47" t="s">
        <v>124</v>
      </c>
      <c r="H10" s="6"/>
    </row>
    <row r="12" spans="1:12" x14ac:dyDescent="0.25">
      <c r="A12" s="28" t="s">
        <v>65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25">
      <c r="A13" t="s">
        <v>66</v>
      </c>
    </row>
    <row r="14" spans="1:12" x14ac:dyDescent="0.25">
      <c r="A14" s="5">
        <v>1</v>
      </c>
      <c r="B14" s="5">
        <v>1</v>
      </c>
      <c r="C14" s="5">
        <v>2</v>
      </c>
      <c r="D14" s="5">
        <v>3</v>
      </c>
      <c r="E14" s="5">
        <v>5</v>
      </c>
      <c r="F14" s="5">
        <v>5</v>
      </c>
      <c r="G14" s="5">
        <v>6</v>
      </c>
      <c r="H14" s="5">
        <v>7</v>
      </c>
      <c r="I14" s="5">
        <v>9</v>
      </c>
      <c r="J14" s="5">
        <v>9</v>
      </c>
      <c r="K14" s="5">
        <v>10</v>
      </c>
      <c r="L14" s="5">
        <v>13</v>
      </c>
    </row>
    <row r="15" spans="1:12" x14ac:dyDescent="0.25">
      <c r="A15" t="s">
        <v>67</v>
      </c>
      <c r="B15" t="s">
        <v>68</v>
      </c>
      <c r="C15">
        <v>13</v>
      </c>
    </row>
    <row r="16" spans="1:12" x14ac:dyDescent="0.25">
      <c r="A16" t="s">
        <v>74</v>
      </c>
      <c r="B16">
        <v>5.92</v>
      </c>
    </row>
    <row r="17" spans="1:13" x14ac:dyDescent="0.25">
      <c r="A17" t="s">
        <v>69</v>
      </c>
      <c r="B17" t="s">
        <v>70</v>
      </c>
      <c r="C17" t="s">
        <v>71</v>
      </c>
      <c r="D17">
        <v>9</v>
      </c>
      <c r="L17" t="s">
        <v>72</v>
      </c>
      <c r="M17" t="s">
        <v>73</v>
      </c>
    </row>
    <row r="20" spans="1:13" x14ac:dyDescent="0.25">
      <c r="A20" s="28" t="s">
        <v>75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3" x14ac:dyDescent="0.25">
      <c r="A21" t="s">
        <v>66</v>
      </c>
    </row>
    <row r="22" spans="1:13" x14ac:dyDescent="0.25">
      <c r="A22" s="5">
        <v>5</v>
      </c>
      <c r="B22" s="5">
        <v>6</v>
      </c>
      <c r="C22" s="5">
        <v>6</v>
      </c>
      <c r="D22" s="5">
        <v>9</v>
      </c>
      <c r="E22" s="5">
        <v>10</v>
      </c>
      <c r="F22" s="5">
        <v>13</v>
      </c>
      <c r="G22" s="5">
        <v>15</v>
      </c>
    </row>
    <row r="23" spans="1:13" x14ac:dyDescent="0.25">
      <c r="A23" t="s">
        <v>67</v>
      </c>
      <c r="B23" t="s">
        <v>76</v>
      </c>
      <c r="C23">
        <v>15</v>
      </c>
    </row>
    <row r="24" spans="1:13" x14ac:dyDescent="0.25">
      <c r="A24" t="s">
        <v>80</v>
      </c>
    </row>
    <row r="25" spans="1:13" x14ac:dyDescent="0.25">
      <c r="A25" t="s">
        <v>69</v>
      </c>
      <c r="B25" t="s">
        <v>77</v>
      </c>
      <c r="C25" t="s">
        <v>78</v>
      </c>
      <c r="D25">
        <v>13</v>
      </c>
      <c r="L25" t="s">
        <v>72</v>
      </c>
      <c r="M25" t="s">
        <v>79</v>
      </c>
    </row>
    <row r="28" spans="1:13" x14ac:dyDescent="0.25">
      <c r="A28" s="28" t="s">
        <v>81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3" x14ac:dyDescent="0.25">
      <c r="A29" t="s">
        <v>105</v>
      </c>
    </row>
    <row r="30" spans="1:13" x14ac:dyDescent="0.25">
      <c r="A30" s="5">
        <v>20</v>
      </c>
      <c r="B30" s="5">
        <v>22</v>
      </c>
      <c r="C30" s="5">
        <v>25</v>
      </c>
      <c r="D30" s="5">
        <v>18</v>
      </c>
      <c r="E30" s="5">
        <v>16</v>
      </c>
      <c r="F30" s="5">
        <v>17</v>
      </c>
      <c r="G30" s="5">
        <v>20</v>
      </c>
      <c r="H30" s="5">
        <v>20</v>
      </c>
      <c r="I30" s="5">
        <v>16</v>
      </c>
    </row>
    <row r="31" spans="1:13" x14ac:dyDescent="0.25">
      <c r="A31" s="22" t="s">
        <v>106</v>
      </c>
    </row>
    <row r="32" spans="1:13" x14ac:dyDescent="0.25">
      <c r="A32" t="s">
        <v>67</v>
      </c>
      <c r="B32" t="s">
        <v>82</v>
      </c>
      <c r="C32">
        <v>25</v>
      </c>
    </row>
    <row r="33" spans="1:13" x14ac:dyDescent="0.25">
      <c r="A33" t="s">
        <v>69</v>
      </c>
      <c r="B33" t="s">
        <v>83</v>
      </c>
      <c r="C33" t="s">
        <v>84</v>
      </c>
      <c r="D33">
        <v>21</v>
      </c>
      <c r="L33" t="s">
        <v>72</v>
      </c>
      <c r="M33" t="s">
        <v>85</v>
      </c>
    </row>
    <row r="34" spans="1:13" x14ac:dyDescent="0.25">
      <c r="A34" t="s">
        <v>86</v>
      </c>
    </row>
    <row r="37" spans="1:13" x14ac:dyDescent="0.25">
      <c r="A37" s="28" t="s">
        <v>87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3" x14ac:dyDescent="0.25">
      <c r="A38" s="5">
        <v>3</v>
      </c>
      <c r="B38" s="5">
        <v>4</v>
      </c>
      <c r="C38" s="5">
        <v>6</v>
      </c>
      <c r="D38" s="5">
        <v>8</v>
      </c>
      <c r="E38" s="5">
        <v>11</v>
      </c>
      <c r="F38" s="5">
        <v>14</v>
      </c>
      <c r="G38" s="5">
        <v>16</v>
      </c>
      <c r="H38" s="5">
        <v>17</v>
      </c>
      <c r="I38" s="5">
        <v>20</v>
      </c>
      <c r="J38" s="5">
        <v>21</v>
      </c>
      <c r="K38" s="5">
        <v>23</v>
      </c>
      <c r="L38" s="5">
        <v>24</v>
      </c>
    </row>
    <row r="39" spans="1:13" x14ac:dyDescent="0.25">
      <c r="A39" t="s">
        <v>67</v>
      </c>
      <c r="B39" t="s">
        <v>88</v>
      </c>
      <c r="C39">
        <v>24</v>
      </c>
    </row>
    <row r="40" spans="1:13" x14ac:dyDescent="0.25">
      <c r="A40" t="s">
        <v>89</v>
      </c>
      <c r="B40" t="s">
        <v>90</v>
      </c>
      <c r="C40" t="s">
        <v>91</v>
      </c>
    </row>
    <row r="41" spans="1:13" x14ac:dyDescent="0.25">
      <c r="A41" t="s">
        <v>92</v>
      </c>
    </row>
    <row r="42" spans="1:13" x14ac:dyDescent="0.25">
      <c r="A42" t="s">
        <v>93</v>
      </c>
    </row>
    <row r="43" spans="1:13" x14ac:dyDescent="0.25">
      <c r="A43" t="s">
        <v>94</v>
      </c>
    </row>
    <row r="44" spans="1:13" x14ac:dyDescent="0.25">
      <c r="A44" t="s">
        <v>95</v>
      </c>
    </row>
    <row r="45" spans="1:13" x14ac:dyDescent="0.25">
      <c r="A45" t="s">
        <v>96</v>
      </c>
    </row>
    <row r="46" spans="1:13" x14ac:dyDescent="0.25">
      <c r="A46" t="s">
        <v>97</v>
      </c>
    </row>
    <row r="47" spans="1:13" x14ac:dyDescent="0.25">
      <c r="A47" t="s">
        <v>98</v>
      </c>
    </row>
    <row r="49" spans="1:2" x14ac:dyDescent="0.25">
      <c r="A49" t="s">
        <v>99</v>
      </c>
    </row>
    <row r="50" spans="1:2" x14ac:dyDescent="0.25">
      <c r="A50" t="s">
        <v>100</v>
      </c>
    </row>
    <row r="51" spans="1:2" x14ac:dyDescent="0.25">
      <c r="A51" t="s">
        <v>101</v>
      </c>
    </row>
    <row r="52" spans="1:2" x14ac:dyDescent="0.25">
      <c r="A52" t="s">
        <v>102</v>
      </c>
    </row>
    <row r="54" spans="1:2" x14ac:dyDescent="0.25">
      <c r="A54" t="s">
        <v>72</v>
      </c>
      <c r="B54" t="s">
        <v>103</v>
      </c>
    </row>
    <row r="55" spans="1:2" x14ac:dyDescent="0.25">
      <c r="A55" t="s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6" workbookViewId="0">
      <selection activeCell="A31" sqref="A31"/>
    </sheetView>
  </sheetViews>
  <sheetFormatPr defaultRowHeight="15" x14ac:dyDescent="0.25"/>
  <cols>
    <col min="3" max="3" width="21.42578125" customWidth="1"/>
    <col min="4" max="4" width="16.7109375" customWidth="1"/>
    <col min="5" max="5" width="14.5703125" customWidth="1"/>
    <col min="6" max="6" width="17.7109375" customWidth="1"/>
    <col min="7" max="7" width="17" customWidth="1"/>
    <col min="8" max="8" width="12.7109375" customWidth="1"/>
    <col min="9" max="9" width="15.5703125" customWidth="1"/>
    <col min="10" max="10" width="14.5703125" customWidth="1"/>
    <col min="11" max="11" width="18.7109375" customWidth="1"/>
  </cols>
  <sheetData>
    <row r="1" spans="1:8" ht="18.75" x14ac:dyDescent="0.3">
      <c r="D1" s="37" t="s">
        <v>141</v>
      </c>
    </row>
    <row r="3" spans="1:8" x14ac:dyDescent="0.25">
      <c r="C3" s="4" t="s">
        <v>126</v>
      </c>
      <c r="E3" s="34" t="s">
        <v>136</v>
      </c>
      <c r="F3" s="48">
        <v>7</v>
      </c>
      <c r="G3" s="34" t="s">
        <v>137</v>
      </c>
      <c r="H3" s="48">
        <v>5</v>
      </c>
    </row>
    <row r="4" spans="1:8" x14ac:dyDescent="0.25">
      <c r="A4" s="43"/>
      <c r="C4" s="13" t="s">
        <v>135</v>
      </c>
      <c r="D4" s="13" t="s">
        <v>134</v>
      </c>
      <c r="E4" s="13" t="s">
        <v>129</v>
      </c>
      <c r="F4" s="13" t="s">
        <v>130</v>
      </c>
    </row>
    <row r="5" spans="1:8" x14ac:dyDescent="0.25">
      <c r="B5" s="43" t="s">
        <v>119</v>
      </c>
      <c r="C5" s="45">
        <v>1</v>
      </c>
      <c r="D5" s="45">
        <v>4</v>
      </c>
      <c r="E5" s="45">
        <f>D5-$F$3</f>
        <v>-3</v>
      </c>
      <c r="F5" s="45">
        <f>E5^2</f>
        <v>9</v>
      </c>
      <c r="G5" s="4" t="s">
        <v>32</v>
      </c>
      <c r="H5" s="32" t="s">
        <v>139</v>
      </c>
    </row>
    <row r="6" spans="1:8" x14ac:dyDescent="0.25">
      <c r="C6" s="45">
        <v>2</v>
      </c>
      <c r="D6" s="45">
        <v>5</v>
      </c>
      <c r="E6" s="45">
        <f t="shared" ref="E6:E9" si="0">D6-$F$3</f>
        <v>-2</v>
      </c>
      <c r="F6" s="45">
        <f t="shared" ref="F6:F9" si="1">E6^2</f>
        <v>4</v>
      </c>
      <c r="G6" s="10" t="s">
        <v>32</v>
      </c>
      <c r="H6" s="10">
        <f>F10/(H3-1)</f>
        <v>6.5</v>
      </c>
    </row>
    <row r="7" spans="1:8" x14ac:dyDescent="0.25">
      <c r="C7" s="45">
        <v>3</v>
      </c>
      <c r="D7" s="45">
        <v>7</v>
      </c>
      <c r="E7" s="45">
        <f t="shared" si="0"/>
        <v>0</v>
      </c>
      <c r="F7" s="45">
        <f t="shared" si="1"/>
        <v>0</v>
      </c>
      <c r="G7" s="49" t="s">
        <v>37</v>
      </c>
      <c r="H7" s="50" t="s">
        <v>138</v>
      </c>
    </row>
    <row r="8" spans="1:8" ht="18.75" x14ac:dyDescent="0.3">
      <c r="C8" s="45">
        <v>4</v>
      </c>
      <c r="D8" s="45">
        <v>9</v>
      </c>
      <c r="E8" s="45">
        <f t="shared" si="0"/>
        <v>2</v>
      </c>
      <c r="F8" s="45">
        <f t="shared" si="1"/>
        <v>4</v>
      </c>
      <c r="G8" s="51" t="s">
        <v>37</v>
      </c>
      <c r="H8" s="52">
        <f>SQRT(H6)</f>
        <v>2.5495097567963922</v>
      </c>
    </row>
    <row r="9" spans="1:8" x14ac:dyDescent="0.25">
      <c r="C9" s="45">
        <v>5</v>
      </c>
      <c r="D9" s="45">
        <v>10</v>
      </c>
      <c r="E9" s="45">
        <f t="shared" si="0"/>
        <v>3</v>
      </c>
      <c r="F9" s="45">
        <f t="shared" si="1"/>
        <v>9</v>
      </c>
    </row>
    <row r="10" spans="1:8" x14ac:dyDescent="0.25">
      <c r="C10" s="46" t="s">
        <v>18</v>
      </c>
      <c r="D10" s="6"/>
      <c r="E10" s="6">
        <f>SUM(E5:E9)</f>
        <v>0</v>
      </c>
      <c r="F10" s="6">
        <f>SUM(F5:F9)</f>
        <v>26</v>
      </c>
    </row>
    <row r="11" spans="1:8" x14ac:dyDescent="0.25">
      <c r="B11" s="46"/>
      <c r="C11" s="6"/>
    </row>
    <row r="12" spans="1:8" x14ac:dyDescent="0.25">
      <c r="C12" s="4" t="s">
        <v>142</v>
      </c>
      <c r="E12" s="34" t="s">
        <v>136</v>
      </c>
      <c r="F12" s="48">
        <v>7</v>
      </c>
      <c r="G12" s="34" t="s">
        <v>137</v>
      </c>
      <c r="H12" s="48">
        <v>5</v>
      </c>
    </row>
    <row r="13" spans="1:8" x14ac:dyDescent="0.25">
      <c r="A13" s="43"/>
      <c r="C13" s="13" t="s">
        <v>135</v>
      </c>
      <c r="D13" s="13" t="s">
        <v>134</v>
      </c>
      <c r="E13" s="13" t="s">
        <v>129</v>
      </c>
      <c r="F13" s="13" t="s">
        <v>130</v>
      </c>
    </row>
    <row r="14" spans="1:8" x14ac:dyDescent="0.25">
      <c r="B14" s="43" t="s">
        <v>121</v>
      </c>
      <c r="C14" s="45">
        <v>1</v>
      </c>
      <c r="D14" s="45">
        <v>5</v>
      </c>
      <c r="E14" s="45">
        <f>D14-$F$3</f>
        <v>-2</v>
      </c>
      <c r="F14" s="45">
        <f>E14^2</f>
        <v>4</v>
      </c>
      <c r="G14" s="4" t="s">
        <v>32</v>
      </c>
      <c r="H14" s="32" t="s">
        <v>139</v>
      </c>
    </row>
    <row r="15" spans="1:8" x14ac:dyDescent="0.25">
      <c r="C15" s="45">
        <v>2</v>
      </c>
      <c r="D15" s="45">
        <v>6</v>
      </c>
      <c r="E15" s="45">
        <f t="shared" ref="E15:E18" si="2">D15-$F$3</f>
        <v>-1</v>
      </c>
      <c r="F15" s="45">
        <f t="shared" ref="F15:F18" si="3">E15^2</f>
        <v>1</v>
      </c>
      <c r="G15" s="10" t="s">
        <v>32</v>
      </c>
      <c r="H15" s="10">
        <f>F19/(H12-1)</f>
        <v>2.5</v>
      </c>
    </row>
    <row r="16" spans="1:8" x14ac:dyDescent="0.25">
      <c r="C16" s="45">
        <v>3</v>
      </c>
      <c r="D16" s="45">
        <v>7</v>
      </c>
      <c r="E16" s="45">
        <f t="shared" si="2"/>
        <v>0</v>
      </c>
      <c r="F16" s="45">
        <f t="shared" si="3"/>
        <v>0</v>
      </c>
      <c r="G16" s="49" t="s">
        <v>37</v>
      </c>
      <c r="H16" s="50" t="s">
        <v>138</v>
      </c>
    </row>
    <row r="17" spans="1:9" ht="18.75" x14ac:dyDescent="0.3">
      <c r="C17" s="45">
        <v>4</v>
      </c>
      <c r="D17" s="45">
        <v>8</v>
      </c>
      <c r="E17" s="45">
        <f t="shared" si="2"/>
        <v>1</v>
      </c>
      <c r="F17" s="45">
        <f t="shared" si="3"/>
        <v>1</v>
      </c>
      <c r="G17" s="51" t="s">
        <v>37</v>
      </c>
      <c r="H17" s="52">
        <f>SQRT(H15)</f>
        <v>1.5811388300841898</v>
      </c>
    </row>
    <row r="18" spans="1:9" x14ac:dyDescent="0.25">
      <c r="C18" s="45">
        <v>5</v>
      </c>
      <c r="D18" s="45">
        <v>9</v>
      </c>
      <c r="E18" s="45">
        <f t="shared" si="2"/>
        <v>2</v>
      </c>
      <c r="F18" s="45">
        <f t="shared" si="3"/>
        <v>4</v>
      </c>
    </row>
    <row r="19" spans="1:9" x14ac:dyDescent="0.25">
      <c r="C19" s="46" t="s">
        <v>18</v>
      </c>
      <c r="D19" s="6"/>
      <c r="E19" s="6">
        <f>SUM(E14:E18)</f>
        <v>0</v>
      </c>
      <c r="F19" s="6">
        <f>SUM(F14:F18)</f>
        <v>10</v>
      </c>
    </row>
    <row r="20" spans="1:9" x14ac:dyDescent="0.25">
      <c r="C20" s="46"/>
      <c r="D20" s="6"/>
      <c r="E20" s="6"/>
      <c r="F20" s="6"/>
    </row>
    <row r="21" spans="1:9" x14ac:dyDescent="0.25">
      <c r="B21" s="4" t="s">
        <v>159</v>
      </c>
      <c r="C21" s="46"/>
      <c r="D21" s="6"/>
      <c r="E21" s="6"/>
      <c r="F21" s="6"/>
    </row>
    <row r="22" spans="1:9" x14ac:dyDescent="0.25">
      <c r="B22" s="47" t="s">
        <v>140</v>
      </c>
      <c r="D22" s="6"/>
      <c r="E22" s="6"/>
      <c r="F22" s="10" t="s">
        <v>117</v>
      </c>
    </row>
    <row r="23" spans="1:9" x14ac:dyDescent="0.25">
      <c r="C23" s="46"/>
      <c r="D23" s="6"/>
      <c r="E23" s="6"/>
      <c r="F23" s="6"/>
    </row>
    <row r="24" spans="1:9" x14ac:dyDescent="0.25">
      <c r="A24" t="s">
        <v>143</v>
      </c>
      <c r="C24" s="46"/>
      <c r="D24" s="58" t="s">
        <v>145</v>
      </c>
      <c r="E24" s="6"/>
      <c r="F24" s="6"/>
    </row>
    <row r="25" spans="1:9" x14ac:dyDescent="0.25">
      <c r="C25" s="46"/>
      <c r="D25" s="58" t="s">
        <v>144</v>
      </c>
      <c r="E25" s="6"/>
      <c r="F25" s="6"/>
    </row>
    <row r="26" spans="1:9" x14ac:dyDescent="0.25">
      <c r="C26" s="46"/>
      <c r="E26" s="6"/>
      <c r="F26" s="6"/>
    </row>
    <row r="27" spans="1:9" x14ac:dyDescent="0.25">
      <c r="A27" s="32" t="s">
        <v>116</v>
      </c>
      <c r="G27" t="s">
        <v>115</v>
      </c>
    </row>
    <row r="28" spans="1:9" x14ac:dyDescent="0.25">
      <c r="D28" s="63" t="s">
        <v>3</v>
      </c>
      <c r="E28" s="63"/>
      <c r="F28" s="63"/>
      <c r="G28" s="63"/>
      <c r="H28" s="63"/>
      <c r="I28" s="63"/>
    </row>
    <row r="29" spans="1:9" x14ac:dyDescent="0.25">
      <c r="D29" s="62" t="s">
        <v>4</v>
      </c>
      <c r="E29" s="62"/>
      <c r="F29" s="62"/>
      <c r="G29" s="62"/>
      <c r="H29" s="62"/>
      <c r="I29" s="62"/>
    </row>
    <row r="30" spans="1:9" ht="15.75" thickBot="1" x14ac:dyDescent="0.3">
      <c r="D30" s="53" t="s">
        <v>10</v>
      </c>
      <c r="E30" s="54" t="s">
        <v>131</v>
      </c>
      <c r="F30" s="55" t="s">
        <v>132</v>
      </c>
      <c r="G30" s="54" t="s">
        <v>11</v>
      </c>
      <c r="H30" s="53" t="s">
        <v>133</v>
      </c>
      <c r="I30" s="56" t="s">
        <v>107</v>
      </c>
    </row>
    <row r="31" spans="1:9" x14ac:dyDescent="0.25">
      <c r="A31" s="10" t="s">
        <v>21</v>
      </c>
      <c r="B31" s="10"/>
      <c r="D31" s="6">
        <v>0</v>
      </c>
      <c r="E31" s="7">
        <v>3</v>
      </c>
      <c r="F31" s="8">
        <f>D31*E31</f>
        <v>0</v>
      </c>
      <c r="G31" s="7">
        <f>D31^2</f>
        <v>0</v>
      </c>
      <c r="H31" s="6">
        <f>E31*G31</f>
        <v>0</v>
      </c>
      <c r="I31" s="7">
        <f>E31</f>
        <v>3</v>
      </c>
    </row>
    <row r="32" spans="1:9" x14ac:dyDescent="0.25">
      <c r="A32" t="s">
        <v>0</v>
      </c>
      <c r="D32" s="6">
        <v>1</v>
      </c>
      <c r="E32" s="7">
        <v>6</v>
      </c>
      <c r="F32" s="8">
        <f t="shared" ref="F32:F36" si="4">D32*E32</f>
        <v>6</v>
      </c>
      <c r="G32" s="7">
        <f t="shared" ref="G32:G36" si="5">D32^2</f>
        <v>1</v>
      </c>
      <c r="H32" s="6">
        <f t="shared" ref="H32:H36" si="6">E32*G32</f>
        <v>6</v>
      </c>
      <c r="I32" s="7">
        <f>I31+E32</f>
        <v>9</v>
      </c>
    </row>
    <row r="33" spans="1:9" x14ac:dyDescent="0.25">
      <c r="A33" t="s">
        <v>1</v>
      </c>
      <c r="D33" s="6">
        <v>2</v>
      </c>
      <c r="E33" s="7">
        <v>15</v>
      </c>
      <c r="F33" s="8">
        <f t="shared" si="4"/>
        <v>30</v>
      </c>
      <c r="G33" s="7">
        <f t="shared" si="5"/>
        <v>4</v>
      </c>
      <c r="H33" s="6">
        <f t="shared" si="6"/>
        <v>60</v>
      </c>
      <c r="I33" s="7">
        <f t="shared" ref="I33:I36" si="7">I32+E33</f>
        <v>24</v>
      </c>
    </row>
    <row r="34" spans="1:9" x14ac:dyDescent="0.25">
      <c r="A34" t="s">
        <v>2</v>
      </c>
      <c r="D34" s="6">
        <v>3</v>
      </c>
      <c r="E34" s="7">
        <v>25</v>
      </c>
      <c r="F34" s="8">
        <f t="shared" si="4"/>
        <v>75</v>
      </c>
      <c r="G34" s="7">
        <f t="shared" si="5"/>
        <v>9</v>
      </c>
      <c r="H34" s="6">
        <f t="shared" si="6"/>
        <v>225</v>
      </c>
      <c r="I34" s="7">
        <f t="shared" si="7"/>
        <v>49</v>
      </c>
    </row>
    <row r="35" spans="1:9" x14ac:dyDescent="0.25">
      <c r="D35" s="6">
        <v>4</v>
      </c>
      <c r="E35" s="7">
        <v>40</v>
      </c>
      <c r="F35" s="8">
        <f t="shared" si="4"/>
        <v>160</v>
      </c>
      <c r="G35" s="7">
        <f t="shared" si="5"/>
        <v>16</v>
      </c>
      <c r="H35" s="6">
        <f t="shared" si="6"/>
        <v>640</v>
      </c>
      <c r="I35" s="7">
        <f t="shared" si="7"/>
        <v>89</v>
      </c>
    </row>
    <row r="36" spans="1:9" x14ac:dyDescent="0.25">
      <c r="D36" s="6">
        <v>5</v>
      </c>
      <c r="E36" s="7">
        <v>10</v>
      </c>
      <c r="F36" s="9">
        <f t="shared" si="4"/>
        <v>50</v>
      </c>
      <c r="G36" s="7">
        <f t="shared" si="5"/>
        <v>25</v>
      </c>
      <c r="H36" s="6">
        <f t="shared" si="6"/>
        <v>250</v>
      </c>
      <c r="I36" s="7">
        <f t="shared" si="7"/>
        <v>99</v>
      </c>
    </row>
    <row r="37" spans="1:9" ht="15.75" thickBot="1" x14ac:dyDescent="0.3">
      <c r="D37" s="3" t="s">
        <v>18</v>
      </c>
      <c r="E37" s="30">
        <f>SUM(E31:E36)</f>
        <v>99</v>
      </c>
      <c r="F37" s="29">
        <f>SUM(F31:F36)</f>
        <v>321</v>
      </c>
      <c r="G37" s="30">
        <f>SUM(G31:G36)</f>
        <v>55</v>
      </c>
      <c r="H37" s="31">
        <f>SUM(H31:H36)</f>
        <v>1181</v>
      </c>
      <c r="I37" s="2"/>
    </row>
    <row r="38" spans="1:9" x14ac:dyDescent="0.25">
      <c r="D38" s="4" t="s">
        <v>5</v>
      </c>
      <c r="H38" s="1"/>
    </row>
    <row r="39" spans="1:9" x14ac:dyDescent="0.25">
      <c r="H39" t="s">
        <v>109</v>
      </c>
    </row>
    <row r="40" spans="1:9" x14ac:dyDescent="0.25">
      <c r="H40" t="s">
        <v>14</v>
      </c>
    </row>
    <row r="41" spans="1:9" x14ac:dyDescent="0.25">
      <c r="H41" t="s">
        <v>15</v>
      </c>
      <c r="I41" t="s">
        <v>16</v>
      </c>
    </row>
    <row r="42" spans="1:9" x14ac:dyDescent="0.25">
      <c r="I42" t="s">
        <v>17</v>
      </c>
    </row>
    <row r="43" spans="1:9" x14ac:dyDescent="0.25">
      <c r="D43">
        <f>SQRT(1.43)</f>
        <v>1.1958260743101399</v>
      </c>
      <c r="E43">
        <f>1.2</f>
        <v>1.2</v>
      </c>
      <c r="F43" s="4" t="s">
        <v>20</v>
      </c>
    </row>
    <row r="45" spans="1:9" x14ac:dyDescent="0.25">
      <c r="C45" s="4" t="s">
        <v>6</v>
      </c>
      <c r="D45">
        <v>2.56</v>
      </c>
    </row>
    <row r="46" spans="1:9" x14ac:dyDescent="0.25">
      <c r="C46" s="4" t="s">
        <v>13</v>
      </c>
      <c r="D46">
        <v>1.2</v>
      </c>
      <c r="E46" s="4" t="s">
        <v>20</v>
      </c>
    </row>
    <row r="47" spans="1:9" x14ac:dyDescent="0.25">
      <c r="C47" s="4" t="s">
        <v>7</v>
      </c>
      <c r="D47">
        <v>1.9</v>
      </c>
    </row>
    <row r="48" spans="1:9" x14ac:dyDescent="0.25">
      <c r="C48" s="4" t="s">
        <v>8</v>
      </c>
    </row>
    <row r="49" spans="1:5" x14ac:dyDescent="0.25">
      <c r="C49" s="4" t="s">
        <v>9</v>
      </c>
    </row>
    <row r="50" spans="1:5" x14ac:dyDescent="0.25">
      <c r="C50" s="4" t="s">
        <v>12</v>
      </c>
    </row>
    <row r="52" spans="1:5" x14ac:dyDescent="0.25">
      <c r="C52" t="s">
        <v>146</v>
      </c>
    </row>
    <row r="53" spans="1:5" x14ac:dyDescent="0.25">
      <c r="C53" t="s">
        <v>148</v>
      </c>
    </row>
    <row r="54" spans="1:5" x14ac:dyDescent="0.25">
      <c r="C54" t="s">
        <v>147</v>
      </c>
    </row>
    <row r="56" spans="1:5" x14ac:dyDescent="0.25">
      <c r="A56" s="10" t="s">
        <v>22</v>
      </c>
    </row>
    <row r="57" spans="1:5" x14ac:dyDescent="0.25">
      <c r="A57" t="s">
        <v>19</v>
      </c>
    </row>
    <row r="59" spans="1:5" x14ac:dyDescent="0.25">
      <c r="C59" s="62" t="s">
        <v>108</v>
      </c>
      <c r="D59" s="62"/>
      <c r="E59" s="62"/>
    </row>
    <row r="60" spans="1:5" x14ac:dyDescent="0.25">
      <c r="C60" s="5">
        <v>237</v>
      </c>
      <c r="D60" s="5">
        <v>242</v>
      </c>
      <c r="E60" s="5">
        <v>232</v>
      </c>
    </row>
    <row r="61" spans="1:5" x14ac:dyDescent="0.25">
      <c r="C61" s="5">
        <v>242</v>
      </c>
      <c r="D61" s="5">
        <v>248</v>
      </c>
      <c r="E61" s="5">
        <v>230</v>
      </c>
    </row>
    <row r="62" spans="1:5" x14ac:dyDescent="0.25">
      <c r="C62" s="5">
        <v>244</v>
      </c>
      <c r="D62" s="5">
        <v>243</v>
      </c>
      <c r="E62" s="5">
        <v>254</v>
      </c>
    </row>
    <row r="63" spans="1:5" x14ac:dyDescent="0.25">
      <c r="C63" s="5">
        <v>262</v>
      </c>
      <c r="D63" s="5">
        <v>234</v>
      </c>
      <c r="E63" s="5">
        <v>220</v>
      </c>
    </row>
    <row r="64" spans="1:5" x14ac:dyDescent="0.25">
      <c r="C64" s="5">
        <v>225</v>
      </c>
      <c r="D64" s="5">
        <v>236</v>
      </c>
      <c r="E64" s="5">
        <v>232</v>
      </c>
    </row>
    <row r="65" spans="3:5" x14ac:dyDescent="0.25">
      <c r="C65" s="5">
        <v>218</v>
      </c>
      <c r="D65" s="5">
        <v>228</v>
      </c>
      <c r="E65" s="5">
        <v>240</v>
      </c>
    </row>
  </sheetData>
  <mergeCells count="3">
    <mergeCell ref="D29:I29"/>
    <mergeCell ref="D28:I28"/>
    <mergeCell ref="C59:E5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3" workbookViewId="0">
      <selection activeCell="D66" sqref="D66"/>
    </sheetView>
  </sheetViews>
  <sheetFormatPr defaultRowHeight="15" x14ac:dyDescent="0.25"/>
  <cols>
    <col min="1" max="1" width="19.28515625" customWidth="1"/>
    <col min="3" max="3" width="9.5703125" customWidth="1"/>
    <col min="4" max="4" width="14.42578125" customWidth="1"/>
    <col min="5" max="5" width="14.5703125" customWidth="1"/>
    <col min="6" max="6" width="10.85546875" customWidth="1"/>
    <col min="7" max="7" width="9.5703125" bestFit="1" customWidth="1"/>
  </cols>
  <sheetData>
    <row r="1" spans="1:6" x14ac:dyDescent="0.25">
      <c r="A1" s="4" t="s">
        <v>114</v>
      </c>
    </row>
    <row r="3" spans="1:6" ht="21" x14ac:dyDescent="0.35">
      <c r="B3" s="36" t="s">
        <v>113</v>
      </c>
    </row>
    <row r="4" spans="1:6" x14ac:dyDescent="0.25">
      <c r="A4" s="44" t="s">
        <v>23</v>
      </c>
      <c r="B4" s="10" t="s">
        <v>24</v>
      </c>
    </row>
    <row r="5" spans="1:6" x14ac:dyDescent="0.25">
      <c r="B5" t="s">
        <v>25</v>
      </c>
    </row>
    <row r="6" spans="1:6" x14ac:dyDescent="0.25">
      <c r="A6" s="11" t="s">
        <v>26</v>
      </c>
      <c r="B6" s="12" t="s">
        <v>27</v>
      </c>
      <c r="C6" s="12" t="s">
        <v>28</v>
      </c>
      <c r="D6" s="12" t="s">
        <v>29</v>
      </c>
      <c r="E6" s="13" t="s">
        <v>30</v>
      </c>
      <c r="F6" s="12" t="s">
        <v>31</v>
      </c>
    </row>
    <row r="7" spans="1:6" x14ac:dyDescent="0.25">
      <c r="A7" s="14">
        <v>2</v>
      </c>
      <c r="B7" s="7">
        <v>5</v>
      </c>
      <c r="C7" s="7">
        <f>A7*B7</f>
        <v>10</v>
      </c>
      <c r="D7" s="41">
        <f>ABS(A7-$E$14)</f>
        <v>2.166666666666667</v>
      </c>
      <c r="E7" s="39">
        <f>D7^2</f>
        <v>4.6944444444444455</v>
      </c>
      <c r="F7" s="15">
        <f>ROUND(E7*B7,3)</f>
        <v>23.472000000000001</v>
      </c>
    </row>
    <row r="8" spans="1:6" x14ac:dyDescent="0.25">
      <c r="A8" s="14">
        <v>3</v>
      </c>
      <c r="B8" s="7">
        <v>4</v>
      </c>
      <c r="C8" s="7">
        <f t="shared" ref="C8:C11" si="0">A8*B8</f>
        <v>12</v>
      </c>
      <c r="D8" s="41">
        <f t="shared" ref="D8:D11" si="1">ABS(A8-$E$14)</f>
        <v>1.166666666666667</v>
      </c>
      <c r="E8" s="39">
        <f t="shared" ref="E8:E11" si="2">D8^2</f>
        <v>1.3611111111111118</v>
      </c>
      <c r="F8" s="15">
        <f t="shared" ref="F8:F11" si="3">ROUND(E8*B8,3)</f>
        <v>5.444</v>
      </c>
    </row>
    <row r="9" spans="1:6" x14ac:dyDescent="0.25">
      <c r="A9" s="14">
        <v>5</v>
      </c>
      <c r="B9" s="7">
        <v>4</v>
      </c>
      <c r="C9" s="7">
        <f t="shared" si="0"/>
        <v>20</v>
      </c>
      <c r="D9" s="41">
        <f t="shared" si="1"/>
        <v>0.83333333333333304</v>
      </c>
      <c r="E9" s="39">
        <f t="shared" si="2"/>
        <v>0.69444444444444398</v>
      </c>
      <c r="F9" s="15">
        <f t="shared" si="3"/>
        <v>2.778</v>
      </c>
    </row>
    <row r="10" spans="1:6" x14ac:dyDescent="0.25">
      <c r="A10" s="14">
        <v>6</v>
      </c>
      <c r="B10" s="7">
        <v>2</v>
      </c>
      <c r="C10" s="7">
        <f t="shared" si="0"/>
        <v>12</v>
      </c>
      <c r="D10" s="41">
        <f t="shared" si="1"/>
        <v>1.833333333333333</v>
      </c>
      <c r="E10" s="39">
        <f t="shared" si="2"/>
        <v>3.3611111111111098</v>
      </c>
      <c r="F10" s="15">
        <f t="shared" si="3"/>
        <v>6.7220000000000004</v>
      </c>
    </row>
    <row r="11" spans="1:6" x14ac:dyDescent="0.25">
      <c r="A11" s="17">
        <v>7</v>
      </c>
      <c r="B11" s="18">
        <v>3</v>
      </c>
      <c r="C11" s="18">
        <f t="shared" si="0"/>
        <v>21</v>
      </c>
      <c r="D11" s="42">
        <f t="shared" si="1"/>
        <v>2.833333333333333</v>
      </c>
      <c r="E11" s="40">
        <f t="shared" si="2"/>
        <v>8.0277777777777768</v>
      </c>
      <c r="F11" s="19">
        <f t="shared" si="3"/>
        <v>24.082999999999998</v>
      </c>
    </row>
    <row r="12" spans="1:6" x14ac:dyDescent="0.25">
      <c r="A12" s="20" t="s">
        <v>18</v>
      </c>
      <c r="B12" s="14">
        <f>SUM(B7:B11)</f>
        <v>18</v>
      </c>
      <c r="C12" s="35">
        <f>SUM(C7:C11)</f>
        <v>75</v>
      </c>
      <c r="F12" s="21">
        <f>SUM(F7:F11)</f>
        <v>62.498999999999995</v>
      </c>
    </row>
    <row r="14" spans="1:6" x14ac:dyDescent="0.25">
      <c r="A14" s="4" t="s">
        <v>32</v>
      </c>
      <c r="C14" s="4" t="s">
        <v>33</v>
      </c>
      <c r="D14" s="21">
        <f>75/18</f>
        <v>4.166666666666667</v>
      </c>
      <c r="E14" s="21">
        <f>D14</f>
        <v>4.166666666666667</v>
      </c>
    </row>
    <row r="16" spans="1:6" x14ac:dyDescent="0.25">
      <c r="A16" s="32" t="s">
        <v>34</v>
      </c>
      <c r="B16" s="14" t="s">
        <v>35</v>
      </c>
      <c r="C16" s="32" t="s">
        <v>36</v>
      </c>
    </row>
    <row r="17" spans="1:8" x14ac:dyDescent="0.25">
      <c r="B17" s="23"/>
    </row>
    <row r="18" spans="1:8" x14ac:dyDescent="0.25">
      <c r="A18" s="4" t="s">
        <v>37</v>
      </c>
      <c r="C18" s="32" t="s">
        <v>34</v>
      </c>
      <c r="F18" s="4" t="s">
        <v>110</v>
      </c>
      <c r="G18">
        <f>D20/E14*100</f>
        <v>46.017531186174992</v>
      </c>
      <c r="H18" t="s">
        <v>53</v>
      </c>
    </row>
    <row r="19" spans="1:8" x14ac:dyDescent="0.25">
      <c r="C19" s="33" t="s">
        <v>38</v>
      </c>
      <c r="D19" s="21">
        <f>F12/(B12-1)</f>
        <v>3.676411764705882</v>
      </c>
    </row>
    <row r="20" spans="1:8" x14ac:dyDescent="0.25">
      <c r="A20" s="4" t="s">
        <v>39</v>
      </c>
      <c r="C20" s="34" t="s">
        <v>40</v>
      </c>
      <c r="D20" s="21">
        <f>SQRT(D19)</f>
        <v>1.9173971327572914</v>
      </c>
    </row>
    <row r="22" spans="1:8" ht="21" x14ac:dyDescent="0.35">
      <c r="B22" s="38" t="s">
        <v>112</v>
      </c>
    </row>
    <row r="23" spans="1:8" x14ac:dyDescent="0.25">
      <c r="A23" s="44" t="s">
        <v>41</v>
      </c>
      <c r="B23" s="10" t="s">
        <v>42</v>
      </c>
    </row>
    <row r="24" spans="1:8" x14ac:dyDescent="0.25">
      <c r="B24" t="s">
        <v>43</v>
      </c>
    </row>
    <row r="25" spans="1:8" x14ac:dyDescent="0.25">
      <c r="A25" s="11" t="s">
        <v>44</v>
      </c>
      <c r="B25" s="12" t="s">
        <v>27</v>
      </c>
      <c r="C25" s="12" t="s">
        <v>45</v>
      </c>
      <c r="D25" s="12" t="s">
        <v>46</v>
      </c>
      <c r="E25" s="12" t="s">
        <v>29</v>
      </c>
      <c r="F25" s="13" t="s">
        <v>30</v>
      </c>
      <c r="G25" s="12" t="s">
        <v>31</v>
      </c>
    </row>
    <row r="26" spans="1:8" x14ac:dyDescent="0.25">
      <c r="A26" s="24" t="s">
        <v>47</v>
      </c>
      <c r="B26" s="7">
        <v>2</v>
      </c>
      <c r="C26" s="25">
        <v>3</v>
      </c>
      <c r="D26" s="7">
        <f>C26*B26</f>
        <v>6</v>
      </c>
      <c r="E26" s="41">
        <f>ABS(C26-$E$34)</f>
        <v>4.8</v>
      </c>
      <c r="F26" s="16">
        <f>E26^2</f>
        <v>23.04</v>
      </c>
      <c r="G26" s="15">
        <f t="shared" ref="G26:G31" si="4">ROUND(F26*B26,3)</f>
        <v>46.08</v>
      </c>
    </row>
    <row r="27" spans="1:8" x14ac:dyDescent="0.25">
      <c r="A27" s="24" t="s">
        <v>48</v>
      </c>
      <c r="B27" s="7">
        <v>4</v>
      </c>
      <c r="C27" s="8">
        <v>5</v>
      </c>
      <c r="D27" s="7">
        <f t="shared" ref="D27:D31" si="5">C27*B27</f>
        <v>20</v>
      </c>
      <c r="E27" s="41">
        <f t="shared" ref="E27:E31" si="6">ABS(C27-$E$34)</f>
        <v>2.8</v>
      </c>
      <c r="F27" s="16">
        <f t="shared" ref="F27:F31" si="7">E27^2</f>
        <v>7.839999999999999</v>
      </c>
      <c r="G27" s="15">
        <f t="shared" si="4"/>
        <v>31.36</v>
      </c>
    </row>
    <row r="28" spans="1:8" x14ac:dyDescent="0.25">
      <c r="A28" s="24" t="s">
        <v>49</v>
      </c>
      <c r="B28" s="7">
        <v>5</v>
      </c>
      <c r="C28" s="8">
        <v>7</v>
      </c>
      <c r="D28" s="7">
        <f t="shared" si="5"/>
        <v>35</v>
      </c>
      <c r="E28" s="41">
        <f t="shared" si="6"/>
        <v>0.79999999999999982</v>
      </c>
      <c r="F28" s="16">
        <f t="shared" si="7"/>
        <v>0.63999999999999968</v>
      </c>
      <c r="G28" s="15">
        <f t="shared" si="4"/>
        <v>3.2</v>
      </c>
    </row>
    <row r="29" spans="1:8" x14ac:dyDescent="0.25">
      <c r="A29" s="24" t="s">
        <v>50</v>
      </c>
      <c r="B29" s="7">
        <v>4</v>
      </c>
      <c r="C29" s="8">
        <v>9</v>
      </c>
      <c r="D29" s="7">
        <f t="shared" si="5"/>
        <v>36</v>
      </c>
      <c r="E29" s="41">
        <f t="shared" si="6"/>
        <v>1.2000000000000002</v>
      </c>
      <c r="F29" s="16">
        <f t="shared" si="7"/>
        <v>1.4400000000000004</v>
      </c>
      <c r="G29" s="15">
        <f t="shared" si="4"/>
        <v>5.76</v>
      </c>
    </row>
    <row r="30" spans="1:8" x14ac:dyDescent="0.25">
      <c r="A30" s="24" t="s">
        <v>51</v>
      </c>
      <c r="B30" s="7">
        <v>3</v>
      </c>
      <c r="C30" s="8">
        <v>11</v>
      </c>
      <c r="D30" s="7">
        <f t="shared" si="5"/>
        <v>33</v>
      </c>
      <c r="E30" s="41">
        <f t="shared" si="6"/>
        <v>3.2</v>
      </c>
      <c r="F30" s="16">
        <f t="shared" si="7"/>
        <v>10.240000000000002</v>
      </c>
      <c r="G30" s="15">
        <f t="shared" si="4"/>
        <v>30.72</v>
      </c>
    </row>
    <row r="31" spans="1:8" x14ac:dyDescent="0.25">
      <c r="A31" s="26" t="s">
        <v>52</v>
      </c>
      <c r="B31" s="18">
        <v>2</v>
      </c>
      <c r="C31" s="18">
        <v>13</v>
      </c>
      <c r="D31" s="18">
        <f t="shared" si="5"/>
        <v>26</v>
      </c>
      <c r="E31" s="40">
        <f t="shared" si="6"/>
        <v>5.2</v>
      </c>
      <c r="F31" s="19">
        <f t="shared" si="7"/>
        <v>27.040000000000003</v>
      </c>
      <c r="G31" s="19">
        <f t="shared" si="4"/>
        <v>54.08</v>
      </c>
    </row>
    <row r="32" spans="1:8" x14ac:dyDescent="0.25">
      <c r="A32" s="20" t="s">
        <v>18</v>
      </c>
      <c r="B32" s="14">
        <f>SUM(B26:B31)</f>
        <v>20</v>
      </c>
      <c r="D32" s="35">
        <f>SUM(D26:D31)</f>
        <v>156</v>
      </c>
      <c r="G32" s="21">
        <f>SUM(G26:G31)</f>
        <v>171.2</v>
      </c>
    </row>
    <row r="34" spans="1:8" x14ac:dyDescent="0.25">
      <c r="A34" s="4" t="s">
        <v>32</v>
      </c>
      <c r="C34" s="4" t="s">
        <v>33</v>
      </c>
      <c r="D34">
        <f>D32/B32</f>
        <v>7.8</v>
      </c>
      <c r="E34">
        <f>D34</f>
        <v>7.8</v>
      </c>
    </row>
    <row r="36" spans="1:8" x14ac:dyDescent="0.25">
      <c r="A36" s="32" t="s">
        <v>34</v>
      </c>
      <c r="B36" s="14" t="s">
        <v>35</v>
      </c>
      <c r="C36" s="32" t="s">
        <v>36</v>
      </c>
    </row>
    <row r="37" spans="1:8" x14ac:dyDescent="0.25">
      <c r="B37" s="23"/>
    </row>
    <row r="38" spans="1:8" x14ac:dyDescent="0.25">
      <c r="A38" s="4" t="s">
        <v>37</v>
      </c>
      <c r="C38" s="32" t="s">
        <v>34</v>
      </c>
    </row>
    <row r="39" spans="1:8" x14ac:dyDescent="0.25">
      <c r="C39" s="33" t="s">
        <v>38</v>
      </c>
      <c r="D39" s="21">
        <f>G32/(B32-1)</f>
        <v>9.0105263157894733</v>
      </c>
      <c r="F39" s="4" t="s">
        <v>110</v>
      </c>
      <c r="G39" s="21">
        <f>D40/E34*100</f>
        <v>38.484024016491389</v>
      </c>
      <c r="H39" t="s">
        <v>53</v>
      </c>
    </row>
    <row r="40" spans="1:8" x14ac:dyDescent="0.25">
      <c r="A40" s="4" t="s">
        <v>54</v>
      </c>
      <c r="C40" s="34" t="s">
        <v>55</v>
      </c>
      <c r="D40" s="21">
        <f>SQRT(D39)</f>
        <v>3.001753873286328</v>
      </c>
    </row>
    <row r="42" spans="1:8" x14ac:dyDescent="0.25">
      <c r="A42" s="10" t="s">
        <v>56</v>
      </c>
    </row>
    <row r="44" spans="1:8" x14ac:dyDescent="0.25">
      <c r="A44" s="32" t="s">
        <v>57</v>
      </c>
      <c r="C44" s="4" t="s">
        <v>64</v>
      </c>
      <c r="D44" t="s">
        <v>58</v>
      </c>
    </row>
    <row r="45" spans="1:8" x14ac:dyDescent="0.25">
      <c r="D45" s="22" t="s">
        <v>59</v>
      </c>
    </row>
    <row r="46" spans="1:8" x14ac:dyDescent="0.25">
      <c r="D46" t="s">
        <v>60</v>
      </c>
    </row>
    <row r="47" spans="1:8" x14ac:dyDescent="0.25">
      <c r="A47" s="4" t="s">
        <v>111</v>
      </c>
    </row>
    <row r="48" spans="1:8" x14ac:dyDescent="0.25">
      <c r="A48" t="s">
        <v>61</v>
      </c>
    </row>
    <row r="49" spans="1:6" x14ac:dyDescent="0.25">
      <c r="A49" t="s">
        <v>62</v>
      </c>
    </row>
    <row r="51" spans="1:6" x14ac:dyDescent="0.25">
      <c r="A51" s="4" t="s">
        <v>63</v>
      </c>
    </row>
    <row r="53" spans="1:6" x14ac:dyDescent="0.25">
      <c r="A53" s="10" t="s">
        <v>21</v>
      </c>
      <c r="B53" t="s">
        <v>149</v>
      </c>
    </row>
    <row r="54" spans="1:6" x14ac:dyDescent="0.25">
      <c r="B54" t="s">
        <v>150</v>
      </c>
    </row>
    <row r="56" spans="1:6" x14ac:dyDescent="0.25">
      <c r="B56" t="s">
        <v>151</v>
      </c>
    </row>
    <row r="58" spans="1:6" x14ac:dyDescent="0.25">
      <c r="B58" s="5" t="s">
        <v>152</v>
      </c>
      <c r="C58" s="5" t="s">
        <v>153</v>
      </c>
    </row>
    <row r="59" spans="1:6" x14ac:dyDescent="0.25">
      <c r="B59" s="5">
        <v>1</v>
      </c>
      <c r="C59" s="5">
        <v>1570</v>
      </c>
    </row>
    <row r="60" spans="1:6" x14ac:dyDescent="0.25">
      <c r="B60" s="5">
        <v>2</v>
      </c>
      <c r="C60" s="5">
        <v>1472</v>
      </c>
    </row>
    <row r="61" spans="1:6" x14ac:dyDescent="0.25">
      <c r="B61" s="5">
        <v>3</v>
      </c>
      <c r="C61" s="5">
        <v>1624</v>
      </c>
      <c r="E61" s="4" t="s">
        <v>33</v>
      </c>
      <c r="F61" s="59">
        <f>AVERAGE(C59:C78)</f>
        <v>1555.8</v>
      </c>
    </row>
    <row r="62" spans="1:6" x14ac:dyDescent="0.25">
      <c r="B62" s="5">
        <v>4</v>
      </c>
      <c r="C62" s="5">
        <v>1728</v>
      </c>
      <c r="E62" s="4" t="s">
        <v>37</v>
      </c>
      <c r="F62" s="59">
        <f>_xlfn.STDEV.S(C59:C78)</f>
        <v>113.77382919866201</v>
      </c>
    </row>
    <row r="63" spans="1:6" x14ac:dyDescent="0.25">
      <c r="B63" s="5">
        <v>5</v>
      </c>
      <c r="C63" s="5">
        <v>1720</v>
      </c>
    </row>
    <row r="64" spans="1:6" x14ac:dyDescent="0.25">
      <c r="B64" s="5">
        <v>6</v>
      </c>
      <c r="C64" s="5">
        <v>1773</v>
      </c>
      <c r="E64" t="s">
        <v>154</v>
      </c>
    </row>
    <row r="65" spans="2:9" x14ac:dyDescent="0.25">
      <c r="B65" s="5">
        <v>7</v>
      </c>
      <c r="C65" s="5">
        <v>1382</v>
      </c>
      <c r="F65" s="60">
        <f>F61-2*F62</f>
        <v>1328.2523416026759</v>
      </c>
      <c r="G65" s="14" t="s">
        <v>155</v>
      </c>
      <c r="H65" s="61">
        <f>F61+2*F62</f>
        <v>1783.347658397324</v>
      </c>
      <c r="I65" s="10" t="s">
        <v>156</v>
      </c>
    </row>
    <row r="66" spans="2:9" x14ac:dyDescent="0.25">
      <c r="B66" s="5">
        <v>8</v>
      </c>
      <c r="C66" s="5">
        <v>1577</v>
      </c>
      <c r="E66" s="10" t="s">
        <v>157</v>
      </c>
    </row>
    <row r="67" spans="2:9" x14ac:dyDescent="0.25">
      <c r="B67" s="5">
        <v>9</v>
      </c>
      <c r="C67" s="5">
        <v>1710</v>
      </c>
      <c r="E67" s="10" t="s">
        <v>158</v>
      </c>
    </row>
    <row r="68" spans="2:9" x14ac:dyDescent="0.25">
      <c r="B68" s="5">
        <v>10</v>
      </c>
      <c r="C68" s="5">
        <v>1491</v>
      </c>
    </row>
    <row r="69" spans="2:9" x14ac:dyDescent="0.25">
      <c r="B69" s="5">
        <v>11</v>
      </c>
      <c r="C69" s="5">
        <v>1531</v>
      </c>
      <c r="E69" s="10" t="s">
        <v>160</v>
      </c>
    </row>
    <row r="70" spans="2:9" x14ac:dyDescent="0.25">
      <c r="B70" s="5">
        <v>12</v>
      </c>
      <c r="C70" s="5">
        <v>1431</v>
      </c>
      <c r="E70" t="s">
        <v>161</v>
      </c>
    </row>
    <row r="71" spans="2:9" x14ac:dyDescent="0.25">
      <c r="B71" s="5">
        <v>13</v>
      </c>
      <c r="C71" s="5">
        <v>1415</v>
      </c>
      <c r="E71" t="s">
        <v>162</v>
      </c>
    </row>
    <row r="72" spans="2:9" x14ac:dyDescent="0.25">
      <c r="B72" s="5">
        <v>14</v>
      </c>
      <c r="C72" s="5">
        <v>1502</v>
      </c>
      <c r="E72" t="s">
        <v>163</v>
      </c>
    </row>
    <row r="73" spans="2:9" x14ac:dyDescent="0.25">
      <c r="B73" s="5">
        <v>15</v>
      </c>
      <c r="C73" s="5">
        <v>1523</v>
      </c>
    </row>
    <row r="74" spans="2:9" x14ac:dyDescent="0.25">
      <c r="B74" s="5">
        <v>16</v>
      </c>
      <c r="C74" s="5">
        <v>1388</v>
      </c>
      <c r="E74" t="s">
        <v>165</v>
      </c>
    </row>
    <row r="75" spans="2:9" x14ac:dyDescent="0.25">
      <c r="B75" s="5">
        <v>17</v>
      </c>
      <c r="C75" s="5">
        <v>1543</v>
      </c>
      <c r="E75" t="s">
        <v>164</v>
      </c>
    </row>
    <row r="76" spans="2:9" ht="15.75" x14ac:dyDescent="0.25">
      <c r="B76" s="5">
        <v>18</v>
      </c>
      <c r="C76" s="5">
        <v>1560</v>
      </c>
      <c r="E76" s="57"/>
    </row>
    <row r="77" spans="2:9" x14ac:dyDescent="0.25">
      <c r="B77" s="5">
        <v>19</v>
      </c>
      <c r="C77" s="5">
        <v>1613</v>
      </c>
    </row>
    <row r="78" spans="2:9" x14ac:dyDescent="0.25">
      <c r="B78" s="5">
        <v>20</v>
      </c>
      <c r="C78" s="5">
        <v>1563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76" workbookViewId="0">
      <selection activeCell="C96" sqref="C96"/>
    </sheetView>
  </sheetViews>
  <sheetFormatPr defaultRowHeight="15" x14ac:dyDescent="0.25"/>
  <cols>
    <col min="4" max="4" width="10.5703125" customWidth="1"/>
    <col min="5" max="5" width="15.42578125" customWidth="1"/>
  </cols>
  <sheetData>
    <row r="1" spans="1:3" x14ac:dyDescent="0.25">
      <c r="A1" s="10" t="s">
        <v>21</v>
      </c>
    </row>
    <row r="2" spans="1:3" x14ac:dyDescent="0.25">
      <c r="A2" t="s">
        <v>193</v>
      </c>
    </row>
    <row r="5" spans="1:3" x14ac:dyDescent="0.25">
      <c r="C5" s="22"/>
    </row>
    <row r="6" spans="1:3" x14ac:dyDescent="0.25">
      <c r="C6" s="22"/>
    </row>
    <row r="7" spans="1:3" x14ac:dyDescent="0.25">
      <c r="C7" s="22"/>
    </row>
    <row r="8" spans="1:3" x14ac:dyDescent="0.25">
      <c r="C8" s="22"/>
    </row>
    <row r="9" spans="1:3" x14ac:dyDescent="0.25">
      <c r="C9" s="22"/>
    </row>
    <row r="10" spans="1:3" x14ac:dyDescent="0.25">
      <c r="C10" s="22"/>
    </row>
    <row r="11" spans="1:3" x14ac:dyDescent="0.25">
      <c r="C11" s="22"/>
    </row>
    <row r="17" spans="1:5" x14ac:dyDescent="0.25">
      <c r="A17" t="s">
        <v>166</v>
      </c>
    </row>
    <row r="18" spans="1:5" x14ac:dyDescent="0.25">
      <c r="A18" t="s">
        <v>167</v>
      </c>
      <c r="B18" t="s">
        <v>168</v>
      </c>
      <c r="C18" t="s">
        <v>169</v>
      </c>
      <c r="D18" t="s">
        <v>170</v>
      </c>
      <c r="E18" t="s">
        <v>191</v>
      </c>
    </row>
    <row r="20" spans="1:5" x14ac:dyDescent="0.25">
      <c r="A20" s="10" t="s">
        <v>22</v>
      </c>
    </row>
    <row r="21" spans="1:5" x14ac:dyDescent="0.25">
      <c r="A21" t="s">
        <v>194</v>
      </c>
    </row>
    <row r="22" spans="1:5" x14ac:dyDescent="0.25">
      <c r="A22" t="s">
        <v>195</v>
      </c>
    </row>
    <row r="23" spans="1:5" x14ac:dyDescent="0.25">
      <c r="D23" t="s">
        <v>199</v>
      </c>
    </row>
    <row r="24" spans="1:5" x14ac:dyDescent="0.25">
      <c r="D24" s="13" t="s">
        <v>197</v>
      </c>
      <c r="E24" s="13" t="s">
        <v>198</v>
      </c>
    </row>
    <row r="25" spans="1:5" x14ac:dyDescent="0.25">
      <c r="D25" s="5">
        <v>0</v>
      </c>
      <c r="E25" s="5">
        <v>3</v>
      </c>
    </row>
    <row r="26" spans="1:5" x14ac:dyDescent="0.25">
      <c r="D26" s="5">
        <v>1</v>
      </c>
      <c r="E26" s="5">
        <v>6</v>
      </c>
    </row>
    <row r="27" spans="1:5" x14ac:dyDescent="0.25">
      <c r="D27" s="5">
        <v>2</v>
      </c>
      <c r="E27" s="5">
        <v>15</v>
      </c>
    </row>
    <row r="28" spans="1:5" x14ac:dyDescent="0.25">
      <c r="D28" s="5">
        <v>3</v>
      </c>
      <c r="E28" s="5">
        <v>25</v>
      </c>
    </row>
    <row r="29" spans="1:5" x14ac:dyDescent="0.25">
      <c r="D29" s="5">
        <v>4</v>
      </c>
      <c r="E29" s="5">
        <v>40</v>
      </c>
    </row>
    <row r="30" spans="1:5" x14ac:dyDescent="0.25">
      <c r="D30" s="5">
        <v>5</v>
      </c>
      <c r="E30" s="5">
        <v>10</v>
      </c>
    </row>
    <row r="31" spans="1:5" x14ac:dyDescent="0.25">
      <c r="D31" s="34" t="s">
        <v>18</v>
      </c>
      <c r="E31">
        <f>SUM(E25:E30)</f>
        <v>99</v>
      </c>
    </row>
    <row r="32" spans="1:5" x14ac:dyDescent="0.25">
      <c r="D32" s="4" t="s">
        <v>200</v>
      </c>
    </row>
    <row r="34" spans="1:5" x14ac:dyDescent="0.25">
      <c r="A34" t="s">
        <v>196</v>
      </c>
    </row>
    <row r="35" spans="1:5" x14ac:dyDescent="0.25">
      <c r="A35" t="s">
        <v>201</v>
      </c>
      <c r="B35" t="s">
        <v>202</v>
      </c>
      <c r="C35" t="s">
        <v>203</v>
      </c>
      <c r="D35" t="s">
        <v>204</v>
      </c>
      <c r="E35" t="s">
        <v>205</v>
      </c>
    </row>
    <row r="37" spans="1:5" x14ac:dyDescent="0.25">
      <c r="A37" s="10" t="s">
        <v>212</v>
      </c>
    </row>
    <row r="38" spans="1:5" x14ac:dyDescent="0.25">
      <c r="A38" t="s">
        <v>194</v>
      </c>
    </row>
    <row r="39" spans="1:5" x14ac:dyDescent="0.25">
      <c r="A39" t="s">
        <v>195</v>
      </c>
    </row>
    <row r="40" spans="1:5" x14ac:dyDescent="0.25">
      <c r="D40" t="s">
        <v>199</v>
      </c>
    </row>
    <row r="41" spans="1:5" x14ac:dyDescent="0.25">
      <c r="D41" s="13" t="s">
        <v>197</v>
      </c>
      <c r="E41" s="13" t="s">
        <v>198</v>
      </c>
    </row>
    <row r="42" spans="1:5" x14ac:dyDescent="0.25">
      <c r="D42" s="5">
        <v>0</v>
      </c>
      <c r="E42" s="5">
        <v>3</v>
      </c>
    </row>
    <row r="43" spans="1:5" x14ac:dyDescent="0.25">
      <c r="D43" s="5">
        <v>1</v>
      </c>
      <c r="E43" s="5">
        <v>6</v>
      </c>
    </row>
    <row r="44" spans="1:5" x14ac:dyDescent="0.25">
      <c r="D44" s="5">
        <v>2</v>
      </c>
      <c r="E44" s="5">
        <v>15</v>
      </c>
    </row>
    <row r="45" spans="1:5" x14ac:dyDescent="0.25">
      <c r="D45" s="5">
        <v>3</v>
      </c>
      <c r="E45" s="5">
        <v>25</v>
      </c>
    </row>
    <row r="46" spans="1:5" x14ac:dyDescent="0.25">
      <c r="D46" s="5">
        <v>4</v>
      </c>
      <c r="E46" s="5">
        <v>40</v>
      </c>
    </row>
    <row r="47" spans="1:5" x14ac:dyDescent="0.25">
      <c r="D47" s="5">
        <v>5</v>
      </c>
      <c r="E47" s="5">
        <v>10</v>
      </c>
    </row>
    <row r="48" spans="1:5" x14ac:dyDescent="0.25">
      <c r="D48" s="34" t="s">
        <v>18</v>
      </c>
      <c r="E48">
        <f>SUM(E42:E47)</f>
        <v>99</v>
      </c>
    </row>
    <row r="49" spans="1:5" x14ac:dyDescent="0.25">
      <c r="D49" s="4" t="s">
        <v>200</v>
      </c>
    </row>
    <row r="51" spans="1:5" x14ac:dyDescent="0.25">
      <c r="A51" t="s">
        <v>213</v>
      </c>
    </row>
    <row r="52" spans="1:5" x14ac:dyDescent="0.25">
      <c r="A52" t="s">
        <v>214</v>
      </c>
      <c r="B52" t="s">
        <v>215</v>
      </c>
      <c r="C52" t="s">
        <v>216</v>
      </c>
      <c r="D52" t="s">
        <v>217</v>
      </c>
      <c r="E52" t="s">
        <v>218</v>
      </c>
    </row>
    <row r="54" spans="1:5" x14ac:dyDescent="0.25">
      <c r="A54" s="10" t="s">
        <v>228</v>
      </c>
    </row>
    <row r="55" spans="1:5" x14ac:dyDescent="0.25">
      <c r="A55" t="s">
        <v>229</v>
      </c>
    </row>
    <row r="56" spans="1:5" x14ac:dyDescent="0.25">
      <c r="A56" t="s">
        <v>230</v>
      </c>
    </row>
    <row r="57" spans="1:5" x14ac:dyDescent="0.25">
      <c r="A57" t="s">
        <v>231</v>
      </c>
    </row>
    <row r="74" spans="1:8" x14ac:dyDescent="0.25">
      <c r="A74" t="s">
        <v>232</v>
      </c>
    </row>
    <row r="76" spans="1:8" x14ac:dyDescent="0.25">
      <c r="A76" t="s">
        <v>233</v>
      </c>
      <c r="C76" t="s">
        <v>234</v>
      </c>
      <c r="E76" t="s">
        <v>235</v>
      </c>
      <c r="F76" t="s">
        <v>236</v>
      </c>
      <c r="H76" t="s">
        <v>237</v>
      </c>
    </row>
    <row r="78" spans="1:8" x14ac:dyDescent="0.25">
      <c r="A78" s="10" t="s">
        <v>240</v>
      </c>
    </row>
    <row r="79" spans="1:8" x14ac:dyDescent="0.25">
      <c r="A79" t="s">
        <v>193</v>
      </c>
    </row>
    <row r="94" spans="1:5" x14ac:dyDescent="0.25">
      <c r="A94" t="s">
        <v>241</v>
      </c>
    </row>
    <row r="96" spans="1:5" x14ac:dyDescent="0.25">
      <c r="A96" t="s">
        <v>242</v>
      </c>
      <c r="B96" t="s">
        <v>243</v>
      </c>
      <c r="C96" t="s">
        <v>244</v>
      </c>
      <c r="D96" t="s">
        <v>245</v>
      </c>
      <c r="E96" t="s">
        <v>246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40" workbookViewId="0">
      <selection activeCell="F60" sqref="F60"/>
    </sheetView>
  </sheetViews>
  <sheetFormatPr defaultRowHeight="15" x14ac:dyDescent="0.25"/>
  <cols>
    <col min="3" max="3" width="11.42578125" customWidth="1"/>
    <col min="5" max="5" width="9.85546875" customWidth="1"/>
    <col min="7" max="7" width="9.5703125" bestFit="1" customWidth="1"/>
  </cols>
  <sheetData>
    <row r="1" spans="1:12" x14ac:dyDescent="0.25">
      <c r="A1" s="10" t="s">
        <v>21</v>
      </c>
      <c r="F1" t="s">
        <v>187</v>
      </c>
    </row>
    <row r="2" spans="1:12" x14ac:dyDescent="0.25">
      <c r="F2" t="s">
        <v>186</v>
      </c>
      <c r="I2" s="34" t="s">
        <v>189</v>
      </c>
      <c r="J2">
        <f>140-130</f>
        <v>10</v>
      </c>
      <c r="K2" t="s">
        <v>190</v>
      </c>
    </row>
    <row r="3" spans="1:12" ht="15.75" x14ac:dyDescent="0.25">
      <c r="B3" s="13" t="s">
        <v>179</v>
      </c>
      <c r="C3" s="13" t="s">
        <v>27</v>
      </c>
      <c r="E3" s="34" t="s">
        <v>180</v>
      </c>
      <c r="F3" t="s">
        <v>181</v>
      </c>
      <c r="I3" s="43" t="s">
        <v>188</v>
      </c>
      <c r="J3" s="65">
        <f>130 + ( 6 / (6+6) ) * 10</f>
        <v>135</v>
      </c>
      <c r="K3" s="65" t="s">
        <v>20</v>
      </c>
      <c r="L3" s="65" t="s">
        <v>211</v>
      </c>
    </row>
    <row r="4" spans="1:12" x14ac:dyDescent="0.25">
      <c r="B4" s="64" t="s">
        <v>172</v>
      </c>
      <c r="C4" s="45">
        <v>1</v>
      </c>
      <c r="E4" s="34" t="s">
        <v>182</v>
      </c>
      <c r="F4" t="s">
        <v>185</v>
      </c>
      <c r="H4" s="34" t="s">
        <v>182</v>
      </c>
      <c r="I4">
        <f>13 - 7</f>
        <v>6</v>
      </c>
    </row>
    <row r="5" spans="1:12" x14ac:dyDescent="0.25">
      <c r="B5" s="64" t="s">
        <v>173</v>
      </c>
      <c r="C5" s="45">
        <v>4</v>
      </c>
      <c r="E5" s="34" t="s">
        <v>183</v>
      </c>
      <c r="F5" t="s">
        <v>184</v>
      </c>
      <c r="H5" s="34" t="s">
        <v>183</v>
      </c>
      <c r="I5">
        <f>13-7</f>
        <v>6</v>
      </c>
    </row>
    <row r="6" spans="1:12" x14ac:dyDescent="0.25">
      <c r="B6" s="64" t="s">
        <v>174</v>
      </c>
      <c r="C6" s="45">
        <v>7</v>
      </c>
    </row>
    <row r="7" spans="1:12" x14ac:dyDescent="0.25">
      <c r="B7" s="64" t="s">
        <v>175</v>
      </c>
      <c r="C7" s="45">
        <v>13</v>
      </c>
      <c r="F7" t="s">
        <v>192</v>
      </c>
    </row>
    <row r="8" spans="1:12" x14ac:dyDescent="0.25">
      <c r="B8" s="64" t="s">
        <v>176</v>
      </c>
      <c r="C8" s="45">
        <v>7</v>
      </c>
    </row>
    <row r="9" spans="1:12" x14ac:dyDescent="0.25">
      <c r="B9" s="64" t="s">
        <v>177</v>
      </c>
      <c r="C9" s="45">
        <v>3</v>
      </c>
    </row>
    <row r="10" spans="1:12" x14ac:dyDescent="0.25">
      <c r="B10" s="64" t="s">
        <v>178</v>
      </c>
      <c r="C10" s="45">
        <v>1</v>
      </c>
    </row>
    <row r="11" spans="1:12" x14ac:dyDescent="0.25">
      <c r="B11" s="33" t="s">
        <v>18</v>
      </c>
      <c r="C11">
        <f>SUM(C4:C10)</f>
        <v>36</v>
      </c>
    </row>
    <row r="13" spans="1:12" x14ac:dyDescent="0.25">
      <c r="A13" s="10" t="s">
        <v>22</v>
      </c>
    </row>
    <row r="14" spans="1:12" x14ac:dyDescent="0.25">
      <c r="C14" t="s">
        <v>206</v>
      </c>
      <c r="D14" t="s">
        <v>208</v>
      </c>
      <c r="H14">
        <f>1/98*(1181-(321)^2/99)</f>
        <v>1.4304267161410025</v>
      </c>
    </row>
    <row r="15" spans="1:12" ht="15.75" x14ac:dyDescent="0.25">
      <c r="C15" t="s">
        <v>207</v>
      </c>
      <c r="D15">
        <f>SQRT(H14)</f>
        <v>1.1960044799836673</v>
      </c>
      <c r="E15" s="65" t="s">
        <v>209</v>
      </c>
      <c r="F15" s="65">
        <v>1.2</v>
      </c>
      <c r="G15" t="s">
        <v>210</v>
      </c>
    </row>
    <row r="17" spans="1:11" x14ac:dyDescent="0.25">
      <c r="A17" s="10" t="s">
        <v>212</v>
      </c>
    </row>
    <row r="18" spans="1:11" x14ac:dyDescent="0.25">
      <c r="A18" t="s">
        <v>219</v>
      </c>
    </row>
    <row r="20" spans="1:11" x14ac:dyDescent="0.25">
      <c r="D20" t="s">
        <v>199</v>
      </c>
    </row>
    <row r="21" spans="1:11" x14ac:dyDescent="0.25">
      <c r="D21" s="13" t="s">
        <v>197</v>
      </c>
      <c r="E21" s="13" t="s">
        <v>198</v>
      </c>
      <c r="F21" s="13" t="s">
        <v>107</v>
      </c>
    </row>
    <row r="22" spans="1:11" x14ac:dyDescent="0.25">
      <c r="D22" s="5">
        <v>0</v>
      </c>
      <c r="E22" s="5">
        <v>3</v>
      </c>
      <c r="F22" s="5">
        <v>3</v>
      </c>
    </row>
    <row r="23" spans="1:11" x14ac:dyDescent="0.25">
      <c r="D23" s="5">
        <v>1</v>
      </c>
      <c r="E23" s="5">
        <v>6</v>
      </c>
      <c r="F23" s="5">
        <f>E23+F22</f>
        <v>9</v>
      </c>
      <c r="H23" t="s">
        <v>220</v>
      </c>
      <c r="I23" t="s">
        <v>221</v>
      </c>
    </row>
    <row r="24" spans="1:11" x14ac:dyDescent="0.25">
      <c r="D24" s="5">
        <v>2</v>
      </c>
      <c r="E24" s="5">
        <v>15</v>
      </c>
      <c r="F24" s="5">
        <f t="shared" ref="F24:F27" si="0">E24+F23</f>
        <v>24</v>
      </c>
      <c r="H24" t="s">
        <v>222</v>
      </c>
      <c r="I24" t="s">
        <v>223</v>
      </c>
    </row>
    <row r="25" spans="1:11" x14ac:dyDescent="0.25">
      <c r="D25" s="5">
        <v>3</v>
      </c>
      <c r="E25" s="5">
        <v>25</v>
      </c>
      <c r="F25" s="5">
        <f t="shared" si="0"/>
        <v>49</v>
      </c>
      <c r="H25" t="s">
        <v>222</v>
      </c>
      <c r="I25" t="s">
        <v>224</v>
      </c>
    </row>
    <row r="26" spans="1:11" ht="15.75" x14ac:dyDescent="0.25">
      <c r="D26" s="5">
        <v>4</v>
      </c>
      <c r="E26" s="5">
        <v>40</v>
      </c>
      <c r="F26" s="5">
        <f t="shared" si="0"/>
        <v>89</v>
      </c>
      <c r="H26" s="65" t="s">
        <v>225</v>
      </c>
      <c r="I26" s="65"/>
      <c r="J26" s="65"/>
      <c r="K26" s="65" t="s">
        <v>226</v>
      </c>
    </row>
    <row r="27" spans="1:11" x14ac:dyDescent="0.25">
      <c r="D27" s="5">
        <v>5</v>
      </c>
      <c r="E27" s="5">
        <v>10</v>
      </c>
      <c r="F27" s="5">
        <f t="shared" si="0"/>
        <v>99</v>
      </c>
    </row>
    <row r="28" spans="1:11" x14ac:dyDescent="0.25">
      <c r="D28" s="34" t="s">
        <v>18</v>
      </c>
      <c r="E28">
        <f>SUM(E22:E27)</f>
        <v>99</v>
      </c>
      <c r="H28" t="s">
        <v>227</v>
      </c>
    </row>
    <row r="29" spans="1:11" x14ac:dyDescent="0.25">
      <c r="D29" s="4" t="s">
        <v>200</v>
      </c>
    </row>
    <row r="31" spans="1:11" x14ac:dyDescent="0.25">
      <c r="A31" s="10" t="s">
        <v>228</v>
      </c>
    </row>
    <row r="32" spans="1:11" x14ac:dyDescent="0.25">
      <c r="A32" t="s">
        <v>229</v>
      </c>
    </row>
    <row r="33" spans="1:11" x14ac:dyDescent="0.25">
      <c r="A33" t="s">
        <v>230</v>
      </c>
    </row>
    <row r="34" spans="1:11" x14ac:dyDescent="0.25">
      <c r="A34" t="s">
        <v>231</v>
      </c>
    </row>
    <row r="37" spans="1:11" x14ac:dyDescent="0.25">
      <c r="D37" s="13" t="s">
        <v>171</v>
      </c>
      <c r="E37" s="13" t="s">
        <v>238</v>
      </c>
      <c r="F37" s="13" t="s">
        <v>27</v>
      </c>
      <c r="G37" s="67" t="s">
        <v>132</v>
      </c>
    </row>
    <row r="38" spans="1:11" x14ac:dyDescent="0.25">
      <c r="D38" s="45">
        <v>20</v>
      </c>
      <c r="E38" s="45">
        <v>5</v>
      </c>
      <c r="F38" s="45">
        <v>15</v>
      </c>
      <c r="G38" s="5">
        <f>D38*F38</f>
        <v>300</v>
      </c>
    </row>
    <row r="39" spans="1:11" x14ac:dyDescent="0.25">
      <c r="D39" s="45">
        <v>30</v>
      </c>
      <c r="E39" s="45">
        <v>15</v>
      </c>
      <c r="F39" s="45">
        <v>45</v>
      </c>
      <c r="G39" s="5">
        <f t="shared" ref="G39:G44" si="1">D39*F39</f>
        <v>1350</v>
      </c>
      <c r="I39" s="4" t="s">
        <v>136</v>
      </c>
      <c r="J39" s="69" t="s">
        <v>248</v>
      </c>
    </row>
    <row r="40" spans="1:11" ht="15.75" x14ac:dyDescent="0.25">
      <c r="D40" s="45">
        <v>40</v>
      </c>
      <c r="E40" s="45">
        <v>30</v>
      </c>
      <c r="F40" s="45">
        <v>90</v>
      </c>
      <c r="G40" s="5">
        <f t="shared" si="1"/>
        <v>3600</v>
      </c>
      <c r="I40" s="65" t="s">
        <v>136</v>
      </c>
      <c r="J40" s="65">
        <f>G45/F45</f>
        <v>44</v>
      </c>
      <c r="K40" s="65" t="s">
        <v>239</v>
      </c>
    </row>
    <row r="41" spans="1:11" ht="15.75" x14ac:dyDescent="0.25">
      <c r="D41" s="45">
        <v>50</v>
      </c>
      <c r="E41" s="45">
        <v>40</v>
      </c>
      <c r="F41" s="45">
        <v>120</v>
      </c>
      <c r="G41" s="5">
        <f t="shared" si="1"/>
        <v>6000</v>
      </c>
      <c r="J41" s="65" t="s">
        <v>210</v>
      </c>
    </row>
    <row r="42" spans="1:11" x14ac:dyDescent="0.25">
      <c r="D42" s="45">
        <v>60</v>
      </c>
      <c r="E42" s="45">
        <v>6</v>
      </c>
      <c r="F42" s="45">
        <v>18</v>
      </c>
      <c r="G42" s="5">
        <f t="shared" si="1"/>
        <v>1080</v>
      </c>
    </row>
    <row r="43" spans="1:11" x14ac:dyDescent="0.25">
      <c r="D43" s="45">
        <v>70</v>
      </c>
      <c r="E43" s="45">
        <v>3</v>
      </c>
      <c r="F43" s="45">
        <v>9</v>
      </c>
      <c r="G43" s="5">
        <f t="shared" si="1"/>
        <v>630</v>
      </c>
    </row>
    <row r="44" spans="1:11" x14ac:dyDescent="0.25">
      <c r="D44" s="68">
        <v>80</v>
      </c>
      <c r="E44" s="68">
        <v>1</v>
      </c>
      <c r="F44" s="68">
        <v>3</v>
      </c>
      <c r="G44" s="5">
        <f t="shared" si="1"/>
        <v>240</v>
      </c>
    </row>
    <row r="45" spans="1:11" x14ac:dyDescent="0.25">
      <c r="D45" s="34" t="s">
        <v>18</v>
      </c>
      <c r="E45">
        <f>SUM(E38:E44)</f>
        <v>100</v>
      </c>
      <c r="F45" s="66">
        <f>SUM(F38:F44)</f>
        <v>300</v>
      </c>
      <c r="G45" s="66">
        <f>SUM(G38:G44)</f>
        <v>13200</v>
      </c>
    </row>
    <row r="47" spans="1:11" x14ac:dyDescent="0.25">
      <c r="A47" s="10" t="s">
        <v>240</v>
      </c>
    </row>
    <row r="48" spans="1:11" x14ac:dyDescent="0.25">
      <c r="A48" t="s">
        <v>241</v>
      </c>
    </row>
    <row r="50" spans="2:9" x14ac:dyDescent="0.25">
      <c r="B50" s="13" t="s">
        <v>179</v>
      </c>
      <c r="C50" s="13" t="s">
        <v>27</v>
      </c>
      <c r="D50" s="13" t="s">
        <v>107</v>
      </c>
    </row>
    <row r="51" spans="2:9" x14ac:dyDescent="0.25">
      <c r="B51" s="64" t="s">
        <v>172</v>
      </c>
      <c r="C51" s="45">
        <v>1</v>
      </c>
      <c r="D51" s="45">
        <f>C51</f>
        <v>1</v>
      </c>
      <c r="F51" s="4" t="s">
        <v>222</v>
      </c>
      <c r="G51" s="4" t="s">
        <v>247</v>
      </c>
      <c r="H51" s="4"/>
      <c r="I51" s="4"/>
    </row>
    <row r="52" spans="2:9" ht="15.75" x14ac:dyDescent="0.25">
      <c r="B52" s="64" t="s">
        <v>173</v>
      </c>
      <c r="C52" s="45">
        <v>4</v>
      </c>
      <c r="D52" s="45">
        <f>C52+D51</f>
        <v>5</v>
      </c>
      <c r="F52" s="10" t="s">
        <v>222</v>
      </c>
      <c r="G52" s="70">
        <f>130 + ( (18-12)/13 ) * 10</f>
        <v>134.61538461538461</v>
      </c>
      <c r="H52" s="65" t="s">
        <v>249</v>
      </c>
    </row>
    <row r="53" spans="2:9" x14ac:dyDescent="0.25">
      <c r="B53" s="64" t="s">
        <v>174</v>
      </c>
      <c r="C53" s="45">
        <v>7</v>
      </c>
      <c r="D53" s="45">
        <f t="shared" ref="D53:D57" si="2">C53+D52</f>
        <v>12</v>
      </c>
    </row>
    <row r="54" spans="2:9" x14ac:dyDescent="0.25">
      <c r="B54" s="64" t="s">
        <v>175</v>
      </c>
      <c r="C54" s="45">
        <v>13</v>
      </c>
      <c r="D54" s="45">
        <f t="shared" si="2"/>
        <v>25</v>
      </c>
      <c r="F54" t="s">
        <v>250</v>
      </c>
    </row>
    <row r="55" spans="2:9" x14ac:dyDescent="0.25">
      <c r="B55" s="64" t="s">
        <v>176</v>
      </c>
      <c r="C55" s="45">
        <v>7</v>
      </c>
      <c r="D55" s="45">
        <f t="shared" si="2"/>
        <v>32</v>
      </c>
    </row>
    <row r="56" spans="2:9" x14ac:dyDescent="0.25">
      <c r="B56" s="64" t="s">
        <v>177</v>
      </c>
      <c r="C56" s="45">
        <v>3</v>
      </c>
      <c r="D56" s="45">
        <f t="shared" si="2"/>
        <v>35</v>
      </c>
    </row>
    <row r="57" spans="2:9" x14ac:dyDescent="0.25">
      <c r="B57" s="64" t="s">
        <v>178</v>
      </c>
      <c r="C57" s="45">
        <v>1</v>
      </c>
      <c r="D57" s="45">
        <f t="shared" si="2"/>
        <v>36</v>
      </c>
    </row>
    <row r="58" spans="2:9" x14ac:dyDescent="0.25">
      <c r="B58" s="33" t="s">
        <v>18</v>
      </c>
      <c r="C58">
        <f>SUM(C51:C57)</f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Medidas Posicionais</vt:lpstr>
      <vt:lpstr>Medidas de Dispersão</vt:lpstr>
      <vt:lpstr>Exercícios Variância e DP</vt:lpstr>
      <vt:lpstr>Exercícios Estat. Descritiva</vt:lpstr>
      <vt:lpstr>Respostas Esta. Descritiva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</cp:lastModifiedBy>
  <dcterms:created xsi:type="dcterms:W3CDTF">2019-09-03T19:43:01Z</dcterms:created>
  <dcterms:modified xsi:type="dcterms:W3CDTF">2019-09-17T19:13:09Z</dcterms:modified>
</cp:coreProperties>
</file>