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lash_000\Dropbox\_IMPLEMENTARE POC1\03. Cloudifier\2. IMPLEMENTARE\"/>
    </mc:Choice>
  </mc:AlternateContent>
  <bookViews>
    <workbookView xWindow="0" yWindow="0" windowWidth="20460" windowHeight="8970"/>
  </bookViews>
  <sheets>
    <sheet name="Sheet1" sheetId="1" r:id="rId1"/>
  </sheets>
  <definedNames>
    <definedName name="_GoBack" localSheetId="0">Sheet1!$J$25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8" i="1" l="1"/>
  <c r="L6" i="1"/>
  <c r="E30" i="1"/>
  <c r="H6" i="1"/>
  <c r="E6" i="1"/>
  <c r="H8" i="1"/>
  <c r="E8" i="1"/>
  <c r="E18" i="1"/>
  <c r="O2" i="1"/>
  <c r="O17" i="1"/>
  <c r="N2" i="1"/>
  <c r="N17" i="1"/>
  <c r="M2" i="1"/>
  <c r="M17" i="1"/>
  <c r="L2" i="1"/>
  <c r="L4" i="1"/>
  <c r="K2" i="1"/>
  <c r="K6" i="1"/>
  <c r="K4" i="1"/>
  <c r="J2" i="1"/>
  <c r="J13" i="1"/>
  <c r="I2" i="1"/>
  <c r="I13" i="1"/>
  <c r="I9" i="1"/>
  <c r="N12" i="1"/>
  <c r="H17" i="1"/>
  <c r="E17" i="1"/>
  <c r="N8" i="1"/>
  <c r="N16" i="1"/>
  <c r="H13" i="1"/>
  <c r="E13" i="1"/>
  <c r="J7" i="1"/>
  <c r="J11" i="1"/>
  <c r="O6" i="1"/>
  <c r="O4" i="1"/>
  <c r="M8" i="1"/>
  <c r="M12" i="1"/>
  <c r="M16" i="1"/>
  <c r="H16" i="1"/>
  <c r="E16" i="1"/>
  <c r="I5" i="1"/>
  <c r="I7" i="1"/>
  <c r="I11" i="1"/>
  <c r="J5" i="1"/>
  <c r="J9" i="1"/>
  <c r="H9" i="1"/>
  <c r="E9" i="1"/>
  <c r="N6" i="1"/>
  <c r="N10" i="1"/>
  <c r="N14" i="1"/>
  <c r="M6" i="1"/>
  <c r="M10" i="1"/>
  <c r="M14" i="1"/>
  <c r="H14" i="1"/>
  <c r="E14" i="1"/>
  <c r="H11" i="1"/>
  <c r="E11" i="1"/>
  <c r="H12" i="1"/>
  <c r="E12" i="1"/>
  <c r="J15" i="1"/>
  <c r="J4" i="1"/>
  <c r="M4" i="1"/>
  <c r="I15" i="1"/>
  <c r="H5" i="1"/>
  <c r="E5" i="1"/>
  <c r="H10" i="1"/>
  <c r="E10" i="1"/>
  <c r="N4" i="1"/>
  <c r="H7" i="1"/>
  <c r="E7" i="1"/>
  <c r="H15" i="1"/>
  <c r="E15" i="1"/>
  <c r="I4" i="1"/>
</calcChain>
</file>

<file path=xl/sharedStrings.xml><?xml version="1.0" encoding="utf-8"?>
<sst xmlns="http://schemas.openxmlformats.org/spreadsheetml/2006/main" count="55" uniqueCount="44">
  <si>
    <t xml:space="preserve">Nr. cererii </t>
  </si>
  <si>
    <t>Tipul Cererii***</t>
  </si>
  <si>
    <t>(lei)</t>
  </si>
  <si>
    <t>Luna 3</t>
  </si>
  <si>
    <t>Luna 7</t>
  </si>
  <si>
    <t>Luna 15</t>
  </si>
  <si>
    <t>Luna 21</t>
  </si>
  <si>
    <t>Luna 1</t>
  </si>
  <si>
    <t>Luna 4</t>
  </si>
  <si>
    <t>Luna 6</t>
  </si>
  <si>
    <t>Luna 9</t>
  </si>
  <si>
    <t>Luna 10</t>
  </si>
  <si>
    <t>Luna 12</t>
  </si>
  <si>
    <t>Luna 13</t>
  </si>
  <si>
    <t>Luna 16</t>
  </si>
  <si>
    <t>Luna 18</t>
  </si>
  <si>
    <t>Regie</t>
  </si>
  <si>
    <t>Salarii R&amp;D</t>
  </si>
  <si>
    <t>Servicii cercetare</t>
  </si>
  <si>
    <t>Cons juridica</t>
  </si>
  <si>
    <t>Cons piata</t>
  </si>
  <si>
    <t>Pub</t>
  </si>
  <si>
    <t>Echip si licente</t>
  </si>
  <si>
    <t>Luna</t>
  </si>
  <si>
    <t>Prefinantare</t>
  </si>
  <si>
    <t>TOTAL</t>
  </si>
  <si>
    <t>Cerere de plata</t>
  </si>
  <si>
    <t xml:space="preserve">Cloudifier: Proiectia prefinantarilor si a cererilor de plata </t>
  </si>
  <si>
    <t>Data estimata</t>
  </si>
  <si>
    <t xml:space="preserve">Valoare eligibilă </t>
  </si>
  <si>
    <t>rambursare intermediara 1</t>
  </si>
  <si>
    <t>Ultima zi a lunii a 3-a</t>
  </si>
  <si>
    <t>rambursare intermediara 2</t>
  </si>
  <si>
    <t>Ultima zi a lunii a 6-a</t>
  </si>
  <si>
    <t>rambursare intermediara 3</t>
  </si>
  <si>
    <t>Ultima zi a lunii a 9-a</t>
  </si>
  <si>
    <t>rambursare intermediara 4</t>
  </si>
  <si>
    <t>Ultima zi a lunii a 12-a</t>
  </si>
  <si>
    <t>rambursare intermediara 5</t>
  </si>
  <si>
    <t>Ultima zi a lunii a 15-a</t>
  </si>
  <si>
    <t>rambursare intermediara 6</t>
  </si>
  <si>
    <t>Ultima zi a lunii a 18-a</t>
  </si>
  <si>
    <t>rambursare finala</t>
  </si>
  <si>
    <t>Ultima zi a lunii a 21-a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</si>
</sst>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0000000"/>
  </numFmts>
  <fonts count="14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Calibri"/>
      <family val="2"/>
      <scheme val="minor"/>
    </font>
    <font>
      <i/>
      <sz val="12"/>
      <color theme="1"/>
      <name val="Times New Roman"/>
      <family val="1"/>
    </font>
    <font>
      <b/>
      <sz val="16"/>
      <color theme="1"/>
      <name val="Calibri"/>
      <family val="2"/>
      <scheme val="minor"/>
    </font>
    <font>
      <sz val="12"/>
      <color theme="0" tint="-0.249977111117893"/>
      <name val="Calibri"/>
      <family val="2"/>
      <scheme val="minor"/>
    </font>
    <font>
      <i/>
      <sz val="12"/>
      <color theme="4" tint="-0.499984740745262"/>
      <name val="Times New Roman"/>
      <family val="1"/>
    </font>
    <font>
      <b/>
      <i/>
      <sz val="12"/>
      <color theme="4" tint="-0.499984740745262"/>
      <name val="Calibri"/>
      <family val="2"/>
      <scheme val="minor"/>
    </font>
    <font>
      <sz val="9"/>
      <color theme="4" tint="-0.499984740745262"/>
      <name val="Times New Roman"/>
      <family val="1"/>
    </font>
    <font>
      <sz val="9"/>
      <color theme="4" tint="-0.499984740745262"/>
      <name val="Calibri"/>
      <family val="2"/>
      <scheme val="minor"/>
    </font>
    <font>
      <sz val="11"/>
      <color rgb="FF000000"/>
      <name val="Calibri"/>
      <family val="2"/>
    </font>
    <font>
      <b/>
      <sz val="12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  <fill>
      <patternFill patternType="solid">
        <fgColor rgb="FFFFFFFF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4" fontId="1" fillId="0" borderId="0" xfId="0" applyNumberFormat="1" applyFont="1" applyAlignment="1">
      <alignment vertical="center" wrapText="1"/>
    </xf>
    <xf numFmtId="4" fontId="0" fillId="0" borderId="0" xfId="0" applyNumberFormat="1"/>
    <xf numFmtId="3" fontId="0" fillId="0" borderId="0" xfId="0" applyNumberFormat="1"/>
    <xf numFmtId="0" fontId="4" fillId="0" borderId="0" xfId="0" applyFont="1"/>
    <xf numFmtId="0" fontId="2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6" fillId="0" borderId="0" xfId="0" applyFont="1"/>
    <xf numFmtId="3" fontId="7" fillId="0" borderId="0" xfId="0" applyNumberFormat="1" applyFont="1"/>
    <xf numFmtId="0" fontId="3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justify" vertical="center" wrapText="1"/>
    </xf>
    <xf numFmtId="0" fontId="3" fillId="3" borderId="1" xfId="0" applyFont="1" applyFill="1" applyBorder="1" applyAlignment="1">
      <alignment vertical="center" wrapText="1"/>
    </xf>
    <xf numFmtId="4" fontId="3" fillId="3" borderId="1" xfId="0" applyNumberFormat="1" applyFont="1" applyFill="1" applyBorder="1" applyAlignment="1">
      <alignment vertical="center" wrapText="1"/>
    </xf>
    <xf numFmtId="0" fontId="8" fillId="0" borderId="1" xfId="0" applyFont="1" applyBorder="1" applyAlignment="1">
      <alignment vertical="center" wrapText="1"/>
    </xf>
    <xf numFmtId="3" fontId="9" fillId="0" borderId="1" xfId="0" applyNumberFormat="1" applyFont="1" applyBorder="1"/>
    <xf numFmtId="3" fontId="10" fillId="0" borderId="1" xfId="0" applyNumberFormat="1" applyFont="1" applyBorder="1" applyAlignment="1">
      <alignment vertical="center" wrapText="1"/>
    </xf>
    <xf numFmtId="4" fontId="10" fillId="0" borderId="1" xfId="0" applyNumberFormat="1" applyFont="1" applyBorder="1" applyAlignment="1">
      <alignment vertical="center" wrapText="1"/>
    </xf>
    <xf numFmtId="4" fontId="11" fillId="0" borderId="1" xfId="0" applyNumberFormat="1" applyFont="1" applyBorder="1"/>
    <xf numFmtId="0" fontId="9" fillId="0" borderId="1" xfId="0" applyFont="1" applyBorder="1" applyAlignment="1">
      <alignment wrapText="1"/>
    </xf>
    <xf numFmtId="0" fontId="0" fillId="0" borderId="1" xfId="0" applyBorder="1"/>
    <xf numFmtId="4" fontId="3" fillId="0" borderId="1" xfId="0" applyNumberFormat="1" applyFont="1" applyBorder="1"/>
    <xf numFmtId="3" fontId="12" fillId="0" borderId="2" xfId="0" applyNumberFormat="1" applyFont="1" applyBorder="1" applyAlignment="1">
      <alignment horizontal="right" vertical="center" wrapText="1"/>
    </xf>
    <xf numFmtId="3" fontId="12" fillId="0" borderId="3" xfId="0" applyNumberFormat="1" applyFont="1" applyBorder="1" applyAlignment="1">
      <alignment horizontal="right" vertical="center" wrapText="1"/>
    </xf>
    <xf numFmtId="3" fontId="13" fillId="0" borderId="3" xfId="0" applyNumberFormat="1" applyFont="1" applyBorder="1" applyAlignment="1">
      <alignment horizontal="right" vertical="center" wrapText="1"/>
    </xf>
    <xf numFmtId="0" fontId="12" fillId="0" borderId="2" xfId="0" applyFont="1" applyBorder="1" applyAlignment="1">
      <alignment horizontal="right" vertical="center" wrapText="1"/>
    </xf>
    <xf numFmtId="0" fontId="12" fillId="0" borderId="4" xfId="0" applyFont="1" applyBorder="1" applyAlignment="1">
      <alignment vertical="center" wrapText="1"/>
    </xf>
    <xf numFmtId="0" fontId="12" fillId="0" borderId="4" xfId="0" applyFont="1" applyBorder="1" applyAlignment="1">
      <alignment horizontal="center" vertical="center" wrapText="1"/>
    </xf>
    <xf numFmtId="3" fontId="12" fillId="0" borderId="4" xfId="0" applyNumberFormat="1" applyFont="1" applyBorder="1" applyAlignment="1">
      <alignment horizontal="right" vertical="center" wrapText="1"/>
    </xf>
    <xf numFmtId="0" fontId="12" fillId="0" borderId="3" xfId="0" applyFont="1" applyBorder="1" applyAlignment="1">
      <alignment horizontal="right" vertical="center" wrapText="1"/>
    </xf>
    <xf numFmtId="0" fontId="12" fillId="0" borderId="5" xfId="0" applyFont="1" applyBorder="1" applyAlignment="1">
      <alignment vertical="center" wrapText="1"/>
    </xf>
    <xf numFmtId="0" fontId="12" fillId="0" borderId="5" xfId="0" applyFont="1" applyBorder="1" applyAlignment="1">
      <alignment horizontal="center" vertical="center" wrapText="1"/>
    </xf>
    <xf numFmtId="3" fontId="12" fillId="0" borderId="5" xfId="0" applyNumberFormat="1" applyFont="1" applyBorder="1" applyAlignment="1">
      <alignment horizontal="right" vertical="center" wrapText="1"/>
    </xf>
    <xf numFmtId="3" fontId="13" fillId="0" borderId="5" xfId="0" applyNumberFormat="1" applyFont="1" applyBorder="1" applyAlignment="1">
      <alignment horizontal="right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3" fillId="0" borderId="6" xfId="0" applyFont="1" applyBorder="1" applyAlignment="1">
      <alignment horizontal="right" vertical="center" wrapText="1"/>
    </xf>
    <xf numFmtId="0" fontId="13" fillId="0" borderId="7" xfId="0" applyFont="1" applyBorder="1" applyAlignment="1">
      <alignment horizontal="right" vertical="center" wrapText="1"/>
    </xf>
    <xf numFmtId="0" fontId="13" fillId="0" borderId="4" xfId="0" applyFont="1" applyBorder="1" applyAlignment="1">
      <alignment horizontal="right" vertical="center" wrapText="1"/>
    </xf>
    <xf numFmtId="164" fontId="11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30"/>
  <sheetViews>
    <sheetView showGridLines="0" tabSelected="1" zoomScale="85" zoomScaleNormal="85" workbookViewId="0">
      <selection activeCell="H18" sqref="H18"/>
    </sheetView>
  </sheetViews>
  <sheetFormatPr defaultRowHeight="15" x14ac:dyDescent="0.25"/>
  <cols>
    <col min="3" max="4" width="19.140625" customWidth="1"/>
    <col min="5" max="5" width="24" customWidth="1"/>
    <col min="8" max="8" width="15.85546875" customWidth="1"/>
    <col min="9" max="9" width="15.28515625" customWidth="1"/>
    <col min="10" max="15" width="12.7109375" customWidth="1"/>
    <col min="16" max="16" width="16" customWidth="1"/>
  </cols>
  <sheetData>
    <row r="1" spans="2:16" ht="21" customHeight="1" x14ac:dyDescent="0.35">
      <c r="F1" s="5"/>
      <c r="G1" s="8" t="s">
        <v>27</v>
      </c>
      <c r="H1" s="5"/>
      <c r="J1" s="5"/>
      <c r="K1" s="5"/>
      <c r="L1" s="5"/>
      <c r="M1" s="5"/>
      <c r="N1" s="5"/>
      <c r="O1" s="5"/>
    </row>
    <row r="2" spans="2:16" ht="15.75" x14ac:dyDescent="0.25">
      <c r="F2" s="5"/>
      <c r="G2" s="5"/>
      <c r="H2" s="5"/>
      <c r="I2" s="9">
        <f>377500*0.9</f>
        <v>339750</v>
      </c>
      <c r="J2" s="9">
        <f>122439.516129032*0.9</f>
        <v>110195.5645161288</v>
      </c>
      <c r="K2" s="9">
        <f>112258.064516129*0.9</f>
        <v>101032.25806451611</v>
      </c>
      <c r="L2" s="9">
        <f>141774.193548387*0.9</f>
        <v>127596.77419354831</v>
      </c>
      <c r="M2" s="9">
        <f>67741.935483871*0.9</f>
        <v>60967.7419354839</v>
      </c>
      <c r="N2" s="9">
        <f>38709.6774193548*0.9</f>
        <v>34838.70967741932</v>
      </c>
      <c r="O2" s="9">
        <f>27000*0.9</f>
        <v>24300</v>
      </c>
      <c r="P2" s="4"/>
    </row>
    <row r="3" spans="2:16" ht="27" customHeight="1" x14ac:dyDescent="0.25">
      <c r="B3" s="34" t="s">
        <v>0</v>
      </c>
      <c r="C3" s="34" t="s">
        <v>1</v>
      </c>
      <c r="D3" s="34" t="s">
        <v>28</v>
      </c>
      <c r="E3" s="1" t="s">
        <v>29</v>
      </c>
      <c r="F3" s="6"/>
      <c r="G3" s="7"/>
      <c r="H3" s="7"/>
      <c r="I3" s="19" t="s">
        <v>17</v>
      </c>
      <c r="J3" s="19" t="s">
        <v>16</v>
      </c>
      <c r="K3" s="19" t="s">
        <v>22</v>
      </c>
      <c r="L3" s="19" t="s">
        <v>18</v>
      </c>
      <c r="M3" s="19" t="s">
        <v>19</v>
      </c>
      <c r="N3" s="19" t="s">
        <v>20</v>
      </c>
      <c r="O3" s="19" t="s">
        <v>21</v>
      </c>
    </row>
    <row r="4" spans="2:16" ht="15.75" x14ac:dyDescent="0.25">
      <c r="B4" s="34"/>
      <c r="C4" s="34"/>
      <c r="D4" s="34"/>
      <c r="E4" s="1" t="s">
        <v>2</v>
      </c>
      <c r="F4" s="6"/>
      <c r="G4" s="14" t="s">
        <v>23</v>
      </c>
      <c r="H4" s="14" t="s">
        <v>25</v>
      </c>
      <c r="I4" s="15">
        <f t="shared" ref="I4:O4" si="0">SUM(I5:I17)</f>
        <v>339750</v>
      </c>
      <c r="J4" s="15">
        <f t="shared" si="0"/>
        <v>110195.5645161288</v>
      </c>
      <c r="K4" s="15">
        <f t="shared" si="0"/>
        <v>101032.25806451611</v>
      </c>
      <c r="L4" s="15">
        <f t="shared" si="0"/>
        <v>127596.77419354831</v>
      </c>
      <c r="M4" s="15">
        <f t="shared" si="0"/>
        <v>60967.741935483893</v>
      </c>
      <c r="N4" s="15">
        <f t="shared" si="0"/>
        <v>34838.70967741932</v>
      </c>
      <c r="O4" s="15">
        <f t="shared" si="0"/>
        <v>24300</v>
      </c>
      <c r="P4" s="4"/>
    </row>
    <row r="5" spans="2:16" ht="15.75" x14ac:dyDescent="0.25">
      <c r="B5" s="10">
        <v>1</v>
      </c>
      <c r="C5" s="11" t="s">
        <v>24</v>
      </c>
      <c r="D5" s="12" t="s">
        <v>7</v>
      </c>
      <c r="E5" s="13">
        <f>H5</f>
        <v>79402.158444022731</v>
      </c>
      <c r="F5" s="2"/>
      <c r="G5" s="16">
        <v>1</v>
      </c>
      <c r="H5" s="17">
        <f>SUM(I5:O5)</f>
        <v>79402.158444022731</v>
      </c>
      <c r="I5" s="18">
        <f>$I$2/17*3</f>
        <v>59955.882352941175</v>
      </c>
      <c r="J5" s="18">
        <f>$J$2/17*3</f>
        <v>19446.276091081552</v>
      </c>
      <c r="K5" s="18"/>
      <c r="L5" s="18"/>
      <c r="M5" s="18"/>
      <c r="N5" s="18"/>
      <c r="O5" s="18"/>
      <c r="P5" s="3"/>
    </row>
    <row r="6" spans="2:16" ht="15.75" x14ac:dyDescent="0.25">
      <c r="B6" s="10">
        <v>2</v>
      </c>
      <c r="C6" s="11" t="s">
        <v>26</v>
      </c>
      <c r="D6" s="12" t="s">
        <v>3</v>
      </c>
      <c r="E6" s="13">
        <f t="shared" ref="E6:E17" si="1">H6</f>
        <v>203426.95852534554</v>
      </c>
      <c r="F6" s="2"/>
      <c r="G6" s="16">
        <v>3</v>
      </c>
      <c r="H6" s="17">
        <f t="shared" ref="H6:H16" si="2">SUM(I6:O6)</f>
        <v>203426.95852534554</v>
      </c>
      <c r="I6" s="18"/>
      <c r="J6" s="18"/>
      <c r="K6" s="18">
        <f>K2</f>
        <v>101032.25806451611</v>
      </c>
      <c r="L6" s="18">
        <f>L2*0.6</f>
        <v>76558.064516128987</v>
      </c>
      <c r="M6" s="18">
        <f>$M$2/7</f>
        <v>8709.6774193548426</v>
      </c>
      <c r="N6" s="18">
        <f>$N$2/7</f>
        <v>4976.9585253456171</v>
      </c>
      <c r="O6" s="18">
        <f>O2*0.5</f>
        <v>12150</v>
      </c>
      <c r="P6" s="3"/>
    </row>
    <row r="7" spans="2:16" ht="15.75" x14ac:dyDescent="0.25">
      <c r="B7" s="10">
        <v>3</v>
      </c>
      <c r="C7" s="11" t="s">
        <v>24</v>
      </c>
      <c r="D7" s="12" t="s">
        <v>8</v>
      </c>
      <c r="E7" s="13">
        <f t="shared" si="1"/>
        <v>79402.158444022731</v>
      </c>
      <c r="F7" s="2"/>
      <c r="G7" s="16">
        <v>4</v>
      </c>
      <c r="H7" s="17">
        <f t="shared" si="2"/>
        <v>79402.158444022731</v>
      </c>
      <c r="I7" s="18">
        <f>$I$2/17*3</f>
        <v>59955.882352941175</v>
      </c>
      <c r="J7" s="18">
        <f>$J$2/17*3</f>
        <v>19446.276091081552</v>
      </c>
      <c r="K7" s="18"/>
      <c r="L7" s="18"/>
      <c r="M7" s="18"/>
      <c r="N7" s="18"/>
      <c r="O7" s="18"/>
      <c r="P7" s="3"/>
    </row>
    <row r="8" spans="2:16" ht="15.75" x14ac:dyDescent="0.25">
      <c r="B8" s="10">
        <v>4</v>
      </c>
      <c r="C8" s="11" t="s">
        <v>26</v>
      </c>
      <c r="D8" s="12" t="s">
        <v>9</v>
      </c>
      <c r="E8" s="13">
        <f t="shared" si="1"/>
        <v>64725.345622119778</v>
      </c>
      <c r="F8" s="2"/>
      <c r="G8" s="16">
        <v>6</v>
      </c>
      <c r="H8" s="17">
        <f t="shared" si="2"/>
        <v>64725.345622119778</v>
      </c>
      <c r="I8" s="18"/>
      <c r="J8" s="18"/>
      <c r="K8" s="18"/>
      <c r="L8" s="38">
        <f>L2-L6</f>
        <v>51038.70967741932</v>
      </c>
      <c r="M8" s="18">
        <f>$M$2/7</f>
        <v>8709.6774193548426</v>
      </c>
      <c r="N8" s="18">
        <f>$N$2/7</f>
        <v>4976.9585253456171</v>
      </c>
      <c r="O8" s="18"/>
      <c r="P8" s="3"/>
    </row>
    <row r="9" spans="2:16" ht="15.75" x14ac:dyDescent="0.25">
      <c r="B9" s="10">
        <v>5</v>
      </c>
      <c r="C9" s="11" t="s">
        <v>24</v>
      </c>
      <c r="D9" s="12" t="s">
        <v>4</v>
      </c>
      <c r="E9" s="13">
        <f t="shared" si="1"/>
        <v>79402.158444022731</v>
      </c>
      <c r="F9" s="2"/>
      <c r="G9" s="16">
        <v>7</v>
      </c>
      <c r="H9" s="17">
        <f t="shared" si="2"/>
        <v>79402.158444022731</v>
      </c>
      <c r="I9" s="18">
        <f>$I$2/17*3</f>
        <v>59955.882352941175</v>
      </c>
      <c r="J9" s="18">
        <f>$J$2/17*3</f>
        <v>19446.276091081552</v>
      </c>
      <c r="K9" s="18"/>
      <c r="L9" s="18"/>
      <c r="M9" s="18"/>
      <c r="N9" s="18"/>
      <c r="O9" s="18"/>
      <c r="P9" s="3"/>
    </row>
    <row r="10" spans="2:16" ht="15.75" x14ac:dyDescent="0.25">
      <c r="B10" s="10">
        <v>6</v>
      </c>
      <c r="C10" s="11" t="s">
        <v>26</v>
      </c>
      <c r="D10" s="12" t="s">
        <v>10</v>
      </c>
      <c r="E10" s="13">
        <f t="shared" si="1"/>
        <v>13686.63594470046</v>
      </c>
      <c r="F10" s="3"/>
      <c r="G10" s="16">
        <v>9</v>
      </c>
      <c r="H10" s="17">
        <f t="shared" si="2"/>
        <v>13686.63594470046</v>
      </c>
      <c r="I10" s="18"/>
      <c r="J10" s="18"/>
      <c r="K10" s="18"/>
      <c r="L10" s="18"/>
      <c r="M10" s="18">
        <f>$M$2/7</f>
        <v>8709.6774193548426</v>
      </c>
      <c r="N10" s="18">
        <f>$N$2/7</f>
        <v>4976.9585253456171</v>
      </c>
      <c r="O10" s="18"/>
      <c r="P10" s="3"/>
    </row>
    <row r="11" spans="2:16" ht="15.75" x14ac:dyDescent="0.25">
      <c r="B11" s="10">
        <v>7</v>
      </c>
      <c r="C11" s="11" t="s">
        <v>24</v>
      </c>
      <c r="D11" s="12" t="s">
        <v>11</v>
      </c>
      <c r="E11" s="13">
        <f t="shared" si="1"/>
        <v>79402.158444022731</v>
      </c>
      <c r="F11" s="3"/>
      <c r="G11" s="16">
        <v>10</v>
      </c>
      <c r="H11" s="17">
        <f t="shared" si="2"/>
        <v>79402.158444022731</v>
      </c>
      <c r="I11" s="18">
        <f>$I$2/17*3</f>
        <v>59955.882352941175</v>
      </c>
      <c r="J11" s="18">
        <f>$J$2/17*3</f>
        <v>19446.276091081552</v>
      </c>
      <c r="K11" s="18"/>
      <c r="L11" s="18"/>
      <c r="M11" s="18"/>
      <c r="N11" s="18"/>
      <c r="O11" s="18"/>
      <c r="P11" s="3"/>
    </row>
    <row r="12" spans="2:16" ht="15.75" x14ac:dyDescent="0.25">
      <c r="B12" s="10">
        <v>8</v>
      </c>
      <c r="C12" s="11" t="s">
        <v>26</v>
      </c>
      <c r="D12" s="12" t="s">
        <v>12</v>
      </c>
      <c r="E12" s="13">
        <f t="shared" si="1"/>
        <v>13686.63594470046</v>
      </c>
      <c r="F12" s="3"/>
      <c r="G12" s="16">
        <v>12</v>
      </c>
      <c r="H12" s="17">
        <f t="shared" si="2"/>
        <v>13686.63594470046</v>
      </c>
      <c r="I12" s="18"/>
      <c r="J12" s="18"/>
      <c r="K12" s="18"/>
      <c r="L12" s="18"/>
      <c r="M12" s="18">
        <f>$M$2/7</f>
        <v>8709.6774193548426</v>
      </c>
      <c r="N12" s="18">
        <f>$N$2/7</f>
        <v>4976.9585253456171</v>
      </c>
      <c r="O12" s="18"/>
      <c r="P12" s="3"/>
    </row>
    <row r="13" spans="2:16" ht="15.75" x14ac:dyDescent="0.25">
      <c r="B13" s="10">
        <v>9</v>
      </c>
      <c r="C13" s="11" t="s">
        <v>24</v>
      </c>
      <c r="D13" s="12" t="s">
        <v>13</v>
      </c>
      <c r="E13" s="13">
        <f t="shared" si="1"/>
        <v>79402.158444022731</v>
      </c>
      <c r="F13" s="3"/>
      <c r="G13" s="16">
        <v>13</v>
      </c>
      <c r="H13" s="17">
        <f t="shared" si="2"/>
        <v>79402.158444022731</v>
      </c>
      <c r="I13" s="18">
        <f>$I$2/17*3</f>
        <v>59955.882352941175</v>
      </c>
      <c r="J13" s="18">
        <f>$J$2/17*3</f>
        <v>19446.276091081552</v>
      </c>
      <c r="K13" s="18"/>
      <c r="L13" s="18"/>
      <c r="M13" s="18"/>
      <c r="N13" s="18"/>
      <c r="O13" s="18"/>
      <c r="P13" s="3"/>
    </row>
    <row r="14" spans="2:16" ht="15.75" x14ac:dyDescent="0.25">
      <c r="B14" s="10">
        <v>10</v>
      </c>
      <c r="C14" s="11" t="s">
        <v>26</v>
      </c>
      <c r="D14" s="12" t="s">
        <v>5</v>
      </c>
      <c r="E14" s="13">
        <f t="shared" si="1"/>
        <v>13686.63594470046</v>
      </c>
      <c r="F14" s="3"/>
      <c r="G14" s="16">
        <v>15</v>
      </c>
      <c r="H14" s="17">
        <f t="shared" si="2"/>
        <v>13686.63594470046</v>
      </c>
      <c r="I14" s="18"/>
      <c r="J14" s="18"/>
      <c r="K14" s="18"/>
      <c r="L14" s="18"/>
      <c r="M14" s="18">
        <f>$M$2/7</f>
        <v>8709.6774193548426</v>
      </c>
      <c r="N14" s="18">
        <f>$N$2/7</f>
        <v>4976.9585253456171</v>
      </c>
      <c r="O14" s="18"/>
      <c r="P14" s="3"/>
    </row>
    <row r="15" spans="2:16" ht="15.75" x14ac:dyDescent="0.25">
      <c r="B15" s="10">
        <v>11</v>
      </c>
      <c r="C15" s="11" t="s">
        <v>24</v>
      </c>
      <c r="D15" s="12" t="s">
        <v>14</v>
      </c>
      <c r="E15" s="13">
        <f t="shared" si="1"/>
        <v>52934.77229601513</v>
      </c>
      <c r="F15" s="3"/>
      <c r="G15" s="16">
        <v>16</v>
      </c>
      <c r="H15" s="17">
        <f t="shared" si="2"/>
        <v>52934.77229601513</v>
      </c>
      <c r="I15" s="18">
        <f>I2-SUM(I5:I13)</f>
        <v>39970.588235294097</v>
      </c>
      <c r="J15" s="18">
        <f>J2-SUM(J5:J13)</f>
        <v>12964.184060721032</v>
      </c>
      <c r="K15" s="18"/>
      <c r="L15" s="18"/>
      <c r="M15" s="18"/>
      <c r="N15" s="18"/>
      <c r="O15" s="18"/>
      <c r="P15" s="3"/>
    </row>
    <row r="16" spans="2:16" ht="15.75" x14ac:dyDescent="0.25">
      <c r="B16" s="10">
        <v>12</v>
      </c>
      <c r="C16" s="11" t="s">
        <v>26</v>
      </c>
      <c r="D16" s="12" t="s">
        <v>15</v>
      </c>
      <c r="E16" s="13">
        <f t="shared" si="1"/>
        <v>13686.63594470046</v>
      </c>
      <c r="F16" s="3"/>
      <c r="G16" s="16">
        <v>18</v>
      </c>
      <c r="H16" s="17">
        <f t="shared" si="2"/>
        <v>13686.63594470046</v>
      </c>
      <c r="I16" s="18"/>
      <c r="J16" s="18"/>
      <c r="K16" s="18"/>
      <c r="L16" s="18"/>
      <c r="M16" s="18">
        <f>$M$2/7</f>
        <v>8709.6774193548426</v>
      </c>
      <c r="N16" s="18">
        <f>$N$2/7</f>
        <v>4976.9585253456171</v>
      </c>
      <c r="O16" s="18"/>
      <c r="P16" s="3"/>
    </row>
    <row r="17" spans="2:16" ht="15.75" x14ac:dyDescent="0.25">
      <c r="B17" s="10">
        <v>13</v>
      </c>
      <c r="C17" s="11" t="s">
        <v>26</v>
      </c>
      <c r="D17" s="12" t="s">
        <v>6</v>
      </c>
      <c r="E17" s="13">
        <f t="shared" si="1"/>
        <v>25836.635944700458</v>
      </c>
      <c r="F17" s="3"/>
      <c r="G17" s="16">
        <v>21</v>
      </c>
      <c r="H17" s="17">
        <f>SUM(I17:O17)</f>
        <v>25836.635944700458</v>
      </c>
      <c r="I17" s="18"/>
      <c r="J17" s="18"/>
      <c r="K17" s="18"/>
      <c r="L17" s="18"/>
      <c r="M17" s="18">
        <f>$M$2/7</f>
        <v>8709.6774193548426</v>
      </c>
      <c r="N17" s="18">
        <f>$N$2/7</f>
        <v>4976.9585253456171</v>
      </c>
      <c r="O17" s="18">
        <f>O2*0.5</f>
        <v>12150</v>
      </c>
      <c r="P17" s="3"/>
    </row>
    <row r="18" spans="2:16" ht="16.5" thickBot="1" x14ac:dyDescent="0.3">
      <c r="B18" s="20"/>
      <c r="C18" s="20"/>
      <c r="D18" s="20"/>
      <c r="E18" s="21">
        <f>SUM(E5:E17)</f>
        <v>798681.0483870965</v>
      </c>
    </row>
    <row r="19" spans="2:16" ht="30.75" thickBot="1" x14ac:dyDescent="0.3">
      <c r="G19" s="25">
        <v>1</v>
      </c>
      <c r="H19" s="26" t="s">
        <v>30</v>
      </c>
      <c r="I19" s="27" t="s">
        <v>31</v>
      </c>
      <c r="J19" s="28">
        <v>333868</v>
      </c>
    </row>
    <row r="20" spans="2:16" ht="30.75" thickBot="1" x14ac:dyDescent="0.3">
      <c r="G20" s="29">
        <v>2</v>
      </c>
      <c r="H20" s="30" t="s">
        <v>32</v>
      </c>
      <c r="I20" s="31" t="s">
        <v>33</v>
      </c>
      <c r="J20" s="32">
        <v>93089</v>
      </c>
    </row>
    <row r="21" spans="2:16" ht="30.75" thickBot="1" x14ac:dyDescent="0.3">
      <c r="G21" s="29">
        <v>3</v>
      </c>
      <c r="H21" s="30" t="s">
        <v>34</v>
      </c>
      <c r="I21" s="31" t="s">
        <v>35</v>
      </c>
      <c r="J21" s="32">
        <v>93089</v>
      </c>
    </row>
    <row r="22" spans="2:16" ht="30.75" thickBot="1" x14ac:dyDescent="0.3">
      <c r="G22" s="29">
        <v>4</v>
      </c>
      <c r="H22" s="30" t="s">
        <v>36</v>
      </c>
      <c r="I22" s="31" t="s">
        <v>37</v>
      </c>
      <c r="J22" s="32">
        <v>93089</v>
      </c>
    </row>
    <row r="23" spans="2:16" ht="30.75" thickBot="1" x14ac:dyDescent="0.3">
      <c r="E23" s="22">
        <v>333867.83</v>
      </c>
      <c r="G23" s="29">
        <v>5</v>
      </c>
      <c r="H23" s="30" t="s">
        <v>38</v>
      </c>
      <c r="I23" s="31" t="s">
        <v>39</v>
      </c>
      <c r="J23" s="32">
        <v>93089</v>
      </c>
    </row>
    <row r="24" spans="2:16" ht="30.75" thickBot="1" x14ac:dyDescent="0.3">
      <c r="E24" s="23">
        <v>93088.79</v>
      </c>
      <c r="G24" s="29">
        <v>6</v>
      </c>
      <c r="H24" s="30" t="s">
        <v>40</v>
      </c>
      <c r="I24" s="31" t="s">
        <v>41</v>
      </c>
      <c r="J24" s="32">
        <v>66621</v>
      </c>
    </row>
    <row r="25" spans="2:16" ht="30.75" thickBot="1" x14ac:dyDescent="0.3">
      <c r="E25" s="23">
        <v>93088.79</v>
      </c>
      <c r="G25" s="29">
        <v>7</v>
      </c>
      <c r="H25" s="30" t="s">
        <v>42</v>
      </c>
      <c r="I25" s="31" t="s">
        <v>43</v>
      </c>
      <c r="J25" s="32">
        <v>25836</v>
      </c>
    </row>
    <row r="26" spans="2:16" ht="16.5" thickBot="1" x14ac:dyDescent="0.3">
      <c r="E26" s="23">
        <v>93088.79</v>
      </c>
      <c r="G26" s="35"/>
      <c r="H26" s="36"/>
      <c r="I26" s="37"/>
      <c r="J26" s="33">
        <v>798681</v>
      </c>
    </row>
    <row r="27" spans="2:16" ht="15.75" thickBot="1" x14ac:dyDescent="0.3">
      <c r="E27" s="23">
        <v>93088.79</v>
      </c>
    </row>
    <row r="28" spans="2:16" ht="15.75" thickBot="1" x14ac:dyDescent="0.3">
      <c r="E28" s="23">
        <v>66621.41</v>
      </c>
    </row>
    <row r="29" spans="2:16" ht="15.75" thickBot="1" x14ac:dyDescent="0.3">
      <c r="E29" s="23">
        <v>25836.639999999999</v>
      </c>
    </row>
    <row r="30" spans="2:16" ht="16.5" thickBot="1" x14ac:dyDescent="0.3">
      <c r="E30" s="24">
        <f>SUM(E23:E29)</f>
        <v>798681.04</v>
      </c>
    </row>
  </sheetData>
  <mergeCells count="4">
    <mergeCell ref="B3:B4"/>
    <mergeCell ref="C3:C4"/>
    <mergeCell ref="D3:D4"/>
    <mergeCell ref="G26:I2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Sheet1!_GoBack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Ionut Damian</dc:creator>
  <cp:lastModifiedBy>Ionut Damian</cp:lastModifiedBy>
  <dcterms:created xsi:type="dcterms:W3CDTF">2016-08-24T15:34:26Z</dcterms:created>
  <dcterms:modified xsi:type="dcterms:W3CDTF">2016-11-01T13:23:25Z</dcterms:modified>
</cp:coreProperties>
</file>