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 defaultThemeVersion="124226"/>
  <bookViews>
    <workbookView xWindow="240" yWindow="105" windowWidth="14805" windowHeight="8010"/>
  </bookViews>
  <sheets>
    <sheet name="CALCULE" sheetId="1" r:id="rId1"/>
    <sheet name="INSTRUCTIUNI" sheetId="2" r:id="rId2"/>
    <sheet name="PROIECTIE" sheetId="3" r:id="rId3"/>
    <sheet name="RAMBURSARI_INCASARI_REGIE" sheetId="4" r:id="rId4"/>
  </sheets>
  <definedNames>
    <definedName name="_xlnm._FilterDatabase" localSheetId="0" hidden="1">CALCULE!$B$4:$J$238</definedName>
  </definedNames>
  <calcPr calcId="162913"/>
</workbook>
</file>

<file path=xl/calcChain.xml><?xml version="1.0" encoding="utf-8"?>
<calcChain xmlns="http://schemas.openxmlformats.org/spreadsheetml/2006/main">
  <c r="H43" i="1" l="1"/>
  <c r="H33" i="1" l="1"/>
  <c r="H32" i="1"/>
  <c r="N11" i="3" l="1"/>
  <c r="M11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C2" i="3"/>
  <c r="I26" i="1" l="1"/>
  <c r="H26" i="1"/>
  <c r="H25" i="1"/>
  <c r="C27" i="3" l="1"/>
  <c r="D26" i="3" s="1"/>
  <c r="C22" i="3"/>
  <c r="D22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l="1"/>
  <c r="Q13" i="3"/>
  <c r="B4" i="3"/>
  <c r="J11" i="3"/>
  <c r="D27" i="3"/>
  <c r="L11" i="3"/>
  <c r="D20" i="3"/>
  <c r="K11" i="3"/>
  <c r="D21" i="3"/>
  <c r="D25" i="3"/>
  <c r="G11" i="3"/>
  <c r="H11" i="3"/>
  <c r="I11" i="3"/>
  <c r="S5" i="3" l="1"/>
  <c r="R13" i="3"/>
  <c r="B13" i="3"/>
  <c r="C4" i="3"/>
  <c r="T5" i="3" l="1"/>
  <c r="S13" i="3"/>
  <c r="D4" i="3"/>
  <c r="C13" i="3"/>
  <c r="T13" i="3" l="1"/>
  <c r="D13" i="3"/>
  <c r="E4" i="3"/>
  <c r="E13" i="3" l="1"/>
  <c r="F4" i="3"/>
  <c r="F13" i="3" l="1"/>
  <c r="G4" i="3"/>
  <c r="H4" i="3" l="1"/>
  <c r="G13" i="3"/>
  <c r="I4" i="3" l="1"/>
  <c r="H13" i="3"/>
  <c r="J4" i="3" l="1"/>
  <c r="I13" i="3"/>
  <c r="J13" i="3" l="1"/>
  <c r="K4" i="3"/>
  <c r="K13" i="3" l="1"/>
  <c r="L4" i="3"/>
  <c r="L13" i="3" l="1"/>
  <c r="M4" i="3"/>
  <c r="M13" i="3" l="1"/>
  <c r="N4" i="3"/>
  <c r="N13" i="3" l="1"/>
  <c r="O4" i="3"/>
  <c r="P4" i="3" l="1"/>
  <c r="P13" i="3" s="1"/>
  <c r="B15" i="3" s="1"/>
  <c r="B16" i="3" s="1"/>
  <c r="B17" i="3" s="1"/>
  <c r="O13" i="3"/>
  <c r="H24" i="1" l="1"/>
  <c r="H17" i="1" l="1"/>
  <c r="H13" i="1" l="1"/>
  <c r="I13" i="1" s="1"/>
  <c r="H11" i="1" l="1"/>
  <c r="I11" i="1" s="1"/>
  <c r="D238" i="1" l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E5" i="1"/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J5" i="1"/>
  <c r="J3" i="1" s="1"/>
  <c r="J2" i="1" s="1"/>
  <c r="J1" i="1" s="1"/>
</calcChain>
</file>

<file path=xl/sharedStrings.xml><?xml version="1.0" encoding="utf-8"?>
<sst xmlns="http://schemas.openxmlformats.org/spreadsheetml/2006/main" count="150" uniqueCount="62">
  <si>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</si>
  <si>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</si>
  <si>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</si>
  <si>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</si>
  <si>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</si>
  <si>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</si>
  <si>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</si>
  <si>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</si>
  <si>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</si>
  <si>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</si>
  <si>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</si>
  <si>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Salarii</t>
  </si>
  <si>
    <t>Intretinere</t>
  </si>
  <si>
    <t>Internet</t>
  </si>
  <si>
    <t>Contabilitate</t>
  </si>
  <si>
    <t>Paza</t>
  </si>
  <si>
    <t>Instructiuni</t>
  </si>
  <si>
    <t>SUMA</t>
  </si>
  <si>
    <t>Salariu BORS (incl taxe)</t>
  </si>
  <si>
    <t>Sold anterior oct</t>
  </si>
  <si>
    <t>Gaze/Curent</t>
  </si>
  <si>
    <t>ENEL</t>
  </si>
  <si>
    <t>ENGIE</t>
  </si>
  <si>
    <t>Asoc Prop. CARINA</t>
  </si>
  <si>
    <t>An</t>
  </si>
  <si>
    <t>Se pot utiliza filtre pentru analiza cheltuielilor pe o anumita perioada</t>
  </si>
  <si>
    <t>SILVIA COTAR</t>
  </si>
  <si>
    <t>Diverse</t>
  </si>
  <si>
    <t>Diverta/Rechizite</t>
  </si>
  <si>
    <t>RDS</t>
  </si>
  <si>
    <t>Chelt salariale administrative</t>
  </si>
  <si>
    <t>Chelt ITM</t>
  </si>
  <si>
    <t>BGS</t>
  </si>
  <si>
    <t>Sal #1 Elena</t>
  </si>
  <si>
    <t>Contab</t>
  </si>
  <si>
    <t>Curent</t>
  </si>
  <si>
    <t>Gaze</t>
  </si>
  <si>
    <t xml:space="preserve">Sal #2 </t>
  </si>
  <si>
    <t>Rest</t>
  </si>
  <si>
    <t>Rest lunar</t>
  </si>
  <si>
    <t>Brut</t>
  </si>
  <si>
    <t>Net</t>
  </si>
  <si>
    <t>Taxe</t>
  </si>
  <si>
    <t>Fax</t>
  </si>
  <si>
    <t>Conectica</t>
  </si>
  <si>
    <t>ITM</t>
  </si>
  <si>
    <t>BGS 204733</t>
  </si>
  <si>
    <t>Medlife</t>
  </si>
  <si>
    <t>Salariu BORS (inctax) IAN+FEB</t>
  </si>
  <si>
    <t>Papetarie</t>
  </si>
  <si>
    <t>Notariat</t>
  </si>
  <si>
    <t>Conferinta CSCS</t>
  </si>
  <si>
    <t>Asoc Prop. CARINA 2017.03</t>
  </si>
  <si>
    <t>Salariu Bors martie</t>
  </si>
  <si>
    <t>Finantat</t>
  </si>
  <si>
    <t>REST</t>
  </si>
  <si>
    <t>Data depunere</t>
  </si>
  <si>
    <t>Suma rembursare</t>
  </si>
  <si>
    <t>Data incasare</t>
  </si>
  <si>
    <t>Suma incasata</t>
  </si>
  <si>
    <t>Asoc</t>
  </si>
  <si>
    <t>ENEL ENGIE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</si>
</sst>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B2432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7" fontId="0" fillId="0" borderId="0" xfId="0" applyNumberFormat="1"/>
    <xf numFmtId="3" fontId="4" fillId="0" borderId="0" xfId="0" applyNumberFormat="1" applyFont="1"/>
    <xf numFmtId="4" fontId="0" fillId="0" borderId="0" xfId="0" applyNumberFormat="1"/>
    <xf numFmtId="4" fontId="0" fillId="0" borderId="1" xfId="0" applyNumberFormat="1" applyBorder="1"/>
    <xf numFmtId="3" fontId="5" fillId="0" borderId="0" xfId="0" applyNumberFormat="1" applyFont="1"/>
    <xf numFmtId="3" fontId="6" fillId="0" borderId="0" xfId="0" applyNumberFormat="1" applyFont="1"/>
    <xf numFmtId="0" fontId="1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8"/>
  <sheetViews>
    <sheetView tabSelected="1" topLeftCell="A34" zoomScale="85" zoomScaleNormal="85" workbookViewId="0">
      <selection activeCell="C55" sqref="C55"/>
    </sheetView>
  </sheetViews>
  <sheetFormatPr defaultRowHeight="14.25" x14ac:dyDescent="0.45"/>
  <cols>
    <col min="1" max="1" width="2.73046875" customWidth="1"/>
    <col min="2" max="2" width="3.86328125" customWidth="1"/>
    <col min="3" max="3" width="13.3984375" style="1" customWidth="1"/>
    <col min="4" max="4" width="13.3984375" style="20" customWidth="1"/>
    <col min="5" max="5" width="10" style="20" customWidth="1"/>
    <col min="6" max="6" width="12.73046875" customWidth="1"/>
    <col min="7" max="7" width="25.59765625" customWidth="1"/>
    <col min="8" max="8" width="11.59765625" style="8" customWidth="1"/>
    <col min="9" max="9" width="11.265625" style="8" bestFit="1" customWidth="1"/>
    <col min="10" max="10" width="11.59765625" style="8" customWidth="1"/>
    <col min="11" max="11" width="5.265625" customWidth="1"/>
    <col min="12" max="12" width="48" customWidth="1"/>
    <col min="13" max="13" width="14" customWidth="1"/>
  </cols>
  <sheetData>
    <row r="1" spans="2:10" ht="18" x14ac:dyDescent="0.55000000000000004">
      <c r="I1" s="26" t="s">
        <v>55</v>
      </c>
      <c r="J1" s="26">
        <f>110200-J2</f>
        <v>78938.518000000011</v>
      </c>
    </row>
    <row r="2" spans="2:10" x14ac:dyDescent="0.45">
      <c r="I2" s="27" t="s">
        <v>54</v>
      </c>
      <c r="J2" s="27">
        <f>J3*0.9</f>
        <v>31261.481999999996</v>
      </c>
    </row>
    <row r="3" spans="2:10" ht="30.75" customHeight="1" x14ac:dyDescent="0.45">
      <c r="I3" s="10" t="s">
        <v>17</v>
      </c>
      <c r="J3" s="6">
        <f>SUBTOTAL(9,J5:J238)</f>
        <v>34734.979999999996</v>
      </c>
    </row>
    <row r="4" spans="2:10" ht="33" customHeight="1" x14ac:dyDescent="0.45">
      <c r="B4" s="13" t="s">
        <v>0</v>
      </c>
      <c r="C4" s="14" t="s">
        <v>1</v>
      </c>
      <c r="D4" s="14" t="s">
        <v>24</v>
      </c>
      <c r="E4" s="14" t="s">
        <v>7</v>
      </c>
      <c r="F4" s="13" t="s">
        <v>2</v>
      </c>
      <c r="G4" s="13" t="s">
        <v>3</v>
      </c>
      <c r="H4" s="15" t="s">
        <v>4</v>
      </c>
      <c r="I4" s="16" t="s">
        <v>5</v>
      </c>
      <c r="J4" s="16" t="s">
        <v>6</v>
      </c>
    </row>
    <row r="5" spans="2:10" x14ac:dyDescent="0.45">
      <c r="B5" s="3">
        <v>1</v>
      </c>
      <c r="C5" s="4">
        <v>42704</v>
      </c>
      <c r="D5" s="21" t="str">
        <f>IF(C5&lt;&gt;"",TEXT(C5,"yyyy"),"")</f>
        <v>2016</v>
      </c>
      <c r="E5" s="21" t="str">
        <f>IF(C5&lt;&gt;"",TEXT(C5,"mmm"),"")</f>
        <v>Nov</v>
      </c>
      <c r="F5" s="2" t="s">
        <v>11</v>
      </c>
      <c r="G5" s="2" t="s">
        <v>18</v>
      </c>
      <c r="H5" s="9">
        <v>1600</v>
      </c>
      <c r="I5" s="9">
        <v>0</v>
      </c>
      <c r="J5" s="7">
        <f>H5+I5</f>
        <v>1600</v>
      </c>
    </row>
    <row r="6" spans="2:10" x14ac:dyDescent="0.45">
      <c r="B6" s="3">
        <f>IF(C6&lt;&gt;"",B5+1,"")</f>
        <v>2</v>
      </c>
      <c r="C6" s="4">
        <v>42712</v>
      </c>
      <c r="D6" s="21" t="str">
        <f t="shared" ref="D6:D69" si="0">IF(C6&lt;&gt;"",TEXT(C6,"yyyy"),"")</f>
        <v>2016</v>
      </c>
      <c r="E6" s="21" t="str">
        <f t="shared" ref="E6:E69" si="1">IF(C6&lt;&gt;"",TEXT(C6,"mmm"),"")</f>
        <v>Dec</v>
      </c>
      <c r="F6" s="2" t="s">
        <v>14</v>
      </c>
      <c r="G6" s="2" t="s">
        <v>19</v>
      </c>
      <c r="H6" s="9">
        <v>1050</v>
      </c>
      <c r="I6" s="9">
        <v>0</v>
      </c>
      <c r="J6" s="7">
        <f t="shared" ref="J6:J69" si="2">H6+I6</f>
        <v>1050</v>
      </c>
    </row>
    <row r="7" spans="2:10" x14ac:dyDescent="0.45">
      <c r="B7" s="3">
        <f t="shared" ref="B7:B70" si="3">IF(C7&lt;&gt;"",B6+1,"")</f>
        <v>3</v>
      </c>
      <c r="C7" s="4">
        <v>42719</v>
      </c>
      <c r="D7" s="21" t="str">
        <f t="shared" si="0"/>
        <v>2016</v>
      </c>
      <c r="E7" s="21" t="str">
        <f t="shared" si="1"/>
        <v>Dec</v>
      </c>
      <c r="F7" s="2" t="s">
        <v>20</v>
      </c>
      <c r="G7" s="2" t="s">
        <v>21</v>
      </c>
      <c r="H7" s="9">
        <v>213</v>
      </c>
      <c r="I7" s="9">
        <v>0</v>
      </c>
      <c r="J7" s="7">
        <f t="shared" si="2"/>
        <v>213</v>
      </c>
    </row>
    <row r="8" spans="2:10" x14ac:dyDescent="0.45">
      <c r="B8" s="3">
        <f t="shared" si="3"/>
        <v>4</v>
      </c>
      <c r="C8" s="4">
        <v>42719</v>
      </c>
      <c r="D8" s="21" t="str">
        <f t="shared" si="0"/>
        <v>2016</v>
      </c>
      <c r="E8" s="21" t="str">
        <f t="shared" si="1"/>
        <v>Dec</v>
      </c>
      <c r="F8" s="2" t="s">
        <v>20</v>
      </c>
      <c r="G8" s="2" t="s">
        <v>22</v>
      </c>
      <c r="H8" s="9">
        <v>174</v>
      </c>
      <c r="I8" s="9">
        <v>0</v>
      </c>
      <c r="J8" s="7">
        <f t="shared" si="2"/>
        <v>174</v>
      </c>
    </row>
    <row r="9" spans="2:10" x14ac:dyDescent="0.45">
      <c r="B9" s="3">
        <f t="shared" si="3"/>
        <v>5</v>
      </c>
      <c r="C9" s="4">
        <v>42719</v>
      </c>
      <c r="D9" s="21" t="str">
        <f t="shared" si="0"/>
        <v>2016</v>
      </c>
      <c r="E9" s="21" t="str">
        <f t="shared" si="1"/>
        <v>Dec</v>
      </c>
      <c r="F9" s="2" t="s">
        <v>12</v>
      </c>
      <c r="G9" s="2" t="s">
        <v>23</v>
      </c>
      <c r="H9" s="9">
        <v>500</v>
      </c>
      <c r="I9" s="9">
        <v>0</v>
      </c>
      <c r="J9" s="7">
        <f t="shared" si="2"/>
        <v>500</v>
      </c>
    </row>
    <row r="10" spans="2:10" x14ac:dyDescent="0.45">
      <c r="B10" s="3">
        <f t="shared" si="3"/>
        <v>6</v>
      </c>
      <c r="C10" s="4">
        <v>42727</v>
      </c>
      <c r="D10" s="21" t="str">
        <f t="shared" si="0"/>
        <v>2016</v>
      </c>
      <c r="E10" s="21" t="str">
        <f t="shared" si="1"/>
        <v>Dec</v>
      </c>
      <c r="F10" s="2" t="s">
        <v>14</v>
      </c>
      <c r="G10" s="2" t="s">
        <v>26</v>
      </c>
      <c r="H10" s="9">
        <v>4000</v>
      </c>
      <c r="I10" s="9">
        <v>0</v>
      </c>
      <c r="J10" s="7">
        <f t="shared" si="2"/>
        <v>4000</v>
      </c>
    </row>
    <row r="11" spans="2:10" x14ac:dyDescent="0.45">
      <c r="B11" s="3">
        <f t="shared" si="3"/>
        <v>7</v>
      </c>
      <c r="C11" s="4">
        <v>42732</v>
      </c>
      <c r="D11" s="21" t="str">
        <f t="shared" si="0"/>
        <v>2016</v>
      </c>
      <c r="E11" s="21" t="str">
        <f t="shared" si="1"/>
        <v>Dec</v>
      </c>
      <c r="F11" s="2" t="s">
        <v>27</v>
      </c>
      <c r="G11" s="2" t="s">
        <v>28</v>
      </c>
      <c r="H11" s="9">
        <f>119/1.2</f>
        <v>99.166666666666671</v>
      </c>
      <c r="I11" s="9">
        <f>H11*0.2</f>
        <v>19.833333333333336</v>
      </c>
      <c r="J11" s="7">
        <f t="shared" si="2"/>
        <v>119</v>
      </c>
    </row>
    <row r="12" spans="2:10" x14ac:dyDescent="0.45">
      <c r="B12" s="3">
        <f t="shared" si="3"/>
        <v>8</v>
      </c>
      <c r="C12" s="4">
        <v>42734</v>
      </c>
      <c r="D12" s="21" t="str">
        <f t="shared" si="0"/>
        <v>2016</v>
      </c>
      <c r="E12" s="21" t="str">
        <f t="shared" si="1"/>
        <v>Dec</v>
      </c>
      <c r="F12" s="2" t="s">
        <v>11</v>
      </c>
      <c r="G12" s="2" t="s">
        <v>18</v>
      </c>
      <c r="H12" s="9">
        <v>1600</v>
      </c>
      <c r="I12" s="9">
        <v>0</v>
      </c>
      <c r="J12" s="7">
        <f t="shared" si="2"/>
        <v>1600</v>
      </c>
    </row>
    <row r="13" spans="2:10" x14ac:dyDescent="0.45">
      <c r="B13" s="3">
        <f t="shared" si="3"/>
        <v>9</v>
      </c>
      <c r="C13" s="4">
        <v>42734</v>
      </c>
      <c r="D13" s="21" t="str">
        <f t="shared" si="0"/>
        <v>2016</v>
      </c>
      <c r="E13" s="21" t="str">
        <f t="shared" si="1"/>
        <v>Dec</v>
      </c>
      <c r="F13" s="2" t="s">
        <v>13</v>
      </c>
      <c r="G13" s="2" t="s">
        <v>29</v>
      </c>
      <c r="H13" s="9">
        <f>790/1.2</f>
        <v>658.33333333333337</v>
      </c>
      <c r="I13" s="9">
        <f>H13*0.2</f>
        <v>131.66666666666669</v>
      </c>
      <c r="J13" s="7">
        <f t="shared" si="2"/>
        <v>790</v>
      </c>
    </row>
    <row r="14" spans="2:10" x14ac:dyDescent="0.45">
      <c r="B14" s="3">
        <f t="shared" si="3"/>
        <v>10</v>
      </c>
      <c r="C14" s="4">
        <v>42739</v>
      </c>
      <c r="D14" s="21" t="str">
        <f t="shared" si="0"/>
        <v>2017</v>
      </c>
      <c r="E14" s="21" t="str">
        <f t="shared" si="1"/>
        <v>Jan</v>
      </c>
      <c r="F14" s="2" t="s">
        <v>12</v>
      </c>
      <c r="G14" s="2" t="s">
        <v>23</v>
      </c>
      <c r="H14" s="9">
        <v>487</v>
      </c>
      <c r="I14" s="9"/>
      <c r="J14" s="7">
        <f t="shared" si="2"/>
        <v>487</v>
      </c>
    </row>
    <row r="15" spans="2:10" x14ac:dyDescent="0.45">
      <c r="B15" s="3">
        <f t="shared" si="3"/>
        <v>11</v>
      </c>
      <c r="C15" s="4">
        <v>42741</v>
      </c>
      <c r="D15" s="21" t="str">
        <f t="shared" si="0"/>
        <v>2017</v>
      </c>
      <c r="E15" s="21" t="str">
        <f t="shared" si="1"/>
        <v>Jan</v>
      </c>
      <c r="F15" s="2" t="s">
        <v>11</v>
      </c>
      <c r="G15" s="2" t="s">
        <v>30</v>
      </c>
      <c r="H15" s="9">
        <v>1204</v>
      </c>
      <c r="I15" s="9"/>
      <c r="J15" s="7">
        <f t="shared" si="2"/>
        <v>1204</v>
      </c>
    </row>
    <row r="16" spans="2:10" x14ac:dyDescent="0.45">
      <c r="B16" s="3">
        <f t="shared" si="3"/>
        <v>12</v>
      </c>
      <c r="C16" s="4">
        <v>42767</v>
      </c>
      <c r="D16" s="21" t="str">
        <f t="shared" si="0"/>
        <v>2017</v>
      </c>
      <c r="E16" s="21" t="str">
        <f t="shared" si="1"/>
        <v>Feb</v>
      </c>
      <c r="F16" s="2" t="s">
        <v>27</v>
      </c>
      <c r="G16" s="2" t="s">
        <v>31</v>
      </c>
      <c r="H16" s="9">
        <v>150</v>
      </c>
      <c r="I16" s="9"/>
      <c r="J16" s="7">
        <f t="shared" si="2"/>
        <v>150</v>
      </c>
    </row>
    <row r="17" spans="2:10" x14ac:dyDescent="0.45">
      <c r="B17" s="3">
        <f t="shared" si="3"/>
        <v>13</v>
      </c>
      <c r="C17" s="4">
        <v>42767</v>
      </c>
      <c r="D17" s="21" t="str">
        <f t="shared" si="0"/>
        <v>2017</v>
      </c>
      <c r="E17" s="21" t="str">
        <f t="shared" si="1"/>
        <v>Feb</v>
      </c>
      <c r="F17" s="2" t="s">
        <v>13</v>
      </c>
      <c r="G17" s="2" t="s">
        <v>29</v>
      </c>
      <c r="H17" s="9">
        <f>939.92+49.78</f>
        <v>989.69999999999993</v>
      </c>
      <c r="I17" s="9"/>
      <c r="J17" s="7">
        <f t="shared" si="2"/>
        <v>989.69999999999993</v>
      </c>
    </row>
    <row r="18" spans="2:10" x14ac:dyDescent="0.45">
      <c r="B18" s="3">
        <f t="shared" si="3"/>
        <v>14</v>
      </c>
      <c r="C18" s="4">
        <v>42767</v>
      </c>
      <c r="D18" s="21" t="str">
        <f t="shared" si="0"/>
        <v>2017</v>
      </c>
      <c r="E18" s="21" t="str">
        <f t="shared" si="1"/>
        <v>Feb</v>
      </c>
      <c r="F18" s="2" t="s">
        <v>20</v>
      </c>
      <c r="G18" s="2" t="s">
        <v>21</v>
      </c>
      <c r="H18" s="9">
        <v>240.33</v>
      </c>
      <c r="I18" s="9"/>
      <c r="J18" s="7">
        <f t="shared" si="2"/>
        <v>240.33</v>
      </c>
    </row>
    <row r="19" spans="2:10" x14ac:dyDescent="0.45">
      <c r="B19" s="3">
        <f t="shared" si="3"/>
        <v>15</v>
      </c>
      <c r="C19" s="4">
        <v>42767</v>
      </c>
      <c r="D19" s="21" t="str">
        <f t="shared" si="0"/>
        <v>2017</v>
      </c>
      <c r="E19" s="21" t="str">
        <f t="shared" si="1"/>
        <v>Feb</v>
      </c>
      <c r="F19" s="2" t="s">
        <v>14</v>
      </c>
      <c r="G19" s="2" t="s">
        <v>26</v>
      </c>
      <c r="H19" s="9">
        <v>2000</v>
      </c>
      <c r="I19" s="9"/>
      <c r="J19" s="7">
        <f t="shared" si="2"/>
        <v>2000</v>
      </c>
    </row>
    <row r="20" spans="2:10" x14ac:dyDescent="0.45">
      <c r="B20" s="3">
        <f t="shared" si="3"/>
        <v>16</v>
      </c>
      <c r="C20" s="4">
        <v>42767</v>
      </c>
      <c r="D20" s="21" t="str">
        <f t="shared" si="0"/>
        <v>2017</v>
      </c>
      <c r="E20" s="21" t="str">
        <f t="shared" si="1"/>
        <v>Feb</v>
      </c>
      <c r="F20" s="2" t="s">
        <v>12</v>
      </c>
      <c r="G20" s="2" t="s">
        <v>23</v>
      </c>
      <c r="H20" s="9">
        <v>499</v>
      </c>
      <c r="I20" s="9"/>
      <c r="J20" s="7">
        <f t="shared" si="2"/>
        <v>499</v>
      </c>
    </row>
    <row r="21" spans="2:10" x14ac:dyDescent="0.45">
      <c r="B21" s="3">
        <f t="shared" si="3"/>
        <v>17</v>
      </c>
      <c r="C21" s="4">
        <v>42767</v>
      </c>
      <c r="D21" s="21" t="str">
        <f t="shared" si="0"/>
        <v>2017</v>
      </c>
      <c r="E21" s="21" t="str">
        <f t="shared" si="1"/>
        <v>Feb</v>
      </c>
      <c r="F21" s="2" t="s">
        <v>15</v>
      </c>
      <c r="G21" s="2" t="s">
        <v>32</v>
      </c>
      <c r="H21" s="9">
        <v>119</v>
      </c>
      <c r="I21" s="9"/>
      <c r="J21" s="7">
        <f t="shared" si="2"/>
        <v>119</v>
      </c>
    </row>
    <row r="22" spans="2:10" x14ac:dyDescent="0.45">
      <c r="B22" s="3">
        <f t="shared" si="3"/>
        <v>18</v>
      </c>
      <c r="C22" s="4">
        <v>42773</v>
      </c>
      <c r="D22" s="21" t="str">
        <f t="shared" si="0"/>
        <v>2017</v>
      </c>
      <c r="E22" s="21" t="str">
        <f t="shared" si="1"/>
        <v>Feb</v>
      </c>
      <c r="F22" s="2" t="s">
        <v>20</v>
      </c>
      <c r="G22" s="2" t="s">
        <v>22</v>
      </c>
      <c r="H22" s="9">
        <v>176.22</v>
      </c>
      <c r="I22" s="9"/>
      <c r="J22" s="7">
        <f t="shared" si="2"/>
        <v>176.22</v>
      </c>
    </row>
    <row r="23" spans="2:10" x14ac:dyDescent="0.45">
      <c r="B23" s="3">
        <f t="shared" si="3"/>
        <v>19</v>
      </c>
      <c r="C23" s="4">
        <v>42774</v>
      </c>
      <c r="D23" s="21" t="str">
        <f t="shared" si="0"/>
        <v>2017</v>
      </c>
      <c r="E23" s="21" t="str">
        <f t="shared" si="1"/>
        <v>Feb</v>
      </c>
      <c r="F23" s="2" t="s">
        <v>12</v>
      </c>
      <c r="G23" s="2" t="s">
        <v>23</v>
      </c>
      <c r="H23" s="9">
        <v>581.45000000000005</v>
      </c>
      <c r="I23" s="9"/>
      <c r="J23" s="7">
        <f t="shared" si="2"/>
        <v>581.45000000000005</v>
      </c>
    </row>
    <row r="24" spans="2:10" x14ac:dyDescent="0.45">
      <c r="B24" s="3">
        <f t="shared" si="3"/>
        <v>20</v>
      </c>
      <c r="C24" s="4">
        <v>42775</v>
      </c>
      <c r="D24" s="21" t="str">
        <f t="shared" si="0"/>
        <v>2017</v>
      </c>
      <c r="E24" s="21" t="str">
        <f t="shared" si="1"/>
        <v>Feb</v>
      </c>
      <c r="F24" s="2" t="s">
        <v>13</v>
      </c>
      <c r="G24" s="2" t="s">
        <v>29</v>
      </c>
      <c r="H24" s="9">
        <f>779+42</f>
        <v>821</v>
      </c>
      <c r="I24" s="9"/>
      <c r="J24" s="7">
        <f t="shared" si="2"/>
        <v>821</v>
      </c>
    </row>
    <row r="25" spans="2:10" x14ac:dyDescent="0.45">
      <c r="B25" s="3">
        <f t="shared" si="3"/>
        <v>21</v>
      </c>
      <c r="C25" s="4">
        <v>42790</v>
      </c>
      <c r="D25" s="21" t="str">
        <f t="shared" si="0"/>
        <v>2017</v>
      </c>
      <c r="E25" s="21" t="str">
        <f t="shared" si="1"/>
        <v>Feb</v>
      </c>
      <c r="F25" s="2" t="s">
        <v>27</v>
      </c>
      <c r="G25" s="2" t="s">
        <v>43</v>
      </c>
      <c r="H25" s="9">
        <f>39*2</f>
        <v>78</v>
      </c>
      <c r="I25" s="9"/>
      <c r="J25" s="7">
        <f t="shared" si="2"/>
        <v>78</v>
      </c>
    </row>
    <row r="26" spans="2:10" x14ac:dyDescent="0.45">
      <c r="B26" s="3">
        <f t="shared" si="3"/>
        <v>22</v>
      </c>
      <c r="C26" s="4">
        <v>42790</v>
      </c>
      <c r="D26" s="21" t="str">
        <f t="shared" si="0"/>
        <v>2017</v>
      </c>
      <c r="E26" s="21" t="str">
        <f t="shared" si="1"/>
        <v>Feb</v>
      </c>
      <c r="F26" s="2" t="s">
        <v>27</v>
      </c>
      <c r="G26" s="2" t="s">
        <v>44</v>
      </c>
      <c r="H26" s="9">
        <f>200/1.19</f>
        <v>168.0672268907563</v>
      </c>
      <c r="I26" s="9">
        <f>H26*0.19</f>
        <v>31.932773109243698</v>
      </c>
      <c r="J26" s="7">
        <f t="shared" si="2"/>
        <v>200</v>
      </c>
    </row>
    <row r="27" spans="2:10" x14ac:dyDescent="0.45">
      <c r="B27" s="3">
        <f t="shared" si="3"/>
        <v>23</v>
      </c>
      <c r="C27" s="4">
        <v>42779</v>
      </c>
      <c r="D27" s="21" t="str">
        <f t="shared" si="0"/>
        <v>2017</v>
      </c>
      <c r="E27" s="21" t="str">
        <f t="shared" si="1"/>
        <v>Feb</v>
      </c>
      <c r="F27" s="2" t="s">
        <v>27</v>
      </c>
      <c r="G27" s="2" t="s">
        <v>45</v>
      </c>
      <c r="H27" s="9">
        <v>150</v>
      </c>
      <c r="I27" s="9"/>
      <c r="J27" s="7">
        <f t="shared" si="2"/>
        <v>150</v>
      </c>
    </row>
    <row r="28" spans="2:10" x14ac:dyDescent="0.45">
      <c r="B28" s="3">
        <f t="shared" si="3"/>
        <v>24</v>
      </c>
      <c r="C28" s="4">
        <v>42794</v>
      </c>
      <c r="D28" s="21" t="str">
        <f t="shared" si="0"/>
        <v>2017</v>
      </c>
      <c r="E28" s="21" t="str">
        <f t="shared" si="1"/>
        <v>Feb</v>
      </c>
      <c r="F28" s="2" t="s">
        <v>14</v>
      </c>
      <c r="G28" s="2" t="s">
        <v>26</v>
      </c>
      <c r="H28" s="9">
        <v>2000</v>
      </c>
      <c r="I28" s="9"/>
      <c r="J28" s="7">
        <f t="shared" si="2"/>
        <v>2000</v>
      </c>
    </row>
    <row r="29" spans="2:10" x14ac:dyDescent="0.45">
      <c r="B29" s="3">
        <f t="shared" si="3"/>
        <v>25</v>
      </c>
      <c r="C29" s="4">
        <v>42795</v>
      </c>
      <c r="D29" s="21" t="str">
        <f t="shared" si="0"/>
        <v>2017</v>
      </c>
      <c r="E29" s="21" t="str">
        <f t="shared" si="1"/>
        <v>Mar</v>
      </c>
      <c r="F29" s="2" t="s">
        <v>15</v>
      </c>
      <c r="G29" s="2" t="s">
        <v>46</v>
      </c>
      <c r="H29" s="9">
        <v>119</v>
      </c>
      <c r="I29" s="9"/>
      <c r="J29" s="7">
        <f t="shared" si="2"/>
        <v>119</v>
      </c>
    </row>
    <row r="30" spans="2:10" x14ac:dyDescent="0.45">
      <c r="B30" s="3">
        <f t="shared" si="3"/>
        <v>26</v>
      </c>
      <c r="C30" s="4">
        <v>42797</v>
      </c>
      <c r="D30" s="21" t="str">
        <f t="shared" si="0"/>
        <v>2017</v>
      </c>
      <c r="E30" s="21" t="str">
        <f t="shared" si="1"/>
        <v>Mar</v>
      </c>
      <c r="F30" s="2" t="s">
        <v>27</v>
      </c>
      <c r="G30" s="2" t="s">
        <v>47</v>
      </c>
      <c r="H30" s="9">
        <v>54</v>
      </c>
      <c r="I30" s="9"/>
      <c r="J30" s="7">
        <f t="shared" si="2"/>
        <v>54</v>
      </c>
    </row>
    <row r="31" spans="2:10" x14ac:dyDescent="0.45">
      <c r="B31" s="3">
        <f t="shared" si="3"/>
        <v>27</v>
      </c>
      <c r="C31" s="4">
        <v>42803</v>
      </c>
      <c r="D31" s="21" t="str">
        <f t="shared" si="0"/>
        <v>2017</v>
      </c>
      <c r="E31" s="21" t="str">
        <f t="shared" si="1"/>
        <v>Mar</v>
      </c>
      <c r="F31" s="2" t="s">
        <v>20</v>
      </c>
      <c r="G31" s="2" t="s">
        <v>21</v>
      </c>
      <c r="H31" s="9">
        <v>108</v>
      </c>
      <c r="I31" s="9"/>
      <c r="J31" s="7">
        <f t="shared" si="2"/>
        <v>108</v>
      </c>
    </row>
    <row r="32" spans="2:10" x14ac:dyDescent="0.45">
      <c r="B32" s="3">
        <f t="shared" si="3"/>
        <v>28</v>
      </c>
      <c r="C32" s="4">
        <v>42801</v>
      </c>
      <c r="D32" s="21" t="str">
        <f t="shared" si="0"/>
        <v>2017</v>
      </c>
      <c r="E32" s="21" t="str">
        <f t="shared" si="1"/>
        <v>Mar</v>
      </c>
      <c r="F32" s="2" t="s">
        <v>13</v>
      </c>
      <c r="G32" s="2" t="s">
        <v>29</v>
      </c>
      <c r="H32" s="25">
        <f>782.05+42.23</f>
        <v>824.28</v>
      </c>
      <c r="I32" s="9"/>
      <c r="J32" s="7">
        <f t="shared" si="2"/>
        <v>824.28</v>
      </c>
    </row>
    <row r="33" spans="2:10" x14ac:dyDescent="0.45">
      <c r="B33" s="3">
        <f t="shared" si="3"/>
        <v>29</v>
      </c>
      <c r="C33" s="4">
        <v>42804</v>
      </c>
      <c r="D33" s="21" t="str">
        <f t="shared" si="0"/>
        <v>2017</v>
      </c>
      <c r="E33" s="21" t="str">
        <f t="shared" si="1"/>
        <v>Mar</v>
      </c>
      <c r="F33" s="2" t="s">
        <v>11</v>
      </c>
      <c r="G33" s="2" t="s">
        <v>48</v>
      </c>
      <c r="H33" s="9">
        <f>1600*2</f>
        <v>3200</v>
      </c>
      <c r="I33" s="9"/>
      <c r="J33" s="7">
        <f t="shared" si="2"/>
        <v>3200</v>
      </c>
    </row>
    <row r="34" spans="2:10" x14ac:dyDescent="0.45">
      <c r="B34" s="3">
        <f t="shared" si="3"/>
        <v>30</v>
      </c>
      <c r="C34" s="4">
        <v>42810</v>
      </c>
      <c r="D34" s="21" t="str">
        <f t="shared" si="0"/>
        <v>2017</v>
      </c>
      <c r="E34" s="21" t="str">
        <f t="shared" si="1"/>
        <v>Mar</v>
      </c>
      <c r="F34" s="2" t="s">
        <v>27</v>
      </c>
      <c r="G34" s="2" t="s">
        <v>49</v>
      </c>
      <c r="H34" s="9">
        <v>500</v>
      </c>
      <c r="I34" s="9"/>
      <c r="J34" s="7">
        <f t="shared" si="2"/>
        <v>500</v>
      </c>
    </row>
    <row r="35" spans="2:10" x14ac:dyDescent="0.45">
      <c r="B35" s="3">
        <f t="shared" si="3"/>
        <v>31</v>
      </c>
      <c r="C35" s="4">
        <v>42811</v>
      </c>
      <c r="D35" s="21" t="str">
        <f t="shared" si="0"/>
        <v>2017</v>
      </c>
      <c r="E35" s="21" t="str">
        <f t="shared" si="1"/>
        <v>Mar</v>
      </c>
      <c r="F35" s="2" t="s">
        <v>27</v>
      </c>
      <c r="G35" s="2" t="s">
        <v>50</v>
      </c>
      <c r="H35" s="9">
        <v>230</v>
      </c>
      <c r="I35" s="9"/>
      <c r="J35" s="7">
        <f t="shared" si="2"/>
        <v>230</v>
      </c>
    </row>
    <row r="36" spans="2:10" x14ac:dyDescent="0.45">
      <c r="B36" s="3">
        <f t="shared" si="3"/>
        <v>32</v>
      </c>
      <c r="C36" s="4">
        <v>42822</v>
      </c>
      <c r="D36" s="21" t="str">
        <f t="shared" si="0"/>
        <v>2017</v>
      </c>
      <c r="E36" s="21" t="str">
        <f t="shared" si="1"/>
        <v>Mar</v>
      </c>
      <c r="F36" s="2" t="s">
        <v>20</v>
      </c>
      <c r="G36" s="2" t="s">
        <v>22</v>
      </c>
      <c r="H36" s="9">
        <v>159</v>
      </c>
      <c r="I36" s="9"/>
      <c r="J36" s="7">
        <f t="shared" si="2"/>
        <v>159</v>
      </c>
    </row>
    <row r="37" spans="2:10" x14ac:dyDescent="0.45">
      <c r="B37" s="3">
        <f t="shared" si="3"/>
        <v>33</v>
      </c>
      <c r="C37" s="4">
        <v>42823</v>
      </c>
      <c r="D37" s="21" t="str">
        <f t="shared" si="0"/>
        <v>2017</v>
      </c>
      <c r="E37" s="21" t="str">
        <f t="shared" si="1"/>
        <v>Mar</v>
      </c>
      <c r="F37" s="2" t="s">
        <v>27</v>
      </c>
      <c r="G37" s="2" t="s">
        <v>51</v>
      </c>
      <c r="H37" s="9">
        <v>675</v>
      </c>
      <c r="I37" s="9"/>
      <c r="J37" s="7">
        <f t="shared" si="2"/>
        <v>675</v>
      </c>
    </row>
    <row r="38" spans="2:10" x14ac:dyDescent="0.45">
      <c r="B38" s="3">
        <f t="shared" si="3"/>
        <v>34</v>
      </c>
      <c r="C38" s="4">
        <v>42829</v>
      </c>
      <c r="D38" s="21" t="str">
        <f t="shared" si="0"/>
        <v>2017</v>
      </c>
      <c r="E38" s="21" t="str">
        <f t="shared" si="1"/>
        <v>Apr</v>
      </c>
      <c r="F38" s="2" t="s">
        <v>20</v>
      </c>
      <c r="G38" s="2" t="s">
        <v>21</v>
      </c>
      <c r="H38" s="9">
        <v>78</v>
      </c>
      <c r="I38" s="9"/>
      <c r="J38" s="7">
        <f t="shared" si="2"/>
        <v>78</v>
      </c>
    </row>
    <row r="39" spans="2:10" x14ac:dyDescent="0.45">
      <c r="B39" s="3">
        <f t="shared" si="3"/>
        <v>35</v>
      </c>
      <c r="C39" s="4">
        <v>42829</v>
      </c>
      <c r="D39" s="21" t="str">
        <f t="shared" si="0"/>
        <v>2017</v>
      </c>
      <c r="E39" s="21" t="str">
        <f t="shared" si="1"/>
        <v>Apr</v>
      </c>
      <c r="F39" s="2" t="s">
        <v>14</v>
      </c>
      <c r="G39" s="2" t="s">
        <v>26</v>
      </c>
      <c r="H39" s="9">
        <v>2000</v>
      </c>
      <c r="I39" s="9"/>
      <c r="J39" s="7">
        <f t="shared" si="2"/>
        <v>2000</v>
      </c>
    </row>
    <row r="40" spans="2:10" x14ac:dyDescent="0.45">
      <c r="B40" s="3">
        <f t="shared" si="3"/>
        <v>36</v>
      </c>
      <c r="C40" s="4">
        <v>42829</v>
      </c>
      <c r="D40" s="21" t="str">
        <f t="shared" si="0"/>
        <v>2017</v>
      </c>
      <c r="E40" s="21" t="str">
        <f t="shared" si="1"/>
        <v>Apr</v>
      </c>
      <c r="F40" s="2" t="s">
        <v>20</v>
      </c>
      <c r="G40" s="2" t="s">
        <v>22</v>
      </c>
      <c r="H40" s="9">
        <v>112</v>
      </c>
      <c r="I40" s="9"/>
      <c r="J40" s="7">
        <f t="shared" si="2"/>
        <v>112</v>
      </c>
    </row>
    <row r="41" spans="2:10" x14ac:dyDescent="0.45">
      <c r="B41" s="3">
        <f t="shared" si="3"/>
        <v>37</v>
      </c>
      <c r="C41" s="4">
        <v>42829</v>
      </c>
      <c r="D41" s="21" t="str">
        <f t="shared" si="0"/>
        <v>2017</v>
      </c>
      <c r="E41" s="21" t="str">
        <f t="shared" si="1"/>
        <v>Apr</v>
      </c>
      <c r="F41" s="2" t="s">
        <v>13</v>
      </c>
      <c r="G41" s="2" t="s">
        <v>29</v>
      </c>
      <c r="H41" s="9">
        <v>830</v>
      </c>
      <c r="I41" s="9"/>
      <c r="J41" s="7">
        <f t="shared" si="2"/>
        <v>830</v>
      </c>
    </row>
    <row r="42" spans="2:10" x14ac:dyDescent="0.45">
      <c r="B42" s="3">
        <f t="shared" si="3"/>
        <v>38</v>
      </c>
      <c r="C42" s="4">
        <v>42829</v>
      </c>
      <c r="D42" s="21" t="str">
        <f t="shared" si="0"/>
        <v>2017</v>
      </c>
      <c r="E42" s="21" t="str">
        <f t="shared" si="1"/>
        <v>Apr</v>
      </c>
      <c r="F42" s="2" t="s">
        <v>15</v>
      </c>
      <c r="G42" s="2" t="s">
        <v>32</v>
      </c>
      <c r="H42" s="9">
        <v>119</v>
      </c>
      <c r="I42" s="9"/>
      <c r="J42" s="7">
        <f t="shared" si="2"/>
        <v>119</v>
      </c>
    </row>
    <row r="43" spans="2:10" x14ac:dyDescent="0.45">
      <c r="B43" s="3">
        <f t="shared" si="3"/>
        <v>39</v>
      </c>
      <c r="C43" s="4">
        <v>42832</v>
      </c>
      <c r="D43" s="21" t="str">
        <f t="shared" si="0"/>
        <v>2017</v>
      </c>
      <c r="E43" s="21" t="str">
        <f t="shared" si="1"/>
        <v>Apr</v>
      </c>
      <c r="F43" s="2" t="s">
        <v>13</v>
      </c>
      <c r="G43" s="2" t="s">
        <v>29</v>
      </c>
      <c r="H43" s="9">
        <f>784+42</f>
        <v>826</v>
      </c>
      <c r="I43" s="9"/>
      <c r="J43" s="7">
        <f t="shared" si="2"/>
        <v>826</v>
      </c>
    </row>
    <row r="44" spans="2:10" x14ac:dyDescent="0.45">
      <c r="B44" s="3">
        <f t="shared" si="3"/>
        <v>40</v>
      </c>
      <c r="C44" s="4">
        <v>42832</v>
      </c>
      <c r="D44" s="21" t="str">
        <f t="shared" si="0"/>
        <v>2017</v>
      </c>
      <c r="E44" s="21" t="str">
        <f t="shared" si="1"/>
        <v>Apr</v>
      </c>
      <c r="F44" s="2" t="s">
        <v>12</v>
      </c>
      <c r="G44" s="2" t="s">
        <v>52</v>
      </c>
      <c r="H44" s="9">
        <v>489</v>
      </c>
      <c r="I44" s="9"/>
      <c r="J44" s="7">
        <f t="shared" si="2"/>
        <v>489</v>
      </c>
    </row>
    <row r="45" spans="2:10" x14ac:dyDescent="0.45">
      <c r="B45" s="3">
        <f t="shared" si="3"/>
        <v>41</v>
      </c>
      <c r="C45" s="4">
        <v>42836</v>
      </c>
      <c r="D45" s="21" t="str">
        <f t="shared" si="0"/>
        <v>2017</v>
      </c>
      <c r="E45" s="21" t="str">
        <f t="shared" si="1"/>
        <v>Apr</v>
      </c>
      <c r="F45" s="2" t="s">
        <v>11</v>
      </c>
      <c r="G45" s="2" t="s">
        <v>53</v>
      </c>
      <c r="H45" s="9">
        <v>300</v>
      </c>
      <c r="I45" s="9"/>
      <c r="J45" s="7">
        <f t="shared" si="2"/>
        <v>300</v>
      </c>
    </row>
    <row r="46" spans="2:10" x14ac:dyDescent="0.45">
      <c r="B46" s="3">
        <f t="shared" si="3"/>
        <v>42</v>
      </c>
      <c r="C46" s="4">
        <v>42856</v>
      </c>
      <c r="D46" s="21" t="str">
        <f t="shared" si="0"/>
        <v>2017</v>
      </c>
      <c r="E46" s="21" t="str">
        <f t="shared" si="1"/>
        <v>May</v>
      </c>
      <c r="F46" s="2" t="s">
        <v>14</v>
      </c>
      <c r="G46" s="2" t="s">
        <v>26</v>
      </c>
      <c r="H46" s="9">
        <v>2000</v>
      </c>
      <c r="I46" s="9"/>
      <c r="J46" s="7">
        <f t="shared" si="2"/>
        <v>2000</v>
      </c>
    </row>
    <row r="47" spans="2:10" x14ac:dyDescent="0.45">
      <c r="B47" s="3">
        <f t="shared" si="3"/>
        <v>43</v>
      </c>
      <c r="C47" s="4">
        <v>42856</v>
      </c>
      <c r="D47" s="21" t="str">
        <f t="shared" si="0"/>
        <v>2017</v>
      </c>
      <c r="E47" s="21" t="str">
        <f t="shared" si="1"/>
        <v>May</v>
      </c>
      <c r="F47" s="2" t="s">
        <v>20</v>
      </c>
      <c r="G47" s="2" t="s">
        <v>21</v>
      </c>
      <c r="H47" s="9">
        <v>100</v>
      </c>
      <c r="I47" s="9"/>
      <c r="J47" s="7">
        <f t="shared" si="2"/>
        <v>100</v>
      </c>
    </row>
    <row r="48" spans="2:10" x14ac:dyDescent="0.45">
      <c r="B48" s="3">
        <f t="shared" si="3"/>
        <v>44</v>
      </c>
      <c r="C48" s="4">
        <v>42125</v>
      </c>
      <c r="D48" s="21" t="str">
        <f t="shared" si="0"/>
        <v>2015</v>
      </c>
      <c r="E48" s="21" t="str">
        <f t="shared" si="1"/>
        <v>May</v>
      </c>
      <c r="F48" s="2" t="s">
        <v>27</v>
      </c>
      <c r="G48" s="2" t="s">
        <v>43</v>
      </c>
      <c r="H48" s="9">
        <v>47</v>
      </c>
      <c r="I48" s="9"/>
      <c r="J48" s="7">
        <f t="shared" si="2"/>
        <v>47</v>
      </c>
    </row>
    <row r="49" spans="2:10" x14ac:dyDescent="0.45">
      <c r="B49" s="3">
        <f t="shared" si="3"/>
        <v>45</v>
      </c>
      <c r="C49" s="4">
        <v>42859</v>
      </c>
      <c r="D49" s="21" t="str">
        <f t="shared" si="0"/>
        <v>2017</v>
      </c>
      <c r="E49" s="21" t="str">
        <f t="shared" si="1"/>
        <v>May</v>
      </c>
      <c r="F49" s="2" t="s">
        <v>15</v>
      </c>
      <c r="G49" s="2" t="s">
        <v>32</v>
      </c>
      <c r="H49" s="9">
        <v>119</v>
      </c>
      <c r="I49" s="9"/>
      <c r="J49" s="7">
        <f t="shared" si="2"/>
        <v>119</v>
      </c>
    </row>
    <row r="50" spans="2:10" x14ac:dyDescent="0.45">
      <c r="B50" s="3">
        <f t="shared" si="3"/>
        <v>46</v>
      </c>
      <c r="C50" s="4">
        <v>42860</v>
      </c>
      <c r="D50" s="21" t="str">
        <f t="shared" si="0"/>
        <v>2017</v>
      </c>
      <c r="E50" s="21" t="str">
        <f t="shared" si="1"/>
        <v>May</v>
      </c>
      <c r="F50" s="2" t="s">
        <v>20</v>
      </c>
      <c r="G50" s="2" t="s">
        <v>22</v>
      </c>
      <c r="H50" s="9">
        <v>90</v>
      </c>
      <c r="I50" s="9"/>
      <c r="J50" s="7">
        <f t="shared" si="2"/>
        <v>90</v>
      </c>
    </row>
    <row r="51" spans="2:10" x14ac:dyDescent="0.45">
      <c r="B51" s="3">
        <f t="shared" si="3"/>
        <v>47</v>
      </c>
      <c r="C51" s="4">
        <v>42865</v>
      </c>
      <c r="D51" s="21" t="str">
        <f t="shared" si="0"/>
        <v>2017</v>
      </c>
      <c r="E51" s="21" t="str">
        <f t="shared" si="1"/>
        <v>May</v>
      </c>
      <c r="F51" s="2" t="s">
        <v>15</v>
      </c>
      <c r="G51" s="2" t="s">
        <v>32</v>
      </c>
      <c r="H51" s="9">
        <v>100</v>
      </c>
      <c r="I51" s="9">
        <v>19</v>
      </c>
      <c r="J51" s="7">
        <f t="shared" si="2"/>
        <v>119</v>
      </c>
    </row>
    <row r="52" spans="2:10" x14ac:dyDescent="0.45">
      <c r="B52" s="3">
        <f t="shared" si="3"/>
        <v>48</v>
      </c>
      <c r="C52" s="4">
        <v>42899</v>
      </c>
      <c r="D52" s="21" t="str">
        <f t="shared" si="0"/>
        <v>2017</v>
      </c>
      <c r="E52" s="21" t="str">
        <f t="shared" si="1"/>
        <v>Jun</v>
      </c>
      <c r="F52" s="2" t="s">
        <v>12</v>
      </c>
      <c r="G52" s="2" t="s">
        <v>60</v>
      </c>
      <c r="H52" s="9">
        <v>1553</v>
      </c>
      <c r="I52" s="9"/>
      <c r="J52" s="7">
        <f t="shared" si="2"/>
        <v>1553</v>
      </c>
    </row>
    <row r="53" spans="2:10" x14ac:dyDescent="0.45">
      <c r="B53" s="3">
        <f t="shared" si="3"/>
        <v>49</v>
      </c>
      <c r="C53" s="4">
        <v>42899</v>
      </c>
      <c r="D53" s="21" t="str">
        <f t="shared" si="0"/>
        <v>2017</v>
      </c>
      <c r="E53" s="21" t="str">
        <f t="shared" si="1"/>
        <v>Jun</v>
      </c>
      <c r="F53" s="2" t="s">
        <v>20</v>
      </c>
      <c r="G53" s="2" t="s">
        <v>61</v>
      </c>
      <c r="H53" s="9">
        <v>223</v>
      </c>
      <c r="I53" s="9"/>
      <c r="J53" s="7">
        <f t="shared" si="2"/>
        <v>223</v>
      </c>
    </row>
    <row r="54" spans="2:10" x14ac:dyDescent="0.45">
      <c r="B54" s="3">
        <f t="shared" si="3"/>
        <v>50</v>
      </c>
      <c r="C54" s="4">
        <v>42899</v>
      </c>
      <c r="D54" s="21" t="str">
        <f t="shared" si="0"/>
        <v>2017</v>
      </c>
      <c r="E54" s="21" t="str">
        <f t="shared" si="1"/>
        <v>Jun</v>
      </c>
      <c r="F54" s="2" t="s">
        <v>15</v>
      </c>
      <c r="G54" s="2" t="s">
        <v>32</v>
      </c>
      <c r="H54" s="9">
        <v>119</v>
      </c>
      <c r="I54" s="9"/>
      <c r="J54" s="7">
        <f t="shared" si="2"/>
        <v>119</v>
      </c>
    </row>
    <row r="55" spans="2:10" x14ac:dyDescent="0.45">
      <c r="B55" s="3" t="str">
        <f t="shared" si="3"/>
        <v/>
      </c>
      <c r="C55" s="4"/>
      <c r="D55" s="21" t="str">
        <f t="shared" si="0"/>
        <v/>
      </c>
      <c r="E55" s="21" t="str">
        <f t="shared" si="1"/>
        <v/>
      </c>
      <c r="F55" s="2"/>
      <c r="G55" s="2"/>
      <c r="H55" s="9"/>
      <c r="I55" s="9"/>
      <c r="J55" s="7">
        <f t="shared" si="2"/>
        <v>0</v>
      </c>
    </row>
    <row r="56" spans="2:10" x14ac:dyDescent="0.4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4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4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4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4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4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4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4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4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4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4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4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45">
      <c r="B68" s="3" t="str">
        <f t="shared" si="3"/>
        <v/>
      </c>
      <c r="C68" s="4"/>
      <c r="D68" s="21" t="str">
        <f t="shared" si="0"/>
        <v/>
      </c>
      <c r="E68" s="21" t="str">
        <f t="shared" si="1"/>
        <v/>
      </c>
      <c r="F68" s="2"/>
      <c r="G68" s="2"/>
      <c r="H68" s="9"/>
      <c r="I68" s="9"/>
      <c r="J68" s="7">
        <f t="shared" si="2"/>
        <v>0</v>
      </c>
    </row>
    <row r="69" spans="2:10" x14ac:dyDescent="0.45">
      <c r="B69" s="3" t="str">
        <f t="shared" si="3"/>
        <v/>
      </c>
      <c r="C69" s="4"/>
      <c r="D69" s="21" t="str">
        <f t="shared" si="0"/>
        <v/>
      </c>
      <c r="E69" s="21" t="str">
        <f t="shared" si="1"/>
        <v/>
      </c>
      <c r="F69" s="2"/>
      <c r="G69" s="2"/>
      <c r="H69" s="9"/>
      <c r="I69" s="9"/>
      <c r="J69" s="7">
        <f t="shared" si="2"/>
        <v>0</v>
      </c>
    </row>
    <row r="70" spans="2:10" x14ac:dyDescent="0.45">
      <c r="B70" s="3" t="str">
        <f t="shared" si="3"/>
        <v/>
      </c>
      <c r="C70" s="4"/>
      <c r="D70" s="21" t="str">
        <f t="shared" ref="D70:D133" si="4">IF(C70&lt;&gt;"",TEXT(C70,"yyyy"),"")</f>
        <v/>
      </c>
      <c r="E70" s="21" t="str">
        <f t="shared" ref="E70:E133" si="5">IF(C70&lt;&gt;"",TEXT(C70,"mmm"),"")</f>
        <v/>
      </c>
      <c r="F70" s="2"/>
      <c r="G70" s="2"/>
      <c r="H70" s="9"/>
      <c r="I70" s="9"/>
      <c r="J70" s="7">
        <f t="shared" ref="J70:J133" si="6">H70+I70</f>
        <v>0</v>
      </c>
    </row>
    <row r="71" spans="2:10" x14ac:dyDescent="0.45">
      <c r="B71" s="3" t="str">
        <f t="shared" ref="B71:B134" si="7">IF(C71&lt;&gt;"",B70+1,"")</f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4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4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4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4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4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4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4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4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4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4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4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4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4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4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4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4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4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4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4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4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4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4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4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4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4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4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4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4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4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4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4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4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4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4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4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4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4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4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4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4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4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4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4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4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4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4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4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4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4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4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4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4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4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4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4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4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4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4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4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4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45">
      <c r="B132" s="3" t="str">
        <f t="shared" si="7"/>
        <v/>
      </c>
      <c r="C132" s="4"/>
      <c r="D132" s="21" t="str">
        <f t="shared" si="4"/>
        <v/>
      </c>
      <c r="E132" s="21" t="str">
        <f t="shared" si="5"/>
        <v/>
      </c>
      <c r="F132" s="2"/>
      <c r="G132" s="2"/>
      <c r="H132" s="9"/>
      <c r="I132" s="9"/>
      <c r="J132" s="7">
        <f t="shared" si="6"/>
        <v>0</v>
      </c>
    </row>
    <row r="133" spans="2:10" x14ac:dyDescent="0.45">
      <c r="B133" s="3" t="str">
        <f t="shared" si="7"/>
        <v/>
      </c>
      <c r="C133" s="4"/>
      <c r="D133" s="21" t="str">
        <f t="shared" si="4"/>
        <v/>
      </c>
      <c r="E133" s="21" t="str">
        <f t="shared" si="5"/>
        <v/>
      </c>
      <c r="F133" s="2"/>
      <c r="G133" s="2"/>
      <c r="H133" s="9"/>
      <c r="I133" s="9"/>
      <c r="J133" s="7">
        <f t="shared" si="6"/>
        <v>0</v>
      </c>
    </row>
    <row r="134" spans="2:10" x14ac:dyDescent="0.45">
      <c r="B134" s="3" t="str">
        <f t="shared" si="7"/>
        <v/>
      </c>
      <c r="C134" s="4"/>
      <c r="D134" s="21" t="str">
        <f t="shared" ref="D134:D197" si="8">IF(C134&lt;&gt;"",TEXT(C134,"yyyy"),"")</f>
        <v/>
      </c>
      <c r="E134" s="21" t="str">
        <f t="shared" ref="E134:E197" si="9">IF(C134&lt;&gt;"",TEXT(C134,"mmm"),"")</f>
        <v/>
      </c>
      <c r="F134" s="2"/>
      <c r="G134" s="2"/>
      <c r="H134" s="9"/>
      <c r="I134" s="9"/>
      <c r="J134" s="7">
        <f t="shared" ref="J134:J197" si="10">H134+I134</f>
        <v>0</v>
      </c>
    </row>
    <row r="135" spans="2:10" x14ac:dyDescent="0.45">
      <c r="B135" s="3" t="str">
        <f t="shared" ref="B135:B198" si="11">IF(C135&lt;&gt;"",B134+1,"")</f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4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4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4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4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4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4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4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4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4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4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4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4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4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4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4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4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4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4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4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4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4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4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4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4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4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4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4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4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4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4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4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4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4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4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4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4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4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4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4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4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4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4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4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4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4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4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4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4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4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4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4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4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4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4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4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4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4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4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4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4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45">
      <c r="B196" s="3" t="str">
        <f t="shared" si="11"/>
        <v/>
      </c>
      <c r="C196" s="4"/>
      <c r="D196" s="21" t="str">
        <f t="shared" si="8"/>
        <v/>
      </c>
      <c r="E196" s="21" t="str">
        <f t="shared" si="9"/>
        <v/>
      </c>
      <c r="F196" s="2"/>
      <c r="G196" s="2"/>
      <c r="H196" s="9"/>
      <c r="I196" s="9"/>
      <c r="J196" s="7">
        <f t="shared" si="10"/>
        <v>0</v>
      </c>
    </row>
    <row r="197" spans="2:10" x14ac:dyDescent="0.45">
      <c r="B197" s="3" t="str">
        <f t="shared" si="11"/>
        <v/>
      </c>
      <c r="C197" s="4"/>
      <c r="D197" s="21" t="str">
        <f t="shared" si="8"/>
        <v/>
      </c>
      <c r="E197" s="21" t="str">
        <f t="shared" si="9"/>
        <v/>
      </c>
      <c r="F197" s="2"/>
      <c r="G197" s="2"/>
      <c r="H197" s="9"/>
      <c r="I197" s="9"/>
      <c r="J197" s="7">
        <f t="shared" si="10"/>
        <v>0</v>
      </c>
    </row>
    <row r="198" spans="2:10" x14ac:dyDescent="0.45">
      <c r="B198" s="3" t="str">
        <f t="shared" si="11"/>
        <v/>
      </c>
      <c r="C198" s="4"/>
      <c r="D198" s="21" t="str">
        <f t="shared" ref="D198:D238" si="12">IF(C198&lt;&gt;"",TEXT(C198,"yyyy"),"")</f>
        <v/>
      </c>
      <c r="E198" s="21" t="str">
        <f t="shared" ref="E198:E238" si="13">IF(C198&lt;&gt;"",TEXT(C198,"mmm"),"")</f>
        <v/>
      </c>
      <c r="F198" s="2"/>
      <c r="G198" s="2"/>
      <c r="H198" s="9"/>
      <c r="I198" s="9"/>
      <c r="J198" s="7">
        <f t="shared" ref="J198:J238" si="14">H198+I198</f>
        <v>0</v>
      </c>
    </row>
    <row r="199" spans="2:10" x14ac:dyDescent="0.45">
      <c r="B199" s="3" t="str">
        <f t="shared" ref="B199:B238" si="15">IF(C199&lt;&gt;"",B198+1,"")</f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4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4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4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4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4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4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4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4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4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4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4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4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4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4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4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4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4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4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4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4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4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4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4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4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4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4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4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4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4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4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4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4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4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4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4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4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4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  <row r="237" spans="2:10" x14ac:dyDescent="0.45">
      <c r="B237" s="3" t="str">
        <f t="shared" si="15"/>
        <v/>
      </c>
      <c r="C237" s="4"/>
      <c r="D237" s="21" t="str">
        <f t="shared" si="12"/>
        <v/>
      </c>
      <c r="E237" s="21" t="str">
        <f t="shared" si="13"/>
        <v/>
      </c>
      <c r="F237" s="2"/>
      <c r="G237" s="2"/>
      <c r="H237" s="9"/>
      <c r="I237" s="9"/>
      <c r="J237" s="7">
        <f t="shared" si="14"/>
        <v>0</v>
      </c>
    </row>
    <row r="238" spans="2:10" x14ac:dyDescent="0.45">
      <c r="B238" s="3" t="str">
        <f t="shared" si="15"/>
        <v/>
      </c>
      <c r="C238" s="4"/>
      <c r="D238" s="21" t="str">
        <f t="shared" si="12"/>
        <v/>
      </c>
      <c r="E238" s="21" t="str">
        <f t="shared" si="13"/>
        <v/>
      </c>
      <c r="F238" s="2"/>
      <c r="G238" s="2"/>
      <c r="H238" s="9"/>
      <c r="I238" s="9"/>
      <c r="J238" s="7">
        <f t="shared" si="14"/>
        <v>0</v>
      </c>
    </row>
  </sheetData>
  <autoFilter ref="B4:J238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ColWidth="9.1328125" defaultRowHeight="14.25" x14ac:dyDescent="0.45"/>
  <cols>
    <col min="1" max="1" width="3.73046875" style="17" customWidth="1"/>
    <col min="2" max="2" width="58" style="17" customWidth="1"/>
    <col min="3" max="3" width="12.59765625" style="17" bestFit="1" customWidth="1"/>
    <col min="4" max="16384" width="9.1328125" style="17"/>
  </cols>
  <sheetData>
    <row r="1" spans="2:3" ht="15.75" x14ac:dyDescent="0.5">
      <c r="B1" s="5" t="s">
        <v>16</v>
      </c>
    </row>
    <row r="2" spans="2:3" x14ac:dyDescent="0.45">
      <c r="B2" s="11" t="s">
        <v>9</v>
      </c>
    </row>
    <row r="3" spans="2:3" x14ac:dyDescent="0.45">
      <c r="B3" s="12" t="s">
        <v>8</v>
      </c>
    </row>
    <row r="4" spans="2:3" x14ac:dyDescent="0.45">
      <c r="B4" s="28" t="s">
        <v>10</v>
      </c>
      <c r="C4" s="18" t="s">
        <v>11</v>
      </c>
    </row>
    <row r="5" spans="2:3" x14ac:dyDescent="0.45">
      <c r="B5" s="28"/>
      <c r="C5" s="18" t="s">
        <v>12</v>
      </c>
    </row>
    <row r="6" spans="2:3" x14ac:dyDescent="0.45">
      <c r="B6" s="28"/>
      <c r="C6" s="18" t="s">
        <v>20</v>
      </c>
    </row>
    <row r="7" spans="2:3" x14ac:dyDescent="0.45">
      <c r="B7" s="28"/>
      <c r="C7" s="18" t="s">
        <v>13</v>
      </c>
    </row>
    <row r="8" spans="2:3" x14ac:dyDescent="0.45">
      <c r="B8" s="28"/>
      <c r="C8" s="18" t="s">
        <v>14</v>
      </c>
    </row>
    <row r="9" spans="2:3" x14ac:dyDescent="0.45">
      <c r="B9" s="28"/>
      <c r="C9" s="18" t="s">
        <v>15</v>
      </c>
    </row>
    <row r="10" spans="2:3" x14ac:dyDescent="0.45">
      <c r="B10" s="28"/>
      <c r="C10" s="18" t="s">
        <v>27</v>
      </c>
    </row>
    <row r="11" spans="2:3" ht="33.75" customHeight="1" x14ac:dyDescent="0.45">
      <c r="B11" s="19" t="s">
        <v>25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75" zoomScaleNormal="75" workbookViewId="0">
      <selection activeCell="F11" sqref="F11"/>
    </sheetView>
  </sheetViews>
  <sheetFormatPr defaultColWidth="9.1328125" defaultRowHeight="14.25" x14ac:dyDescent="0.45"/>
  <cols>
    <col min="1" max="1" width="13.73046875" style="8" customWidth="1"/>
    <col min="2" max="20" width="8.265625" style="8" customWidth="1"/>
    <col min="21" max="16384" width="9.1328125" style="8"/>
  </cols>
  <sheetData>
    <row r="1" spans="1:20" x14ac:dyDescent="0.45">
      <c r="A1" s="8">
        <v>122439.51612903226</v>
      </c>
    </row>
    <row r="2" spans="1:20" x14ac:dyDescent="0.45">
      <c r="B2" s="8">
        <v>3</v>
      </c>
      <c r="C2" s="8">
        <f>B2+1</f>
        <v>4</v>
      </c>
      <c r="D2" s="8">
        <f t="shared" ref="D2:T2" si="0">C2+1</f>
        <v>5</v>
      </c>
      <c r="E2" s="8">
        <f t="shared" si="0"/>
        <v>6</v>
      </c>
      <c r="F2" s="8">
        <f t="shared" si="0"/>
        <v>7</v>
      </c>
      <c r="G2" s="8">
        <f t="shared" si="0"/>
        <v>8</v>
      </c>
      <c r="H2" s="8">
        <f t="shared" si="0"/>
        <v>9</v>
      </c>
      <c r="I2" s="8">
        <f t="shared" si="0"/>
        <v>10</v>
      </c>
      <c r="J2" s="8">
        <f t="shared" si="0"/>
        <v>11</v>
      </c>
      <c r="K2" s="8">
        <f t="shared" si="0"/>
        <v>12</v>
      </c>
      <c r="L2" s="8">
        <f t="shared" si="0"/>
        <v>13</v>
      </c>
      <c r="M2" s="8">
        <f t="shared" si="0"/>
        <v>14</v>
      </c>
      <c r="N2" s="8">
        <f t="shared" si="0"/>
        <v>15</v>
      </c>
      <c r="O2" s="8">
        <f t="shared" si="0"/>
        <v>16</v>
      </c>
      <c r="P2" s="8">
        <f t="shared" si="0"/>
        <v>17</v>
      </c>
      <c r="Q2" s="8">
        <f t="shared" si="0"/>
        <v>18</v>
      </c>
      <c r="R2" s="8">
        <f t="shared" si="0"/>
        <v>19</v>
      </c>
      <c r="S2" s="8">
        <f t="shared" si="0"/>
        <v>20</v>
      </c>
      <c r="T2" s="8">
        <f t="shared" si="0"/>
        <v>21</v>
      </c>
    </row>
    <row r="3" spans="1:20" x14ac:dyDescent="0.45">
      <c r="B3" s="22">
        <v>42675</v>
      </c>
      <c r="C3" s="22">
        <v>42705</v>
      </c>
      <c r="D3" s="22">
        <v>42736</v>
      </c>
      <c r="E3" s="22">
        <v>42767</v>
      </c>
      <c r="F3" s="22">
        <v>42795</v>
      </c>
      <c r="G3" s="22">
        <v>42826</v>
      </c>
      <c r="H3" s="22">
        <v>42856</v>
      </c>
      <c r="I3" s="22">
        <v>42887</v>
      </c>
      <c r="J3" s="22">
        <v>42917</v>
      </c>
      <c r="K3" s="22">
        <v>42948</v>
      </c>
      <c r="L3" s="22">
        <v>42979</v>
      </c>
      <c r="M3" s="22">
        <v>43009</v>
      </c>
      <c r="N3" s="22">
        <v>43040</v>
      </c>
      <c r="O3" s="22">
        <v>43070</v>
      </c>
      <c r="P3" s="22">
        <v>43101</v>
      </c>
      <c r="Q3" s="22">
        <v>43132</v>
      </c>
      <c r="R3" s="22">
        <v>43160</v>
      </c>
      <c r="S3" s="22">
        <v>43191</v>
      </c>
      <c r="T3" s="22">
        <v>43221</v>
      </c>
    </row>
    <row r="4" spans="1:20" x14ac:dyDescent="0.45">
      <c r="A4" s="23" t="s">
        <v>33</v>
      </c>
      <c r="B4" s="8">
        <f>C22</f>
        <v>1599</v>
      </c>
      <c r="C4" s="8">
        <f>B4</f>
        <v>1599</v>
      </c>
      <c r="D4" s="8">
        <f t="shared" ref="D4:S10" si="1">C4</f>
        <v>1599</v>
      </c>
      <c r="E4" s="8">
        <f t="shared" si="1"/>
        <v>1599</v>
      </c>
      <c r="F4" s="8">
        <f t="shared" si="1"/>
        <v>1599</v>
      </c>
      <c r="G4" s="8">
        <f t="shared" si="1"/>
        <v>1599</v>
      </c>
      <c r="H4" s="8">
        <f t="shared" si="1"/>
        <v>1599</v>
      </c>
      <c r="I4" s="8">
        <f t="shared" si="1"/>
        <v>1599</v>
      </c>
      <c r="J4" s="8">
        <f t="shared" si="1"/>
        <v>1599</v>
      </c>
      <c r="K4" s="8">
        <f t="shared" si="1"/>
        <v>1599</v>
      </c>
      <c r="L4" s="8">
        <f t="shared" si="1"/>
        <v>1599</v>
      </c>
      <c r="M4" s="8">
        <f t="shared" si="1"/>
        <v>1599</v>
      </c>
      <c r="N4" s="8">
        <f t="shared" si="1"/>
        <v>1599</v>
      </c>
      <c r="O4" s="8">
        <f t="shared" si="1"/>
        <v>1599</v>
      </c>
      <c r="P4" s="8">
        <f t="shared" si="1"/>
        <v>1599</v>
      </c>
    </row>
    <row r="5" spans="1:20" x14ac:dyDescent="0.45">
      <c r="A5" s="23" t="s">
        <v>13</v>
      </c>
      <c r="C5" s="8">
        <f>160*1.2*4.5</f>
        <v>864</v>
      </c>
      <c r="D5" s="8">
        <f t="shared" si="1"/>
        <v>864</v>
      </c>
      <c r="E5" s="8">
        <f t="shared" si="1"/>
        <v>864</v>
      </c>
      <c r="F5" s="8">
        <f t="shared" si="1"/>
        <v>864</v>
      </c>
      <c r="G5" s="8">
        <f t="shared" si="1"/>
        <v>864</v>
      </c>
      <c r="H5" s="8">
        <f t="shared" si="1"/>
        <v>864</v>
      </c>
      <c r="I5" s="8">
        <f t="shared" si="1"/>
        <v>864</v>
      </c>
      <c r="J5" s="8">
        <f t="shared" si="1"/>
        <v>864</v>
      </c>
      <c r="K5" s="8">
        <f t="shared" si="1"/>
        <v>864</v>
      </c>
      <c r="L5" s="8">
        <f t="shared" si="1"/>
        <v>864</v>
      </c>
      <c r="M5" s="8">
        <f t="shared" si="1"/>
        <v>864</v>
      </c>
      <c r="N5" s="8">
        <f t="shared" si="1"/>
        <v>864</v>
      </c>
      <c r="O5" s="8">
        <f t="shared" si="1"/>
        <v>864</v>
      </c>
      <c r="P5" s="8">
        <f t="shared" si="1"/>
        <v>864</v>
      </c>
      <c r="Q5" s="8">
        <f t="shared" si="1"/>
        <v>864</v>
      </c>
      <c r="R5" s="8">
        <f t="shared" si="1"/>
        <v>864</v>
      </c>
      <c r="S5" s="8">
        <f t="shared" si="1"/>
        <v>864</v>
      </c>
      <c r="T5" s="8">
        <f t="shared" ref="T5:T10" si="2">S5</f>
        <v>864</v>
      </c>
    </row>
    <row r="6" spans="1:20" x14ac:dyDescent="0.45">
      <c r="A6" s="23" t="s">
        <v>34</v>
      </c>
      <c r="C6" s="8">
        <v>2000</v>
      </c>
      <c r="D6" s="8">
        <f t="shared" si="1"/>
        <v>2000</v>
      </c>
      <c r="E6" s="8">
        <f t="shared" si="1"/>
        <v>2000</v>
      </c>
      <c r="F6" s="8">
        <f t="shared" si="1"/>
        <v>2000</v>
      </c>
      <c r="G6" s="8">
        <f t="shared" si="1"/>
        <v>2000</v>
      </c>
      <c r="H6" s="8">
        <f t="shared" si="1"/>
        <v>2000</v>
      </c>
      <c r="I6" s="8">
        <f t="shared" si="1"/>
        <v>2000</v>
      </c>
      <c r="J6" s="8">
        <f t="shared" si="1"/>
        <v>2000</v>
      </c>
      <c r="K6" s="8">
        <f t="shared" si="1"/>
        <v>2000</v>
      </c>
      <c r="L6" s="8">
        <f t="shared" si="1"/>
        <v>2000</v>
      </c>
      <c r="M6" s="8">
        <f t="shared" si="1"/>
        <v>2000</v>
      </c>
      <c r="N6" s="8">
        <f t="shared" si="1"/>
        <v>2000</v>
      </c>
      <c r="O6" s="8">
        <f t="shared" si="1"/>
        <v>2000</v>
      </c>
      <c r="P6" s="8">
        <f t="shared" si="1"/>
        <v>2000</v>
      </c>
      <c r="Q6" s="8">
        <f t="shared" si="1"/>
        <v>2000</v>
      </c>
      <c r="R6" s="8">
        <f t="shared" si="1"/>
        <v>2000</v>
      </c>
      <c r="S6" s="8">
        <f t="shared" si="1"/>
        <v>2000</v>
      </c>
      <c r="T6" s="8">
        <f t="shared" si="2"/>
        <v>2000</v>
      </c>
    </row>
    <row r="7" spans="1:20" x14ac:dyDescent="0.45">
      <c r="A7" s="23" t="s">
        <v>12</v>
      </c>
      <c r="C7" s="8">
        <v>500</v>
      </c>
      <c r="D7" s="8">
        <f t="shared" si="1"/>
        <v>500</v>
      </c>
      <c r="E7" s="8">
        <f t="shared" si="1"/>
        <v>500</v>
      </c>
      <c r="F7" s="8">
        <f t="shared" si="1"/>
        <v>500</v>
      </c>
      <c r="G7" s="8">
        <f t="shared" si="1"/>
        <v>500</v>
      </c>
      <c r="H7" s="8">
        <f t="shared" si="1"/>
        <v>500</v>
      </c>
      <c r="I7" s="8">
        <f t="shared" si="1"/>
        <v>500</v>
      </c>
      <c r="J7" s="8">
        <f t="shared" si="1"/>
        <v>500</v>
      </c>
      <c r="K7" s="8">
        <f t="shared" si="1"/>
        <v>500</v>
      </c>
      <c r="L7" s="8">
        <f t="shared" si="1"/>
        <v>500</v>
      </c>
      <c r="M7" s="8">
        <f t="shared" si="1"/>
        <v>500</v>
      </c>
      <c r="N7" s="8">
        <f t="shared" si="1"/>
        <v>500</v>
      </c>
      <c r="O7" s="8">
        <f t="shared" si="1"/>
        <v>500</v>
      </c>
      <c r="P7" s="8">
        <f t="shared" si="1"/>
        <v>500</v>
      </c>
      <c r="Q7" s="8">
        <f t="shared" si="1"/>
        <v>500</v>
      </c>
      <c r="R7" s="8">
        <f t="shared" si="1"/>
        <v>500</v>
      </c>
      <c r="S7" s="8">
        <f t="shared" si="1"/>
        <v>500</v>
      </c>
      <c r="T7" s="8">
        <f t="shared" si="2"/>
        <v>500</v>
      </c>
    </row>
    <row r="8" spans="1:20" x14ac:dyDescent="0.45">
      <c r="A8" s="23" t="s">
        <v>35</v>
      </c>
      <c r="C8" s="8">
        <v>200</v>
      </c>
      <c r="D8" s="8">
        <f t="shared" si="1"/>
        <v>200</v>
      </c>
      <c r="E8" s="8">
        <f t="shared" si="1"/>
        <v>200</v>
      </c>
      <c r="F8" s="8">
        <f t="shared" si="1"/>
        <v>200</v>
      </c>
      <c r="G8" s="8">
        <f t="shared" si="1"/>
        <v>200</v>
      </c>
      <c r="H8" s="8">
        <f t="shared" si="1"/>
        <v>200</v>
      </c>
      <c r="I8" s="8">
        <f t="shared" si="1"/>
        <v>200</v>
      </c>
      <c r="J8" s="8">
        <f t="shared" si="1"/>
        <v>200</v>
      </c>
      <c r="K8" s="8">
        <f t="shared" si="1"/>
        <v>200</v>
      </c>
      <c r="L8" s="8">
        <f t="shared" si="1"/>
        <v>200</v>
      </c>
      <c r="M8" s="8">
        <f t="shared" si="1"/>
        <v>200</v>
      </c>
      <c r="N8" s="8">
        <f t="shared" si="1"/>
        <v>200</v>
      </c>
      <c r="O8" s="8">
        <f t="shared" si="1"/>
        <v>200</v>
      </c>
      <c r="P8" s="8">
        <f t="shared" si="1"/>
        <v>200</v>
      </c>
      <c r="Q8" s="8">
        <f t="shared" si="1"/>
        <v>200</v>
      </c>
      <c r="R8" s="8">
        <f t="shared" si="1"/>
        <v>200</v>
      </c>
      <c r="S8" s="8">
        <f t="shared" si="1"/>
        <v>200</v>
      </c>
      <c r="T8" s="8">
        <f t="shared" si="2"/>
        <v>200</v>
      </c>
    </row>
    <row r="9" spans="1:20" ht="15.75" customHeight="1" x14ac:dyDescent="0.45">
      <c r="A9" s="23" t="s">
        <v>36</v>
      </c>
      <c r="C9" s="8">
        <v>200</v>
      </c>
      <c r="D9" s="8">
        <f t="shared" si="1"/>
        <v>200</v>
      </c>
      <c r="E9" s="8">
        <f t="shared" si="1"/>
        <v>200</v>
      </c>
      <c r="F9" s="8">
        <f t="shared" si="1"/>
        <v>200</v>
      </c>
      <c r="G9" s="8">
        <f t="shared" si="1"/>
        <v>200</v>
      </c>
      <c r="H9" s="8">
        <f t="shared" si="1"/>
        <v>200</v>
      </c>
      <c r="I9" s="8">
        <f t="shared" si="1"/>
        <v>200</v>
      </c>
      <c r="J9" s="8">
        <f t="shared" si="1"/>
        <v>200</v>
      </c>
      <c r="K9" s="8">
        <f t="shared" si="1"/>
        <v>200</v>
      </c>
      <c r="L9" s="8">
        <f t="shared" si="1"/>
        <v>200</v>
      </c>
      <c r="M9" s="8">
        <f t="shared" si="1"/>
        <v>200</v>
      </c>
      <c r="N9" s="8">
        <f t="shared" si="1"/>
        <v>200</v>
      </c>
      <c r="O9" s="8">
        <f t="shared" si="1"/>
        <v>200</v>
      </c>
      <c r="P9" s="8">
        <f t="shared" si="1"/>
        <v>200</v>
      </c>
      <c r="Q9" s="8">
        <f t="shared" si="1"/>
        <v>200</v>
      </c>
      <c r="R9" s="8">
        <f t="shared" si="1"/>
        <v>200</v>
      </c>
      <c r="S9" s="8">
        <f t="shared" si="1"/>
        <v>200</v>
      </c>
      <c r="T9" s="8">
        <f t="shared" si="2"/>
        <v>200</v>
      </c>
    </row>
    <row r="10" spans="1:20" ht="15.75" customHeight="1" x14ac:dyDescent="0.45">
      <c r="A10" s="23" t="s">
        <v>15</v>
      </c>
      <c r="C10" s="8">
        <v>120</v>
      </c>
      <c r="D10" s="8">
        <f t="shared" si="1"/>
        <v>120</v>
      </c>
      <c r="E10" s="8">
        <f t="shared" si="1"/>
        <v>120</v>
      </c>
      <c r="F10" s="8">
        <f t="shared" si="1"/>
        <v>120</v>
      </c>
      <c r="G10" s="8">
        <f t="shared" si="1"/>
        <v>120</v>
      </c>
      <c r="H10" s="8">
        <f t="shared" si="1"/>
        <v>120</v>
      </c>
      <c r="I10" s="8">
        <f t="shared" si="1"/>
        <v>120</v>
      </c>
      <c r="J10" s="8">
        <f t="shared" si="1"/>
        <v>120</v>
      </c>
      <c r="K10" s="8">
        <f t="shared" si="1"/>
        <v>120</v>
      </c>
      <c r="L10" s="8">
        <f t="shared" si="1"/>
        <v>120</v>
      </c>
      <c r="M10" s="8">
        <f t="shared" si="1"/>
        <v>120</v>
      </c>
      <c r="N10" s="8">
        <f t="shared" si="1"/>
        <v>120</v>
      </c>
      <c r="O10" s="8">
        <f t="shared" si="1"/>
        <v>120</v>
      </c>
      <c r="P10" s="8">
        <f t="shared" si="1"/>
        <v>120</v>
      </c>
      <c r="Q10" s="8">
        <f t="shared" si="1"/>
        <v>120</v>
      </c>
      <c r="R10" s="8">
        <f t="shared" si="1"/>
        <v>120</v>
      </c>
      <c r="S10" s="8">
        <f t="shared" si="1"/>
        <v>120</v>
      </c>
      <c r="T10" s="8">
        <f t="shared" si="2"/>
        <v>120</v>
      </c>
    </row>
    <row r="11" spans="1:20" x14ac:dyDescent="0.45">
      <c r="A11" s="23" t="s">
        <v>37</v>
      </c>
      <c r="G11" s="8">
        <f t="shared" ref="G11:N11" si="3">$C$27</f>
        <v>3444</v>
      </c>
      <c r="H11" s="8">
        <f t="shared" si="3"/>
        <v>3444</v>
      </c>
      <c r="I11" s="8">
        <f t="shared" si="3"/>
        <v>3444</v>
      </c>
      <c r="J11" s="8">
        <f t="shared" si="3"/>
        <v>3444</v>
      </c>
      <c r="K11" s="8">
        <f t="shared" si="3"/>
        <v>3444</v>
      </c>
      <c r="L11" s="8">
        <f t="shared" si="3"/>
        <v>3444</v>
      </c>
      <c r="M11" s="8">
        <f t="shared" si="3"/>
        <v>3444</v>
      </c>
      <c r="N11" s="8">
        <f t="shared" si="3"/>
        <v>3444</v>
      </c>
    </row>
    <row r="13" spans="1:20" x14ac:dyDescent="0.45">
      <c r="A13" s="23" t="s">
        <v>6</v>
      </c>
      <c r="B13" s="8">
        <f t="shared" ref="B13:T13" si="4">SUM(B4:B12)</f>
        <v>1599</v>
      </c>
      <c r="C13" s="8">
        <f t="shared" si="4"/>
        <v>5483</v>
      </c>
      <c r="D13" s="8">
        <f t="shared" si="4"/>
        <v>5483</v>
      </c>
      <c r="E13" s="8">
        <f t="shared" si="4"/>
        <v>5483</v>
      </c>
      <c r="F13" s="8">
        <f t="shared" si="4"/>
        <v>5483</v>
      </c>
      <c r="G13" s="8">
        <f t="shared" si="4"/>
        <v>8927</v>
      </c>
      <c r="H13" s="8">
        <f t="shared" si="4"/>
        <v>8927</v>
      </c>
      <c r="I13" s="8">
        <f t="shared" si="4"/>
        <v>8927</v>
      </c>
      <c r="J13" s="8">
        <f t="shared" si="4"/>
        <v>8927</v>
      </c>
      <c r="K13" s="8">
        <f t="shared" si="4"/>
        <v>8927</v>
      </c>
      <c r="L13" s="8">
        <f t="shared" si="4"/>
        <v>8927</v>
      </c>
      <c r="M13" s="8">
        <f t="shared" si="4"/>
        <v>8927</v>
      </c>
      <c r="N13" s="8">
        <f t="shared" si="4"/>
        <v>8927</v>
      </c>
      <c r="O13" s="8">
        <f t="shared" si="4"/>
        <v>5483</v>
      </c>
      <c r="P13" s="8">
        <f t="shared" si="4"/>
        <v>5483</v>
      </c>
      <c r="Q13" s="8">
        <f t="shared" si="4"/>
        <v>3884</v>
      </c>
      <c r="R13" s="8">
        <f t="shared" si="4"/>
        <v>3884</v>
      </c>
      <c r="S13" s="8">
        <f t="shared" si="4"/>
        <v>3884</v>
      </c>
      <c r="T13" s="8">
        <f t="shared" si="4"/>
        <v>3884</v>
      </c>
    </row>
    <row r="15" spans="1:20" x14ac:dyDescent="0.45">
      <c r="A15" s="23" t="s">
        <v>6</v>
      </c>
      <c r="B15" s="8">
        <f>SUM(B13:T13)</f>
        <v>121449</v>
      </c>
    </row>
    <row r="16" spans="1:20" x14ac:dyDescent="0.45">
      <c r="A16" s="8" t="s">
        <v>38</v>
      </c>
      <c r="B16" s="8">
        <f>A1-B15</f>
        <v>990.5161290322576</v>
      </c>
    </row>
    <row r="17" spans="1:4" x14ac:dyDescent="0.45">
      <c r="A17" s="23" t="s">
        <v>39</v>
      </c>
      <c r="B17" s="8">
        <f>B16/21</f>
        <v>47.167434715821791</v>
      </c>
    </row>
    <row r="19" spans="1:4" x14ac:dyDescent="0.45">
      <c r="A19" s="23" t="s">
        <v>33</v>
      </c>
      <c r="B19" s="8" t="s">
        <v>40</v>
      </c>
      <c r="C19" s="8">
        <v>1300</v>
      </c>
    </row>
    <row r="20" spans="1:4" x14ac:dyDescent="0.45">
      <c r="B20" s="8" t="s">
        <v>41</v>
      </c>
      <c r="C20" s="8">
        <v>959</v>
      </c>
      <c r="D20" s="24">
        <f>C20/C22</f>
        <v>0.59974984365228268</v>
      </c>
    </row>
    <row r="21" spans="1:4" x14ac:dyDescent="0.45">
      <c r="B21" s="8" t="s">
        <v>42</v>
      </c>
      <c r="C21" s="8">
        <v>640</v>
      </c>
      <c r="D21" s="24">
        <f>C21/C22</f>
        <v>0.40025015634771732</v>
      </c>
    </row>
    <row r="22" spans="1:4" x14ac:dyDescent="0.45">
      <c r="B22" s="8" t="s">
        <v>6</v>
      </c>
      <c r="C22" s="8">
        <f>C20+C21</f>
        <v>1599</v>
      </c>
      <c r="D22" s="24">
        <f>C22/C20</f>
        <v>1.667361835245047</v>
      </c>
    </row>
    <row r="23" spans="1:4" x14ac:dyDescent="0.45">
      <c r="D23" s="24"/>
    </row>
    <row r="24" spans="1:4" x14ac:dyDescent="0.45">
      <c r="A24" s="23" t="s">
        <v>37</v>
      </c>
      <c r="B24" s="8" t="s">
        <v>40</v>
      </c>
      <c r="C24" s="8">
        <v>2800</v>
      </c>
      <c r="D24" s="24"/>
    </row>
    <row r="25" spans="1:4" x14ac:dyDescent="0.45">
      <c r="B25" s="8" t="s">
        <v>41</v>
      </c>
      <c r="C25" s="8">
        <v>1970</v>
      </c>
      <c r="D25" s="24">
        <f>C25/C27</f>
        <v>0.57200929152148661</v>
      </c>
    </row>
    <row r="26" spans="1:4" x14ac:dyDescent="0.45">
      <c r="B26" s="8" t="s">
        <v>42</v>
      </c>
      <c r="C26" s="8">
        <v>1474</v>
      </c>
      <c r="D26" s="24">
        <f>C26/C27</f>
        <v>0.42799070847851334</v>
      </c>
    </row>
    <row r="27" spans="1:4" x14ac:dyDescent="0.45">
      <c r="B27" s="8" t="s">
        <v>6</v>
      </c>
      <c r="C27" s="8">
        <f>C25+C26</f>
        <v>3444</v>
      </c>
      <c r="D27" s="24">
        <f>C27/C25</f>
        <v>1.7482233502538072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workbookViewId="0">
      <selection activeCell="B3" sqref="B3"/>
    </sheetView>
  </sheetViews>
  <sheetFormatPr defaultRowHeight="14.25" x14ac:dyDescent="0.45"/>
  <cols>
    <col min="2" max="5" width="18.46484375" customWidth="1"/>
  </cols>
  <sheetData>
    <row r="2" spans="2:5" x14ac:dyDescent="0.45">
      <c r="B2" t="s">
        <v>56</v>
      </c>
      <c r="C2" t="s">
        <v>57</v>
      </c>
      <c r="D2" t="s">
        <v>58</v>
      </c>
      <c r="E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CALCULE</vt:lpstr>
      <vt:lpstr>INSTRUCTIUNI</vt:lpstr>
      <vt:lpstr>PROIECTIE</vt:lpstr>
      <vt:lpstr>RAMBURSARI_INCASARI_REGIE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2017-06-13T07:29:01Z</dcterms:modified>
</cp:coreProperties>
</file>