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ubRobot\robot_eseo\1_Propulsion\"/>
    </mc:Choice>
  </mc:AlternateContent>
  <bookViews>
    <workbookView xWindow="120" yWindow="180" windowWidth="28515" windowHeight="14310" activeTab="1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D33" i="2" l="1"/>
  <c r="G31" i="2"/>
  <c r="D27" i="2"/>
  <c r="D31" i="2"/>
  <c r="D26" i="2"/>
  <c r="D22" i="2"/>
  <c r="G30" i="2"/>
  <c r="D30" i="2"/>
  <c r="G29" i="2"/>
  <c r="G28" i="2"/>
  <c r="D29" i="2"/>
  <c r="D28" i="2"/>
  <c r="D17" i="2"/>
  <c r="D16" i="2"/>
  <c r="D32" i="1"/>
  <c r="D36" i="1"/>
  <c r="D37" i="1"/>
  <c r="D38" i="1" l="1"/>
  <c r="D40" i="1" l="1"/>
  <c r="D41" i="1" s="1"/>
  <c r="D42" i="1" l="1"/>
  <c r="D39" i="1"/>
  <c r="D11" i="1" l="1"/>
  <c r="D14" i="1" s="1"/>
  <c r="D12" i="1" l="1"/>
  <c r="D13" i="1"/>
</calcChain>
</file>

<file path=xl/sharedStrings.xml><?xml version="1.0" encoding="utf-8"?>
<sst xmlns="http://schemas.openxmlformats.org/spreadsheetml/2006/main" count="136" uniqueCount="82">
  <si>
    <t>Diamètre de la roue codeuse</t>
  </si>
  <si>
    <t>Nombre d'impulsion par tour</t>
  </si>
  <si>
    <t>Description</t>
  </si>
  <si>
    <t>Valeur</t>
  </si>
  <si>
    <t>Unité</t>
  </si>
  <si>
    <t>mm</t>
  </si>
  <si>
    <t>pulse/tr</t>
  </si>
  <si>
    <t>Vert valeur à compléter</t>
  </si>
  <si>
    <t>Précision</t>
  </si>
  <si>
    <t>Bleue valeur automatique</t>
  </si>
  <si>
    <t>Section</t>
  </si>
  <si>
    <t>Codeur</t>
  </si>
  <si>
    <t>Moteur</t>
  </si>
  <si>
    <t>tr/min</t>
  </si>
  <si>
    <t>Odométrie coefficient translation</t>
  </si>
  <si>
    <t>Résolution du codeur (quadrature)</t>
  </si>
  <si>
    <t>Odométrie coefficient rotation</t>
  </si>
  <si>
    <t>Distance entre les roues codeuses</t>
  </si>
  <si>
    <t>m/s</t>
  </si>
  <si>
    <t>m/s²</t>
  </si>
  <si>
    <t>Diamètre roue</t>
  </si>
  <si>
    <t>Masse robot</t>
  </si>
  <si>
    <t>Kg</t>
  </si>
  <si>
    <t>VitesseAngulaireRoue</t>
  </si>
  <si>
    <t>VitesseAngulaireMoteur</t>
  </si>
  <si>
    <t>Force moteur</t>
  </si>
  <si>
    <t>N</t>
  </si>
  <si>
    <t>Couple par roue</t>
  </si>
  <si>
    <t>Nm</t>
  </si>
  <si>
    <t>Couple par moteur</t>
  </si>
  <si>
    <t>Réduction moteur</t>
  </si>
  <si>
    <t>Accélération</t>
  </si>
  <si>
    <t>mm.16.4096/impulsion/5ms</t>
  </si>
  <si>
    <t>rad.16.4096.1024/impulsions/5ms</t>
  </si>
  <si>
    <t>mm.4096/5ms/5ms</t>
  </si>
  <si>
    <t>mm.4096/5ms</t>
  </si>
  <si>
    <t>Vitesse (Prop)</t>
  </si>
  <si>
    <t>Vitesse (Strat)</t>
  </si>
  <si>
    <t>mm.4096/128/5ms</t>
  </si>
  <si>
    <t>Vitesse nominal moteur</t>
  </si>
  <si>
    <t>Couple nominal</t>
  </si>
  <si>
    <t>Courant nominal</t>
  </si>
  <si>
    <t>A</t>
  </si>
  <si>
    <t>Couple de démarrage</t>
  </si>
  <si>
    <t>Courant de démarrage</t>
  </si>
  <si>
    <t>Constante de couple</t>
  </si>
  <si>
    <t>Constante de vitesse</t>
  </si>
  <si>
    <t>tr/min/V</t>
  </si>
  <si>
    <t>Pente vitesse couple</t>
  </si>
  <si>
    <t>tr/min/mNm</t>
  </si>
  <si>
    <t>Vitesse maximum nominal</t>
  </si>
  <si>
    <t>Réduction</t>
  </si>
  <si>
    <t>Vitesse maximum intermitente</t>
  </si>
  <si>
    <t>Couple permanent max admissible</t>
  </si>
  <si>
    <t>Réducteur</t>
  </si>
  <si>
    <t>Vitesse robot</t>
  </si>
  <si>
    <t>Accélération robot</t>
  </si>
  <si>
    <t>mNm</t>
  </si>
  <si>
    <t>mNm/A</t>
  </si>
  <si>
    <t>Vitesse &amp; Couple</t>
  </si>
  <si>
    <t>Vitesse de l'arbre</t>
  </si>
  <si>
    <t>Couple de l'arbre</t>
  </si>
  <si>
    <t>mN.m</t>
  </si>
  <si>
    <t>Vitesse maximal translation</t>
  </si>
  <si>
    <t>Vitesse maximal rotation</t>
  </si>
  <si>
    <t>Accélération maximal translation</t>
  </si>
  <si>
    <t>Accélération maximal rotation</t>
  </si>
  <si>
    <t>Diamètre des roues</t>
  </si>
  <si>
    <t>Entraxe des roues</t>
  </si>
  <si>
    <t xml:space="preserve"> -&gt;</t>
  </si>
  <si>
    <t>rad.4096.1024/5ms</t>
  </si>
  <si>
    <t>Force roue</t>
  </si>
  <si>
    <t>Masse du robot</t>
  </si>
  <si>
    <t>tr/min²</t>
  </si>
  <si>
    <t>Moment d'inertie du robot (equivalent cylindre)</t>
  </si>
  <si>
    <t>Rayon "moyen" du robot</t>
  </si>
  <si>
    <t>Kg.m²</t>
  </si>
  <si>
    <t>Moment d'inertie du robot (equivalent rectangle)</t>
  </si>
  <si>
    <t>Longueur du robot</t>
  </si>
  <si>
    <t>Largeur du robot</t>
  </si>
  <si>
    <t>rad.4096.1024/5ms/5ms</t>
  </si>
  <si>
    <t>Coefficient accélération rotation 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</si>
</sst>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Dashed">
        <color rgb="FFFF0000"/>
      </left>
      <right style="medium">
        <color indexed="64"/>
      </right>
      <top style="mediumDashed">
        <color rgb="FFFF0000"/>
      </top>
      <bottom/>
      <diagonal/>
    </border>
    <border>
      <left/>
      <right style="medium">
        <color indexed="64"/>
      </right>
      <top style="mediumDashed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rgb="FFFF0000"/>
      </top>
      <bottom style="thin">
        <color indexed="64"/>
      </bottom>
      <diagonal/>
    </border>
    <border>
      <left style="medium">
        <color indexed="64"/>
      </left>
      <right style="mediumDashed">
        <color rgb="FFFF0000"/>
      </right>
      <top style="mediumDashed">
        <color rgb="FFFF0000"/>
      </top>
      <bottom style="thin">
        <color indexed="64"/>
      </bottom>
      <diagonal/>
    </border>
    <border>
      <left style="mediumDashed">
        <color rgb="FFFF0000"/>
      </left>
      <right style="medium">
        <color indexed="64"/>
      </right>
      <top/>
      <bottom/>
      <diagonal/>
    </border>
    <border>
      <left style="medium">
        <color indexed="64"/>
      </left>
      <right style="mediumDashed">
        <color rgb="FFFF0000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">
        <color indexed="64"/>
      </right>
      <top/>
      <bottom style="mediumDashed">
        <color rgb="FFFF0000"/>
      </bottom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 style="medium">
        <color indexed="64"/>
      </left>
      <right style="mediumDashed">
        <color rgb="FFFF0000"/>
      </right>
      <top style="thin">
        <color indexed="64"/>
      </top>
      <bottom style="mediumDashed">
        <color rgb="FFFF0000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Dashed">
        <color rgb="FFFF0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rgb="FFFF0000"/>
      </right>
      <top style="thin">
        <color indexed="64"/>
      </top>
      <bottom/>
      <diagonal/>
    </border>
    <border>
      <left style="medium">
        <color indexed="64"/>
      </left>
      <right style="mediumDashed">
        <color rgb="FFFF0000"/>
      </right>
      <top/>
      <bottom style="thin">
        <color indexed="64"/>
      </bottom>
      <diagonal/>
    </border>
    <border>
      <left/>
      <right style="medium">
        <color indexed="64"/>
      </right>
      <top/>
      <bottom style="mediumDashed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Dashed">
        <color rgb="FFFF0000"/>
      </bottom>
      <diagonal/>
    </border>
    <border>
      <left style="medium">
        <color indexed="64"/>
      </left>
      <right style="mediumDashed">
        <color rgb="FFFF0000"/>
      </right>
      <top/>
      <bottom style="mediumDashed">
        <color rgb="FFFF0000"/>
      </bottom>
      <diagonal/>
    </border>
    <border>
      <left style="medium">
        <color auto="1"/>
      </left>
      <right style="medium">
        <color auto="1"/>
      </right>
      <top style="mediumDashed">
        <color rgb="FFFF0000"/>
      </top>
      <bottom/>
      <diagonal/>
    </border>
    <border>
      <left style="medium">
        <color auto="1"/>
      </left>
      <right style="medium">
        <color auto="1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FF0000"/>
      </left>
      <right style="medium">
        <color auto="1"/>
      </right>
      <top style="mediumDashed">
        <color rgb="FFFF0000"/>
      </top>
      <bottom style="thin">
        <color auto="1"/>
      </bottom>
      <diagonal/>
    </border>
    <border>
      <left style="mediumDashed">
        <color rgb="FFFF0000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0000"/>
      </left>
      <right style="medium">
        <color auto="1"/>
      </right>
      <top style="thin">
        <color auto="1"/>
      </top>
      <bottom style="mediumDashed">
        <color rgb="FFFF0000"/>
      </bottom>
      <diagonal/>
    </border>
    <border>
      <left/>
      <right/>
      <top style="mediumDashed">
        <color rgb="FFFF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Dashed">
        <color rgb="FFFF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righ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2" fillId="0" borderId="19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1" fillId="0" borderId="2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165" fontId="3" fillId="0" borderId="16" xfId="0" applyNumberFormat="1" applyFont="1" applyBorder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0" xfId="0" applyFont="1"/>
    <xf numFmtId="0" fontId="1" fillId="0" borderId="0" xfId="0" applyFont="1"/>
    <xf numFmtId="0" fontId="1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3" fillId="0" borderId="13" xfId="0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0" fontId="3" fillId="0" borderId="16" xfId="0" applyFont="1" applyBorder="1" applyAlignment="1">
      <alignment horizontal="left"/>
    </xf>
    <xf numFmtId="0" fontId="0" fillId="0" borderId="30" xfId="0" applyBorder="1" applyAlignment="1">
      <alignment vertical="center"/>
    </xf>
    <xf numFmtId="0" fontId="0" fillId="0" borderId="3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2" borderId="5" xfId="0" applyFill="1" applyBorder="1" applyAlignment="1">
      <alignment vertical="center"/>
    </xf>
    <xf numFmtId="0" fontId="0" fillId="2" borderId="19" xfId="0" applyFill="1" applyBorder="1" applyAlignment="1">
      <alignment horizontal="left"/>
    </xf>
    <xf numFmtId="0" fontId="0" fillId="2" borderId="5" xfId="0" applyFill="1" applyBorder="1" applyAlignment="1">
      <alignment horizontal="right"/>
    </xf>
    <xf numFmtId="0" fontId="0" fillId="2" borderId="5" xfId="0" applyFill="1" applyBorder="1" applyAlignment="1">
      <alignment horizontal="left"/>
    </xf>
    <xf numFmtId="0" fontId="0" fillId="2" borderId="25" xfId="0" applyFill="1" applyBorder="1" applyAlignment="1">
      <alignment vertical="center"/>
    </xf>
    <xf numFmtId="0" fontId="0" fillId="2" borderId="25" xfId="0" applyFill="1" applyBorder="1" applyAlignment="1">
      <alignment horizontal="left"/>
    </xf>
    <xf numFmtId="0" fontId="0" fillId="2" borderId="25" xfId="0" applyFill="1" applyBorder="1" applyAlignment="1">
      <alignment horizontal="right"/>
    </xf>
    <xf numFmtId="0" fontId="0" fillId="2" borderId="26" xfId="0" applyFill="1" applyBorder="1" applyAlignment="1">
      <alignment vertical="center"/>
    </xf>
    <xf numFmtId="0" fontId="0" fillId="2" borderId="26" xfId="0" applyFill="1" applyBorder="1" applyAlignment="1">
      <alignment horizontal="left"/>
    </xf>
    <xf numFmtId="0" fontId="0" fillId="2" borderId="26" xfId="0" applyFill="1" applyBorder="1" applyAlignment="1">
      <alignment horizontal="right"/>
    </xf>
    <xf numFmtId="0" fontId="0" fillId="2" borderId="18" xfId="0" applyFill="1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right"/>
    </xf>
    <xf numFmtId="0" fontId="1" fillId="0" borderId="33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0" borderId="32" xfId="0" applyFont="1" applyBorder="1" applyAlignment="1">
      <alignment horizontal="right"/>
    </xf>
    <xf numFmtId="0" fontId="4" fillId="0" borderId="33" xfId="0" applyFont="1" applyBorder="1" applyAlignment="1">
      <alignment horizontal="left"/>
    </xf>
    <xf numFmtId="0" fontId="1" fillId="0" borderId="31" xfId="0" applyFont="1" applyFill="1" applyBorder="1" applyAlignment="1">
      <alignment horizontal="left"/>
    </xf>
    <xf numFmtId="0" fontId="1" fillId="0" borderId="3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8"/>
  <sheetViews>
    <sheetView topLeftCell="A25" workbookViewId="0">
      <selection activeCell="D40" sqref="D40"/>
    </sheetView>
  </sheetViews>
  <sheetFormatPr baseColWidth="10" defaultRowHeight="15" x14ac:dyDescent="0.25"/>
  <cols>
    <col min="2" max="2" width="15.5" customWidth="1"/>
    <col min="3" max="3" width="35.875" customWidth="1"/>
    <col min="4" max="4" width="19.375" customWidth="1"/>
    <col min="5" max="5" width="34.5" customWidth="1"/>
  </cols>
  <sheetData>
    <row r="2" spans="2:10" x14ac:dyDescent="0.25">
      <c r="B2" s="37" t="s">
        <v>7</v>
      </c>
    </row>
    <row r="3" spans="2:10" x14ac:dyDescent="0.25">
      <c r="B3" s="36" t="s">
        <v>9</v>
      </c>
    </row>
    <row r="5" spans="2:10" ht="15.75" thickBot="1" x14ac:dyDescent="0.3"/>
    <row r="6" spans="2:10" ht="15.75" thickBot="1" x14ac:dyDescent="0.3">
      <c r="B6" s="3" t="s">
        <v>10</v>
      </c>
      <c r="C6" s="4" t="s">
        <v>2</v>
      </c>
      <c r="D6" s="3" t="s">
        <v>3</v>
      </c>
      <c r="E6" s="3" t="s">
        <v>4</v>
      </c>
    </row>
    <row r="7" spans="2:10" ht="16.5" thickTop="1" thickBot="1" x14ac:dyDescent="0.3">
      <c r="B7" s="59"/>
      <c r="C7" s="59"/>
      <c r="D7" s="59"/>
      <c r="E7" s="60"/>
    </row>
    <row r="8" spans="2:10" x14ac:dyDescent="0.25">
      <c r="B8" s="61" t="s">
        <v>11</v>
      </c>
      <c r="C8" s="5" t="s">
        <v>0</v>
      </c>
      <c r="D8" s="6">
        <v>60</v>
      </c>
      <c r="E8" s="13" t="s">
        <v>5</v>
      </c>
      <c r="H8" s="27"/>
      <c r="I8" s="27"/>
      <c r="J8" s="27"/>
    </row>
    <row r="9" spans="2:10" x14ac:dyDescent="0.25">
      <c r="B9" s="62"/>
      <c r="C9" s="2" t="s">
        <v>1</v>
      </c>
      <c r="D9" s="1">
        <v>1024</v>
      </c>
      <c r="E9" s="14" t="s">
        <v>6</v>
      </c>
      <c r="H9" s="27"/>
      <c r="I9" s="27"/>
      <c r="J9" s="27"/>
    </row>
    <row r="10" spans="2:10" x14ac:dyDescent="0.25">
      <c r="B10" s="62"/>
      <c r="C10" s="9" t="s">
        <v>17</v>
      </c>
      <c r="D10" s="10">
        <v>124</v>
      </c>
      <c r="E10" s="20" t="s">
        <v>5</v>
      </c>
      <c r="H10" s="27"/>
      <c r="I10" s="27"/>
      <c r="J10" s="27"/>
    </row>
    <row r="11" spans="2:10" x14ac:dyDescent="0.25">
      <c r="B11" s="62"/>
      <c r="C11" s="11" t="s">
        <v>15</v>
      </c>
      <c r="D11" s="12">
        <f>D9*4</f>
        <v>4096</v>
      </c>
      <c r="E11" s="15" t="s">
        <v>6</v>
      </c>
      <c r="H11" s="27"/>
      <c r="I11" s="27"/>
      <c r="J11" s="27"/>
    </row>
    <row r="12" spans="2:10" x14ac:dyDescent="0.25">
      <c r="B12" s="62"/>
      <c r="C12" s="11" t="s">
        <v>8</v>
      </c>
      <c r="D12" s="18">
        <f>D8*PI()/D11</f>
        <v>4.6019423636569232E-2</v>
      </c>
      <c r="E12" s="15" t="s">
        <v>5</v>
      </c>
      <c r="H12" s="27"/>
      <c r="I12" s="28"/>
      <c r="J12" s="27"/>
    </row>
    <row r="13" spans="2:10" x14ac:dyDescent="0.25">
      <c r="B13" s="62"/>
      <c r="C13" s="11" t="s">
        <v>14</v>
      </c>
      <c r="D13" s="12" t="str">
        <f>CONCATENATE("0x",DEC2HEX(16*4096*PI()*D8/D11, 4))</f>
        <v>0x0BC7</v>
      </c>
      <c r="E13" s="15" t="s">
        <v>32</v>
      </c>
      <c r="H13" s="27"/>
      <c r="I13" s="27"/>
      <c r="J13" s="27"/>
    </row>
    <row r="14" spans="2:10" ht="15.75" thickBot="1" x14ac:dyDescent="0.3">
      <c r="B14" s="63"/>
      <c r="C14" s="7" t="s">
        <v>16</v>
      </c>
      <c r="D14" s="8" t="str">
        <f>CONCATENATE("0x",DEC2HEX((1024*4096*64*PI()*D8)/(D11*D10), 8))</f>
        <v>0x00018526</v>
      </c>
      <c r="E14" s="16" t="s">
        <v>33</v>
      </c>
      <c r="H14" s="27"/>
      <c r="I14" s="27"/>
      <c r="J14" s="27"/>
    </row>
    <row r="15" spans="2:10" ht="15.75" thickBot="1" x14ac:dyDescent="0.3">
      <c r="B15" s="49"/>
      <c r="C15" s="50"/>
      <c r="D15" s="51"/>
      <c r="E15" s="52"/>
      <c r="H15" s="27"/>
      <c r="I15" s="27"/>
      <c r="J15" s="27"/>
    </row>
    <row r="16" spans="2:10" x14ac:dyDescent="0.25">
      <c r="B16" s="61" t="s">
        <v>12</v>
      </c>
      <c r="C16" s="5" t="s">
        <v>39</v>
      </c>
      <c r="D16" s="6">
        <v>9842</v>
      </c>
      <c r="E16" s="13" t="s">
        <v>13</v>
      </c>
      <c r="H16" s="27"/>
      <c r="I16" s="27"/>
      <c r="J16" s="27"/>
    </row>
    <row r="17" spans="2:10" x14ac:dyDescent="0.25">
      <c r="B17" s="62"/>
      <c r="C17" s="29" t="s">
        <v>40</v>
      </c>
      <c r="D17" s="30">
        <v>57.8</v>
      </c>
      <c r="E17" s="31" t="s">
        <v>57</v>
      </c>
      <c r="H17" s="27"/>
      <c r="I17" s="27"/>
      <c r="J17" s="27"/>
    </row>
    <row r="18" spans="2:10" x14ac:dyDescent="0.25">
      <c r="B18" s="62"/>
      <c r="C18" s="29" t="s">
        <v>41</v>
      </c>
      <c r="D18" s="30">
        <v>2.7</v>
      </c>
      <c r="E18" s="31" t="s">
        <v>42</v>
      </c>
      <c r="H18" s="27"/>
      <c r="I18" s="27"/>
      <c r="J18" s="27"/>
    </row>
    <row r="19" spans="2:10" x14ac:dyDescent="0.25">
      <c r="B19" s="62"/>
      <c r="C19" s="29" t="s">
        <v>43</v>
      </c>
      <c r="D19" s="30">
        <v>695</v>
      </c>
      <c r="E19" s="31" t="s">
        <v>57</v>
      </c>
      <c r="H19" s="27"/>
      <c r="I19" s="27"/>
      <c r="J19" s="27"/>
    </row>
    <row r="20" spans="2:10" x14ac:dyDescent="0.25">
      <c r="B20" s="62"/>
      <c r="C20" s="29" t="s">
        <v>44</v>
      </c>
      <c r="D20" s="30">
        <v>32.4</v>
      </c>
      <c r="E20" s="31" t="s">
        <v>42</v>
      </c>
      <c r="H20" s="27"/>
      <c r="I20" s="27"/>
      <c r="J20" s="27"/>
    </row>
    <row r="21" spans="2:10" x14ac:dyDescent="0.25">
      <c r="B21" s="62"/>
      <c r="C21" s="29" t="s">
        <v>45</v>
      </c>
      <c r="D21" s="30"/>
      <c r="E21" s="31" t="s">
        <v>58</v>
      </c>
      <c r="H21" s="27"/>
      <c r="I21" s="27"/>
      <c r="J21" s="27"/>
    </row>
    <row r="22" spans="2:10" x14ac:dyDescent="0.25">
      <c r="B22" s="62"/>
      <c r="C22" s="29" t="s">
        <v>46</v>
      </c>
      <c r="D22" s="30"/>
      <c r="E22" s="31" t="s">
        <v>47</v>
      </c>
      <c r="H22" s="27"/>
      <c r="I22" s="27"/>
      <c r="J22" s="27"/>
    </row>
    <row r="23" spans="2:10" ht="15.75" thickBot="1" x14ac:dyDescent="0.3">
      <c r="B23" s="63"/>
      <c r="C23" s="32" t="s">
        <v>48</v>
      </c>
      <c r="D23" s="33"/>
      <c r="E23" s="34" t="s">
        <v>49</v>
      </c>
      <c r="H23" s="27"/>
      <c r="I23" s="27"/>
      <c r="J23" s="27"/>
    </row>
    <row r="24" spans="2:10" ht="15.75" thickBot="1" x14ac:dyDescent="0.3">
      <c r="B24" s="53"/>
      <c r="C24" s="54"/>
      <c r="D24" s="55"/>
      <c r="E24" s="54"/>
      <c r="H24" s="27"/>
      <c r="I24" s="27"/>
      <c r="J24" s="27"/>
    </row>
    <row r="25" spans="2:10" x14ac:dyDescent="0.25">
      <c r="B25" s="61" t="s">
        <v>54</v>
      </c>
      <c r="C25" s="5" t="s">
        <v>51</v>
      </c>
      <c r="D25" s="6">
        <v>19</v>
      </c>
      <c r="E25" s="13"/>
      <c r="H25" s="27"/>
      <c r="I25" s="27"/>
      <c r="J25" s="27"/>
    </row>
    <row r="26" spans="2:10" x14ac:dyDescent="0.25">
      <c r="B26" s="62"/>
      <c r="C26" s="29" t="s">
        <v>50</v>
      </c>
      <c r="D26" s="30">
        <v>8000</v>
      </c>
      <c r="E26" s="31" t="s">
        <v>13</v>
      </c>
      <c r="H26" s="27"/>
      <c r="I26" s="27"/>
      <c r="J26" s="27"/>
    </row>
    <row r="27" spans="2:10" x14ac:dyDescent="0.25">
      <c r="B27" s="62"/>
      <c r="C27" s="29" t="s">
        <v>52</v>
      </c>
      <c r="D27" s="30">
        <v>12000</v>
      </c>
      <c r="E27" s="31" t="s">
        <v>13</v>
      </c>
      <c r="H27" s="27"/>
      <c r="I27" s="27"/>
      <c r="J27" s="27"/>
    </row>
    <row r="28" spans="2:10" ht="15.75" thickBot="1" x14ac:dyDescent="0.3">
      <c r="B28" s="63"/>
      <c r="C28" s="32" t="s">
        <v>53</v>
      </c>
      <c r="D28" s="33">
        <v>2.25</v>
      </c>
      <c r="E28" s="34" t="s">
        <v>28</v>
      </c>
      <c r="H28" s="27"/>
      <c r="I28" s="27"/>
      <c r="J28" s="27"/>
    </row>
    <row r="29" spans="2:10" ht="15.75" thickBot="1" x14ac:dyDescent="0.3">
      <c r="B29" s="56"/>
      <c r="C29" s="57"/>
      <c r="D29" s="58"/>
      <c r="E29" s="57"/>
      <c r="H29" s="27"/>
      <c r="I29" s="27"/>
      <c r="J29" s="27"/>
    </row>
    <row r="30" spans="2:10" x14ac:dyDescent="0.25">
      <c r="B30" s="64" t="s">
        <v>59</v>
      </c>
      <c r="C30" s="38" t="s">
        <v>31</v>
      </c>
      <c r="D30" s="6">
        <v>192</v>
      </c>
      <c r="E30" s="13" t="s">
        <v>34</v>
      </c>
    </row>
    <row r="31" spans="2:10" x14ac:dyDescent="0.25">
      <c r="B31" s="65"/>
      <c r="C31" s="21" t="s">
        <v>37</v>
      </c>
      <c r="D31" s="1">
        <v>244</v>
      </c>
      <c r="E31" s="14" t="s">
        <v>38</v>
      </c>
    </row>
    <row r="32" spans="2:10" x14ac:dyDescent="0.25">
      <c r="B32" s="65"/>
      <c r="C32" s="24" t="s">
        <v>36</v>
      </c>
      <c r="D32" s="35">
        <f>D31*128</f>
        <v>31232</v>
      </c>
      <c r="E32" s="17" t="s">
        <v>35</v>
      </c>
    </row>
    <row r="33" spans="2:5" x14ac:dyDescent="0.25">
      <c r="B33" s="65"/>
      <c r="C33" s="21" t="s">
        <v>20</v>
      </c>
      <c r="D33" s="22">
        <v>70.3</v>
      </c>
      <c r="E33" s="14" t="s">
        <v>5</v>
      </c>
    </row>
    <row r="34" spans="2:5" x14ac:dyDescent="0.25">
      <c r="B34" s="65"/>
      <c r="C34" s="21" t="s">
        <v>21</v>
      </c>
      <c r="D34" s="1">
        <v>16</v>
      </c>
      <c r="E34" s="14" t="s">
        <v>22</v>
      </c>
    </row>
    <row r="35" spans="2:5" x14ac:dyDescent="0.25">
      <c r="B35" s="65"/>
      <c r="C35" s="21" t="s">
        <v>30</v>
      </c>
      <c r="D35" s="22">
        <v>19</v>
      </c>
      <c r="E35" s="23"/>
    </row>
    <row r="36" spans="2:5" x14ac:dyDescent="0.25">
      <c r="B36" s="65"/>
      <c r="C36" s="24" t="s">
        <v>55</v>
      </c>
      <c r="D36" s="35">
        <f>D32/4096/5</f>
        <v>1.5249999999999999</v>
      </c>
      <c r="E36" s="17" t="s">
        <v>18</v>
      </c>
    </row>
    <row r="37" spans="2:5" x14ac:dyDescent="0.25">
      <c r="B37" s="65"/>
      <c r="C37" s="24" t="s">
        <v>56</v>
      </c>
      <c r="D37" s="35">
        <f>D30/4096/25*1000</f>
        <v>1.875</v>
      </c>
      <c r="E37" s="17" t="s">
        <v>19</v>
      </c>
    </row>
    <row r="38" spans="2:5" x14ac:dyDescent="0.25">
      <c r="B38" s="65"/>
      <c r="C38" s="24" t="s">
        <v>23</v>
      </c>
      <c r="D38" s="19">
        <f>D36*60/(D33*PI()/1000)</f>
        <v>414.30091871716712</v>
      </c>
      <c r="E38" s="17" t="s">
        <v>13</v>
      </c>
    </row>
    <row r="39" spans="2:5" x14ac:dyDescent="0.25">
      <c r="B39" s="65"/>
      <c r="C39" s="39" t="s">
        <v>24</v>
      </c>
      <c r="D39" s="40">
        <f>D38*D35</f>
        <v>7871.7174556261753</v>
      </c>
      <c r="E39" s="41" t="s">
        <v>13</v>
      </c>
    </row>
    <row r="40" spans="2:5" x14ac:dyDescent="0.25">
      <c r="B40" s="65"/>
      <c r="C40" s="24" t="s">
        <v>25</v>
      </c>
      <c r="D40" s="35">
        <f>D34*D37</f>
        <v>30</v>
      </c>
      <c r="E40" s="17" t="s">
        <v>26</v>
      </c>
    </row>
    <row r="41" spans="2:5" x14ac:dyDescent="0.25">
      <c r="B41" s="65"/>
      <c r="C41" s="24" t="s">
        <v>27</v>
      </c>
      <c r="D41" s="42">
        <f xml:space="preserve"> D40*D33/2/2/1000</f>
        <v>0.52725</v>
      </c>
      <c r="E41" s="17" t="s">
        <v>28</v>
      </c>
    </row>
    <row r="42" spans="2:5" ht="15.75" thickBot="1" x14ac:dyDescent="0.3">
      <c r="B42" s="66"/>
      <c r="C42" s="43" t="s">
        <v>29</v>
      </c>
      <c r="D42" s="26">
        <f>D41/D35</f>
        <v>2.775E-2</v>
      </c>
      <c r="E42" s="25" t="s">
        <v>28</v>
      </c>
    </row>
    <row r="43" spans="2:5" x14ac:dyDescent="0.25">
      <c r="B43" s="44"/>
      <c r="C43" s="45"/>
      <c r="D43" s="45"/>
      <c r="E43" s="45"/>
    </row>
    <row r="44" spans="2:5" x14ac:dyDescent="0.25">
      <c r="B44" s="46"/>
      <c r="C44" s="27"/>
      <c r="D44" s="27"/>
      <c r="E44" s="27"/>
    </row>
    <row r="45" spans="2:5" x14ac:dyDescent="0.25">
      <c r="B45" s="46"/>
      <c r="C45" s="27"/>
      <c r="D45" s="27"/>
      <c r="E45" s="27"/>
    </row>
    <row r="46" spans="2:5" x14ac:dyDescent="0.25">
      <c r="B46" s="46"/>
      <c r="C46" s="47"/>
      <c r="D46" s="48"/>
      <c r="E46" s="47"/>
    </row>
    <row r="47" spans="2:5" x14ac:dyDescent="0.25">
      <c r="B47" s="46"/>
      <c r="C47" s="47"/>
      <c r="D47" s="48"/>
      <c r="E47" s="47"/>
    </row>
    <row r="48" spans="2:5" x14ac:dyDescent="0.25">
      <c r="B48" s="46"/>
      <c r="C48" s="47"/>
      <c r="D48" s="48"/>
      <c r="E48" s="47"/>
    </row>
    <row r="49" spans="2:5" x14ac:dyDescent="0.25">
      <c r="B49" s="46"/>
      <c r="C49" s="47"/>
      <c r="D49" s="48"/>
      <c r="E49" s="47"/>
    </row>
    <row r="50" spans="2:5" x14ac:dyDescent="0.25">
      <c r="B50" s="46"/>
      <c r="C50" s="47"/>
      <c r="D50" s="48"/>
      <c r="E50" s="47"/>
    </row>
    <row r="51" spans="2:5" x14ac:dyDescent="0.25">
      <c r="B51" s="46"/>
      <c r="C51" s="47"/>
      <c r="D51" s="48"/>
      <c r="E51" s="47"/>
    </row>
    <row r="52" spans="2:5" x14ac:dyDescent="0.25">
      <c r="B52" s="46"/>
      <c r="C52" s="47"/>
      <c r="D52" s="48"/>
      <c r="E52" s="47"/>
    </row>
    <row r="53" spans="2:5" x14ac:dyDescent="0.25">
      <c r="B53" s="46"/>
      <c r="C53" s="47"/>
      <c r="D53" s="48"/>
      <c r="E53" s="47"/>
    </row>
    <row r="54" spans="2:5" x14ac:dyDescent="0.25">
      <c r="B54" s="46"/>
      <c r="C54" s="47"/>
      <c r="D54" s="48"/>
      <c r="E54" s="47"/>
    </row>
    <row r="55" spans="2:5" x14ac:dyDescent="0.25">
      <c r="B55" s="46"/>
      <c r="C55" s="47"/>
      <c r="D55" s="48"/>
      <c r="E55" s="47"/>
    </row>
    <row r="56" spans="2:5" x14ac:dyDescent="0.25">
      <c r="B56" s="46"/>
      <c r="C56" s="47"/>
      <c r="D56" s="48"/>
      <c r="E56" s="47"/>
    </row>
    <row r="57" spans="2:5" x14ac:dyDescent="0.25">
      <c r="B57" s="27"/>
      <c r="C57" s="27"/>
      <c r="D57" s="27"/>
      <c r="E57" s="27"/>
    </row>
    <row r="58" spans="2:5" x14ac:dyDescent="0.25">
      <c r="B58" s="27"/>
      <c r="C58" s="27"/>
      <c r="D58" s="27"/>
      <c r="E58" s="27"/>
    </row>
  </sheetData>
  <mergeCells count="4">
    <mergeCell ref="B8:B14"/>
    <mergeCell ref="B30:B42"/>
    <mergeCell ref="B16:B23"/>
    <mergeCell ref="B25:B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abSelected="1" topLeftCell="A16" workbookViewId="0">
      <selection activeCell="G29" sqref="G29"/>
    </sheetView>
  </sheetViews>
  <sheetFormatPr baseColWidth="10" defaultRowHeight="15" x14ac:dyDescent="0.25"/>
  <cols>
    <col min="3" max="3" width="37.375" bestFit="1" customWidth="1"/>
    <col min="4" max="4" width="11.875" bestFit="1" customWidth="1"/>
    <col min="7" max="7" width="6.875" bestFit="1" customWidth="1"/>
    <col min="8" max="8" width="20.5" bestFit="1" customWidth="1"/>
  </cols>
  <sheetData>
    <row r="2" spans="2:5" ht="15.75" thickBot="1" x14ac:dyDescent="0.3"/>
    <row r="3" spans="2:5" x14ac:dyDescent="0.25">
      <c r="B3" s="61" t="s">
        <v>12</v>
      </c>
      <c r="C3" s="5" t="s">
        <v>39</v>
      </c>
      <c r="D3" s="6">
        <v>9842</v>
      </c>
      <c r="E3" s="13" t="s">
        <v>13</v>
      </c>
    </row>
    <row r="4" spans="2:5" x14ac:dyDescent="0.25">
      <c r="B4" s="62"/>
      <c r="C4" s="29" t="s">
        <v>40</v>
      </c>
      <c r="D4" s="30">
        <v>57.8</v>
      </c>
      <c r="E4" s="31" t="s">
        <v>57</v>
      </c>
    </row>
    <row r="5" spans="2:5" x14ac:dyDescent="0.25">
      <c r="B5" s="62"/>
      <c r="C5" s="29" t="s">
        <v>41</v>
      </c>
      <c r="D5" s="30">
        <v>2.7</v>
      </c>
      <c r="E5" s="31" t="s">
        <v>42</v>
      </c>
    </row>
    <row r="6" spans="2:5" x14ac:dyDescent="0.25">
      <c r="B6" s="62"/>
      <c r="C6" s="29" t="s">
        <v>43</v>
      </c>
      <c r="D6" s="30">
        <v>695</v>
      </c>
      <c r="E6" s="31" t="s">
        <v>57</v>
      </c>
    </row>
    <row r="7" spans="2:5" x14ac:dyDescent="0.25">
      <c r="B7" s="62"/>
      <c r="C7" s="29" t="s">
        <v>44</v>
      </c>
      <c r="D7" s="30">
        <v>32.4</v>
      </c>
      <c r="E7" s="31" t="s">
        <v>42</v>
      </c>
    </row>
    <row r="8" spans="2:5" x14ac:dyDescent="0.25">
      <c r="B8" s="62"/>
      <c r="C8" s="29" t="s">
        <v>45</v>
      </c>
      <c r="D8" s="30"/>
      <c r="E8" s="31" t="s">
        <v>58</v>
      </c>
    </row>
    <row r="9" spans="2:5" x14ac:dyDescent="0.25">
      <c r="B9" s="62"/>
      <c r="C9" s="29" t="s">
        <v>46</v>
      </c>
      <c r="D9" s="30"/>
      <c r="E9" s="31" t="s">
        <v>47</v>
      </c>
    </row>
    <row r="10" spans="2:5" ht="15.75" thickBot="1" x14ac:dyDescent="0.3">
      <c r="B10" s="63"/>
      <c r="C10" s="32" t="s">
        <v>48</v>
      </c>
      <c r="D10" s="33"/>
      <c r="E10" s="34" t="s">
        <v>49</v>
      </c>
    </row>
    <row r="11" spans="2:5" ht="15.75" thickBot="1" x14ac:dyDescent="0.3">
      <c r="B11" s="53"/>
      <c r="C11" s="54"/>
      <c r="D11" s="55"/>
      <c r="E11" s="54"/>
    </row>
    <row r="12" spans="2:5" x14ac:dyDescent="0.25">
      <c r="B12" s="61" t="s">
        <v>54</v>
      </c>
      <c r="C12" s="5" t="s">
        <v>51</v>
      </c>
      <c r="D12" s="6">
        <v>19</v>
      </c>
      <c r="E12" s="13"/>
    </row>
    <row r="13" spans="2:5" x14ac:dyDescent="0.25">
      <c r="B13" s="62"/>
      <c r="C13" s="29" t="s">
        <v>50</v>
      </c>
      <c r="D13" s="30">
        <v>8000</v>
      </c>
      <c r="E13" s="31" t="s">
        <v>13</v>
      </c>
    </row>
    <row r="14" spans="2:5" x14ac:dyDescent="0.25">
      <c r="B14" s="62"/>
      <c r="C14" s="29" t="s">
        <v>52</v>
      </c>
      <c r="D14" s="30">
        <v>12000</v>
      </c>
      <c r="E14" s="31" t="s">
        <v>13</v>
      </c>
    </row>
    <row r="15" spans="2:5" x14ac:dyDescent="0.25">
      <c r="B15" s="62"/>
      <c r="C15" s="67" t="s">
        <v>53</v>
      </c>
      <c r="D15" s="68">
        <v>2.25</v>
      </c>
      <c r="E15" s="69" t="s">
        <v>28</v>
      </c>
    </row>
    <row r="16" spans="2:5" x14ac:dyDescent="0.25">
      <c r="B16" s="62"/>
      <c r="C16" s="70" t="s">
        <v>60</v>
      </c>
      <c r="D16" s="71">
        <f>D3/D12</f>
        <v>518</v>
      </c>
      <c r="E16" s="72" t="s">
        <v>13</v>
      </c>
    </row>
    <row r="17" spans="2:8" x14ac:dyDescent="0.25">
      <c r="B17" s="62"/>
      <c r="C17" s="70" t="s">
        <v>61</v>
      </c>
      <c r="D17" s="71">
        <f>D4*D12</f>
        <v>1098.2</v>
      </c>
      <c r="E17" s="72" t="s">
        <v>62</v>
      </c>
    </row>
    <row r="18" spans="2:8" ht="15.75" thickBot="1" x14ac:dyDescent="0.3">
      <c r="B18" s="63"/>
      <c r="C18" s="32"/>
      <c r="D18" s="33"/>
      <c r="E18" s="34"/>
    </row>
    <row r="19" spans="2:8" x14ac:dyDescent="0.25">
      <c r="C19" s="73" t="s">
        <v>67</v>
      </c>
      <c r="D19" s="37">
        <v>70.3</v>
      </c>
      <c r="E19" s="74" t="s">
        <v>5</v>
      </c>
    </row>
    <row r="20" spans="2:8" x14ac:dyDescent="0.25">
      <c r="C20" s="75" t="s">
        <v>68</v>
      </c>
      <c r="D20" s="37">
        <v>190</v>
      </c>
      <c r="E20" s="75" t="s">
        <v>5</v>
      </c>
    </row>
    <row r="21" spans="2:8" x14ac:dyDescent="0.25">
      <c r="C21" s="75" t="s">
        <v>72</v>
      </c>
      <c r="D21" s="37">
        <v>18</v>
      </c>
      <c r="E21" s="75" t="s">
        <v>22</v>
      </c>
    </row>
    <row r="22" spans="2:8" x14ac:dyDescent="0.25">
      <c r="C22" s="76" t="s">
        <v>71</v>
      </c>
      <c r="D22" s="77">
        <f>D17/(D19/2)</f>
        <v>31.243243243243246</v>
      </c>
      <c r="E22" s="76" t="s">
        <v>26</v>
      </c>
    </row>
    <row r="23" spans="2:8" x14ac:dyDescent="0.25">
      <c r="C23" s="75" t="s">
        <v>75</v>
      </c>
      <c r="D23" s="37">
        <v>180</v>
      </c>
      <c r="E23" s="75" t="s">
        <v>5</v>
      </c>
    </row>
    <row r="24" spans="2:8" x14ac:dyDescent="0.25">
      <c r="C24" s="75" t="s">
        <v>78</v>
      </c>
      <c r="D24" s="37">
        <v>320</v>
      </c>
      <c r="E24" s="75" t="s">
        <v>5</v>
      </c>
    </row>
    <row r="25" spans="2:8" x14ac:dyDescent="0.25">
      <c r="C25" s="75" t="s">
        <v>79</v>
      </c>
      <c r="D25" s="37">
        <v>300</v>
      </c>
      <c r="E25" s="75" t="s">
        <v>5</v>
      </c>
    </row>
    <row r="26" spans="2:8" x14ac:dyDescent="0.25">
      <c r="C26" s="76" t="s">
        <v>74</v>
      </c>
      <c r="D26" s="77">
        <f>1/2*D21*(D23/1000)*(D23/1000)</f>
        <v>0.29159999999999997</v>
      </c>
      <c r="E26" s="76" t="s">
        <v>76</v>
      </c>
      <c r="F26" s="77"/>
      <c r="G26" s="77"/>
      <c r="H26" s="77"/>
    </row>
    <row r="27" spans="2:8" x14ac:dyDescent="0.25">
      <c r="C27" s="76" t="s">
        <v>77</v>
      </c>
      <c r="D27" s="77">
        <f>D21*((D24/1000)^2+(D25/1000)^2)/12</f>
        <v>0.28860000000000002</v>
      </c>
      <c r="E27" s="76" t="s">
        <v>76</v>
      </c>
      <c r="F27" s="77"/>
      <c r="G27" s="77"/>
      <c r="H27" s="77"/>
    </row>
    <row r="28" spans="2:8" x14ac:dyDescent="0.25">
      <c r="C28" s="77" t="s">
        <v>63</v>
      </c>
      <c r="D28" s="78">
        <f>D16*D19*PI()/60/1000</f>
        <v>1.9067058852922294</v>
      </c>
      <c r="E28" s="77" t="s">
        <v>18</v>
      </c>
      <c r="F28" s="77" t="s">
        <v>69</v>
      </c>
      <c r="G28" s="79">
        <f>D28*1000/200*4096</f>
        <v>39049.336530784858</v>
      </c>
      <c r="H28" s="77" t="s">
        <v>35</v>
      </c>
    </row>
    <row r="29" spans="2:8" x14ac:dyDescent="0.25">
      <c r="C29" s="77" t="s">
        <v>64</v>
      </c>
      <c r="D29" s="79">
        <f>(D28/(D20/1000*3.14))*60</f>
        <v>191.75721273471967</v>
      </c>
      <c r="E29" s="77" t="s">
        <v>13</v>
      </c>
      <c r="F29" s="77" t="s">
        <v>69</v>
      </c>
      <c r="G29" s="79">
        <f>(D29*4096*1024*2*PI()/60)/200</f>
        <v>421124.23527728225</v>
      </c>
      <c r="H29" s="77" t="s">
        <v>70</v>
      </c>
    </row>
    <row r="30" spans="2:8" x14ac:dyDescent="0.25">
      <c r="C30" s="77" t="s">
        <v>65</v>
      </c>
      <c r="D30" s="78">
        <f>D22/(D21/2)</f>
        <v>3.4714714714714718</v>
      </c>
      <c r="E30" s="77" t="s">
        <v>19</v>
      </c>
      <c r="F30" s="77" t="s">
        <v>69</v>
      </c>
      <c r="G30" s="79">
        <f>D30*1000*4096/200/200</f>
        <v>355.4786786786787</v>
      </c>
      <c r="H30" s="77" t="s">
        <v>34</v>
      </c>
    </row>
    <row r="31" spans="2:8" x14ac:dyDescent="0.25">
      <c r="C31" s="77" t="s">
        <v>66</v>
      </c>
      <c r="D31" s="79">
        <f>D22/(D26/2)*60*60/(2*PI())</f>
        <v>122778.18766381785</v>
      </c>
      <c r="E31" s="77" t="s">
        <v>73</v>
      </c>
      <c r="F31" s="77" t="s">
        <v>69</v>
      </c>
      <c r="G31" s="79">
        <f>D31*2*PI()*4096*1024/60/60/200/200</f>
        <v>22469.763393022658</v>
      </c>
      <c r="H31" s="77" t="s">
        <v>80</v>
      </c>
    </row>
    <row r="33" spans="3:4" x14ac:dyDescent="0.25">
      <c r="C33" s="77" t="s">
        <v>81</v>
      </c>
      <c r="D33">
        <f>G31/G30</f>
        <v>63.209876543209887</v>
      </c>
    </row>
  </sheetData>
  <mergeCells count="2">
    <mergeCell ref="B3:B10"/>
    <mergeCell ref="B12:B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GUILMET</dc:creator>
  <cp:lastModifiedBy>Corentin MALGOGNE</cp:lastModifiedBy>
  <dcterms:created xsi:type="dcterms:W3CDTF">2016-03-10T07:41:32Z</dcterms:created>
  <dcterms:modified xsi:type="dcterms:W3CDTF">2017-06-23T18:43:22Z</dcterms:modified>
</cp:coreProperties>
</file>