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6515" windowHeight="10545"/>
  </bookViews>
  <sheets>
    <sheet name="2015" sheetId="6" r:id="rId1"/>
    <sheet name="2014" sheetId="5" r:id="rId2"/>
    <sheet name="2013" sheetId="1" r:id="rId3"/>
    <sheet name="2012" sheetId="3" r:id="rId4"/>
    <sheet name="2011" sheetId="4" r:id="rId5"/>
  </sheets>
  <calcPr calcId="144525"/>
</workbook>
</file>

<file path=xl/calcChain.xml><?xml version="1.0" encoding="utf-8"?>
<calcChain xmlns="http://schemas.openxmlformats.org/spreadsheetml/2006/main">
  <c r="M9" i="6" l="1"/>
  <c r="L9" i="6"/>
  <c r="O20" i="6"/>
  <c r="L8" i="6"/>
  <c r="M8" i="6" s="1"/>
  <c r="L6" i="6" l="1"/>
  <c r="M6" i="6" s="1"/>
  <c r="L18" i="6" l="1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7" i="6"/>
  <c r="M7" i="6" s="1"/>
  <c r="O5" i="6"/>
  <c r="L5" i="6"/>
  <c r="M5" i="6" s="1"/>
  <c r="N5" i="6" s="1"/>
  <c r="N6" i="6" s="1"/>
  <c r="L13" i="5"/>
  <c r="M13" i="5" s="1"/>
  <c r="L12" i="5"/>
  <c r="M12" i="5" s="1"/>
  <c r="L17" i="5"/>
  <c r="M17" i="5" s="1"/>
  <c r="M16" i="5"/>
  <c r="L16" i="5"/>
  <c r="L15" i="5"/>
  <c r="M15" i="5" s="1"/>
  <c r="O19" i="5"/>
  <c r="L14" i="5"/>
  <c r="M14" i="5" s="1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L8" i="5"/>
  <c r="M8" i="5" s="1"/>
  <c r="L6" i="5"/>
  <c r="M6" i="5" s="1"/>
  <c r="L7" i="5"/>
  <c r="M7" i="5" s="1"/>
  <c r="L9" i="5"/>
  <c r="M9" i="5" s="1"/>
  <c r="L11" i="5"/>
  <c r="M11" i="5" s="1"/>
  <c r="L10" i="5"/>
  <c r="M10" i="5" s="1"/>
  <c r="L5" i="5"/>
  <c r="M5" i="5" s="1"/>
  <c r="N5" i="5" s="1"/>
  <c r="D5" i="4"/>
  <c r="E5" i="4" s="1"/>
  <c r="F5" i="4" s="1"/>
  <c r="D6" i="4"/>
  <c r="E6" i="4" s="1"/>
  <c r="E7" i="4"/>
  <c r="E8" i="4"/>
  <c r="D9" i="4"/>
  <c r="E9" i="4" s="1"/>
  <c r="D10" i="4"/>
  <c r="E10" i="4" s="1"/>
  <c r="D11" i="4"/>
  <c r="E11" i="4" s="1"/>
  <c r="D12" i="4"/>
  <c r="E12" i="4" s="1"/>
  <c r="E13" i="4"/>
  <c r="D18" i="4"/>
  <c r="E18" i="4" s="1"/>
  <c r="D19" i="4"/>
  <c r="E19" i="4"/>
  <c r="D21" i="4"/>
  <c r="E21" i="4"/>
  <c r="D22" i="4"/>
  <c r="E22" i="4" s="1"/>
  <c r="D23" i="4"/>
  <c r="E23" i="4"/>
  <c r="E25" i="4"/>
  <c r="D29" i="4"/>
  <c r="E29" i="4" s="1"/>
  <c r="F29" i="4" s="1"/>
  <c r="D30" i="4"/>
  <c r="E30" i="4" s="1"/>
  <c r="D31" i="4"/>
  <c r="E31" i="4"/>
  <c r="D32" i="4"/>
  <c r="E32" i="4" s="1"/>
  <c r="D33" i="4"/>
  <c r="E33" i="4"/>
  <c r="E34" i="4"/>
  <c r="D35" i="4"/>
  <c r="E35" i="4" s="1"/>
  <c r="D36" i="4"/>
  <c r="E36" i="4"/>
  <c r="O6" i="6" l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N7" i="6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D24" i="4"/>
  <c r="E24" i="4" s="1"/>
  <c r="D20" i="4"/>
  <c r="E20" i="4" s="1"/>
  <c r="O18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G5" i="4"/>
  <c r="F6" i="4"/>
  <c r="F30" i="4"/>
  <c r="F31" i="4" s="1"/>
  <c r="F32" i="4" s="1"/>
  <c r="F33" i="4" s="1"/>
  <c r="F34" i="4" s="1"/>
  <c r="F35" i="4" s="1"/>
  <c r="F36" i="4" s="1"/>
  <c r="G5" i="3"/>
  <c r="H5" i="3" s="1"/>
  <c r="I5" i="3" s="1"/>
  <c r="G6" i="3"/>
  <c r="H6" i="3" s="1"/>
  <c r="D7" i="3"/>
  <c r="G7" i="3"/>
  <c r="H7" i="3"/>
  <c r="G8" i="3"/>
  <c r="H8" i="3" s="1"/>
  <c r="G9" i="3"/>
  <c r="H9" i="3"/>
  <c r="G10" i="3"/>
  <c r="H10" i="3" s="1"/>
  <c r="H11" i="3"/>
  <c r="G12" i="3"/>
  <c r="H12" i="3"/>
  <c r="G13" i="3"/>
  <c r="H13" i="3" s="1"/>
  <c r="G14" i="3"/>
  <c r="H14" i="3" s="1"/>
  <c r="G15" i="3"/>
  <c r="H15" i="3" s="1"/>
  <c r="G22" i="3"/>
  <c r="H22" i="3" s="1"/>
  <c r="F23" i="3"/>
  <c r="F24" i="3"/>
  <c r="G24" i="3"/>
  <c r="H24" i="3" s="1"/>
  <c r="F25" i="3"/>
  <c r="G25" i="3"/>
  <c r="H25" i="3"/>
  <c r="B26" i="3"/>
  <c r="F26" i="3"/>
  <c r="G29" i="3"/>
  <c r="H29" i="3" s="1"/>
  <c r="I6" i="3" l="1"/>
  <c r="I7" i="3" s="1"/>
  <c r="I8" i="3" s="1"/>
  <c r="I9" i="3" s="1"/>
  <c r="I10" i="3" s="1"/>
  <c r="I11" i="3" s="1"/>
  <c r="I12" i="3" s="1"/>
  <c r="I13" i="3" s="1"/>
  <c r="I14" i="3" s="1"/>
  <c r="I15" i="3" s="1"/>
  <c r="I22" i="3" s="1"/>
  <c r="I23" i="3" s="1"/>
  <c r="I24" i="3" s="1"/>
  <c r="I25" i="3" s="1"/>
  <c r="I26" i="3" s="1"/>
  <c r="I27" i="3" s="1"/>
  <c r="I28" i="3" s="1"/>
  <c r="I29" i="3" s="1"/>
  <c r="K29" i="3" s="1"/>
  <c r="G28" i="3"/>
  <c r="H28" i="3" s="1"/>
  <c r="G26" i="3"/>
  <c r="H26" i="3" s="1"/>
  <c r="G27" i="3"/>
  <c r="H27" i="3" s="1"/>
  <c r="G6" i="4"/>
  <c r="F7" i="4"/>
  <c r="G23" i="3"/>
  <c r="H23" i="3" s="1"/>
  <c r="G7" i="4" l="1"/>
  <c r="F8" i="4"/>
  <c r="G8" i="4" l="1"/>
  <c r="F9" i="4"/>
  <c r="G9" i="4" l="1"/>
  <c r="F10" i="4"/>
  <c r="G10" i="4" l="1"/>
  <c r="F11" i="4"/>
  <c r="G17" i="1"/>
  <c r="H17" i="1" s="1"/>
  <c r="H18" i="1"/>
  <c r="G24" i="1"/>
  <c r="G6" i="1"/>
  <c r="H6" i="1" s="1"/>
  <c r="G5" i="1"/>
  <c r="G30" i="1"/>
  <c r="H30" i="1" s="1"/>
  <c r="G14" i="1"/>
  <c r="H14" i="1" s="1"/>
  <c r="G13" i="1"/>
  <c r="G7" i="1"/>
  <c r="G11" i="4" l="1"/>
  <c r="F12" i="4"/>
  <c r="G25" i="1"/>
  <c r="H25" i="1" s="1"/>
  <c r="F27" i="1"/>
  <c r="B27" i="1"/>
  <c r="F26" i="1"/>
  <c r="F25" i="1"/>
  <c r="H7" i="1"/>
  <c r="H15" i="1"/>
  <c r="H13" i="1"/>
  <c r="G10" i="1"/>
  <c r="G28" i="1"/>
  <c r="H28" i="1" s="1"/>
  <c r="G11" i="1"/>
  <c r="G9" i="1"/>
  <c r="G16" i="1"/>
  <c r="H24" i="1" s="1"/>
  <c r="G8" i="1"/>
  <c r="G23" i="1" s="1"/>
  <c r="G12" i="4" l="1"/>
  <c r="F13" i="4"/>
  <c r="H23" i="1"/>
  <c r="G29" i="1"/>
  <c r="H29" i="1" s="1"/>
  <c r="G27" i="1"/>
  <c r="H27" i="1" s="1"/>
  <c r="H12" i="1"/>
  <c r="G26" i="1"/>
  <c r="H26" i="1" s="1"/>
  <c r="H10" i="1"/>
  <c r="H16" i="1"/>
  <c r="H11" i="1"/>
  <c r="H9" i="1"/>
  <c r="H8" i="1"/>
  <c r="H5" i="1"/>
  <c r="I5" i="1" s="1"/>
  <c r="I6" i="1" s="1"/>
  <c r="I7" i="1" s="1"/>
  <c r="F14" i="4" l="1"/>
  <c r="G14" i="4" s="1"/>
  <c r="F18" i="4"/>
  <c r="G13" i="4"/>
  <c r="I8" i="1"/>
  <c r="I9" i="1" s="1"/>
  <c r="I10" i="1" s="1"/>
  <c r="I11" i="1" s="1"/>
  <c r="I12" i="1" s="1"/>
  <c r="I13" i="1" s="1"/>
  <c r="F19" i="4" l="1"/>
  <c r="G18" i="4"/>
  <c r="I14" i="1"/>
  <c r="I15" i="1" s="1"/>
  <c r="I16" i="1" s="1"/>
  <c r="I17" i="1" s="1"/>
  <c r="I18" i="1" s="1"/>
  <c r="I23" i="1" s="1"/>
  <c r="F20" i="4" l="1"/>
  <c r="G19" i="4"/>
  <c r="I24" i="1"/>
  <c r="I25" i="1" s="1"/>
  <c r="I26" i="1" s="1"/>
  <c r="I27" i="1" s="1"/>
  <c r="I28" i="1" s="1"/>
  <c r="I29" i="1" s="1"/>
  <c r="I30" i="1" s="1"/>
  <c r="K32" i="1" s="1"/>
  <c r="F21" i="4" l="1"/>
  <c r="G20" i="4"/>
  <c r="F22" i="4" l="1"/>
  <c r="G21" i="4"/>
  <c r="F23" i="4" l="1"/>
  <c r="G22" i="4"/>
  <c r="F24" i="4" l="1"/>
  <c r="F25" i="4" s="1"/>
  <c r="G23" i="4"/>
  <c r="G25" i="4" s="1"/>
</calcChain>
</file>

<file path=xl/comments1.xml><?xml version="1.0" encoding="utf-8"?>
<comments xmlns="http://schemas.openxmlformats.org/spreadsheetml/2006/main">
  <authors>
    <author>Samuel Poiraud</author>
  </authors>
  <commentList>
    <comment ref="I11" authorId="0">
      <text>
        <r>
          <rPr>
            <b/>
            <sz val="10"/>
            <color indexed="81"/>
            <rFont val="Tahoma"/>
            <charset val="1"/>
          </rPr>
          <t>Samuel Poiraud:
Dont 2 pr Evaltech</t>
        </r>
      </text>
    </comment>
    <comment ref="F12" authorId="0">
      <text>
        <r>
          <rPr>
            <b/>
            <sz val="10"/>
            <color indexed="81"/>
            <rFont val="Tahoma"/>
            <charset val="1"/>
          </rPr>
          <t>Samuel Poiraud:
Carte réalisée pour Fabien De Barros en échange de son expertise sur nos cartes RF</t>
        </r>
      </text>
    </comment>
    <comment ref="I12" authorId="0">
      <text>
        <r>
          <rPr>
            <b/>
            <sz val="10"/>
            <color indexed="81"/>
            <rFont val="Tahoma"/>
            <charset val="1"/>
          </rPr>
          <t>Samuel Poiraud:
2 modules pr Evaltech</t>
        </r>
      </text>
    </comment>
  </commentList>
</comments>
</file>

<file path=xl/comments2.xml><?xml version="1.0" encoding="utf-8"?>
<comments xmlns="http://schemas.openxmlformats.org/spreadsheetml/2006/main">
  <authors>
    <author>Samuel Poiraud</author>
  </authors>
  <commentList>
    <comment ref="I9" authorId="0">
      <text>
        <r>
          <rPr>
            <b/>
            <sz val="10"/>
            <color indexed="81"/>
            <rFont val="Tahoma"/>
            <charset val="1"/>
          </rPr>
          <t>Samuel Poiraud:
Dont 2 pr Evaltech</t>
        </r>
      </text>
    </comment>
    <comment ref="F10" authorId="0">
      <text>
        <r>
          <rPr>
            <b/>
            <sz val="10"/>
            <color indexed="81"/>
            <rFont val="Tahoma"/>
            <charset val="1"/>
          </rPr>
          <t>Samuel Poiraud:
Carte réalisée pour Fabien De Barros en échange de son expertise sur nos cartes RF</t>
        </r>
      </text>
    </comment>
    <comment ref="I10" authorId="0">
      <text>
        <r>
          <rPr>
            <b/>
            <sz val="10"/>
            <color indexed="81"/>
            <rFont val="Tahoma"/>
            <charset val="1"/>
          </rPr>
          <t>Samuel Poiraud:
2 modules pr Evaltech</t>
        </r>
      </text>
    </comment>
  </commentList>
</comments>
</file>

<file path=xl/comments3.xml><?xml version="1.0" encoding="utf-8"?>
<comments xmlns="http://schemas.openxmlformats.org/spreadsheetml/2006/main">
  <authors>
    <author>Nirgal</author>
    <author>Samuel Poiraud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Nirgal:
les deux cartes 2011 peuvent faire backup, mais sont limités en fonctionnalités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Nirgal:
les 2 cartes disponibles 2011 sont utilisables sur les récepteurs autour du terrain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Nirgal:
On a 1 backup limité.
Si panne jusqu'à 2 des 4 cartes à commander : mode dégradé…</t>
        </r>
      </text>
    </comment>
    <comment ref="D15" authorId="1">
      <text>
        <r>
          <rPr>
            <b/>
            <sz val="10"/>
            <color indexed="81"/>
            <rFont val="Tahoma"/>
            <family val="2"/>
          </rPr>
          <t xml:space="preserve">Samuel Poiraud:
achat à 20€ sur internet
</t>
        </r>
      </text>
    </comment>
  </commentList>
</comments>
</file>

<file path=xl/comments4.xml><?xml version="1.0" encoding="utf-8"?>
<comments xmlns="http://schemas.openxmlformats.org/spreadsheetml/2006/main">
  <authors>
    <author>Nirgal</author>
    <author>Samuel Poiraud</author>
  </authors>
  <commentList>
    <comment ref="C8" authorId="0">
      <text>
        <r>
          <rPr>
            <b/>
            <sz val="8"/>
            <color indexed="81"/>
            <rFont val="Tahoma"/>
            <charset val="1"/>
          </rPr>
          <t>Nirgal:
les deux cartes 2011 peuvent faire backup, mais sont limités en fonctionnalités</t>
        </r>
      </text>
    </comment>
    <comment ref="C9" authorId="0">
      <text>
        <r>
          <rPr>
            <b/>
            <sz val="8"/>
            <color indexed="81"/>
            <rFont val="Tahoma"/>
            <charset val="1"/>
          </rPr>
          <t>Nirgal:
les 2 cartes disponibles 2011 sont utilisables sur les récepteurs autour du terrain</t>
        </r>
      </text>
    </comment>
    <comment ref="C10" authorId="0">
      <text>
        <r>
          <rPr>
            <b/>
            <sz val="8"/>
            <color indexed="81"/>
            <rFont val="Tahoma"/>
            <charset val="1"/>
          </rPr>
          <t>Nirgal:
On a 1 backup limité.
Si panne jusqu'à 2 des 4 cartes à commander : mode dégradé…</t>
        </r>
      </text>
    </comment>
    <comment ref="D14" authorId="1">
      <text>
        <r>
          <rPr>
            <b/>
            <sz val="10"/>
            <color indexed="81"/>
            <rFont val="Tahoma"/>
          </rPr>
          <t xml:space="preserve">Samuel Poiraud:
achat à 20€ sur internet
</t>
        </r>
      </text>
    </comment>
  </commentList>
</comments>
</file>

<file path=xl/sharedStrings.xml><?xml version="1.0" encoding="utf-8"?>
<sst xmlns="http://schemas.openxmlformats.org/spreadsheetml/2006/main" count="395" uniqueCount="139">
  <si>
    <t>Par ordre de priorité</t>
  </si>
  <si>
    <t>Surface utile par carte</t>
  </si>
  <si>
    <t>Diamètres de trous</t>
  </si>
  <si>
    <t>Couches</t>
  </si>
  <si>
    <t>20 mils</t>
  </si>
  <si>
    <t>Routage TOP</t>
  </si>
  <si>
    <t>CARTE.GTL</t>
  </si>
  <si>
    <t>Fond de Panier</t>
  </si>
  <si>
    <t>32 mils</t>
  </si>
  <si>
    <t>Routage Couche interne 1</t>
  </si>
  <si>
    <t>CARTE.G1</t>
  </si>
  <si>
    <t>Carte Factorisee</t>
  </si>
  <si>
    <t>40 mils</t>
  </si>
  <si>
    <t>Routage Couche interne 2</t>
  </si>
  <si>
    <t>CARTE.G2</t>
  </si>
  <si>
    <t>60 mils</t>
  </si>
  <si>
    <t>Routage BOTTOM</t>
  </si>
  <si>
    <t>125 mils</t>
  </si>
  <si>
    <t>Sérigraphie TOP</t>
  </si>
  <si>
    <t>CARTE.GTO</t>
  </si>
  <si>
    <t>Puissance</t>
  </si>
  <si>
    <t>Sérigraphie BOTTOM</t>
  </si>
  <si>
    <t>CARTE.GBO</t>
  </si>
  <si>
    <t>Masque de vernis TOP</t>
  </si>
  <si>
    <t>CARTE.GTS</t>
  </si>
  <si>
    <t>Masque de vernis BOTTOM</t>
  </si>
  <si>
    <t>CARTE.GBS</t>
  </si>
  <si>
    <t>Percages</t>
  </si>
  <si>
    <t>CARTE-Plated.TXT</t>
  </si>
  <si>
    <t>S'il reste de la place</t>
  </si>
  <si>
    <t>Qté +</t>
  </si>
  <si>
    <t>Surface utile</t>
  </si>
  <si>
    <t>Total surface utile</t>
  </si>
  <si>
    <t>Pour info, valeur obtenue en 2009 = 1542… sur une plaque de 54x40 = 2160</t>
  </si>
  <si>
    <t>dimensions estimées avec marges de détourage...</t>
  </si>
  <si>
    <t>Surface utiles toutes cartes</t>
  </si>
  <si>
    <t>GRAND TOTAL Surface utile</t>
  </si>
  <si>
    <t>28*10</t>
  </si>
  <si>
    <t>8*6</t>
  </si>
  <si>
    <t>3*6</t>
  </si>
  <si>
    <t>Besoin</t>
  </si>
  <si>
    <t>Nouvel usinage</t>
  </si>
  <si>
    <t>Balise Carte Emetteur (US+IR)</t>
  </si>
  <si>
    <t>Carte Balise Récepteur US</t>
  </si>
  <si>
    <t>Balise Carte Récepteur IR</t>
  </si>
  <si>
    <t>Balise carte fond de panier</t>
  </si>
  <si>
    <t>8*8 cercle</t>
  </si>
  <si>
    <t>6*6 cercle</t>
  </si>
  <si>
    <t>Adaptateur Xbee - PC</t>
  </si>
  <si>
    <t>Carte alimentation</t>
  </si>
  <si>
    <t>Dimens°</t>
  </si>
  <si>
    <t>Balise connectique</t>
  </si>
  <si>
    <t>Backup en stock</t>
  </si>
  <si>
    <t>Conception (%)</t>
  </si>
  <si>
    <t>TODO</t>
  </si>
  <si>
    <t>Pour info, valeur obtenue en 2011 = 1774… sur une plaque de 54x40 = 2160</t>
  </si>
  <si>
    <t>11,2*10</t>
  </si>
  <si>
    <t>7*7</t>
  </si>
  <si>
    <t>Balise réception double IR</t>
  </si>
  <si>
    <t>3*3</t>
  </si>
  <si>
    <t>à vérifier/définir</t>
  </si>
  <si>
    <t>Vérifications à faire avant d'envoyer une carte à l'usinage :</t>
  </si>
  <si>
    <t>tailles de trous standards</t>
  </si>
  <si>
    <t>Pas d'erreur DRC</t>
  </si>
  <si>
    <t>distance entre le bord de carte et les pistes d'au moins 15 mils</t>
  </si>
  <si>
    <t>vérifier correspondance entre schéma et PCB</t>
  </si>
  <si>
    <t>4*3.7</t>
  </si>
  <si>
    <t>DRR</t>
  </si>
  <si>
    <t>Contours de carte</t>
  </si>
  <si>
    <t>CARTE.GKO</t>
  </si>
  <si>
    <t>CARTE.GBL</t>
  </si>
  <si>
    <t>Rapport du nb de perçage</t>
  </si>
  <si>
    <t>PerfUSB</t>
  </si>
  <si>
    <t>1.6*5</t>
  </si>
  <si>
    <t>% surface utilisée</t>
  </si>
  <si>
    <t>Fond de Panier Krusty</t>
  </si>
  <si>
    <t>Fond de Panier Tiny</t>
  </si>
  <si>
    <t>Petit panneau : 330 * 320 mm</t>
  </si>
  <si>
    <t>Grand panneau : 540*400 mm</t>
  </si>
  <si>
    <t>Pour info, valeur obtenue en 2012 = 1970 !!!! (91% d'espace utilisé, pannelisation fait maison !)</t>
  </si>
  <si>
    <t>Cartes Atlantronic</t>
  </si>
  <si>
    <t>26*7,1</t>
  </si>
  <si>
    <t>Carte Thibaut Reulier</t>
  </si>
  <si>
    <t>5*5</t>
  </si>
  <si>
    <t>PerfUSB v2013</t>
  </si>
  <si>
    <t>Carte Factorisee v2013</t>
  </si>
  <si>
    <t>Fond de panier de test</t>
  </si>
  <si>
    <t>4,8*2,8</t>
  </si>
  <si>
    <t>Puissance 2012 (LMD18200T)</t>
  </si>
  <si>
    <t>2,5*7,7</t>
  </si>
  <si>
    <t>fin supposée.</t>
  </si>
  <si>
    <t>4*2</t>
  </si>
  <si>
    <t>PerfUART</t>
  </si>
  <si>
    <t>Cartes puissance</t>
  </si>
  <si>
    <t>Carte STM32</t>
  </si>
  <si>
    <t>STOP ?</t>
  </si>
  <si>
    <t>Carte générique dsPIC</t>
  </si>
  <si>
    <t>Carte Balise Récepteur IR</t>
  </si>
  <si>
    <t>Carte Balise Emetteur IR+US</t>
  </si>
  <si>
    <t xml:space="preserve">Petit panneau = 33x32 = 1056 (donc surface utilisable environ 750)
</t>
  </si>
  <si>
    <t>TOTAL Surface utile</t>
  </si>
  <si>
    <t>Surface utiles cartes</t>
  </si>
  <si>
    <t>Qté min</t>
  </si>
  <si>
    <t>Estimation petit panneau…</t>
  </si>
  <si>
    <t>Balise Carte Principale</t>
  </si>
  <si>
    <t>Balise Carte Emetteur</t>
  </si>
  <si>
    <t>Carte Balise Récepteur</t>
  </si>
  <si>
    <t>STM32 SansJTAG</t>
  </si>
  <si>
    <t>Adapateur bluetooth</t>
  </si>
  <si>
    <t>STM32 Sans JTAG</t>
  </si>
  <si>
    <t>CARTE.GLB</t>
  </si>
  <si>
    <t>STM32 Avec JTAG</t>
  </si>
  <si>
    <t>Obtenu finallement</t>
  </si>
  <si>
    <t>IHM</t>
  </si>
  <si>
    <t>YaourtPhone</t>
  </si>
  <si>
    <t>MiniYaourtPhone</t>
  </si>
  <si>
    <t>YaourtPhone_antennePCB</t>
  </si>
  <si>
    <t>Dimens° (cm)</t>
  </si>
  <si>
    <t>Pour info, valeur obtenue en 2012 = 2075 !!!! (96% d'espace utilisé, pannelisation fait maison !)</t>
  </si>
  <si>
    <t>Panneau :</t>
  </si>
  <si>
    <t>Surface margée occupée cumulée</t>
  </si>
  <si>
    <t>Surface utile cumulée</t>
  </si>
  <si>
    <t>Ball Launcher</t>
  </si>
  <si>
    <t>Grand panneau : 552*403 mm</t>
  </si>
  <si>
    <t>Puissance 2014</t>
  </si>
  <si>
    <t>Balise émettrice</t>
  </si>
  <si>
    <t>Connecteur batterie</t>
  </si>
  <si>
    <t>DRC</t>
  </si>
  <si>
    <t>Hole</t>
  </si>
  <si>
    <t>50 mils</t>
  </si>
  <si>
    <t>Sérig</t>
  </si>
  <si>
    <t>24 mils</t>
  </si>
  <si>
    <t>IHM 2015</t>
  </si>
  <si>
    <t>Fond de Panier 2015</t>
  </si>
  <si>
    <t>Pour info, valeur obtenue en 2013 = 2075 !!!! (96% d'espace utilisé, pannelisation fait maison !)</t>
  </si>
  <si>
    <t>CNC 2015</t>
  </si>
  <si>
    <t>Balise émettrice : LED seule</t>
  </si>
  <si>
    <t>BeaconEye 2015</t>
  </si>
  <si>
    <t>CETTE VERSION EST OBSOLETE… RENDEZ VOUS PLUTOT ICI ------&gt; https://docs.google.com/spreadsheets/d/1XdfCNjssUiVZVjnLfN5fO102capX2MqjzbaMX7ZN5aw/edit#gid=1887796971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</si>
</sst>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81"/>
      <name val="Tahoma"/>
    </font>
    <font>
      <b/>
      <sz val="8"/>
      <color indexed="81"/>
      <name val="Tahoma"/>
      <charset val="1"/>
    </font>
    <font>
      <b/>
      <sz val="10"/>
      <color indexed="81"/>
      <name val="Tahoma"/>
      <charset val="1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9" fontId="0" fillId="0" borderId="0" xfId="0" applyNumberFormat="1" applyFill="1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51"/>
  <sheetViews>
    <sheetView tabSelected="1" workbookViewId="0">
      <selection activeCell="G6" sqref="G6"/>
    </sheetView>
  </sheetViews>
  <sheetFormatPr baseColWidth="10" defaultRowHeight="15" x14ac:dyDescent="0.25"/>
  <cols>
    <col min="1" max="1" width="2.85546875" customWidth="1"/>
    <col min="2" max="2" width="14.5703125" style="8" bestFit="1" customWidth="1"/>
    <col min="3" max="5" width="5.140625" style="8" customWidth="1"/>
    <col min="6" max="6" width="27.140625" customWidth="1"/>
    <col min="7" max="7" width="15" style="8" bestFit="1" customWidth="1"/>
    <col min="8" max="8" width="8.28515625" style="8" customWidth="1"/>
    <col min="9" max="9" width="9" style="8" bestFit="1" customWidth="1"/>
    <col min="10" max="11" width="5.42578125" style="8" customWidth="1"/>
    <col min="12" max="12" width="12.140625" style="8" bestFit="1" customWidth="1"/>
    <col min="13" max="13" width="13" style="8" bestFit="1" customWidth="1"/>
    <col min="14" max="14" width="12.140625" style="5" bestFit="1" customWidth="1"/>
    <col min="15" max="15" width="18.140625" style="5" customWidth="1"/>
    <col min="16" max="16" width="19.7109375" customWidth="1"/>
    <col min="19" max="19" width="25.85546875" customWidth="1"/>
  </cols>
  <sheetData>
    <row r="1" spans="2:20" x14ac:dyDescent="0.25">
      <c r="B1" s="11" t="s">
        <v>54</v>
      </c>
      <c r="C1" s="11"/>
      <c r="D1" s="11"/>
      <c r="E1" s="11"/>
      <c r="H1" s="9"/>
      <c r="I1" s="9" t="s">
        <v>60</v>
      </c>
      <c r="J1" s="9"/>
      <c r="K1" s="9"/>
    </row>
    <row r="2" spans="2:20" ht="108" customHeight="1" x14ac:dyDescent="0.4">
      <c r="B2" s="26" t="s">
        <v>138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20" ht="30" x14ac:dyDescent="0.25">
      <c r="B3" s="1" t="s">
        <v>53</v>
      </c>
      <c r="C3" s="1" t="s">
        <v>127</v>
      </c>
      <c r="D3" s="1" t="s">
        <v>128</v>
      </c>
      <c r="E3" s="1" t="s">
        <v>130</v>
      </c>
      <c r="F3" s="24" t="s">
        <v>0</v>
      </c>
      <c r="G3" s="24" t="s">
        <v>52</v>
      </c>
      <c r="H3" s="24" t="s">
        <v>40</v>
      </c>
      <c r="I3" s="24" t="s">
        <v>41</v>
      </c>
      <c r="J3" s="25" t="s">
        <v>117</v>
      </c>
      <c r="K3" s="25"/>
      <c r="L3" s="24" t="s">
        <v>1</v>
      </c>
      <c r="M3" s="24" t="s">
        <v>35</v>
      </c>
      <c r="N3" s="24" t="s">
        <v>121</v>
      </c>
      <c r="O3" s="24" t="s">
        <v>120</v>
      </c>
      <c r="Q3" s="24" t="s">
        <v>2</v>
      </c>
      <c r="R3" s="3"/>
      <c r="S3" s="4" t="s">
        <v>3</v>
      </c>
    </row>
    <row r="4" spans="2:20" x14ac:dyDescent="0.25">
      <c r="Q4" s="5" t="s">
        <v>4</v>
      </c>
      <c r="S4" t="s">
        <v>5</v>
      </c>
      <c r="T4" t="s">
        <v>6</v>
      </c>
    </row>
    <row r="5" spans="2:20" x14ac:dyDescent="0.25">
      <c r="B5" s="12">
        <v>0.9</v>
      </c>
      <c r="C5" s="1"/>
      <c r="D5" s="1"/>
      <c r="E5" s="1"/>
      <c r="F5" t="s">
        <v>133</v>
      </c>
      <c r="G5" s="8">
        <v>0</v>
      </c>
      <c r="H5" s="8">
        <v>2</v>
      </c>
      <c r="I5" s="8">
        <v>3</v>
      </c>
      <c r="J5" s="13">
        <v>22.5</v>
      </c>
      <c r="K5" s="13">
        <v>11</v>
      </c>
      <c r="L5" s="8">
        <f>K5*J5</f>
        <v>247.5</v>
      </c>
      <c r="M5" s="8">
        <f>I5*L5</f>
        <v>742.5</v>
      </c>
      <c r="N5" s="23">
        <f>N4+M5</f>
        <v>742.5</v>
      </c>
      <c r="O5" s="22">
        <f>I5*(J5+0.1252)*(K5+0.1252)</f>
        <v>755.1296251199999</v>
      </c>
      <c r="Q5" s="5" t="s">
        <v>131</v>
      </c>
      <c r="S5" t="s">
        <v>9</v>
      </c>
      <c r="T5" t="s">
        <v>10</v>
      </c>
    </row>
    <row r="6" spans="2:20" x14ac:dyDescent="0.25">
      <c r="B6" s="12">
        <v>0.05</v>
      </c>
      <c r="C6" s="1"/>
      <c r="D6" s="1"/>
      <c r="E6" s="1"/>
      <c r="F6" t="s">
        <v>135</v>
      </c>
      <c r="G6" s="8">
        <v>0</v>
      </c>
      <c r="H6" s="8">
        <v>0</v>
      </c>
      <c r="I6" s="8">
        <v>1</v>
      </c>
      <c r="J6" s="9">
        <v>10</v>
      </c>
      <c r="K6" s="9">
        <v>10</v>
      </c>
      <c r="L6" s="8">
        <f t="shared" ref="L6:L18" si="0">K6*J6</f>
        <v>100</v>
      </c>
      <c r="M6" s="8">
        <f t="shared" ref="M6:M12" si="1">I6*L6</f>
        <v>100</v>
      </c>
      <c r="N6" s="23">
        <f>N5+M6</f>
        <v>842.5</v>
      </c>
      <c r="O6" s="22">
        <f>O5+I6*(J6+0.1252)*(K6+0.1252)</f>
        <v>857.64930015999994</v>
      </c>
      <c r="Q6" s="5" t="s">
        <v>8</v>
      </c>
      <c r="S6" t="s">
        <v>13</v>
      </c>
      <c r="T6" t="s">
        <v>14</v>
      </c>
    </row>
    <row r="7" spans="2:20" x14ac:dyDescent="0.25">
      <c r="B7" s="12">
        <v>0.9</v>
      </c>
      <c r="C7" s="1">
        <v>1</v>
      </c>
      <c r="D7" s="1"/>
      <c r="E7" s="1">
        <v>1</v>
      </c>
      <c r="F7" t="s">
        <v>132</v>
      </c>
      <c r="G7" s="13">
        <v>0</v>
      </c>
      <c r="H7" s="8">
        <v>2</v>
      </c>
      <c r="I7" s="13">
        <v>4</v>
      </c>
      <c r="J7" s="13">
        <v>16.5</v>
      </c>
      <c r="K7" s="13">
        <v>14.8</v>
      </c>
      <c r="L7" s="8">
        <f t="shared" si="0"/>
        <v>244.20000000000002</v>
      </c>
      <c r="M7" s="8">
        <f t="shared" si="1"/>
        <v>976.80000000000007</v>
      </c>
      <c r="N7" s="23">
        <f t="shared" ref="N7:N18" si="2">N6+M7</f>
        <v>1819.3000000000002</v>
      </c>
      <c r="O7" s="22">
        <f t="shared" ref="O7:O18" si="3">O6+I7*(J7+0.1252)*(K7+0.1252)</f>
        <v>1850.1870403200001</v>
      </c>
      <c r="Q7" s="5" t="s">
        <v>12</v>
      </c>
      <c r="S7" t="s">
        <v>16</v>
      </c>
      <c r="T7" t="s">
        <v>70</v>
      </c>
    </row>
    <row r="8" spans="2:20" x14ac:dyDescent="0.25">
      <c r="B8" s="12">
        <v>0.99</v>
      </c>
      <c r="C8" s="1">
        <v>1</v>
      </c>
      <c r="D8" s="1"/>
      <c r="E8" s="1">
        <v>1</v>
      </c>
      <c r="F8" t="s">
        <v>137</v>
      </c>
      <c r="G8" s="8">
        <v>0</v>
      </c>
      <c r="H8" s="8">
        <v>1</v>
      </c>
      <c r="I8" s="8">
        <v>3</v>
      </c>
      <c r="J8" s="13">
        <v>7.8</v>
      </c>
      <c r="K8" s="13">
        <v>7.6</v>
      </c>
      <c r="L8" s="8">
        <f t="shared" ref="L8:L9" si="4">K8*J8</f>
        <v>59.279999999999994</v>
      </c>
      <c r="M8" s="8">
        <f>I8*L8</f>
        <v>177.83999999999997</v>
      </c>
      <c r="N8" s="23">
        <f t="shared" si="2"/>
        <v>1997.14</v>
      </c>
      <c r="O8" s="22">
        <f t="shared" si="3"/>
        <v>2033.8583054400001</v>
      </c>
      <c r="Q8" s="5" t="s">
        <v>129</v>
      </c>
      <c r="S8" t="s">
        <v>18</v>
      </c>
      <c r="T8" t="s">
        <v>19</v>
      </c>
    </row>
    <row r="9" spans="2:20" x14ac:dyDescent="0.25">
      <c r="B9" s="12">
        <v>0.9</v>
      </c>
      <c r="C9" s="1"/>
      <c r="D9" s="1"/>
      <c r="E9" s="1"/>
      <c r="F9" t="s">
        <v>136</v>
      </c>
      <c r="G9" s="8">
        <v>0</v>
      </c>
      <c r="H9" s="8">
        <v>2</v>
      </c>
      <c r="I9" s="8">
        <v>3</v>
      </c>
      <c r="J9" s="9">
        <v>2</v>
      </c>
      <c r="K9" s="9">
        <v>2</v>
      </c>
      <c r="L9" s="8">
        <f t="shared" si="4"/>
        <v>4</v>
      </c>
      <c r="M9" s="8">
        <f>I9*L9</f>
        <v>12</v>
      </c>
      <c r="N9" s="23">
        <f t="shared" si="2"/>
        <v>2009.14</v>
      </c>
      <c r="O9" s="22">
        <f t="shared" si="3"/>
        <v>2047.4077305600001</v>
      </c>
      <c r="Q9" s="5"/>
    </row>
    <row r="10" spans="2:20" x14ac:dyDescent="0.25">
      <c r="B10" s="12">
        <v>1</v>
      </c>
      <c r="C10" s="1">
        <v>1</v>
      </c>
      <c r="D10" s="1">
        <v>1</v>
      </c>
      <c r="E10" s="1">
        <v>1</v>
      </c>
      <c r="F10" t="s">
        <v>114</v>
      </c>
      <c r="G10" s="8">
        <v>3</v>
      </c>
      <c r="H10" s="8">
        <v>0</v>
      </c>
      <c r="I10" s="8">
        <v>0</v>
      </c>
      <c r="J10" s="13">
        <v>5.5</v>
      </c>
      <c r="K10" s="13">
        <v>4.8</v>
      </c>
      <c r="L10" s="8">
        <f t="shared" si="0"/>
        <v>26.4</v>
      </c>
      <c r="M10" s="8">
        <f t="shared" si="1"/>
        <v>0</v>
      </c>
      <c r="N10" s="23">
        <f t="shared" si="2"/>
        <v>2009.14</v>
      </c>
      <c r="O10" s="22">
        <f t="shared" si="3"/>
        <v>2047.4077305600001</v>
      </c>
      <c r="Q10" s="5" t="s">
        <v>15</v>
      </c>
      <c r="S10" t="s">
        <v>21</v>
      </c>
      <c r="T10" t="s">
        <v>22</v>
      </c>
    </row>
    <row r="11" spans="2:20" x14ac:dyDescent="0.25">
      <c r="B11" s="12">
        <v>1</v>
      </c>
      <c r="C11" s="1">
        <v>1</v>
      </c>
      <c r="D11" s="1">
        <v>1</v>
      </c>
      <c r="E11" s="1">
        <v>1</v>
      </c>
      <c r="F11" t="s">
        <v>115</v>
      </c>
      <c r="G11" s="8">
        <v>6</v>
      </c>
      <c r="H11" s="8">
        <v>0</v>
      </c>
      <c r="I11" s="8">
        <v>0</v>
      </c>
      <c r="J11" s="13">
        <v>6</v>
      </c>
      <c r="K11" s="13">
        <v>1.7</v>
      </c>
      <c r="L11" s="8">
        <f t="shared" si="0"/>
        <v>10.199999999999999</v>
      </c>
      <c r="M11" s="8">
        <f t="shared" si="1"/>
        <v>0</v>
      </c>
      <c r="N11" s="23">
        <f t="shared" si="2"/>
        <v>2009.14</v>
      </c>
      <c r="O11" s="22">
        <f t="shared" si="3"/>
        <v>2047.4077305600001</v>
      </c>
      <c r="Q11" s="5" t="s">
        <v>17</v>
      </c>
      <c r="S11" t="s">
        <v>23</v>
      </c>
      <c r="T11" t="s">
        <v>24</v>
      </c>
    </row>
    <row r="12" spans="2:20" x14ac:dyDescent="0.25">
      <c r="B12" s="12">
        <v>1</v>
      </c>
      <c r="C12" s="1">
        <v>1</v>
      </c>
      <c r="D12" s="1">
        <v>1</v>
      </c>
      <c r="E12" s="1">
        <v>1</v>
      </c>
      <c r="F12" t="s">
        <v>116</v>
      </c>
      <c r="G12" s="8">
        <v>2</v>
      </c>
      <c r="H12" s="8">
        <v>0</v>
      </c>
      <c r="I12" s="8">
        <v>0</v>
      </c>
      <c r="J12" s="13">
        <v>6.5</v>
      </c>
      <c r="K12" s="13">
        <v>4.8</v>
      </c>
      <c r="L12" s="8">
        <f t="shared" si="0"/>
        <v>31.2</v>
      </c>
      <c r="M12" s="8">
        <f t="shared" si="1"/>
        <v>0</v>
      </c>
      <c r="N12" s="23">
        <f t="shared" si="2"/>
        <v>2009.14</v>
      </c>
      <c r="O12" s="22">
        <f t="shared" si="3"/>
        <v>2047.4077305600001</v>
      </c>
      <c r="S12" t="s">
        <v>25</v>
      </c>
      <c r="T12" t="s">
        <v>26</v>
      </c>
    </row>
    <row r="13" spans="2:20" x14ac:dyDescent="0.25">
      <c r="B13" s="12">
        <v>1</v>
      </c>
      <c r="C13" s="1">
        <v>1</v>
      </c>
      <c r="D13" s="1">
        <v>1</v>
      </c>
      <c r="E13" s="1">
        <v>1</v>
      </c>
      <c r="F13" t="s">
        <v>124</v>
      </c>
      <c r="G13" s="8">
        <v>4</v>
      </c>
      <c r="H13" s="8">
        <v>0</v>
      </c>
      <c r="I13" s="8">
        <v>0</v>
      </c>
      <c r="J13" s="13">
        <v>8</v>
      </c>
      <c r="K13" s="13">
        <v>3</v>
      </c>
      <c r="L13" s="8">
        <f t="shared" si="0"/>
        <v>24</v>
      </c>
      <c r="M13" s="8">
        <f>I13*L13</f>
        <v>0</v>
      </c>
      <c r="N13" s="23">
        <f t="shared" si="2"/>
        <v>2009.14</v>
      </c>
      <c r="O13" s="22">
        <f t="shared" si="3"/>
        <v>2047.4077305600001</v>
      </c>
      <c r="S13" t="s">
        <v>68</v>
      </c>
      <c r="T13" t="s">
        <v>69</v>
      </c>
    </row>
    <row r="14" spans="2:20" x14ac:dyDescent="0.25">
      <c r="B14" s="12">
        <v>1</v>
      </c>
      <c r="C14" s="1">
        <v>1</v>
      </c>
      <c r="D14" s="1">
        <v>1</v>
      </c>
      <c r="E14" s="1">
        <v>1</v>
      </c>
      <c r="F14" t="s">
        <v>125</v>
      </c>
      <c r="G14" s="8">
        <v>3</v>
      </c>
      <c r="H14" s="8">
        <v>2</v>
      </c>
      <c r="I14" s="8">
        <v>0</v>
      </c>
      <c r="J14" s="13">
        <v>6</v>
      </c>
      <c r="K14" s="13">
        <v>6</v>
      </c>
      <c r="L14" s="8">
        <f t="shared" si="0"/>
        <v>36</v>
      </c>
      <c r="M14" s="8">
        <f>I14*L14</f>
        <v>0</v>
      </c>
      <c r="N14" s="23">
        <f t="shared" si="2"/>
        <v>2009.14</v>
      </c>
      <c r="O14" s="22">
        <f t="shared" si="3"/>
        <v>2047.4077305600001</v>
      </c>
      <c r="S14" t="s">
        <v>27</v>
      </c>
      <c r="T14" t="s">
        <v>28</v>
      </c>
    </row>
    <row r="15" spans="2:20" x14ac:dyDescent="0.25">
      <c r="B15" s="12">
        <v>1</v>
      </c>
      <c r="C15" s="1">
        <v>1</v>
      </c>
      <c r="D15" s="1">
        <v>1</v>
      </c>
      <c r="E15" s="1">
        <v>1</v>
      </c>
      <c r="F15" t="s">
        <v>126</v>
      </c>
      <c r="G15" s="8">
        <v>0</v>
      </c>
      <c r="H15" s="8">
        <v>2</v>
      </c>
      <c r="I15" s="8">
        <v>0</v>
      </c>
      <c r="J15" s="13">
        <v>3</v>
      </c>
      <c r="K15" s="13">
        <v>2.5</v>
      </c>
      <c r="L15" s="8">
        <f t="shared" si="0"/>
        <v>7.5</v>
      </c>
      <c r="M15" s="8">
        <f>I15*L15</f>
        <v>0</v>
      </c>
      <c r="N15" s="23">
        <f t="shared" si="2"/>
        <v>2009.14</v>
      </c>
      <c r="O15" s="22">
        <f t="shared" si="3"/>
        <v>2047.4077305600001</v>
      </c>
      <c r="S15" t="s">
        <v>71</v>
      </c>
      <c r="T15" t="s">
        <v>67</v>
      </c>
    </row>
    <row r="16" spans="2:20" x14ac:dyDescent="0.25">
      <c r="B16" s="12">
        <v>1</v>
      </c>
      <c r="C16" s="1">
        <v>1</v>
      </c>
      <c r="D16" s="1">
        <v>1</v>
      </c>
      <c r="E16" s="1">
        <v>1</v>
      </c>
      <c r="F16" t="s">
        <v>48</v>
      </c>
      <c r="G16" s="8">
        <v>3</v>
      </c>
      <c r="H16" s="8">
        <v>0</v>
      </c>
      <c r="I16" s="8">
        <v>0</v>
      </c>
      <c r="J16" s="1">
        <v>4.8</v>
      </c>
      <c r="K16" s="19">
        <v>2.8</v>
      </c>
      <c r="L16" s="8">
        <f t="shared" si="0"/>
        <v>13.44</v>
      </c>
      <c r="M16" s="8">
        <f t="shared" ref="M16" si="5">I16*L16</f>
        <v>0</v>
      </c>
      <c r="N16" s="23">
        <f t="shared" si="2"/>
        <v>2009.14</v>
      </c>
      <c r="O16" s="22">
        <f t="shared" si="3"/>
        <v>2047.4077305600001</v>
      </c>
    </row>
    <row r="17" spans="2:17" x14ac:dyDescent="0.25">
      <c r="B17" s="12">
        <v>1</v>
      </c>
      <c r="C17" s="1">
        <v>1</v>
      </c>
      <c r="D17" s="8">
        <v>1</v>
      </c>
      <c r="E17" s="1">
        <v>1</v>
      </c>
      <c r="F17" t="s">
        <v>88</v>
      </c>
      <c r="G17" s="13">
        <v>10</v>
      </c>
      <c r="H17" s="8">
        <v>0</v>
      </c>
      <c r="I17" s="8">
        <v>0</v>
      </c>
      <c r="J17" s="19">
        <v>6</v>
      </c>
      <c r="K17" s="1">
        <v>3</v>
      </c>
      <c r="L17" s="8">
        <f t="shared" si="0"/>
        <v>18</v>
      </c>
      <c r="M17" s="8">
        <f>I17*L17</f>
        <v>0</v>
      </c>
      <c r="N17" s="23">
        <f t="shared" si="2"/>
        <v>2009.14</v>
      </c>
      <c r="O17" s="22">
        <f t="shared" si="3"/>
        <v>2047.4077305600001</v>
      </c>
    </row>
    <row r="18" spans="2:17" x14ac:dyDescent="0.25">
      <c r="B18" s="12">
        <v>1</v>
      </c>
      <c r="C18" s="1">
        <v>1</v>
      </c>
      <c r="D18" s="1">
        <v>1</v>
      </c>
      <c r="E18" s="1">
        <v>1</v>
      </c>
      <c r="F18" t="s">
        <v>84</v>
      </c>
      <c r="I18" s="8">
        <v>0</v>
      </c>
      <c r="J18" s="1">
        <v>1.6</v>
      </c>
      <c r="K18" s="1">
        <v>5</v>
      </c>
      <c r="L18" s="8">
        <f t="shared" si="0"/>
        <v>8</v>
      </c>
      <c r="M18" s="8">
        <f>I18*L18</f>
        <v>0</v>
      </c>
      <c r="N18" s="23">
        <f t="shared" si="2"/>
        <v>2009.14</v>
      </c>
      <c r="O18" s="22">
        <f t="shared" si="3"/>
        <v>2047.4077305600001</v>
      </c>
      <c r="P18" s="6"/>
    </row>
    <row r="19" spans="2:17" x14ac:dyDescent="0.25">
      <c r="C19"/>
      <c r="F19" s="20"/>
      <c r="G19" s="24"/>
      <c r="H19" s="5"/>
      <c r="I19" s="5"/>
      <c r="J19" s="25"/>
      <c r="K19" s="25"/>
      <c r="L19" s="24"/>
      <c r="M19" s="24"/>
      <c r="N19" s="24"/>
      <c r="O19" s="21">
        <f>O18/2160*100</f>
        <v>94.787394933333331</v>
      </c>
      <c r="P19" s="6" t="s">
        <v>74</v>
      </c>
    </row>
    <row r="20" spans="2:17" x14ac:dyDescent="0.25">
      <c r="B20"/>
      <c r="C20"/>
      <c r="D20"/>
      <c r="E20"/>
      <c r="J20" s="1"/>
      <c r="K20" s="1"/>
      <c r="N20" s="10" t="s">
        <v>119</v>
      </c>
      <c r="O20" s="10">
        <f>552*403/100</f>
        <v>2224.56</v>
      </c>
    </row>
    <row r="21" spans="2:17" x14ac:dyDescent="0.25">
      <c r="B21"/>
      <c r="C21"/>
      <c r="D21"/>
      <c r="E21"/>
      <c r="J21" s="1"/>
      <c r="K21" s="1"/>
      <c r="N21" s="23"/>
      <c r="O21" s="22"/>
    </row>
    <row r="22" spans="2:17" x14ac:dyDescent="0.25">
      <c r="B22"/>
      <c r="C22"/>
      <c r="D22"/>
      <c r="E22"/>
      <c r="F22" s="15"/>
      <c r="G22" s="15"/>
      <c r="J22" s="1"/>
      <c r="K22" s="1"/>
      <c r="N22" s="23"/>
      <c r="O22" s="22"/>
    </row>
    <row r="23" spans="2:17" x14ac:dyDescent="0.25">
      <c r="B23"/>
      <c r="C23"/>
      <c r="D23"/>
      <c r="E23"/>
      <c r="F23" s="15" t="s">
        <v>61</v>
      </c>
      <c r="G23" s="15"/>
      <c r="J23" s="1"/>
      <c r="K23" s="1"/>
      <c r="N23" s="23"/>
      <c r="O23" s="22"/>
    </row>
    <row r="24" spans="2:17" x14ac:dyDescent="0.25">
      <c r="B24"/>
      <c r="C24"/>
      <c r="D24"/>
      <c r="E24"/>
      <c r="F24" s="15"/>
      <c r="G24" s="15" t="s">
        <v>65</v>
      </c>
      <c r="J24" s="1"/>
      <c r="K24" s="1"/>
      <c r="N24" s="23"/>
      <c r="O24" s="22"/>
    </row>
    <row r="25" spans="2:17" x14ac:dyDescent="0.25">
      <c r="B25"/>
      <c r="C25"/>
      <c r="D25"/>
      <c r="E25"/>
      <c r="F25" s="15"/>
      <c r="G25" s="15" t="s">
        <v>62</v>
      </c>
      <c r="J25" s="1"/>
      <c r="K25" s="1"/>
      <c r="N25" s="23"/>
      <c r="O25" s="22"/>
      <c r="Q25" t="s">
        <v>33</v>
      </c>
    </row>
    <row r="26" spans="2:17" x14ac:dyDescent="0.25">
      <c r="B26"/>
      <c r="C26"/>
      <c r="D26"/>
      <c r="E26"/>
      <c r="F26" s="15"/>
      <c r="G26" s="15" t="s">
        <v>63</v>
      </c>
      <c r="J26" s="1"/>
      <c r="K26" s="1"/>
      <c r="N26" s="23"/>
      <c r="O26" s="22"/>
      <c r="Q26" t="s">
        <v>55</v>
      </c>
    </row>
    <row r="27" spans="2:17" x14ac:dyDescent="0.25">
      <c r="B27"/>
      <c r="C27"/>
      <c r="D27"/>
      <c r="E27"/>
      <c r="F27" s="15"/>
      <c r="G27" s="15" t="s">
        <v>64</v>
      </c>
      <c r="J27" s="1"/>
      <c r="K27" s="1"/>
      <c r="N27" s="23"/>
      <c r="O27" s="22"/>
      <c r="Q27" t="s">
        <v>79</v>
      </c>
    </row>
    <row r="28" spans="2:17" x14ac:dyDescent="0.25">
      <c r="B28"/>
      <c r="C28"/>
      <c r="D28"/>
      <c r="E28"/>
      <c r="J28" s="1"/>
      <c r="K28" s="1"/>
      <c r="N28" s="23"/>
      <c r="O28" s="22"/>
      <c r="Q28" t="s">
        <v>134</v>
      </c>
    </row>
    <row r="29" spans="2:17" x14ac:dyDescent="0.25">
      <c r="B29"/>
      <c r="C29"/>
      <c r="D29"/>
      <c r="E29"/>
      <c r="J29" s="1"/>
      <c r="K29" s="1"/>
      <c r="N29" s="23"/>
      <c r="O29" s="22"/>
    </row>
    <row r="30" spans="2:17" x14ac:dyDescent="0.25">
      <c r="B30"/>
      <c r="C30"/>
      <c r="D30"/>
      <c r="E30"/>
      <c r="J30" s="1"/>
      <c r="K30" s="1"/>
      <c r="N30" s="23"/>
      <c r="O30" s="22"/>
    </row>
    <row r="31" spans="2:17" x14ac:dyDescent="0.25">
      <c r="B31"/>
      <c r="C31"/>
      <c r="D31"/>
      <c r="E31"/>
      <c r="J31" s="1"/>
      <c r="K31" s="19"/>
      <c r="N31" s="23"/>
      <c r="O31" s="22"/>
      <c r="Q31" t="s">
        <v>77</v>
      </c>
    </row>
    <row r="32" spans="2:17" x14ac:dyDescent="0.25">
      <c r="B32"/>
      <c r="C32"/>
      <c r="D32"/>
      <c r="E32"/>
      <c r="J32" s="1"/>
      <c r="K32" s="19"/>
      <c r="N32" s="23"/>
      <c r="O32" s="22"/>
      <c r="Q32" t="s">
        <v>123</v>
      </c>
    </row>
    <row r="33" spans="2:16" x14ac:dyDescent="0.25">
      <c r="B33"/>
      <c r="C33"/>
      <c r="D33"/>
      <c r="E33"/>
      <c r="G33" s="13"/>
      <c r="J33" s="19"/>
      <c r="K33" s="1"/>
      <c r="N33" s="23"/>
      <c r="O33" s="22"/>
    </row>
    <row r="34" spans="2:16" x14ac:dyDescent="0.25">
      <c r="B34"/>
      <c r="C34"/>
      <c r="D34"/>
      <c r="E34"/>
      <c r="J34" s="1"/>
      <c r="K34" s="1"/>
      <c r="N34" s="23"/>
      <c r="O34" s="22"/>
    </row>
    <row r="35" spans="2:16" x14ac:dyDescent="0.25">
      <c r="B35"/>
      <c r="C35"/>
      <c r="D35"/>
      <c r="E35"/>
      <c r="J35" s="1"/>
      <c r="K35" s="1"/>
      <c r="N35" s="23"/>
    </row>
    <row r="36" spans="2:16" x14ac:dyDescent="0.25">
      <c r="B36" s="6"/>
      <c r="C36" s="6"/>
      <c r="D36" s="6"/>
      <c r="E36" s="6"/>
      <c r="F36" s="6"/>
      <c r="G36" s="5"/>
      <c r="H36" s="5"/>
      <c r="I36" s="10"/>
      <c r="J36" s="10"/>
      <c r="K36" s="10"/>
      <c r="L36" s="10"/>
      <c r="M36" s="10"/>
    </row>
    <row r="37" spans="2:16" x14ac:dyDescent="0.25">
      <c r="B37"/>
      <c r="C37"/>
      <c r="D37"/>
      <c r="E37"/>
    </row>
    <row r="38" spans="2:16" x14ac:dyDescent="0.25">
      <c r="B38"/>
      <c r="C38"/>
      <c r="D38"/>
      <c r="E38"/>
      <c r="P38" s="6"/>
    </row>
    <row r="51" spans="2:36" x14ac:dyDescent="0.25">
      <c r="B51"/>
      <c r="C51"/>
      <c r="D51"/>
      <c r="E51"/>
      <c r="G51"/>
      <c r="H51"/>
      <c r="I51"/>
      <c r="J51"/>
      <c r="K51"/>
      <c r="L51"/>
      <c r="M51"/>
      <c r="N51"/>
      <c r="O51"/>
      <c r="AJ51" t="s">
        <v>34</v>
      </c>
    </row>
  </sheetData>
  <mergeCells count="3">
    <mergeCell ref="J3:K3"/>
    <mergeCell ref="J19:K19"/>
    <mergeCell ref="B2:M2"/>
  </mergeCells>
  <conditionalFormatting sqref="B5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50"/>
  <sheetViews>
    <sheetView workbookViewId="0">
      <selection activeCell="E20" sqref="E20"/>
    </sheetView>
  </sheetViews>
  <sheetFormatPr baseColWidth="10" defaultRowHeight="15" x14ac:dyDescent="0.25"/>
  <cols>
    <col min="1" max="1" width="2.85546875" customWidth="1"/>
    <col min="2" max="2" width="14.5703125" style="8" bestFit="1" customWidth="1"/>
    <col min="3" max="5" width="5.140625" style="8" customWidth="1"/>
    <col min="6" max="6" width="27.140625" customWidth="1"/>
    <col min="7" max="7" width="15" style="8" bestFit="1" customWidth="1"/>
    <col min="8" max="8" width="8.28515625" style="8" customWidth="1"/>
    <col min="9" max="9" width="9" style="8" bestFit="1" customWidth="1"/>
    <col min="10" max="11" width="5.42578125" style="8" customWidth="1"/>
    <col min="12" max="12" width="12.140625" style="8" bestFit="1" customWidth="1"/>
    <col min="13" max="13" width="13" style="8" bestFit="1" customWidth="1"/>
    <col min="14" max="14" width="12.140625" style="5" bestFit="1" customWidth="1"/>
    <col min="15" max="15" width="18.140625" style="5" customWidth="1"/>
    <col min="16" max="16" width="19.7109375" customWidth="1"/>
    <col min="19" max="19" width="25.85546875" customWidth="1"/>
  </cols>
  <sheetData>
    <row r="1" spans="2:20" x14ac:dyDescent="0.25">
      <c r="B1" s="11" t="s">
        <v>54</v>
      </c>
      <c r="C1" s="11"/>
      <c r="D1" s="11"/>
      <c r="E1" s="11"/>
      <c r="H1" s="9"/>
      <c r="I1" s="9" t="s">
        <v>60</v>
      </c>
      <c r="J1" s="9"/>
      <c r="K1" s="9"/>
    </row>
    <row r="3" spans="2:20" ht="30" x14ac:dyDescent="0.25">
      <c r="B3" s="1" t="s">
        <v>53</v>
      </c>
      <c r="C3" s="1" t="s">
        <v>127</v>
      </c>
      <c r="D3" s="1" t="s">
        <v>128</v>
      </c>
      <c r="E3" s="1" t="s">
        <v>130</v>
      </c>
      <c r="F3" s="2" t="s">
        <v>0</v>
      </c>
      <c r="G3" s="2" t="s">
        <v>52</v>
      </c>
      <c r="H3" s="2" t="s">
        <v>40</v>
      </c>
      <c r="I3" s="2" t="s">
        <v>41</v>
      </c>
      <c r="J3" s="25" t="s">
        <v>117</v>
      </c>
      <c r="K3" s="25"/>
      <c r="L3" s="2" t="s">
        <v>1</v>
      </c>
      <c r="M3" s="2" t="s">
        <v>35</v>
      </c>
      <c r="N3" s="2" t="s">
        <v>121</v>
      </c>
      <c r="O3" s="2" t="s">
        <v>120</v>
      </c>
      <c r="Q3" s="2" t="s">
        <v>2</v>
      </c>
      <c r="R3" s="3"/>
      <c r="S3" s="4" t="s">
        <v>3</v>
      </c>
    </row>
    <row r="4" spans="2:20" x14ac:dyDescent="0.25">
      <c r="Q4" s="5" t="s">
        <v>4</v>
      </c>
      <c r="S4" t="s">
        <v>5</v>
      </c>
      <c r="T4" t="s">
        <v>6</v>
      </c>
    </row>
    <row r="5" spans="2:20" x14ac:dyDescent="0.25">
      <c r="B5" s="12">
        <v>1</v>
      </c>
      <c r="C5" s="1">
        <v>1</v>
      </c>
      <c r="D5" s="1">
        <v>1</v>
      </c>
      <c r="E5" s="1">
        <v>1</v>
      </c>
      <c r="F5" t="s">
        <v>7</v>
      </c>
      <c r="G5" s="8">
        <v>0</v>
      </c>
      <c r="H5" s="8">
        <v>2</v>
      </c>
      <c r="I5" s="8">
        <v>4</v>
      </c>
      <c r="J5" s="13">
        <v>26</v>
      </c>
      <c r="K5" s="13">
        <v>11</v>
      </c>
      <c r="L5" s="8">
        <f>K5*J5</f>
        <v>286</v>
      </c>
      <c r="M5" s="8">
        <f>I5*L5</f>
        <v>1144</v>
      </c>
      <c r="N5" s="23">
        <f>N4+M5</f>
        <v>1144</v>
      </c>
      <c r="O5" s="22">
        <f>I5*(J5+0.1252)*(K5+0.1252)</f>
        <v>1162.5923001599999</v>
      </c>
      <c r="Q5" s="5" t="s">
        <v>131</v>
      </c>
      <c r="S5" t="s">
        <v>9</v>
      </c>
      <c r="T5" t="s">
        <v>10</v>
      </c>
    </row>
    <row r="6" spans="2:20" x14ac:dyDescent="0.25">
      <c r="B6" s="12">
        <v>1</v>
      </c>
      <c r="C6" s="1">
        <v>1</v>
      </c>
      <c r="D6" s="1">
        <v>1</v>
      </c>
      <c r="E6" s="1">
        <v>1</v>
      </c>
      <c r="F6" t="s">
        <v>49</v>
      </c>
      <c r="G6" s="8">
        <v>0</v>
      </c>
      <c r="H6" s="8">
        <v>2</v>
      </c>
      <c r="I6" s="8">
        <v>3</v>
      </c>
      <c r="J6" s="13">
        <v>8.1999999999999993</v>
      </c>
      <c r="K6" s="13">
        <v>4</v>
      </c>
      <c r="L6" s="8">
        <f t="shared" ref="L6:L13" si="0">K6*J6</f>
        <v>32.799999999999997</v>
      </c>
      <c r="M6" s="8">
        <f t="shared" ref="M6:M9" si="1">I6*L6</f>
        <v>98.399999999999991</v>
      </c>
      <c r="N6" s="23">
        <f>N5+M6</f>
        <v>1242.4000000000001</v>
      </c>
      <c r="O6" s="22">
        <f>O5+I6*(J6+0.1252)*(K6+0.1252)</f>
        <v>1265.6216452799999</v>
      </c>
      <c r="Q6" s="5" t="s">
        <v>8</v>
      </c>
      <c r="S6" t="s">
        <v>13</v>
      </c>
      <c r="T6" t="s">
        <v>14</v>
      </c>
    </row>
    <row r="7" spans="2:20" x14ac:dyDescent="0.25">
      <c r="B7" s="12">
        <v>1</v>
      </c>
      <c r="C7" s="1">
        <v>1</v>
      </c>
      <c r="D7" s="1">
        <v>1</v>
      </c>
      <c r="E7" s="1">
        <v>1</v>
      </c>
      <c r="F7" t="s">
        <v>113</v>
      </c>
      <c r="G7" s="13">
        <v>0</v>
      </c>
      <c r="H7" s="8">
        <v>2</v>
      </c>
      <c r="I7" s="13">
        <v>4</v>
      </c>
      <c r="J7" s="13">
        <v>8.8000000000000007</v>
      </c>
      <c r="K7" s="13">
        <v>5</v>
      </c>
      <c r="L7" s="8">
        <f t="shared" si="0"/>
        <v>44</v>
      </c>
      <c r="M7" s="8">
        <f t="shared" si="1"/>
        <v>176</v>
      </c>
      <c r="N7" s="23">
        <f t="shared" ref="N7:N12" si="2">N6+M7</f>
        <v>1418.4</v>
      </c>
      <c r="O7" s="22">
        <f t="shared" ref="O7:O12" si="3">O6+I7*(J7+0.1252)*(K7+0.1252)</f>
        <v>1448.59538544</v>
      </c>
      <c r="Q7" s="5" t="s">
        <v>12</v>
      </c>
      <c r="S7" t="s">
        <v>16</v>
      </c>
      <c r="T7" t="s">
        <v>70</v>
      </c>
    </row>
    <row r="8" spans="2:20" x14ac:dyDescent="0.25">
      <c r="B8" s="12">
        <v>1</v>
      </c>
      <c r="C8" s="1">
        <v>1</v>
      </c>
      <c r="D8" s="1">
        <v>1</v>
      </c>
      <c r="E8" s="1">
        <v>1</v>
      </c>
      <c r="F8" t="s">
        <v>114</v>
      </c>
      <c r="G8" s="8">
        <v>0</v>
      </c>
      <c r="H8" s="8">
        <v>2</v>
      </c>
      <c r="I8" s="8">
        <v>3</v>
      </c>
      <c r="J8" s="13">
        <v>5.5</v>
      </c>
      <c r="K8" s="13">
        <v>4.8</v>
      </c>
      <c r="L8" s="8">
        <f t="shared" si="0"/>
        <v>26.4</v>
      </c>
      <c r="M8" s="8">
        <f t="shared" si="1"/>
        <v>79.199999999999989</v>
      </c>
      <c r="N8" s="23">
        <f t="shared" si="2"/>
        <v>1497.6000000000001</v>
      </c>
      <c r="O8" s="22">
        <f t="shared" si="3"/>
        <v>1531.71109056</v>
      </c>
      <c r="Q8" s="5" t="s">
        <v>129</v>
      </c>
      <c r="S8" t="s">
        <v>18</v>
      </c>
      <c r="T8" t="s">
        <v>19</v>
      </c>
    </row>
    <row r="9" spans="2:20" x14ac:dyDescent="0.25">
      <c r="B9" s="12">
        <v>1</v>
      </c>
      <c r="C9" s="1">
        <v>1</v>
      </c>
      <c r="D9" s="1">
        <v>1</v>
      </c>
      <c r="E9" s="1">
        <v>1</v>
      </c>
      <c r="F9" t="s">
        <v>115</v>
      </c>
      <c r="G9" s="8">
        <v>0</v>
      </c>
      <c r="H9" s="8">
        <v>2</v>
      </c>
      <c r="I9" s="8">
        <v>6</v>
      </c>
      <c r="J9" s="13">
        <v>6</v>
      </c>
      <c r="K9" s="13">
        <v>1.7</v>
      </c>
      <c r="L9" s="8">
        <f t="shared" si="0"/>
        <v>10.199999999999999</v>
      </c>
      <c r="M9" s="8">
        <f t="shared" si="1"/>
        <v>61.199999999999996</v>
      </c>
      <c r="N9" s="23">
        <f t="shared" si="2"/>
        <v>1558.8000000000002</v>
      </c>
      <c r="O9" s="22">
        <f t="shared" si="3"/>
        <v>1598.7893807999999</v>
      </c>
      <c r="Q9" s="5" t="s">
        <v>15</v>
      </c>
      <c r="S9" t="s">
        <v>21</v>
      </c>
      <c r="T9" t="s">
        <v>22</v>
      </c>
    </row>
    <row r="10" spans="2:20" x14ac:dyDescent="0.25">
      <c r="B10" s="12">
        <v>1</v>
      </c>
      <c r="C10" s="1">
        <v>1</v>
      </c>
      <c r="D10" s="1">
        <v>1</v>
      </c>
      <c r="E10" s="1">
        <v>1</v>
      </c>
      <c r="F10" t="s">
        <v>116</v>
      </c>
      <c r="G10" s="8">
        <v>0</v>
      </c>
      <c r="H10" s="8">
        <v>2</v>
      </c>
      <c r="I10" s="8">
        <v>2</v>
      </c>
      <c r="J10" s="13">
        <v>6.5</v>
      </c>
      <c r="K10" s="13">
        <v>4.8</v>
      </c>
      <c r="L10" s="8">
        <f t="shared" ref="L10" si="4">K10*J10</f>
        <v>31.2</v>
      </c>
      <c r="M10" s="8">
        <f t="shared" ref="M10" si="5">I10*L10</f>
        <v>62.4</v>
      </c>
      <c r="N10" s="23">
        <f t="shared" si="2"/>
        <v>1621.2000000000003</v>
      </c>
      <c r="O10" s="22">
        <f t="shared" si="3"/>
        <v>1664.0502508799998</v>
      </c>
      <c r="Q10" s="5" t="s">
        <v>17</v>
      </c>
      <c r="S10" t="s">
        <v>23</v>
      </c>
      <c r="T10" t="s">
        <v>24</v>
      </c>
    </row>
    <row r="11" spans="2:20" x14ac:dyDescent="0.25">
      <c r="B11" s="12">
        <v>1</v>
      </c>
      <c r="C11" s="1">
        <v>1</v>
      </c>
      <c r="D11" s="1">
        <v>1</v>
      </c>
      <c r="E11" s="1">
        <v>1</v>
      </c>
      <c r="F11" t="s">
        <v>124</v>
      </c>
      <c r="G11" s="8">
        <v>0</v>
      </c>
      <c r="H11" s="8">
        <v>2</v>
      </c>
      <c r="I11" s="8">
        <v>4</v>
      </c>
      <c r="J11" s="13">
        <v>8</v>
      </c>
      <c r="K11" s="13">
        <v>3</v>
      </c>
      <c r="L11" s="8">
        <f t="shared" si="0"/>
        <v>24</v>
      </c>
      <c r="M11" s="8">
        <f>I11*L11</f>
        <v>96</v>
      </c>
      <c r="N11" s="23">
        <f t="shared" si="2"/>
        <v>1717.2000000000003</v>
      </c>
      <c r="O11" s="22">
        <f t="shared" si="3"/>
        <v>1765.6217510399997</v>
      </c>
      <c r="S11" t="s">
        <v>25</v>
      </c>
      <c r="T11" t="s">
        <v>26</v>
      </c>
    </row>
    <row r="12" spans="2:20" x14ac:dyDescent="0.25">
      <c r="B12" s="12">
        <v>1</v>
      </c>
      <c r="C12" s="1">
        <v>1</v>
      </c>
      <c r="D12" s="1">
        <v>1</v>
      </c>
      <c r="E12" s="1">
        <v>1</v>
      </c>
      <c r="F12" t="s">
        <v>125</v>
      </c>
      <c r="G12" s="8">
        <v>0</v>
      </c>
      <c r="H12" s="8">
        <v>2</v>
      </c>
      <c r="I12" s="8">
        <v>3</v>
      </c>
      <c r="J12" s="13">
        <v>6</v>
      </c>
      <c r="K12" s="13">
        <v>6</v>
      </c>
      <c r="L12" s="8">
        <f t="shared" si="0"/>
        <v>36</v>
      </c>
      <c r="M12" s="8">
        <f>I12*L12</f>
        <v>108</v>
      </c>
      <c r="N12" s="23">
        <f t="shared" si="2"/>
        <v>1825.2000000000003</v>
      </c>
      <c r="O12" s="22">
        <f t="shared" si="3"/>
        <v>1878.1759761599997</v>
      </c>
      <c r="S12" t="s">
        <v>68</v>
      </c>
      <c r="T12" t="s">
        <v>69</v>
      </c>
    </row>
    <row r="13" spans="2:20" x14ac:dyDescent="0.25">
      <c r="B13" s="12">
        <v>1</v>
      </c>
      <c r="C13" s="1">
        <v>1</v>
      </c>
      <c r="D13" s="1">
        <v>1</v>
      </c>
      <c r="E13" s="1">
        <v>1</v>
      </c>
      <c r="F13" t="s">
        <v>126</v>
      </c>
      <c r="G13" s="8">
        <v>0</v>
      </c>
      <c r="H13" s="8">
        <v>2</v>
      </c>
      <c r="I13" s="8">
        <v>5</v>
      </c>
      <c r="J13" s="13">
        <v>3</v>
      </c>
      <c r="K13" s="13">
        <v>2.5</v>
      </c>
      <c r="L13" s="8">
        <f t="shared" si="0"/>
        <v>7.5</v>
      </c>
      <c r="M13" s="8">
        <f>I13*L13</f>
        <v>37.5</v>
      </c>
      <c r="N13" s="23">
        <f t="shared" ref="N13:N16" si="6">N12+M13</f>
        <v>1862.7000000000003</v>
      </c>
      <c r="O13" s="22">
        <f t="shared" ref="O13:O16" si="7">O12+I13*(J13+0.1252)*(K13+0.1252)</f>
        <v>1919.1973513599996</v>
      </c>
      <c r="S13" t="s">
        <v>27</v>
      </c>
      <c r="T13" t="s">
        <v>28</v>
      </c>
    </row>
    <row r="14" spans="2:20" x14ac:dyDescent="0.25">
      <c r="B14" s="12">
        <v>1</v>
      </c>
      <c r="C14" s="1">
        <v>1</v>
      </c>
      <c r="D14" s="1">
        <v>1</v>
      </c>
      <c r="E14" s="1">
        <v>1</v>
      </c>
      <c r="F14" t="s">
        <v>122</v>
      </c>
      <c r="G14" s="8">
        <v>0</v>
      </c>
      <c r="H14" s="8">
        <v>1</v>
      </c>
      <c r="I14" s="8">
        <v>3</v>
      </c>
      <c r="J14" s="13">
        <v>11.8</v>
      </c>
      <c r="K14" s="13">
        <v>3</v>
      </c>
      <c r="L14" s="8">
        <f t="shared" ref="L14:L17" si="8">K14*J14</f>
        <v>35.400000000000006</v>
      </c>
      <c r="M14" s="8">
        <f>I14*L14</f>
        <v>106.20000000000002</v>
      </c>
      <c r="N14" s="23">
        <f t="shared" si="6"/>
        <v>1968.9000000000003</v>
      </c>
      <c r="O14" s="22">
        <f t="shared" si="7"/>
        <v>2031.0032564799997</v>
      </c>
      <c r="S14" t="s">
        <v>71</v>
      </c>
      <c r="T14" t="s">
        <v>67</v>
      </c>
    </row>
    <row r="15" spans="2:20" x14ac:dyDescent="0.25">
      <c r="B15" s="12">
        <v>1</v>
      </c>
      <c r="C15" s="1">
        <v>1</v>
      </c>
      <c r="D15" s="1">
        <v>1</v>
      </c>
      <c r="E15" s="1">
        <v>1</v>
      </c>
      <c r="F15" t="s">
        <v>48</v>
      </c>
      <c r="G15" s="8">
        <v>2</v>
      </c>
      <c r="H15" s="8">
        <v>0</v>
      </c>
      <c r="I15" s="8">
        <v>1</v>
      </c>
      <c r="J15" s="1">
        <v>4.8</v>
      </c>
      <c r="K15" s="19">
        <v>2.8</v>
      </c>
      <c r="L15" s="8">
        <f t="shared" si="8"/>
        <v>13.44</v>
      </c>
      <c r="M15" s="8">
        <f t="shared" ref="M15" si="9">I15*L15</f>
        <v>13.44</v>
      </c>
      <c r="N15" s="23">
        <f t="shared" si="6"/>
        <v>1982.3400000000004</v>
      </c>
      <c r="O15" s="22">
        <f t="shared" si="7"/>
        <v>2045.4104515199997</v>
      </c>
    </row>
    <row r="16" spans="2:20" x14ac:dyDescent="0.25">
      <c r="B16" s="12">
        <v>1</v>
      </c>
      <c r="C16" s="1">
        <v>1</v>
      </c>
      <c r="D16" s="8">
        <v>1</v>
      </c>
      <c r="E16" s="1">
        <v>1</v>
      </c>
      <c r="F16" t="s">
        <v>88</v>
      </c>
      <c r="G16" s="13">
        <v>9</v>
      </c>
      <c r="H16" s="8">
        <v>0</v>
      </c>
      <c r="I16" s="8">
        <v>1</v>
      </c>
      <c r="J16" s="19">
        <v>6</v>
      </c>
      <c r="K16" s="1">
        <v>3</v>
      </c>
      <c r="L16" s="8">
        <f t="shared" si="8"/>
        <v>18</v>
      </c>
      <c r="M16" s="8">
        <f>I16*L16</f>
        <v>18</v>
      </c>
      <c r="N16" s="23">
        <f t="shared" si="6"/>
        <v>2000.3400000000004</v>
      </c>
      <c r="O16" s="22">
        <f t="shared" si="7"/>
        <v>2064.5529265599998</v>
      </c>
    </row>
    <row r="17" spans="2:17" x14ac:dyDescent="0.25">
      <c r="B17" s="12">
        <v>1</v>
      </c>
      <c r="C17" s="1">
        <v>1</v>
      </c>
      <c r="D17" s="1">
        <v>1</v>
      </c>
      <c r="E17" s="1">
        <v>1</v>
      </c>
      <c r="F17" t="s">
        <v>84</v>
      </c>
      <c r="I17" s="8">
        <v>8</v>
      </c>
      <c r="J17" s="1">
        <v>1.6</v>
      </c>
      <c r="K17" s="1">
        <v>5</v>
      </c>
      <c r="L17" s="8">
        <f t="shared" si="8"/>
        <v>8</v>
      </c>
      <c r="M17" s="8">
        <f>I17*L17</f>
        <v>64</v>
      </c>
      <c r="N17" s="23">
        <f t="shared" ref="N17" si="10">N16+M17</f>
        <v>2064.34</v>
      </c>
      <c r="O17" s="22">
        <f t="shared" ref="O17" si="11">O16+I17*(J17+0.1252)*(K17+0.1252)</f>
        <v>2135.2888868800001</v>
      </c>
      <c r="P17" s="6"/>
    </row>
    <row r="18" spans="2:17" x14ac:dyDescent="0.25">
      <c r="C18"/>
      <c r="F18" s="20"/>
      <c r="G18" s="2"/>
      <c r="H18" s="5"/>
      <c r="I18" s="5"/>
      <c r="J18" s="25"/>
      <c r="K18" s="25"/>
      <c r="L18" s="2"/>
      <c r="M18" s="2"/>
      <c r="N18" s="2"/>
      <c r="O18" s="21">
        <f>O17/2160*100</f>
        <v>98.855966985185191</v>
      </c>
      <c r="P18" s="6" t="s">
        <v>74</v>
      </c>
    </row>
    <row r="19" spans="2:17" x14ac:dyDescent="0.25">
      <c r="B19"/>
      <c r="C19"/>
      <c r="D19"/>
      <c r="E19"/>
      <c r="J19" s="1"/>
      <c r="K19" s="1"/>
      <c r="N19" s="10" t="s">
        <v>119</v>
      </c>
      <c r="O19" s="10">
        <f>552*403/100</f>
        <v>2224.56</v>
      </c>
    </row>
    <row r="20" spans="2:17" x14ac:dyDescent="0.25">
      <c r="B20"/>
      <c r="C20"/>
      <c r="D20"/>
      <c r="E20"/>
      <c r="J20" s="1"/>
      <c r="K20" s="1"/>
      <c r="N20" s="23"/>
      <c r="O20" s="22"/>
    </row>
    <row r="21" spans="2:17" x14ac:dyDescent="0.25">
      <c r="B21"/>
      <c r="C21"/>
      <c r="D21"/>
      <c r="E21"/>
      <c r="F21" s="15"/>
      <c r="G21" s="15"/>
      <c r="J21" s="1"/>
      <c r="K21" s="1"/>
      <c r="N21" s="23"/>
      <c r="O21" s="22"/>
    </row>
    <row r="22" spans="2:17" x14ac:dyDescent="0.25">
      <c r="B22"/>
      <c r="C22"/>
      <c r="D22"/>
      <c r="E22"/>
      <c r="F22" s="15" t="s">
        <v>61</v>
      </c>
      <c r="G22" s="15"/>
      <c r="J22" s="1"/>
      <c r="K22" s="1"/>
      <c r="N22" s="23"/>
      <c r="O22" s="22"/>
    </row>
    <row r="23" spans="2:17" x14ac:dyDescent="0.25">
      <c r="B23"/>
      <c r="C23"/>
      <c r="D23"/>
      <c r="E23"/>
      <c r="F23" s="15"/>
      <c r="G23" s="15" t="s">
        <v>65</v>
      </c>
      <c r="J23" s="1"/>
      <c r="K23" s="1"/>
      <c r="N23" s="23"/>
      <c r="O23" s="22"/>
    </row>
    <row r="24" spans="2:17" x14ac:dyDescent="0.25">
      <c r="B24"/>
      <c r="C24"/>
      <c r="D24"/>
      <c r="E24"/>
      <c r="F24" s="15"/>
      <c r="G24" s="15" t="s">
        <v>62</v>
      </c>
      <c r="J24" s="1"/>
      <c r="K24" s="1"/>
      <c r="N24" s="23"/>
      <c r="O24" s="22"/>
      <c r="Q24" t="s">
        <v>33</v>
      </c>
    </row>
    <row r="25" spans="2:17" x14ac:dyDescent="0.25">
      <c r="B25"/>
      <c r="C25"/>
      <c r="D25"/>
      <c r="E25"/>
      <c r="F25" s="15"/>
      <c r="G25" s="15" t="s">
        <v>63</v>
      </c>
      <c r="J25" s="1"/>
      <c r="K25" s="1"/>
      <c r="N25" s="23"/>
      <c r="O25" s="22"/>
      <c r="Q25" t="s">
        <v>55</v>
      </c>
    </row>
    <row r="26" spans="2:17" x14ac:dyDescent="0.25">
      <c r="B26"/>
      <c r="C26"/>
      <c r="D26"/>
      <c r="E26"/>
      <c r="F26" s="15"/>
      <c r="G26" s="15" t="s">
        <v>64</v>
      </c>
      <c r="J26" s="1"/>
      <c r="K26" s="1"/>
      <c r="N26" s="23"/>
      <c r="O26" s="22"/>
      <c r="Q26" t="s">
        <v>79</v>
      </c>
    </row>
    <row r="27" spans="2:17" x14ac:dyDescent="0.25">
      <c r="B27"/>
      <c r="C27"/>
      <c r="D27"/>
      <c r="E27"/>
      <c r="J27" s="1"/>
      <c r="K27" s="1"/>
      <c r="N27" s="23"/>
      <c r="O27" s="22"/>
      <c r="Q27" t="s">
        <v>134</v>
      </c>
    </row>
    <row r="28" spans="2:17" x14ac:dyDescent="0.25">
      <c r="B28"/>
      <c r="C28"/>
      <c r="D28"/>
      <c r="E28"/>
      <c r="J28" s="1"/>
      <c r="K28" s="1"/>
      <c r="N28" s="23"/>
      <c r="O28" s="22"/>
    </row>
    <row r="29" spans="2:17" x14ac:dyDescent="0.25">
      <c r="B29"/>
      <c r="C29"/>
      <c r="D29"/>
      <c r="E29"/>
      <c r="J29" s="1"/>
      <c r="K29" s="1"/>
      <c r="N29" s="23"/>
      <c r="O29" s="22"/>
    </row>
    <row r="30" spans="2:17" x14ac:dyDescent="0.25">
      <c r="B30"/>
      <c r="C30"/>
      <c r="D30"/>
      <c r="E30"/>
      <c r="J30" s="1"/>
      <c r="K30" s="19"/>
      <c r="N30" s="23"/>
      <c r="O30" s="22"/>
      <c r="Q30" t="s">
        <v>77</v>
      </c>
    </row>
    <row r="31" spans="2:17" x14ac:dyDescent="0.25">
      <c r="B31"/>
      <c r="C31"/>
      <c r="D31"/>
      <c r="E31"/>
      <c r="J31" s="1"/>
      <c r="K31" s="19"/>
      <c r="N31" s="23"/>
      <c r="O31" s="22"/>
      <c r="Q31" t="s">
        <v>123</v>
      </c>
    </row>
    <row r="32" spans="2:17" x14ac:dyDescent="0.25">
      <c r="B32"/>
      <c r="C32"/>
      <c r="D32"/>
      <c r="E32"/>
      <c r="G32" s="13"/>
      <c r="J32" s="19"/>
      <c r="K32" s="1"/>
      <c r="N32" s="23"/>
      <c r="O32" s="22"/>
    </row>
    <row r="33" spans="2:16" x14ac:dyDescent="0.25">
      <c r="B33"/>
      <c r="C33"/>
      <c r="D33"/>
      <c r="E33"/>
      <c r="J33" s="1"/>
      <c r="K33" s="1"/>
      <c r="N33" s="23"/>
      <c r="O33" s="22"/>
    </row>
    <row r="34" spans="2:16" x14ac:dyDescent="0.25">
      <c r="B34"/>
      <c r="C34"/>
      <c r="D34"/>
      <c r="E34"/>
      <c r="J34" s="1"/>
      <c r="K34" s="1"/>
      <c r="N34" s="23"/>
    </row>
    <row r="35" spans="2:16" x14ac:dyDescent="0.25">
      <c r="B35" s="6"/>
      <c r="C35" s="6"/>
      <c r="D35" s="6"/>
      <c r="E35" s="6"/>
      <c r="F35" s="6"/>
      <c r="G35" s="5"/>
      <c r="H35" s="5"/>
      <c r="I35" s="10"/>
      <c r="J35" s="10"/>
      <c r="K35" s="10"/>
      <c r="L35" s="10"/>
      <c r="M35" s="10"/>
    </row>
    <row r="36" spans="2:16" x14ac:dyDescent="0.25">
      <c r="B36"/>
      <c r="C36"/>
      <c r="D36"/>
      <c r="E36"/>
    </row>
    <row r="37" spans="2:16" x14ac:dyDescent="0.25">
      <c r="B37"/>
      <c r="C37"/>
      <c r="D37"/>
      <c r="E37"/>
      <c r="P37" s="6"/>
    </row>
    <row r="50" spans="36:36" customFormat="1" x14ac:dyDescent="0.25">
      <c r="AJ50" t="s">
        <v>34</v>
      </c>
    </row>
  </sheetData>
  <mergeCells count="2">
    <mergeCell ref="J3:K3"/>
    <mergeCell ref="J18:K18"/>
  </mergeCells>
  <conditionalFormatting sqref="B5:B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3"/>
  <sheetViews>
    <sheetView zoomScale="85" zoomScaleNormal="85" workbookViewId="0">
      <selection activeCell="K3" sqref="K3:N16"/>
    </sheetView>
  </sheetViews>
  <sheetFormatPr baseColWidth="10" defaultRowHeight="15" x14ac:dyDescent="0.25"/>
  <cols>
    <col min="1" max="1" width="14.5703125" style="8" bestFit="1" customWidth="1"/>
    <col min="2" max="2" width="27.140625" customWidth="1"/>
    <col min="3" max="3" width="15" style="8" bestFit="1" customWidth="1"/>
    <col min="4" max="4" width="8.28515625" style="8" customWidth="1"/>
    <col min="5" max="5" width="9" style="8" bestFit="1" customWidth="1"/>
    <col min="6" max="6" width="9.7109375" bestFit="1" customWidth="1"/>
    <col min="7" max="7" width="12.140625" bestFit="1" customWidth="1"/>
    <col min="8" max="8" width="15.7109375" customWidth="1"/>
    <col min="9" max="9" width="14.7109375" style="6" customWidth="1"/>
    <col min="10" max="10" width="19.7109375" customWidth="1"/>
    <col min="13" max="13" width="25.85546875" customWidth="1"/>
  </cols>
  <sheetData>
    <row r="1" spans="1:14" x14ac:dyDescent="0.25">
      <c r="A1" s="11" t="s">
        <v>54</v>
      </c>
      <c r="D1" s="9"/>
      <c r="E1" s="9" t="s">
        <v>60</v>
      </c>
      <c r="F1" s="7"/>
    </row>
    <row r="3" spans="1:14" ht="30" x14ac:dyDescent="0.25">
      <c r="A3" s="1" t="s">
        <v>53</v>
      </c>
      <c r="B3" s="2" t="s">
        <v>0</v>
      </c>
      <c r="C3" s="2" t="s">
        <v>52</v>
      </c>
      <c r="D3" s="2" t="s">
        <v>40</v>
      </c>
      <c r="E3" s="2" t="s">
        <v>41</v>
      </c>
      <c r="F3" s="2" t="s">
        <v>50</v>
      </c>
      <c r="G3" s="2" t="s">
        <v>1</v>
      </c>
      <c r="H3" s="2" t="s">
        <v>35</v>
      </c>
      <c r="I3" s="2" t="s">
        <v>36</v>
      </c>
      <c r="K3" s="2" t="s">
        <v>2</v>
      </c>
      <c r="L3" s="3"/>
      <c r="M3" s="4" t="s">
        <v>3</v>
      </c>
    </row>
    <row r="4" spans="1:14" x14ac:dyDescent="0.25">
      <c r="K4" s="5" t="s">
        <v>4</v>
      </c>
      <c r="M4" t="s">
        <v>5</v>
      </c>
      <c r="N4" t="s">
        <v>6</v>
      </c>
    </row>
    <row r="5" spans="1:14" x14ac:dyDescent="0.25">
      <c r="A5" s="12">
        <v>1</v>
      </c>
      <c r="B5" t="s">
        <v>75</v>
      </c>
      <c r="C5" s="8">
        <v>0</v>
      </c>
      <c r="D5" s="8">
        <v>2</v>
      </c>
      <c r="E5" s="8">
        <v>2</v>
      </c>
      <c r="F5" t="s">
        <v>81</v>
      </c>
      <c r="G5">
        <f>26*7.1</f>
        <v>184.6</v>
      </c>
      <c r="H5">
        <f>E5*G5</f>
        <v>369.2</v>
      </c>
      <c r="I5" s="6">
        <f>I4+H5</f>
        <v>369.2</v>
      </c>
      <c r="K5" s="5" t="s">
        <v>8</v>
      </c>
      <c r="M5" t="s">
        <v>9</v>
      </c>
      <c r="N5" t="s">
        <v>10</v>
      </c>
    </row>
    <row r="6" spans="1:14" x14ac:dyDescent="0.25">
      <c r="A6" s="12">
        <v>1</v>
      </c>
      <c r="B6" t="s">
        <v>76</v>
      </c>
      <c r="C6" s="8">
        <v>0</v>
      </c>
      <c r="D6" s="8">
        <v>2</v>
      </c>
      <c r="E6" s="8">
        <v>2</v>
      </c>
      <c r="F6" t="s">
        <v>81</v>
      </c>
      <c r="G6">
        <f>26*7.1</f>
        <v>184.6</v>
      </c>
      <c r="H6">
        <f>E6*G6</f>
        <v>369.2</v>
      </c>
      <c r="I6" s="6">
        <f t="shared" ref="I6:I16" si="0">I5+H6</f>
        <v>738.4</v>
      </c>
      <c r="K6" s="5" t="s">
        <v>12</v>
      </c>
      <c r="M6" t="s">
        <v>13</v>
      </c>
      <c r="N6" t="s">
        <v>14</v>
      </c>
    </row>
    <row r="7" spans="1:14" x14ac:dyDescent="0.25">
      <c r="A7" s="12">
        <v>1</v>
      </c>
      <c r="B7" t="s">
        <v>49</v>
      </c>
      <c r="C7" s="8">
        <v>2</v>
      </c>
      <c r="D7" s="8">
        <v>0</v>
      </c>
      <c r="E7" s="8">
        <v>2</v>
      </c>
      <c r="F7" t="s">
        <v>56</v>
      </c>
      <c r="G7">
        <f>11.2*10</f>
        <v>112</v>
      </c>
      <c r="H7">
        <f t="shared" ref="H7:H15" si="1">E7*G7</f>
        <v>224</v>
      </c>
      <c r="I7" s="6">
        <f t="shared" si="0"/>
        <v>962.4</v>
      </c>
      <c r="K7" s="5" t="s">
        <v>15</v>
      </c>
      <c r="M7" t="s">
        <v>16</v>
      </c>
      <c r="N7" t="s">
        <v>70</v>
      </c>
    </row>
    <row r="8" spans="1:14" x14ac:dyDescent="0.25">
      <c r="A8" s="12">
        <v>1</v>
      </c>
      <c r="B8" t="s">
        <v>85</v>
      </c>
      <c r="C8" s="13">
        <v>10</v>
      </c>
      <c r="D8" s="8">
        <v>8</v>
      </c>
      <c r="E8" s="13">
        <v>8</v>
      </c>
      <c r="F8" t="s">
        <v>38</v>
      </c>
      <c r="G8">
        <f>8*6</f>
        <v>48</v>
      </c>
      <c r="H8">
        <f t="shared" si="1"/>
        <v>384</v>
      </c>
      <c r="I8" s="6">
        <f t="shared" si="0"/>
        <v>1346.4</v>
      </c>
      <c r="K8" s="5" t="s">
        <v>17</v>
      </c>
      <c r="M8" t="s">
        <v>18</v>
      </c>
      <c r="N8" t="s">
        <v>19</v>
      </c>
    </row>
    <row r="9" spans="1:14" x14ac:dyDescent="0.25">
      <c r="A9" s="12">
        <v>1</v>
      </c>
      <c r="B9" t="s">
        <v>42</v>
      </c>
      <c r="C9" s="8">
        <v>0</v>
      </c>
      <c r="E9" s="8">
        <v>1</v>
      </c>
      <c r="F9" t="s">
        <v>47</v>
      </c>
      <c r="G9">
        <f>6*6</f>
        <v>36</v>
      </c>
      <c r="H9">
        <f t="shared" si="1"/>
        <v>36</v>
      </c>
      <c r="I9" s="6">
        <f t="shared" si="0"/>
        <v>1382.4</v>
      </c>
      <c r="M9" t="s">
        <v>21</v>
      </c>
      <c r="N9" t="s">
        <v>22</v>
      </c>
    </row>
    <row r="10" spans="1:14" x14ac:dyDescent="0.25">
      <c r="A10" s="12">
        <v>1</v>
      </c>
      <c r="B10" t="s">
        <v>43</v>
      </c>
      <c r="C10" s="8">
        <v>0</v>
      </c>
      <c r="E10" s="8">
        <v>1</v>
      </c>
      <c r="F10" t="s">
        <v>47</v>
      </c>
      <c r="G10">
        <f>6*6</f>
        <v>36</v>
      </c>
      <c r="H10">
        <f t="shared" si="1"/>
        <v>36</v>
      </c>
      <c r="I10" s="6">
        <f t="shared" si="0"/>
        <v>1418.4</v>
      </c>
      <c r="M10" t="s">
        <v>23</v>
      </c>
      <c r="N10" t="s">
        <v>24</v>
      </c>
    </row>
    <row r="11" spans="1:14" x14ac:dyDescent="0.25">
      <c r="A11" s="12">
        <v>1</v>
      </c>
      <c r="B11" t="s">
        <v>44</v>
      </c>
      <c r="C11" s="8">
        <v>0</v>
      </c>
      <c r="E11" s="8">
        <v>1</v>
      </c>
      <c r="F11" t="s">
        <v>46</v>
      </c>
      <c r="G11">
        <f>8*8</f>
        <v>64</v>
      </c>
      <c r="H11">
        <f t="shared" si="1"/>
        <v>64</v>
      </c>
      <c r="I11" s="6">
        <f t="shared" si="0"/>
        <v>1482.4</v>
      </c>
      <c r="M11" t="s">
        <v>25</v>
      </c>
      <c r="N11" t="s">
        <v>26</v>
      </c>
    </row>
    <row r="12" spans="1:14" x14ac:dyDescent="0.25">
      <c r="A12" s="12">
        <v>1</v>
      </c>
      <c r="B12" t="s">
        <v>51</v>
      </c>
      <c r="C12" s="8">
        <v>0</v>
      </c>
      <c r="E12" s="8">
        <v>0</v>
      </c>
      <c r="F12" t="s">
        <v>66</v>
      </c>
      <c r="G12">
        <v>15</v>
      </c>
      <c r="H12">
        <f t="shared" si="1"/>
        <v>0</v>
      </c>
      <c r="I12" s="6">
        <f t="shared" si="0"/>
        <v>1482.4</v>
      </c>
      <c r="M12" t="s">
        <v>27</v>
      </c>
      <c r="N12" t="s">
        <v>28</v>
      </c>
    </row>
    <row r="13" spans="1:14" x14ac:dyDescent="0.25">
      <c r="A13" s="12">
        <v>1</v>
      </c>
      <c r="B13" t="s">
        <v>45</v>
      </c>
      <c r="C13" s="8">
        <v>0</v>
      </c>
      <c r="E13" s="8">
        <v>0</v>
      </c>
      <c r="F13" s="14" t="s">
        <v>57</v>
      </c>
      <c r="G13">
        <f>7*7</f>
        <v>49</v>
      </c>
      <c r="H13">
        <f t="shared" si="1"/>
        <v>0</v>
      </c>
      <c r="I13" s="6">
        <f t="shared" si="0"/>
        <v>1482.4</v>
      </c>
      <c r="M13" t="s">
        <v>71</v>
      </c>
      <c r="N13" t="s">
        <v>67</v>
      </c>
    </row>
    <row r="14" spans="1:14" x14ac:dyDescent="0.25">
      <c r="A14" s="12">
        <v>1</v>
      </c>
      <c r="B14" t="s">
        <v>58</v>
      </c>
      <c r="C14" s="8">
        <v>3</v>
      </c>
      <c r="E14" s="8">
        <v>0</v>
      </c>
      <c r="F14" s="14" t="s">
        <v>59</v>
      </c>
      <c r="G14">
        <f>3*3</f>
        <v>9</v>
      </c>
      <c r="H14">
        <f t="shared" si="1"/>
        <v>0</v>
      </c>
      <c r="I14" s="6">
        <f t="shared" si="0"/>
        <v>1482.4</v>
      </c>
      <c r="M14" t="s">
        <v>68</v>
      </c>
      <c r="N14" t="s">
        <v>69</v>
      </c>
    </row>
    <row r="15" spans="1:14" x14ac:dyDescent="0.25">
      <c r="A15" s="16">
        <v>1</v>
      </c>
      <c r="B15" t="s">
        <v>48</v>
      </c>
      <c r="C15" s="8">
        <v>0</v>
      </c>
      <c r="D15" s="8">
        <v>1</v>
      </c>
      <c r="E15" s="8">
        <v>2</v>
      </c>
      <c r="F15" s="14" t="s">
        <v>87</v>
      </c>
      <c r="G15">
        <v>14</v>
      </c>
      <c r="H15">
        <f t="shared" si="1"/>
        <v>28</v>
      </c>
      <c r="I15" s="6">
        <f t="shared" si="0"/>
        <v>1510.4</v>
      </c>
    </row>
    <row r="16" spans="1:14" x14ac:dyDescent="0.25">
      <c r="A16" s="12">
        <v>1</v>
      </c>
      <c r="B16" t="s">
        <v>88</v>
      </c>
      <c r="C16" s="13">
        <v>6</v>
      </c>
      <c r="D16" s="8">
        <v>2</v>
      </c>
      <c r="E16" s="13">
        <v>3</v>
      </c>
      <c r="F16" t="s">
        <v>39</v>
      </c>
      <c r="G16">
        <f>3*6</f>
        <v>18</v>
      </c>
      <c r="H16">
        <f>E16*G16</f>
        <v>54</v>
      </c>
      <c r="I16" s="6">
        <f t="shared" si="0"/>
        <v>1564.4</v>
      </c>
    </row>
    <row r="17" spans="1:12" x14ac:dyDescent="0.25">
      <c r="A17" s="12">
        <v>1</v>
      </c>
      <c r="B17" t="s">
        <v>86</v>
      </c>
      <c r="C17" s="8">
        <v>0</v>
      </c>
      <c r="D17" s="8">
        <v>2</v>
      </c>
      <c r="E17" s="8">
        <v>4</v>
      </c>
      <c r="F17" t="s">
        <v>89</v>
      </c>
      <c r="G17">
        <f>2.5*7.7</f>
        <v>19.25</v>
      </c>
      <c r="H17">
        <f>E17*G17</f>
        <v>77</v>
      </c>
      <c r="I17" s="6">
        <f>I16+H17</f>
        <v>1641.4</v>
      </c>
    </row>
    <row r="18" spans="1:12" x14ac:dyDescent="0.25">
      <c r="A18" s="12"/>
      <c r="H18">
        <f>E18*G18</f>
        <v>0</v>
      </c>
      <c r="I18" s="6">
        <f t="shared" ref="I18" si="2">I17+H18</f>
        <v>1641.4</v>
      </c>
    </row>
    <row r="21" spans="1:12" x14ac:dyDescent="0.25">
      <c r="J21" s="6"/>
      <c r="K21" t="s">
        <v>33</v>
      </c>
    </row>
    <row r="22" spans="1:12" x14ac:dyDescent="0.25">
      <c r="B22" s="6" t="s">
        <v>29</v>
      </c>
      <c r="C22" s="5"/>
      <c r="D22" s="5"/>
      <c r="E22" s="5" t="s">
        <v>30</v>
      </c>
      <c r="F22" s="6"/>
      <c r="G22" s="6" t="s">
        <v>31</v>
      </c>
      <c r="H22" s="6" t="s">
        <v>32</v>
      </c>
      <c r="K22" t="s">
        <v>55</v>
      </c>
    </row>
    <row r="23" spans="1:12" x14ac:dyDescent="0.25">
      <c r="B23" t="s">
        <v>80</v>
      </c>
      <c r="E23" s="8">
        <v>0</v>
      </c>
      <c r="G23">
        <f>G8</f>
        <v>48</v>
      </c>
      <c r="H23">
        <f>E23*G23</f>
        <v>0</v>
      </c>
      <c r="I23" s="6">
        <f>I18+H23</f>
        <v>1641.4</v>
      </c>
      <c r="K23" t="s">
        <v>79</v>
      </c>
    </row>
    <row r="24" spans="1:12" x14ac:dyDescent="0.25">
      <c r="B24" t="s">
        <v>82</v>
      </c>
      <c r="E24" s="8">
        <v>2</v>
      </c>
      <c r="F24" t="s">
        <v>83</v>
      </c>
      <c r="G24">
        <f>5*5</f>
        <v>25</v>
      </c>
      <c r="H24">
        <f t="shared" ref="H24:H29" si="3">E24*G24</f>
        <v>50</v>
      </c>
      <c r="I24" s="6">
        <f>I23+H24</f>
        <v>1691.4</v>
      </c>
      <c r="K24" t="s">
        <v>118</v>
      </c>
    </row>
    <row r="25" spans="1:12" x14ac:dyDescent="0.25">
      <c r="B25" t="s">
        <v>51</v>
      </c>
      <c r="E25" s="8">
        <v>0</v>
      </c>
      <c r="F25" t="str">
        <f>F12</f>
        <v>4*3.7</v>
      </c>
      <c r="G25">
        <f>G12</f>
        <v>15</v>
      </c>
      <c r="H25">
        <f t="shared" si="3"/>
        <v>0</v>
      </c>
      <c r="I25" s="6">
        <f t="shared" ref="I25:I30" si="4">I24+H25</f>
        <v>1691.4</v>
      </c>
    </row>
    <row r="26" spans="1:12" x14ac:dyDescent="0.25">
      <c r="B26" t="s">
        <v>45</v>
      </c>
      <c r="E26" s="8">
        <v>0</v>
      </c>
      <c r="F26" t="str">
        <f>F13</f>
        <v>7*7</v>
      </c>
      <c r="G26">
        <f>G13</f>
        <v>49</v>
      </c>
      <c r="H26">
        <f t="shared" si="3"/>
        <v>0</v>
      </c>
      <c r="I26" s="6">
        <f t="shared" si="4"/>
        <v>1691.4</v>
      </c>
    </row>
    <row r="27" spans="1:12" x14ac:dyDescent="0.25">
      <c r="B27" t="str">
        <f>B7</f>
        <v>Carte alimentation</v>
      </c>
      <c r="E27" s="8">
        <v>0</v>
      </c>
      <c r="F27" t="str">
        <f>F7</f>
        <v>11,2*10</v>
      </c>
      <c r="G27">
        <f>G7</f>
        <v>112</v>
      </c>
      <c r="H27">
        <f t="shared" si="3"/>
        <v>0</v>
      </c>
      <c r="I27" s="6">
        <f t="shared" si="4"/>
        <v>1691.4</v>
      </c>
      <c r="K27" t="s">
        <v>77</v>
      </c>
    </row>
    <row r="28" spans="1:12" x14ac:dyDescent="0.25">
      <c r="B28" t="s">
        <v>7</v>
      </c>
      <c r="E28" s="8">
        <v>0</v>
      </c>
      <c r="G28">
        <f>G5</f>
        <v>184.6</v>
      </c>
      <c r="H28">
        <f>E28*G28</f>
        <v>0</v>
      </c>
      <c r="I28" s="6">
        <f t="shared" si="4"/>
        <v>1691.4</v>
      </c>
      <c r="K28" t="s">
        <v>78</v>
      </c>
    </row>
    <row r="29" spans="1:12" x14ac:dyDescent="0.25">
      <c r="B29" t="s">
        <v>11</v>
      </c>
      <c r="E29" s="8">
        <v>6</v>
      </c>
      <c r="G29">
        <f>G23</f>
        <v>48</v>
      </c>
      <c r="H29">
        <f t="shared" si="3"/>
        <v>288</v>
      </c>
      <c r="I29" s="6">
        <f t="shared" si="4"/>
        <v>1979.4</v>
      </c>
    </row>
    <row r="30" spans="1:12" x14ac:dyDescent="0.25">
      <c r="B30" t="s">
        <v>84</v>
      </c>
      <c r="E30" s="8">
        <v>12</v>
      </c>
      <c r="F30" t="s">
        <v>73</v>
      </c>
      <c r="G30">
        <f>5*1.6</f>
        <v>8</v>
      </c>
      <c r="H30">
        <f>E30*G30</f>
        <v>96</v>
      </c>
      <c r="I30" s="6">
        <f t="shared" si="4"/>
        <v>2075.4</v>
      </c>
    </row>
    <row r="32" spans="1:12" x14ac:dyDescent="0.25">
      <c r="B32" s="6"/>
      <c r="C32" s="5"/>
      <c r="D32" s="5"/>
      <c r="E32" s="10"/>
      <c r="F32" s="3"/>
      <c r="G32" s="3"/>
      <c r="H32" s="3"/>
      <c r="I32" s="3"/>
      <c r="K32" s="17">
        <f>I30/2160*100</f>
        <v>96.083333333333343</v>
      </c>
      <c r="L32" t="s">
        <v>74</v>
      </c>
    </row>
    <row r="34" spans="2:30" x14ac:dyDescent="0.25">
      <c r="J34" s="6"/>
    </row>
    <row r="36" spans="2:30" x14ac:dyDescent="0.25">
      <c r="B36" t="s">
        <v>61</v>
      </c>
    </row>
    <row r="37" spans="2:30" x14ac:dyDescent="0.25">
      <c r="C37" s="15" t="s">
        <v>65</v>
      </c>
    </row>
    <row r="38" spans="2:30" x14ac:dyDescent="0.25">
      <c r="C38" s="15" t="s">
        <v>62</v>
      </c>
    </row>
    <row r="39" spans="2:30" x14ac:dyDescent="0.25">
      <c r="C39" s="15" t="s">
        <v>63</v>
      </c>
    </row>
    <row r="40" spans="2:30" x14ac:dyDescent="0.25">
      <c r="C40" s="15" t="s">
        <v>64</v>
      </c>
      <c r="AD40" t="s">
        <v>34</v>
      </c>
    </row>
    <row r="41" spans="2:30" x14ac:dyDescent="0.25">
      <c r="C41" s="15"/>
    </row>
    <row r="42" spans="2:30" x14ac:dyDescent="0.25">
      <c r="C42" s="15"/>
    </row>
    <row r="43" spans="2:30" x14ac:dyDescent="0.25">
      <c r="C43" s="15"/>
    </row>
  </sheetData>
  <conditionalFormatting sqref="A5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2"/>
  <sheetViews>
    <sheetView workbookViewId="0">
      <selection activeCell="B17" sqref="B17"/>
    </sheetView>
  </sheetViews>
  <sheetFormatPr baseColWidth="10" defaultRowHeight="15" x14ac:dyDescent="0.25"/>
  <cols>
    <col min="1" max="1" width="14.5703125" style="8" bestFit="1" customWidth="1"/>
    <col min="2" max="2" width="27.140625" customWidth="1"/>
    <col min="3" max="3" width="15" style="8" bestFit="1" customWidth="1"/>
    <col min="4" max="4" width="8.28515625" style="8" customWidth="1"/>
    <col min="5" max="5" width="9" style="8" bestFit="1" customWidth="1"/>
    <col min="6" max="6" width="9.7109375" bestFit="1" customWidth="1"/>
    <col min="7" max="7" width="12.140625" bestFit="1" customWidth="1"/>
    <col min="8" max="8" width="15.7109375" customWidth="1"/>
    <col min="9" max="9" width="14.7109375" style="6" customWidth="1"/>
    <col min="10" max="10" width="19.7109375" customWidth="1"/>
    <col min="13" max="13" width="25.85546875" customWidth="1"/>
  </cols>
  <sheetData>
    <row r="1" spans="1:14" x14ac:dyDescent="0.25">
      <c r="A1" s="11" t="s">
        <v>54</v>
      </c>
      <c r="D1" s="9"/>
      <c r="E1" s="9" t="s">
        <v>60</v>
      </c>
      <c r="F1" s="7"/>
    </row>
    <row r="3" spans="1:14" ht="30" x14ac:dyDescent="0.25">
      <c r="A3" s="1" t="s">
        <v>53</v>
      </c>
      <c r="B3" s="2" t="s">
        <v>0</v>
      </c>
      <c r="C3" s="2" t="s">
        <v>52</v>
      </c>
      <c r="D3" s="2" t="s">
        <v>40</v>
      </c>
      <c r="E3" s="2" t="s">
        <v>41</v>
      </c>
      <c r="F3" s="2" t="s">
        <v>50</v>
      </c>
      <c r="G3" s="2" t="s">
        <v>1</v>
      </c>
      <c r="H3" s="2" t="s">
        <v>35</v>
      </c>
      <c r="I3" s="2" t="s">
        <v>36</v>
      </c>
      <c r="K3" s="2" t="s">
        <v>2</v>
      </c>
      <c r="L3" s="3"/>
      <c r="M3" s="4" t="s">
        <v>3</v>
      </c>
    </row>
    <row r="4" spans="1:14" x14ac:dyDescent="0.25">
      <c r="K4" s="5" t="s">
        <v>4</v>
      </c>
      <c r="M4" t="s">
        <v>5</v>
      </c>
      <c r="N4" t="s">
        <v>6</v>
      </c>
    </row>
    <row r="5" spans="1:14" x14ac:dyDescent="0.25">
      <c r="A5" s="12">
        <v>0.5</v>
      </c>
      <c r="B5" t="s">
        <v>7</v>
      </c>
      <c r="C5" s="8">
        <v>0</v>
      </c>
      <c r="D5" s="8">
        <v>2</v>
      </c>
      <c r="E5" s="8">
        <v>2</v>
      </c>
      <c r="F5" t="s">
        <v>37</v>
      </c>
      <c r="G5">
        <f>28*10</f>
        <v>280</v>
      </c>
      <c r="H5">
        <f t="shared" ref="H5:H15" si="0">E5*G5</f>
        <v>560</v>
      </c>
      <c r="I5" s="6">
        <f t="shared" ref="I5:I15" si="1">I4+H5</f>
        <v>560</v>
      </c>
      <c r="K5" s="5" t="s">
        <v>8</v>
      </c>
      <c r="M5" t="s">
        <v>9</v>
      </c>
      <c r="N5" t="s">
        <v>10</v>
      </c>
    </row>
    <row r="6" spans="1:14" x14ac:dyDescent="0.25">
      <c r="A6" s="12">
        <v>1</v>
      </c>
      <c r="B6" t="s">
        <v>49</v>
      </c>
      <c r="C6" s="8">
        <v>0</v>
      </c>
      <c r="D6" s="8">
        <v>2</v>
      </c>
      <c r="E6" s="8">
        <v>2</v>
      </c>
      <c r="F6" t="s">
        <v>56</v>
      </c>
      <c r="G6">
        <f>11.2*10</f>
        <v>112</v>
      </c>
      <c r="H6">
        <f t="shared" si="0"/>
        <v>224</v>
      </c>
      <c r="I6" s="6">
        <f t="shared" si="1"/>
        <v>784</v>
      </c>
      <c r="K6" s="5" t="s">
        <v>12</v>
      </c>
      <c r="M6" t="s">
        <v>13</v>
      </c>
      <c r="N6" t="s">
        <v>14</v>
      </c>
    </row>
    <row r="7" spans="1:14" x14ac:dyDescent="0.25">
      <c r="A7" s="12">
        <v>1</v>
      </c>
      <c r="B7" t="s">
        <v>11</v>
      </c>
      <c r="C7" s="13">
        <v>10</v>
      </c>
      <c r="D7" s="8">
        <f>4+4+1</f>
        <v>9</v>
      </c>
      <c r="E7" s="13">
        <v>0</v>
      </c>
      <c r="F7" t="s">
        <v>38</v>
      </c>
      <c r="G7">
        <f>8*6</f>
        <v>48</v>
      </c>
      <c r="H7">
        <f t="shared" si="0"/>
        <v>0</v>
      </c>
      <c r="I7" s="6">
        <f t="shared" si="1"/>
        <v>784</v>
      </c>
      <c r="K7" s="5" t="s">
        <v>15</v>
      </c>
      <c r="M7" t="s">
        <v>16</v>
      </c>
      <c r="N7" t="s">
        <v>70</v>
      </c>
    </row>
    <row r="8" spans="1:14" x14ac:dyDescent="0.25">
      <c r="A8" s="12">
        <v>1</v>
      </c>
      <c r="B8" t="s">
        <v>42</v>
      </c>
      <c r="C8" s="8">
        <v>0</v>
      </c>
      <c r="D8" s="8">
        <v>2</v>
      </c>
      <c r="E8" s="8">
        <v>2</v>
      </c>
      <c r="F8" t="s">
        <v>47</v>
      </c>
      <c r="G8">
        <f>6*6</f>
        <v>36</v>
      </c>
      <c r="H8">
        <f t="shared" si="0"/>
        <v>72</v>
      </c>
      <c r="I8" s="6">
        <f t="shared" si="1"/>
        <v>856</v>
      </c>
      <c r="K8" s="5" t="s">
        <v>17</v>
      </c>
      <c r="M8" t="s">
        <v>18</v>
      </c>
      <c r="N8" t="s">
        <v>19</v>
      </c>
    </row>
    <row r="9" spans="1:14" x14ac:dyDescent="0.25">
      <c r="A9" s="12">
        <v>1</v>
      </c>
      <c r="B9" t="s">
        <v>43</v>
      </c>
      <c r="C9" s="8">
        <v>2</v>
      </c>
      <c r="D9" s="8">
        <v>5</v>
      </c>
      <c r="E9" s="8">
        <v>5</v>
      </c>
      <c r="F9" t="s">
        <v>47</v>
      </c>
      <c r="G9">
        <f>6*6</f>
        <v>36</v>
      </c>
      <c r="H9">
        <f t="shared" si="0"/>
        <v>180</v>
      </c>
      <c r="I9" s="6">
        <f t="shared" si="1"/>
        <v>1036</v>
      </c>
      <c r="M9" t="s">
        <v>21</v>
      </c>
      <c r="N9" t="s">
        <v>22</v>
      </c>
    </row>
    <row r="10" spans="1:14" x14ac:dyDescent="0.25">
      <c r="A10" s="12">
        <v>1</v>
      </c>
      <c r="B10" t="s">
        <v>44</v>
      </c>
      <c r="C10" s="8">
        <v>0</v>
      </c>
      <c r="D10" s="8">
        <v>4</v>
      </c>
      <c r="E10" s="8">
        <v>4</v>
      </c>
      <c r="F10" t="s">
        <v>46</v>
      </c>
      <c r="G10">
        <f>8*8</f>
        <v>64</v>
      </c>
      <c r="H10">
        <f t="shared" si="0"/>
        <v>256</v>
      </c>
      <c r="I10" s="6">
        <f t="shared" si="1"/>
        <v>1292</v>
      </c>
      <c r="M10" t="s">
        <v>23</v>
      </c>
      <c r="N10" t="s">
        <v>24</v>
      </c>
    </row>
    <row r="11" spans="1:14" x14ac:dyDescent="0.25">
      <c r="A11" s="12">
        <v>1</v>
      </c>
      <c r="B11" t="s">
        <v>51</v>
      </c>
      <c r="C11" s="8">
        <v>0</v>
      </c>
      <c r="D11" s="8">
        <v>2</v>
      </c>
      <c r="E11" s="8">
        <v>2</v>
      </c>
      <c r="F11" t="s">
        <v>66</v>
      </c>
      <c r="G11">
        <v>15</v>
      </c>
      <c r="H11">
        <f t="shared" si="0"/>
        <v>30</v>
      </c>
      <c r="I11" s="6">
        <f t="shared" si="1"/>
        <v>1322</v>
      </c>
      <c r="M11" t="s">
        <v>25</v>
      </c>
      <c r="N11" t="s">
        <v>26</v>
      </c>
    </row>
    <row r="12" spans="1:14" x14ac:dyDescent="0.25">
      <c r="A12" s="12">
        <v>1</v>
      </c>
      <c r="B12" t="s">
        <v>45</v>
      </c>
      <c r="C12" s="8">
        <v>0</v>
      </c>
      <c r="D12" s="8">
        <v>1</v>
      </c>
      <c r="E12" s="8">
        <v>1</v>
      </c>
      <c r="F12" s="14" t="s">
        <v>57</v>
      </c>
      <c r="G12">
        <f>7*7</f>
        <v>49</v>
      </c>
      <c r="H12">
        <f t="shared" si="0"/>
        <v>49</v>
      </c>
      <c r="I12" s="6">
        <f t="shared" si="1"/>
        <v>1371</v>
      </c>
      <c r="M12" t="s">
        <v>27</v>
      </c>
      <c r="N12" t="s">
        <v>28</v>
      </c>
    </row>
    <row r="13" spans="1:14" x14ac:dyDescent="0.25">
      <c r="A13" s="12">
        <v>1</v>
      </c>
      <c r="B13" t="s">
        <v>58</v>
      </c>
      <c r="C13" s="8">
        <v>3</v>
      </c>
      <c r="D13" s="8">
        <v>3</v>
      </c>
      <c r="E13" s="8">
        <v>3</v>
      </c>
      <c r="F13" s="14" t="s">
        <v>59</v>
      </c>
      <c r="G13">
        <f>3*3</f>
        <v>9</v>
      </c>
      <c r="H13">
        <f t="shared" si="0"/>
        <v>27</v>
      </c>
      <c r="I13" s="6">
        <f t="shared" si="1"/>
        <v>1398</v>
      </c>
      <c r="M13" t="s">
        <v>71</v>
      </c>
      <c r="N13" t="s">
        <v>67</v>
      </c>
    </row>
    <row r="14" spans="1:14" x14ac:dyDescent="0.25">
      <c r="A14" s="16"/>
      <c r="B14" t="s">
        <v>48</v>
      </c>
      <c r="C14" s="8">
        <v>0</v>
      </c>
      <c r="D14" s="8">
        <v>0</v>
      </c>
      <c r="E14" s="8">
        <v>0</v>
      </c>
      <c r="F14" s="7" t="s">
        <v>91</v>
      </c>
      <c r="G14">
        <f>4*2</f>
        <v>8</v>
      </c>
      <c r="H14">
        <f t="shared" si="0"/>
        <v>0</v>
      </c>
      <c r="I14" s="6">
        <f t="shared" si="1"/>
        <v>1398</v>
      </c>
      <c r="M14" t="s">
        <v>68</v>
      </c>
      <c r="N14" t="s">
        <v>69</v>
      </c>
    </row>
    <row r="15" spans="1:14" x14ac:dyDescent="0.25">
      <c r="A15" s="12">
        <v>1</v>
      </c>
      <c r="B15" t="s">
        <v>20</v>
      </c>
      <c r="C15" s="13">
        <v>6</v>
      </c>
      <c r="D15" s="8">
        <v>6</v>
      </c>
      <c r="E15" s="13">
        <v>0</v>
      </c>
      <c r="F15" t="s">
        <v>39</v>
      </c>
      <c r="G15">
        <f>3*6</f>
        <v>18</v>
      </c>
      <c r="H15">
        <f t="shared" si="0"/>
        <v>0</v>
      </c>
      <c r="I15" s="6">
        <f t="shared" si="1"/>
        <v>1398</v>
      </c>
    </row>
    <row r="20" spans="2:12" x14ac:dyDescent="0.25">
      <c r="J20" s="6"/>
      <c r="K20" t="s">
        <v>33</v>
      </c>
    </row>
    <row r="21" spans="2:12" x14ac:dyDescent="0.25">
      <c r="B21" s="6" t="s">
        <v>29</v>
      </c>
      <c r="C21" s="5"/>
      <c r="D21" s="5"/>
      <c r="E21" s="5" t="s">
        <v>30</v>
      </c>
      <c r="F21" s="6"/>
      <c r="G21" s="6" t="s">
        <v>31</v>
      </c>
      <c r="H21" s="6" t="s">
        <v>32</v>
      </c>
      <c r="K21" t="s">
        <v>55</v>
      </c>
    </row>
    <row r="22" spans="2:12" x14ac:dyDescent="0.25">
      <c r="B22" t="s">
        <v>11</v>
      </c>
      <c r="E22" s="8">
        <v>6</v>
      </c>
      <c r="G22">
        <f>G7</f>
        <v>48</v>
      </c>
      <c r="H22">
        <f t="shared" ref="H22:H29" si="2">E22*G22</f>
        <v>288</v>
      </c>
      <c r="I22" s="6">
        <f>I15+H22</f>
        <v>1686</v>
      </c>
    </row>
    <row r="23" spans="2:12" x14ac:dyDescent="0.25">
      <c r="B23" t="s">
        <v>20</v>
      </c>
      <c r="E23" s="8">
        <v>2</v>
      </c>
      <c r="F23" t="str">
        <f>F15</f>
        <v>3*6</v>
      </c>
      <c r="G23">
        <f>G15</f>
        <v>18</v>
      </c>
      <c r="H23">
        <f t="shared" si="2"/>
        <v>36</v>
      </c>
      <c r="I23" s="6">
        <f t="shared" ref="I23:I29" si="3">I22+H23</f>
        <v>1722</v>
      </c>
    </row>
    <row r="24" spans="2:12" x14ac:dyDescent="0.25">
      <c r="B24" t="s">
        <v>51</v>
      </c>
      <c r="E24" s="8">
        <v>1</v>
      </c>
      <c r="F24" t="str">
        <f>F11</f>
        <v>4*3.7</v>
      </c>
      <c r="G24">
        <f>G11</f>
        <v>15</v>
      </c>
      <c r="H24">
        <f t="shared" si="2"/>
        <v>15</v>
      </c>
      <c r="I24" s="6">
        <f t="shared" si="3"/>
        <v>1737</v>
      </c>
      <c r="J24" t="s">
        <v>90</v>
      </c>
    </row>
    <row r="25" spans="2:12" x14ac:dyDescent="0.25">
      <c r="B25" t="s">
        <v>45</v>
      </c>
      <c r="E25" s="8">
        <v>1</v>
      </c>
      <c r="F25" t="str">
        <f>F12</f>
        <v>7*7</v>
      </c>
      <c r="G25">
        <f>G12</f>
        <v>49</v>
      </c>
      <c r="H25">
        <f t="shared" si="2"/>
        <v>49</v>
      </c>
      <c r="I25" s="6">
        <f t="shared" si="3"/>
        <v>1786</v>
      </c>
    </row>
    <row r="26" spans="2:12" x14ac:dyDescent="0.25">
      <c r="B26" t="str">
        <f>B6</f>
        <v>Carte alimentation</v>
      </c>
      <c r="E26" s="8">
        <v>0</v>
      </c>
      <c r="F26" t="str">
        <f>F6</f>
        <v>11,2*10</v>
      </c>
      <c r="G26">
        <f>G6</f>
        <v>112</v>
      </c>
      <c r="H26">
        <f t="shared" si="2"/>
        <v>0</v>
      </c>
      <c r="I26" s="6">
        <f t="shared" si="3"/>
        <v>1786</v>
      </c>
    </row>
    <row r="27" spans="2:12" x14ac:dyDescent="0.25">
      <c r="B27" t="s">
        <v>7</v>
      </c>
      <c r="E27" s="8">
        <v>0</v>
      </c>
      <c r="G27">
        <f>G5</f>
        <v>280</v>
      </c>
      <c r="H27">
        <f t="shared" si="2"/>
        <v>0</v>
      </c>
      <c r="I27" s="6">
        <f t="shared" si="3"/>
        <v>1786</v>
      </c>
    </row>
    <row r="28" spans="2:12" x14ac:dyDescent="0.25">
      <c r="B28" t="s">
        <v>11</v>
      </c>
      <c r="E28" s="8">
        <v>3</v>
      </c>
      <c r="G28">
        <f>G22</f>
        <v>48</v>
      </c>
      <c r="H28">
        <f t="shared" si="2"/>
        <v>144</v>
      </c>
      <c r="I28" s="6">
        <f t="shared" si="3"/>
        <v>1930</v>
      </c>
    </row>
    <row r="29" spans="2:12" x14ac:dyDescent="0.25">
      <c r="B29" t="s">
        <v>72</v>
      </c>
      <c r="E29" s="8">
        <v>5</v>
      </c>
      <c r="F29" t="s">
        <v>73</v>
      </c>
      <c r="G29">
        <f>5*1.6</f>
        <v>8</v>
      </c>
      <c r="H29">
        <f t="shared" si="2"/>
        <v>40</v>
      </c>
      <c r="I29" s="6">
        <f t="shared" si="3"/>
        <v>1970</v>
      </c>
      <c r="K29" s="17">
        <f>I29/2160*100</f>
        <v>91.203703703703709</v>
      </c>
      <c r="L29" t="s">
        <v>74</v>
      </c>
    </row>
    <row r="31" spans="2:12" x14ac:dyDescent="0.25">
      <c r="B31" s="6"/>
      <c r="C31" s="5"/>
      <c r="D31" s="5"/>
      <c r="E31" s="10"/>
      <c r="F31" s="3"/>
      <c r="G31" s="3"/>
      <c r="H31" s="3"/>
      <c r="I31" s="3"/>
    </row>
    <row r="33" spans="2:30" x14ac:dyDescent="0.25">
      <c r="J33" s="6"/>
    </row>
    <row r="35" spans="2:30" x14ac:dyDescent="0.25">
      <c r="B35" t="s">
        <v>61</v>
      </c>
    </row>
    <row r="36" spans="2:30" x14ac:dyDescent="0.25">
      <c r="C36" s="15" t="s">
        <v>65</v>
      </c>
    </row>
    <row r="37" spans="2:30" x14ac:dyDescent="0.25">
      <c r="C37" s="15" t="s">
        <v>62</v>
      </c>
    </row>
    <row r="38" spans="2:30" x14ac:dyDescent="0.25">
      <c r="C38" s="15" t="s">
        <v>63</v>
      </c>
    </row>
    <row r="39" spans="2:30" x14ac:dyDescent="0.25">
      <c r="C39" s="15" t="s">
        <v>64</v>
      </c>
      <c r="AD39" t="s">
        <v>34</v>
      </c>
    </row>
    <row r="40" spans="2:30" x14ac:dyDescent="0.25">
      <c r="C40" s="15"/>
    </row>
    <row r="41" spans="2:30" x14ac:dyDescent="0.25">
      <c r="C41" s="15"/>
    </row>
    <row r="42" spans="2:30" x14ac:dyDescent="0.25">
      <c r="C42" s="15"/>
    </row>
  </sheetData>
  <conditionalFormatting sqref="A5:A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9"/>
  <sheetViews>
    <sheetView workbookViewId="0">
      <selection activeCell="B12" sqref="B12"/>
    </sheetView>
  </sheetViews>
  <sheetFormatPr baseColWidth="10" defaultRowHeight="15" x14ac:dyDescent="0.25"/>
  <cols>
    <col min="2" max="2" width="27.140625" customWidth="1"/>
    <col min="4" max="4" width="12.140625" bestFit="1" customWidth="1"/>
    <col min="5" max="7" width="12.5703125" customWidth="1"/>
    <col min="8" max="8" width="19.7109375" customWidth="1"/>
    <col min="11" max="11" width="25.85546875" customWidth="1"/>
  </cols>
  <sheetData>
    <row r="3" spans="1:12" ht="30" x14ac:dyDescent="0.25">
      <c r="A3" s="1"/>
      <c r="B3" s="2" t="s">
        <v>0</v>
      </c>
      <c r="C3" s="2" t="s">
        <v>102</v>
      </c>
      <c r="D3" s="2" t="s">
        <v>1</v>
      </c>
      <c r="E3" s="2" t="s">
        <v>101</v>
      </c>
      <c r="F3" s="2" t="s">
        <v>100</v>
      </c>
      <c r="G3" s="2" t="s">
        <v>112</v>
      </c>
      <c r="I3" s="2" t="s">
        <v>2</v>
      </c>
      <c r="J3" s="3"/>
      <c r="K3" s="4" t="s">
        <v>3</v>
      </c>
    </row>
    <row r="4" spans="1:12" x14ac:dyDescent="0.25">
      <c r="I4" s="5" t="s">
        <v>4</v>
      </c>
      <c r="K4" t="s">
        <v>5</v>
      </c>
      <c r="L4" t="s">
        <v>6</v>
      </c>
    </row>
    <row r="5" spans="1:12" x14ac:dyDescent="0.25">
      <c r="B5" t="s">
        <v>7</v>
      </c>
      <c r="C5">
        <v>1</v>
      </c>
      <c r="D5">
        <f>13*28+10*10</f>
        <v>464</v>
      </c>
      <c r="E5">
        <f t="shared" ref="E5:E13" si="0">C5*D5</f>
        <v>464</v>
      </c>
      <c r="F5">
        <f>E5</f>
        <v>464</v>
      </c>
      <c r="G5">
        <f>F5</f>
        <v>464</v>
      </c>
      <c r="I5" s="5" t="s">
        <v>8</v>
      </c>
      <c r="K5" t="s">
        <v>9</v>
      </c>
      <c r="L5" t="s">
        <v>10</v>
      </c>
    </row>
    <row r="6" spans="1:12" x14ac:dyDescent="0.25">
      <c r="B6" t="s">
        <v>11</v>
      </c>
      <c r="C6">
        <v>6</v>
      </c>
      <c r="D6">
        <f>8*6</f>
        <v>48</v>
      </c>
      <c r="E6">
        <f t="shared" si="0"/>
        <v>288</v>
      </c>
      <c r="F6">
        <f t="shared" ref="F6:F14" si="1">F5+E6</f>
        <v>752</v>
      </c>
      <c r="G6">
        <f t="shared" ref="G6:G14" si="2">F6</f>
        <v>752</v>
      </c>
      <c r="I6" s="5" t="s">
        <v>12</v>
      </c>
      <c r="K6" t="s">
        <v>13</v>
      </c>
      <c r="L6" t="s">
        <v>14</v>
      </c>
    </row>
    <row r="7" spans="1:12" x14ac:dyDescent="0.25">
      <c r="B7" t="s">
        <v>111</v>
      </c>
      <c r="C7">
        <v>2</v>
      </c>
      <c r="D7">
        <v>54</v>
      </c>
      <c r="E7">
        <f t="shared" si="0"/>
        <v>108</v>
      </c>
      <c r="F7">
        <f t="shared" si="1"/>
        <v>860</v>
      </c>
      <c r="G7">
        <f t="shared" si="2"/>
        <v>860</v>
      </c>
      <c r="I7" s="5" t="s">
        <v>15</v>
      </c>
      <c r="K7" t="s">
        <v>16</v>
      </c>
      <c r="L7" t="s">
        <v>110</v>
      </c>
    </row>
    <row r="8" spans="1:12" x14ac:dyDescent="0.25">
      <c r="B8" t="s">
        <v>109</v>
      </c>
      <c r="C8">
        <v>2</v>
      </c>
      <c r="D8">
        <v>44</v>
      </c>
      <c r="E8">
        <f t="shared" si="0"/>
        <v>88</v>
      </c>
      <c r="F8">
        <f t="shared" si="1"/>
        <v>948</v>
      </c>
      <c r="G8">
        <f t="shared" si="2"/>
        <v>948</v>
      </c>
      <c r="I8" s="5" t="s">
        <v>17</v>
      </c>
      <c r="K8" t="s">
        <v>18</v>
      </c>
      <c r="L8" t="s">
        <v>19</v>
      </c>
    </row>
    <row r="9" spans="1:12" x14ac:dyDescent="0.25">
      <c r="B9" t="s">
        <v>20</v>
      </c>
      <c r="C9">
        <v>4</v>
      </c>
      <c r="D9">
        <f>3*6</f>
        <v>18</v>
      </c>
      <c r="E9">
        <f t="shared" si="0"/>
        <v>72</v>
      </c>
      <c r="F9">
        <f t="shared" si="1"/>
        <v>1020</v>
      </c>
      <c r="G9">
        <f t="shared" si="2"/>
        <v>1020</v>
      </c>
      <c r="K9" t="s">
        <v>21</v>
      </c>
      <c r="L9" t="s">
        <v>22</v>
      </c>
    </row>
    <row r="10" spans="1:12" x14ac:dyDescent="0.25">
      <c r="B10" t="s">
        <v>105</v>
      </c>
      <c r="C10">
        <v>1</v>
      </c>
      <c r="D10">
        <f>6*6</f>
        <v>36</v>
      </c>
      <c r="E10">
        <f t="shared" si="0"/>
        <v>36</v>
      </c>
      <c r="F10">
        <f t="shared" si="1"/>
        <v>1056</v>
      </c>
      <c r="G10">
        <f t="shared" si="2"/>
        <v>1056</v>
      </c>
      <c r="K10" t="s">
        <v>23</v>
      </c>
      <c r="L10" t="s">
        <v>24</v>
      </c>
    </row>
    <row r="11" spans="1:12" x14ac:dyDescent="0.25">
      <c r="B11" t="s">
        <v>106</v>
      </c>
      <c r="C11">
        <v>1</v>
      </c>
      <c r="D11">
        <f>8*8</f>
        <v>64</v>
      </c>
      <c r="E11">
        <f t="shared" si="0"/>
        <v>64</v>
      </c>
      <c r="F11">
        <f t="shared" si="1"/>
        <v>1120</v>
      </c>
      <c r="G11">
        <f t="shared" si="2"/>
        <v>1120</v>
      </c>
      <c r="K11" t="s">
        <v>25</v>
      </c>
      <c r="L11" t="s">
        <v>26</v>
      </c>
    </row>
    <row r="12" spans="1:12" x14ac:dyDescent="0.25">
      <c r="B12" t="s">
        <v>104</v>
      </c>
      <c r="C12">
        <v>1</v>
      </c>
      <c r="D12">
        <f>8*8</f>
        <v>64</v>
      </c>
      <c r="E12">
        <f t="shared" si="0"/>
        <v>64</v>
      </c>
      <c r="F12">
        <f t="shared" si="1"/>
        <v>1184</v>
      </c>
      <c r="G12">
        <f t="shared" si="2"/>
        <v>1184</v>
      </c>
      <c r="K12" t="s">
        <v>27</v>
      </c>
      <c r="L12" t="s">
        <v>28</v>
      </c>
    </row>
    <row r="13" spans="1:12" x14ac:dyDescent="0.25">
      <c r="B13" t="s">
        <v>72</v>
      </c>
      <c r="C13">
        <v>4</v>
      </c>
      <c r="D13">
        <v>9</v>
      </c>
      <c r="E13">
        <f t="shared" si="0"/>
        <v>36</v>
      </c>
      <c r="F13">
        <f t="shared" si="1"/>
        <v>1220</v>
      </c>
      <c r="G13">
        <f t="shared" si="2"/>
        <v>1220</v>
      </c>
    </row>
    <row r="14" spans="1:12" x14ac:dyDescent="0.25">
      <c r="B14" t="s">
        <v>108</v>
      </c>
      <c r="C14">
        <v>1</v>
      </c>
      <c r="D14">
        <v>5</v>
      </c>
      <c r="E14">
        <v>5</v>
      </c>
      <c r="F14">
        <f t="shared" si="1"/>
        <v>1225</v>
      </c>
      <c r="G14">
        <f t="shared" si="2"/>
        <v>1225</v>
      </c>
    </row>
    <row r="17" spans="2:9" x14ac:dyDescent="0.25">
      <c r="B17" s="6" t="s">
        <v>29</v>
      </c>
      <c r="C17" s="6" t="s">
        <v>30</v>
      </c>
      <c r="D17" s="6" t="s">
        <v>31</v>
      </c>
      <c r="E17" s="6" t="s">
        <v>32</v>
      </c>
    </row>
    <row r="18" spans="2:9" x14ac:dyDescent="0.25">
      <c r="B18" t="s">
        <v>11</v>
      </c>
      <c r="C18">
        <v>4</v>
      </c>
      <c r="D18">
        <f>D6</f>
        <v>48</v>
      </c>
      <c r="E18">
        <f t="shared" ref="E18:E25" si="3">C18*D18</f>
        <v>192</v>
      </c>
      <c r="F18">
        <f>F13+E18</f>
        <v>1412</v>
      </c>
      <c r="G18">
        <f t="shared" ref="G18:G23" si="4">F18</f>
        <v>1412</v>
      </c>
    </row>
    <row r="19" spans="2:9" x14ac:dyDescent="0.25">
      <c r="B19" t="s">
        <v>107</v>
      </c>
      <c r="C19">
        <v>2</v>
      </c>
      <c r="D19">
        <f>D7</f>
        <v>54</v>
      </c>
      <c r="E19">
        <f t="shared" si="3"/>
        <v>108</v>
      </c>
      <c r="F19">
        <f t="shared" ref="F19:F25" si="5">F18+E19</f>
        <v>1520</v>
      </c>
      <c r="G19">
        <f t="shared" si="4"/>
        <v>1520</v>
      </c>
      <c r="H19" s="6" t="s">
        <v>95</v>
      </c>
      <c r="I19" t="s">
        <v>33</v>
      </c>
    </row>
    <row r="20" spans="2:9" x14ac:dyDescent="0.25">
      <c r="B20" t="s">
        <v>20</v>
      </c>
      <c r="C20">
        <v>2</v>
      </c>
      <c r="D20">
        <f>D9</f>
        <v>18</v>
      </c>
      <c r="E20">
        <f t="shared" si="3"/>
        <v>36</v>
      </c>
      <c r="F20">
        <f t="shared" si="5"/>
        <v>1556</v>
      </c>
      <c r="G20">
        <f t="shared" si="4"/>
        <v>1556</v>
      </c>
    </row>
    <row r="21" spans="2:9" x14ac:dyDescent="0.25">
      <c r="B21" t="s">
        <v>106</v>
      </c>
      <c r="C21">
        <v>1</v>
      </c>
      <c r="D21">
        <f>D11</f>
        <v>64</v>
      </c>
      <c r="E21">
        <f t="shared" si="3"/>
        <v>64</v>
      </c>
      <c r="F21">
        <f t="shared" si="5"/>
        <v>1620</v>
      </c>
      <c r="G21">
        <f t="shared" si="4"/>
        <v>1620</v>
      </c>
    </row>
    <row r="22" spans="2:9" x14ac:dyDescent="0.25">
      <c r="B22" t="s">
        <v>105</v>
      </c>
      <c r="C22">
        <v>1</v>
      </c>
      <c r="D22">
        <f>D10</f>
        <v>36</v>
      </c>
      <c r="E22">
        <f t="shared" si="3"/>
        <v>36</v>
      </c>
      <c r="F22">
        <f t="shared" si="5"/>
        <v>1656</v>
      </c>
      <c r="G22">
        <f t="shared" si="4"/>
        <v>1656</v>
      </c>
    </row>
    <row r="23" spans="2:9" x14ac:dyDescent="0.25">
      <c r="B23" t="s">
        <v>104</v>
      </c>
      <c r="C23">
        <v>1</v>
      </c>
      <c r="D23">
        <f>D12</f>
        <v>64</v>
      </c>
      <c r="E23">
        <f t="shared" si="3"/>
        <v>64</v>
      </c>
      <c r="F23">
        <f t="shared" si="5"/>
        <v>1720</v>
      </c>
      <c r="G23">
        <f t="shared" si="4"/>
        <v>1720</v>
      </c>
    </row>
    <row r="24" spans="2:9" x14ac:dyDescent="0.25">
      <c r="B24" t="s">
        <v>7</v>
      </c>
      <c r="C24">
        <v>1</v>
      </c>
      <c r="D24">
        <f>D5</f>
        <v>464</v>
      </c>
      <c r="E24">
        <f t="shared" si="3"/>
        <v>464</v>
      </c>
      <c r="F24">
        <f t="shared" si="5"/>
        <v>2184</v>
      </c>
    </row>
    <row r="25" spans="2:9" x14ac:dyDescent="0.25">
      <c r="B25" t="s">
        <v>72</v>
      </c>
      <c r="C25">
        <v>1000</v>
      </c>
      <c r="D25">
        <v>9</v>
      </c>
      <c r="E25">
        <f t="shared" si="3"/>
        <v>9000</v>
      </c>
      <c r="F25">
        <f t="shared" si="5"/>
        <v>11184</v>
      </c>
      <c r="G25">
        <f>6*D25+G23</f>
        <v>1774</v>
      </c>
    </row>
    <row r="28" spans="2:9" ht="30" x14ac:dyDescent="0.25">
      <c r="B28" s="6" t="s">
        <v>103</v>
      </c>
      <c r="C28" s="3" t="s">
        <v>102</v>
      </c>
      <c r="D28" s="3" t="s">
        <v>1</v>
      </c>
      <c r="E28" s="3" t="s">
        <v>101</v>
      </c>
      <c r="F28" s="3" t="s">
        <v>100</v>
      </c>
      <c r="G28" s="3"/>
    </row>
    <row r="29" spans="2:9" x14ac:dyDescent="0.25">
      <c r="B29" t="s">
        <v>7</v>
      </c>
      <c r="C29">
        <v>1</v>
      </c>
      <c r="D29">
        <f>13*28+10*10</f>
        <v>464</v>
      </c>
      <c r="E29">
        <f t="shared" ref="E29:E36" si="6">C29*D29</f>
        <v>464</v>
      </c>
      <c r="F29">
        <f>E29</f>
        <v>464</v>
      </c>
      <c r="I29" s="18" t="s">
        <v>99</v>
      </c>
    </row>
    <row r="30" spans="2:9" x14ac:dyDescent="0.25">
      <c r="B30" t="s">
        <v>98</v>
      </c>
      <c r="C30">
        <v>1</v>
      </c>
      <c r="D30">
        <f>6*6</f>
        <v>36</v>
      </c>
      <c r="E30">
        <f t="shared" si="6"/>
        <v>36</v>
      </c>
      <c r="F30">
        <f t="shared" ref="F30:F36" si="7">F29+E30</f>
        <v>500</v>
      </c>
    </row>
    <row r="31" spans="2:9" x14ac:dyDescent="0.25">
      <c r="B31" t="s">
        <v>43</v>
      </c>
      <c r="C31">
        <v>1</v>
      </c>
      <c r="D31">
        <f>8*8</f>
        <v>64</v>
      </c>
      <c r="E31">
        <f t="shared" si="6"/>
        <v>64</v>
      </c>
      <c r="F31">
        <f t="shared" si="7"/>
        <v>564</v>
      </c>
    </row>
    <row r="32" spans="2:9" x14ac:dyDescent="0.25">
      <c r="B32" t="s">
        <v>97</v>
      </c>
      <c r="C32">
        <v>1</v>
      </c>
      <c r="D32">
        <f>8*8</f>
        <v>64</v>
      </c>
      <c r="E32">
        <f t="shared" si="6"/>
        <v>64</v>
      </c>
      <c r="F32">
        <f t="shared" si="7"/>
        <v>628</v>
      </c>
    </row>
    <row r="33" spans="2:28" x14ac:dyDescent="0.25">
      <c r="B33" t="s">
        <v>96</v>
      </c>
      <c r="C33">
        <v>2</v>
      </c>
      <c r="D33">
        <f>8*6</f>
        <v>48</v>
      </c>
      <c r="E33">
        <f t="shared" si="6"/>
        <v>96</v>
      </c>
      <c r="F33">
        <f t="shared" si="7"/>
        <v>724</v>
      </c>
      <c r="H33" s="6" t="s">
        <v>95</v>
      </c>
    </row>
    <row r="34" spans="2:28" x14ac:dyDescent="0.25">
      <c r="B34" t="s">
        <v>94</v>
      </c>
      <c r="C34">
        <v>1</v>
      </c>
      <c r="D34">
        <v>54</v>
      </c>
      <c r="E34">
        <f t="shared" si="6"/>
        <v>54</v>
      </c>
      <c r="F34">
        <f t="shared" si="7"/>
        <v>778</v>
      </c>
    </row>
    <row r="35" spans="2:28" x14ac:dyDescent="0.25">
      <c r="B35" t="s">
        <v>93</v>
      </c>
      <c r="C35">
        <v>2</v>
      </c>
      <c r="D35">
        <f>3*6</f>
        <v>18</v>
      </c>
      <c r="E35">
        <f t="shared" si="6"/>
        <v>36</v>
      </c>
      <c r="F35">
        <f t="shared" si="7"/>
        <v>814</v>
      </c>
    </row>
    <row r="36" spans="2:28" x14ac:dyDescent="0.25">
      <c r="B36" t="s">
        <v>92</v>
      </c>
      <c r="C36">
        <v>4</v>
      </c>
      <c r="D36">
        <f>4*4</f>
        <v>16</v>
      </c>
      <c r="E36">
        <f t="shared" si="6"/>
        <v>64</v>
      </c>
      <c r="F36">
        <f t="shared" si="7"/>
        <v>878</v>
      </c>
    </row>
    <row r="39" spans="2:28" x14ac:dyDescent="0.25">
      <c r="AB3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</dc:creator>
  <cp:lastModifiedBy>Nirgal</cp:lastModifiedBy>
  <dcterms:created xsi:type="dcterms:W3CDTF">2011-11-10T14:19:47Z</dcterms:created>
  <dcterms:modified xsi:type="dcterms:W3CDTF">2014-09-05T12:16:29Z</dcterms:modified>
</cp:coreProperties>
</file>